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W:\My Documents\Macros\Formats\Financials\FedFina\"/>
    </mc:Choice>
  </mc:AlternateContent>
  <xr:revisionPtr revIDLastSave="0" documentId="13_ncr:1_{BC9545B8-F5B9-4ADB-B15A-5248E8AD728B}" xr6:coauthVersionLast="45" xr6:coauthVersionMax="45" xr10:uidLastSave="{00000000-0000-0000-0000-000000000000}"/>
  <bookViews>
    <workbookView xWindow="-120" yWindow="-120" windowWidth="20730" windowHeight="11160" tabRatio="952" xr2:uid="{00000000-000D-0000-FFFF-FFFF00000000}"/>
  </bookViews>
  <sheets>
    <sheet name="Business Profile" sheetId="45" r:id="rId1"/>
    <sheet name="ROC" sheetId="62" r:id="rId2"/>
    <sheet name="GST" sheetId="61" r:id="rId3"/>
    <sheet name="KYC" sheetId="48" r:id="rId4"/>
    <sheet name="ABB" sheetId="56" r:id="rId5"/>
    <sheet name="Eligibility Calculation Sheet" sheetId="1" r:id="rId6"/>
    <sheet name="Financial Statement Combined" sheetId="53" r:id="rId7"/>
    <sheet name="NC Banking Rating" sheetId="41" r:id="rId8"/>
    <sheet name="Banking Snapshot" sheetId="40" r:id="rId9"/>
    <sheet name="Daily-Balance" sheetId="42" r:id="rId10"/>
    <sheet name="Analysis" sheetId="43" r:id="rId11"/>
    <sheet name="Transaction-Analysis" sheetId="44" r:id="rId12"/>
    <sheet name="ITR Details" sheetId="19" r:id="rId13"/>
    <sheet name="Cash Flow" sheetId="54" r:id="rId14"/>
    <sheet name="Ratio Sheet-Combined" sheetId="2" r:id="rId15"/>
    <sheet name="Financial Statement1" sheetId="49" r:id="rId16"/>
    <sheet name="Ratio Sheet 1" sheetId="20" r:id="rId17"/>
    <sheet name="Financial Statement2" sheetId="50" state="hidden" r:id="rId18"/>
    <sheet name="Ratio Sheet 2" sheetId="21" state="hidden" r:id="rId19"/>
    <sheet name="Financial Statement3" sheetId="51" state="hidden" r:id="rId20"/>
    <sheet name="Ratio Sheet 3" sheetId="22" state="hidden" r:id="rId21"/>
    <sheet name="Financial Statement4" sheetId="52" state="hidden" r:id="rId22"/>
    <sheet name="Ratio Sheet 4" sheetId="23" state="hidden" r:id="rId23"/>
    <sheet name="Banking - Savings" sheetId="55" r:id="rId24"/>
    <sheet name="Banking - Current" sheetId="38" r:id="rId25"/>
    <sheet name="Banking - CC" sheetId="39" r:id="rId26"/>
    <sheet name="Loan Details" sheetId="10" r:id="rId27"/>
    <sheet name="RTR Details" sheetId="11" r:id="rId28"/>
    <sheet name="NC-RTR" sheetId="60" r:id="rId29"/>
    <sheet name="Amortisation chart" sheetId="25" r:id="rId30"/>
    <sheet name="Queries" sheetId="13" r:id="rId31"/>
    <sheet name="Verification Check list" sheetId="26" r:id="rId32"/>
  </sheets>
  <externalReferences>
    <externalReference r:id="rId33"/>
    <externalReference r:id="rId34"/>
  </externalReferences>
  <definedNames>
    <definedName name="_xlnm._FilterDatabase" localSheetId="26" hidden="1">'Loan Details'!$A$2:$Q$4</definedName>
    <definedName name="_xlnm._FilterDatabase" localSheetId="27" hidden="1">'RTR Details'!$A$2:$B$5</definedName>
    <definedName name="Amount" localSheetId="17">'[1]ROC-Check'!$I$32:$I$33</definedName>
    <definedName name="Amount" localSheetId="19">'[1]ROC-Check'!$I$32:$I$33</definedName>
    <definedName name="Amount" localSheetId="21">'[1]ROC-Check'!$I$32:$I$33</definedName>
    <definedName name="Amount">#REF!</definedName>
    <definedName name="AuthCap" localSheetId="17">'[1]ROC-Check'!$E$10</definedName>
    <definedName name="AuthCap" localSheetId="19">'[1]ROC-Check'!$E$10</definedName>
    <definedName name="AuthCap" localSheetId="21">'[1]ROC-Check'!$E$10</definedName>
    <definedName name="AuthCap">#REF!</definedName>
    <definedName name="CIN" localSheetId="17">'[1]ROC-Check'!$E$3</definedName>
    <definedName name="CIN" localSheetId="19">'[1]ROC-Check'!$E$3</definedName>
    <definedName name="CIN" localSheetId="21">'[1]ROC-Check'!$E$3</definedName>
    <definedName name="CIN">#REF!</definedName>
    <definedName name="CINStatus" localSheetId="17">'[1]ROC-Check'!$E$22</definedName>
    <definedName name="CINStatus" localSheetId="19">'[1]ROC-Check'!$E$22</definedName>
    <definedName name="CINStatus" localSheetId="21">'[1]ROC-Check'!$E$22</definedName>
    <definedName name="CINStatus">#REF!</definedName>
    <definedName name="COMNAME" localSheetId="17">'[1]ROC-Check'!$E$4</definedName>
    <definedName name="COMNAME" localSheetId="19">'[1]ROC-Check'!$E$4</definedName>
    <definedName name="COMNAME" localSheetId="21">'[1]ROC-Check'!$E$4</definedName>
    <definedName name="COMNAME">#REF!</definedName>
    <definedName name="_xlnm.Criteria" localSheetId="17">'[1]ROC-Check'!$H$32:$H$33</definedName>
    <definedName name="_xlnm.Criteria" localSheetId="19">'[1]ROC-Check'!$H$32:$H$33</definedName>
    <definedName name="_xlnm.Criteria" localSheetId="21">'[1]ROC-Check'!$H$32:$H$33</definedName>
    <definedName name="_xlnm.Criteria">#REF!</definedName>
    <definedName name="GSTIN" localSheetId="17">'[1]GST-Check'!$E$3</definedName>
    <definedName name="GSTIN" localSheetId="19">'[1]GST-Check'!$E$3</definedName>
    <definedName name="GSTIN" localSheetId="21">'[1]GST-Check'!$E$3</definedName>
    <definedName name="GSTIN">#REF!</definedName>
    <definedName name="GSTINStatus" localSheetId="17">'[1]GST-Check'!$E$10</definedName>
    <definedName name="GSTINStatus" localSheetId="19">'[1]GST-Check'!$E$10</definedName>
    <definedName name="GSTINStatus" localSheetId="21">'[1]GST-Check'!$E$10</definedName>
    <definedName name="GSTINStatus">#REF!</definedName>
    <definedName name="PaidUp" localSheetId="17">'[1]ROC-Check'!$E$11</definedName>
    <definedName name="PaidUp" localSheetId="19">'[1]ROC-Check'!$E$11</definedName>
    <definedName name="PaidUp" localSheetId="21">'[1]ROC-Check'!$E$11</definedName>
    <definedName name="PaidUp">#REF!</definedName>
    <definedName name="RegAdd" localSheetId="17">'[1]ROC-Check'!$E$14</definedName>
    <definedName name="RegAdd" localSheetId="19">'[1]ROC-Check'!$E$14</definedName>
    <definedName name="RegAdd" localSheetId="21">'[1]ROC-Check'!$E$14</definedName>
    <definedName name="RegAdd">#REF!</definedName>
    <definedName name="wrn.Print._.All." hidden="1">{"Page1",#N/A,FALSE,"Page 1";"Page2",#N/A,FALSE,"Page 2";"Industry etc.",#N/A,FALSE,"Industry and Country Scores"}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45" l="1"/>
  <c r="G20" i="45"/>
  <c r="D21" i="45"/>
  <c r="D20" i="45"/>
  <c r="E27" i="62"/>
  <c r="D27" i="62"/>
  <c r="E26" i="62"/>
  <c r="E28" i="62" s="1"/>
  <c r="D26" i="62"/>
  <c r="D28" i="62" s="1"/>
  <c r="G13" i="62"/>
  <c r="G17" i="45" l="1"/>
  <c r="D17" i="45"/>
  <c r="F46" i="61" l="1"/>
  <c r="E46" i="61"/>
  <c r="D46" i="61"/>
  <c r="F45" i="61"/>
  <c r="E45" i="61"/>
  <c r="D45" i="61"/>
  <c r="G44" i="61"/>
  <c r="G43" i="61"/>
  <c r="G42" i="61"/>
  <c r="G41" i="61"/>
  <c r="G40" i="61"/>
  <c r="G39" i="61"/>
  <c r="G38" i="61"/>
  <c r="G37" i="61"/>
  <c r="G36" i="61"/>
  <c r="G35" i="61"/>
  <c r="G34" i="61"/>
  <c r="B34" i="61"/>
  <c r="B35" i="61" s="1"/>
  <c r="B36" i="61" s="1"/>
  <c r="B37" i="61" s="1"/>
  <c r="B38" i="61" s="1"/>
  <c r="B39" i="61" s="1"/>
  <c r="B40" i="61" s="1"/>
  <c r="B41" i="61" s="1"/>
  <c r="B42" i="61" s="1"/>
  <c r="B43" i="61" s="1"/>
  <c r="B44" i="61" s="1"/>
  <c r="G33" i="61"/>
  <c r="G46" i="61" s="1"/>
  <c r="G45" i="61" l="1"/>
  <c r="H9" i="45" l="1"/>
  <c r="H8" i="45"/>
  <c r="H7" i="45"/>
  <c r="H6" i="45"/>
  <c r="H5" i="45"/>
  <c r="C9" i="45"/>
  <c r="C8" i="45"/>
  <c r="C7" i="45"/>
  <c r="C6" i="45"/>
  <c r="C5" i="45"/>
  <c r="H4" i="45"/>
  <c r="C4" i="45"/>
  <c r="D29" i="19" l="1"/>
  <c r="C29" i="19"/>
  <c r="B29" i="19"/>
  <c r="D22" i="19"/>
  <c r="C22" i="19"/>
  <c r="B22" i="19"/>
  <c r="D15" i="19"/>
  <c r="C15" i="19"/>
  <c r="B15" i="19"/>
  <c r="D8" i="19"/>
  <c r="C8" i="19"/>
  <c r="B8" i="19"/>
  <c r="O26" i="60" l="1"/>
  <c r="O27" i="60"/>
  <c r="O28" i="60"/>
  <c r="O29" i="60"/>
  <c r="Q26" i="60"/>
  <c r="Q27" i="60"/>
  <c r="Q28" i="60"/>
  <c r="Q29" i="60"/>
  <c r="R26" i="60"/>
  <c r="R27" i="60"/>
  <c r="R28" i="60"/>
  <c r="R29" i="60"/>
  <c r="P30" i="60" l="1"/>
  <c r="BC30" i="60" l="1"/>
  <c r="BB30" i="60"/>
  <c r="BA30" i="60"/>
  <c r="AZ30" i="60"/>
  <c r="AY30" i="60"/>
  <c r="AX30" i="60"/>
  <c r="AW30" i="60"/>
  <c r="AV30" i="60"/>
  <c r="AU30" i="60"/>
  <c r="AT30" i="60"/>
  <c r="AS30" i="60"/>
  <c r="AR30" i="60"/>
  <c r="AQ30" i="60"/>
  <c r="AP30" i="60"/>
  <c r="AO30" i="60"/>
  <c r="AN30" i="60"/>
  <c r="AM30" i="60"/>
  <c r="AL30" i="60"/>
  <c r="AK30" i="60"/>
  <c r="AJ30" i="60"/>
  <c r="AI30" i="60"/>
  <c r="AH30" i="60"/>
  <c r="AG30" i="60"/>
  <c r="AF30" i="60"/>
  <c r="AE30" i="60"/>
  <c r="AD30" i="60"/>
  <c r="AC30" i="60"/>
  <c r="AB30" i="60"/>
  <c r="AA30" i="60"/>
  <c r="Z30" i="60"/>
  <c r="Y30" i="60"/>
  <c r="X30" i="60"/>
  <c r="W30" i="60"/>
  <c r="V30" i="60"/>
  <c r="U30" i="60"/>
  <c r="T30" i="60"/>
  <c r="S30" i="60"/>
  <c r="R30" i="60"/>
  <c r="Q30" i="60"/>
  <c r="O30" i="60"/>
  <c r="N30" i="60"/>
  <c r="L30" i="60"/>
  <c r="I30" i="60"/>
  <c r="G30" i="60"/>
  <c r="F30" i="60"/>
  <c r="E30" i="60"/>
  <c r="D30" i="60"/>
  <c r="K29" i="60"/>
  <c r="M29" i="60" s="1"/>
  <c r="K28" i="60"/>
  <c r="M28" i="60" s="1"/>
  <c r="K27" i="60"/>
  <c r="M27" i="60" s="1"/>
  <c r="K26" i="60"/>
  <c r="M26" i="60" s="1"/>
  <c r="V24" i="60"/>
  <c r="Y24" i="60" s="1"/>
  <c r="AB24" i="60" s="1"/>
  <c r="AE24" i="60" s="1"/>
  <c r="AH24" i="60" s="1"/>
  <c r="AK24" i="60" s="1"/>
  <c r="AN24" i="60" s="1"/>
  <c r="AQ24" i="60" s="1"/>
  <c r="AT24" i="60" s="1"/>
  <c r="AW24" i="60" s="1"/>
  <c r="AZ24" i="60" s="1"/>
  <c r="W13" i="60"/>
  <c r="S13" i="60"/>
  <c r="O13" i="60"/>
  <c r="K13" i="60"/>
  <c r="H13" i="60"/>
  <c r="G13" i="60"/>
  <c r="F13" i="60"/>
  <c r="E13" i="60"/>
  <c r="M30" i="60" l="1"/>
  <c r="K24" i="52"/>
  <c r="J24" i="52"/>
  <c r="K24" i="51"/>
  <c r="J24" i="51"/>
  <c r="K24" i="50"/>
  <c r="J24" i="50"/>
  <c r="K24" i="49"/>
  <c r="J24" i="49"/>
  <c r="K23" i="53"/>
  <c r="J23" i="53"/>
  <c r="K182" i="53" l="1"/>
  <c r="J182" i="53"/>
  <c r="I182" i="53"/>
  <c r="H182" i="53"/>
  <c r="K183" i="52"/>
  <c r="J183" i="52"/>
  <c r="I183" i="52"/>
  <c r="H183" i="52"/>
  <c r="K183" i="51"/>
  <c r="J183" i="51"/>
  <c r="I183" i="51"/>
  <c r="H183" i="51"/>
  <c r="G183" i="50"/>
  <c r="K183" i="50"/>
  <c r="J183" i="50"/>
  <c r="I183" i="50"/>
  <c r="H183" i="50"/>
  <c r="G183" i="49"/>
  <c r="K183" i="49"/>
  <c r="J183" i="49"/>
  <c r="I183" i="49"/>
  <c r="H183" i="49"/>
  <c r="A9" i="11" l="1"/>
  <c r="D26" i="19" l="1"/>
  <c r="D19" i="19"/>
  <c r="C26" i="19"/>
  <c r="C19" i="19"/>
  <c r="B26" i="19"/>
  <c r="B19" i="19"/>
  <c r="B24" i="19"/>
  <c r="B17" i="19"/>
  <c r="B10" i="19"/>
  <c r="D12" i="19"/>
  <c r="C12" i="19"/>
  <c r="B12" i="19"/>
  <c r="D5" i="19"/>
  <c r="C5" i="19"/>
  <c r="B5" i="19"/>
  <c r="P3" i="10" l="1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K3" i="10"/>
  <c r="J3" i="10" s="1"/>
  <c r="K4" i="10"/>
  <c r="J4" i="10" s="1"/>
  <c r="K5" i="10"/>
  <c r="J5" i="10" s="1"/>
  <c r="K6" i="10"/>
  <c r="J6" i="10" s="1"/>
  <c r="K7" i="10"/>
  <c r="J7" i="10" s="1"/>
  <c r="K8" i="10"/>
  <c r="J8" i="10" s="1"/>
  <c r="K9" i="10"/>
  <c r="J9" i="10" s="1"/>
  <c r="K10" i="10"/>
  <c r="J10" i="10" s="1"/>
  <c r="K11" i="10"/>
  <c r="J11" i="10" s="1"/>
  <c r="K12" i="10"/>
  <c r="J12" i="10" s="1"/>
  <c r="K13" i="10"/>
  <c r="J13" i="10" s="1"/>
  <c r="K14" i="10"/>
  <c r="J14" i="10" s="1"/>
  <c r="K15" i="10"/>
  <c r="J15" i="10" s="1"/>
  <c r="K16" i="10"/>
  <c r="J16" i="10" s="1"/>
  <c r="K17" i="10"/>
  <c r="J17" i="10" s="1"/>
  <c r="K18" i="10"/>
  <c r="J18" i="10" s="1"/>
  <c r="K19" i="10"/>
  <c r="J19" i="10" s="1"/>
  <c r="K20" i="10"/>
  <c r="J20" i="10" s="1"/>
  <c r="K21" i="10"/>
  <c r="J21" i="10" s="1"/>
  <c r="K22" i="10"/>
  <c r="J22" i="10" s="1"/>
  <c r="K23" i="10"/>
  <c r="J23" i="10" s="1"/>
  <c r="K24" i="10"/>
  <c r="J24" i="10" s="1"/>
  <c r="K25" i="10"/>
  <c r="J25" i="10" s="1"/>
  <c r="K26" i="10"/>
  <c r="J26" i="10" s="1"/>
  <c r="K27" i="10"/>
  <c r="J27" i="10" s="1"/>
  <c r="K28" i="10"/>
  <c r="J28" i="10" s="1"/>
  <c r="K29" i="10"/>
  <c r="J29" i="10" s="1"/>
  <c r="K30" i="10"/>
  <c r="J30" i="10" s="1"/>
  <c r="K31" i="10"/>
  <c r="J31" i="10" s="1"/>
  <c r="K32" i="10"/>
  <c r="J32" i="10" s="1"/>
  <c r="K33" i="10"/>
  <c r="J33" i="10" s="1"/>
  <c r="K34" i="10"/>
  <c r="J34" i="10" s="1"/>
  <c r="K35" i="10"/>
  <c r="J35" i="10" s="1"/>
  <c r="K36" i="10"/>
  <c r="J36" i="10" s="1"/>
  <c r="K37" i="10"/>
  <c r="J37" i="10" s="1"/>
  <c r="K38" i="10"/>
  <c r="J38" i="10" s="1"/>
  <c r="K39" i="10"/>
  <c r="J39" i="10" s="1"/>
  <c r="K40" i="10"/>
  <c r="J40" i="10" s="1"/>
  <c r="D4" i="45"/>
  <c r="D2" i="19" l="1"/>
  <c r="C2" i="56" l="1"/>
  <c r="E156" i="55" l="1"/>
  <c r="D156" i="55"/>
  <c r="C156" i="55"/>
  <c r="P155" i="55"/>
  <c r="O155" i="55"/>
  <c r="N155" i="55"/>
  <c r="C155" i="55"/>
  <c r="D153" i="55"/>
  <c r="D155" i="55" s="1"/>
  <c r="C153" i="55"/>
  <c r="E151" i="55"/>
  <c r="E150" i="55"/>
  <c r="E149" i="55"/>
  <c r="E148" i="55"/>
  <c r="E147" i="55"/>
  <c r="E146" i="55"/>
  <c r="E145" i="55"/>
  <c r="E144" i="55"/>
  <c r="E143" i="55"/>
  <c r="E142" i="55"/>
  <c r="E141" i="55"/>
  <c r="B141" i="55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E140" i="55"/>
  <c r="E129" i="55"/>
  <c r="D129" i="55"/>
  <c r="C129" i="55"/>
  <c r="P128" i="55"/>
  <c r="O128" i="55"/>
  <c r="N128" i="55"/>
  <c r="D126" i="55"/>
  <c r="D128" i="55" s="1"/>
  <c r="C126" i="55"/>
  <c r="C128" i="55" s="1"/>
  <c r="E124" i="55"/>
  <c r="E123" i="55"/>
  <c r="E122" i="55"/>
  <c r="E121" i="55"/>
  <c r="E120" i="55"/>
  <c r="E119" i="55"/>
  <c r="E118" i="55"/>
  <c r="E117" i="55"/>
  <c r="E116" i="55"/>
  <c r="E115" i="55"/>
  <c r="E114" i="55"/>
  <c r="B114" i="55"/>
  <c r="B115" i="55" s="1"/>
  <c r="B116" i="55" s="1"/>
  <c r="B117" i="55" s="1"/>
  <c r="B118" i="55" s="1"/>
  <c r="B119" i="55" s="1"/>
  <c r="B120" i="55" s="1"/>
  <c r="B121" i="55" s="1"/>
  <c r="B122" i="55" s="1"/>
  <c r="B123" i="55" s="1"/>
  <c r="B124" i="55" s="1"/>
  <c r="E113" i="55"/>
  <c r="E102" i="55"/>
  <c r="D102" i="55"/>
  <c r="C102" i="55"/>
  <c r="P101" i="55"/>
  <c r="O101" i="55"/>
  <c r="N101" i="55"/>
  <c r="D99" i="55"/>
  <c r="D101" i="55" s="1"/>
  <c r="C99" i="55"/>
  <c r="C101" i="55" s="1"/>
  <c r="E97" i="55"/>
  <c r="E96" i="55"/>
  <c r="E95" i="55"/>
  <c r="E94" i="55"/>
  <c r="E93" i="55"/>
  <c r="E92" i="55"/>
  <c r="E91" i="55"/>
  <c r="E90" i="55"/>
  <c r="E89" i="55"/>
  <c r="E88" i="55"/>
  <c r="B88" i="55"/>
  <c r="B89" i="55" s="1"/>
  <c r="B90" i="55" s="1"/>
  <c r="B91" i="55" s="1"/>
  <c r="B92" i="55" s="1"/>
  <c r="B93" i="55" s="1"/>
  <c r="B94" i="55" s="1"/>
  <c r="B95" i="55" s="1"/>
  <c r="B96" i="55" s="1"/>
  <c r="B97" i="55" s="1"/>
  <c r="E87" i="55"/>
  <c r="B87" i="55"/>
  <c r="E86" i="55"/>
  <c r="E75" i="55"/>
  <c r="D75" i="55"/>
  <c r="C75" i="55"/>
  <c r="P74" i="55"/>
  <c r="O74" i="55"/>
  <c r="N74" i="55"/>
  <c r="D72" i="55"/>
  <c r="D74" i="55" s="1"/>
  <c r="C72" i="55"/>
  <c r="C74" i="55" s="1"/>
  <c r="E70" i="55"/>
  <c r="E69" i="55"/>
  <c r="E68" i="55"/>
  <c r="E67" i="55"/>
  <c r="E66" i="55"/>
  <c r="E65" i="55"/>
  <c r="E64" i="55"/>
  <c r="E63" i="55"/>
  <c r="E62" i="55"/>
  <c r="E61" i="55"/>
  <c r="E60" i="55"/>
  <c r="B60" i="55"/>
  <c r="B61" i="55" s="1"/>
  <c r="B62" i="55" s="1"/>
  <c r="B63" i="55" s="1"/>
  <c r="B64" i="55" s="1"/>
  <c r="B65" i="55" s="1"/>
  <c r="B66" i="55" s="1"/>
  <c r="B67" i="55" s="1"/>
  <c r="B68" i="55" s="1"/>
  <c r="B69" i="55" s="1"/>
  <c r="B70" i="55" s="1"/>
  <c r="E59" i="55"/>
  <c r="E48" i="55"/>
  <c r="D48" i="55"/>
  <c r="C48" i="55"/>
  <c r="P47" i="55"/>
  <c r="O47" i="55"/>
  <c r="N47" i="55"/>
  <c r="C47" i="55"/>
  <c r="D45" i="55"/>
  <c r="D47" i="55" s="1"/>
  <c r="C45" i="55"/>
  <c r="E43" i="55"/>
  <c r="E42" i="55"/>
  <c r="E41" i="55"/>
  <c r="E40" i="55"/>
  <c r="E39" i="55"/>
  <c r="E38" i="55"/>
  <c r="E37" i="55"/>
  <c r="E36" i="55"/>
  <c r="E35" i="55"/>
  <c r="E34" i="55"/>
  <c r="E33" i="55"/>
  <c r="B33" i="55"/>
  <c r="B34" i="55" s="1"/>
  <c r="B35" i="55" s="1"/>
  <c r="B36" i="55" s="1"/>
  <c r="E32" i="55"/>
  <c r="D22" i="55"/>
  <c r="D19" i="55"/>
  <c r="C19" i="55"/>
  <c r="B5" i="55"/>
  <c r="C98" i="55" l="1"/>
  <c r="P5" i="55"/>
  <c r="F5" i="55"/>
  <c r="C44" i="55"/>
  <c r="B37" i="55"/>
  <c r="B38" i="55" s="1"/>
  <c r="B39" i="55" s="1"/>
  <c r="B40" i="55" s="1"/>
  <c r="B41" i="55" s="1"/>
  <c r="B42" i="55" s="1"/>
  <c r="B43" i="55" s="1"/>
  <c r="C125" i="55"/>
  <c r="C152" i="55"/>
  <c r="B6" i="55"/>
  <c r="C71" i="55"/>
  <c r="H76" i="54"/>
  <c r="G76" i="54"/>
  <c r="F76" i="54"/>
  <c r="E76" i="54"/>
  <c r="H68" i="54"/>
  <c r="G68" i="54"/>
  <c r="F68" i="54"/>
  <c r="E68" i="54"/>
  <c r="H60" i="54"/>
  <c r="G60" i="54"/>
  <c r="F60" i="54"/>
  <c r="E60" i="54"/>
  <c r="H54" i="54"/>
  <c r="H33" i="54"/>
  <c r="G33" i="54"/>
  <c r="F33" i="54"/>
  <c r="E33" i="54"/>
  <c r="K223" i="53"/>
  <c r="J223" i="53"/>
  <c r="I223" i="53"/>
  <c r="H223" i="53"/>
  <c r="G223" i="53"/>
  <c r="K222" i="53"/>
  <c r="J222" i="53"/>
  <c r="I222" i="53"/>
  <c r="G22" i="54" s="1"/>
  <c r="H222" i="53"/>
  <c r="G222" i="53"/>
  <c r="K221" i="53"/>
  <c r="J221" i="53"/>
  <c r="I221" i="53"/>
  <c r="H221" i="53"/>
  <c r="G221" i="53"/>
  <c r="K220" i="53"/>
  <c r="J220" i="53"/>
  <c r="I220" i="53"/>
  <c r="H220" i="53"/>
  <c r="G220" i="53"/>
  <c r="K219" i="53"/>
  <c r="J219" i="53"/>
  <c r="I219" i="53"/>
  <c r="H219" i="53"/>
  <c r="G219" i="53"/>
  <c r="K216" i="53"/>
  <c r="J216" i="53"/>
  <c r="I216" i="53"/>
  <c r="H216" i="53"/>
  <c r="G216" i="53"/>
  <c r="K215" i="53"/>
  <c r="J215" i="53"/>
  <c r="I215" i="53"/>
  <c r="H215" i="53"/>
  <c r="G215" i="53"/>
  <c r="K214" i="53"/>
  <c r="J214" i="53"/>
  <c r="I214" i="53"/>
  <c r="H214" i="53"/>
  <c r="G214" i="53"/>
  <c r="K213" i="53"/>
  <c r="J213" i="53"/>
  <c r="I213" i="53"/>
  <c r="H213" i="53"/>
  <c r="G213" i="53"/>
  <c r="K212" i="53"/>
  <c r="H88" i="54" s="1"/>
  <c r="J212" i="53"/>
  <c r="G88" i="54" s="1"/>
  <c r="I212" i="53"/>
  <c r="G87" i="54" s="1"/>
  <c r="H212" i="53"/>
  <c r="F87" i="54" s="1"/>
  <c r="G212" i="53"/>
  <c r="E87" i="54" s="1"/>
  <c r="K210" i="53"/>
  <c r="J210" i="53"/>
  <c r="I210" i="53"/>
  <c r="H210" i="53"/>
  <c r="G210" i="53"/>
  <c r="K209" i="53"/>
  <c r="J209" i="53"/>
  <c r="I209" i="53"/>
  <c r="H209" i="53"/>
  <c r="G209" i="53"/>
  <c r="K208" i="53"/>
  <c r="J208" i="53"/>
  <c r="I208" i="53"/>
  <c r="H208" i="53"/>
  <c r="G208" i="53"/>
  <c r="G206" i="53" s="1"/>
  <c r="K207" i="53"/>
  <c r="J207" i="53"/>
  <c r="I207" i="53"/>
  <c r="H207" i="53"/>
  <c r="G207" i="53"/>
  <c r="K205" i="53"/>
  <c r="J205" i="53"/>
  <c r="I205" i="53"/>
  <c r="H205" i="53"/>
  <c r="G205" i="53"/>
  <c r="K204" i="53"/>
  <c r="J204" i="53"/>
  <c r="I204" i="53"/>
  <c r="H204" i="53"/>
  <c r="G204" i="53"/>
  <c r="K203" i="53"/>
  <c r="J203" i="53"/>
  <c r="I203" i="53"/>
  <c r="H203" i="53"/>
  <c r="G203" i="53"/>
  <c r="K202" i="53"/>
  <c r="J202" i="53"/>
  <c r="I202" i="53"/>
  <c r="I200" i="53" s="1"/>
  <c r="H202" i="53"/>
  <c r="G202" i="53"/>
  <c r="K201" i="53"/>
  <c r="J201" i="53"/>
  <c r="I201" i="53"/>
  <c r="H201" i="53"/>
  <c r="G201" i="53"/>
  <c r="K195" i="53"/>
  <c r="K192" i="53" s="1"/>
  <c r="J195" i="53"/>
  <c r="I195" i="53"/>
  <c r="H195" i="53"/>
  <c r="G195" i="53"/>
  <c r="K194" i="53"/>
  <c r="J194" i="53"/>
  <c r="I194" i="53"/>
  <c r="H194" i="53"/>
  <c r="G194" i="53"/>
  <c r="K193" i="53"/>
  <c r="J193" i="53"/>
  <c r="I193" i="53"/>
  <c r="H193" i="53"/>
  <c r="G193" i="53"/>
  <c r="K191" i="53"/>
  <c r="J191" i="53"/>
  <c r="I191" i="53"/>
  <c r="H191" i="53"/>
  <c r="G191" i="53"/>
  <c r="K190" i="53"/>
  <c r="J190" i="53"/>
  <c r="I190" i="53"/>
  <c r="G19" i="54" s="1"/>
  <c r="H190" i="53"/>
  <c r="G190" i="53"/>
  <c r="E19" i="54" s="1"/>
  <c r="K189" i="53"/>
  <c r="J189" i="53"/>
  <c r="I189" i="53"/>
  <c r="H189" i="53"/>
  <c r="G189" i="53"/>
  <c r="K188" i="53"/>
  <c r="J188" i="53"/>
  <c r="I188" i="53"/>
  <c r="G23" i="54" s="1"/>
  <c r="H188" i="53"/>
  <c r="G188" i="53"/>
  <c r="K187" i="53"/>
  <c r="J187" i="53"/>
  <c r="I187" i="53"/>
  <c r="H187" i="53"/>
  <c r="G187" i="53"/>
  <c r="K184" i="53"/>
  <c r="J184" i="53"/>
  <c r="I184" i="53"/>
  <c r="H184" i="53"/>
  <c r="G184" i="53"/>
  <c r="K183" i="53"/>
  <c r="J183" i="53"/>
  <c r="I183" i="53"/>
  <c r="H183" i="53"/>
  <c r="G183" i="53"/>
  <c r="G182" i="53" s="1"/>
  <c r="K181" i="53"/>
  <c r="J181" i="53"/>
  <c r="I181" i="53"/>
  <c r="H181" i="53"/>
  <c r="G181" i="53"/>
  <c r="K180" i="53"/>
  <c r="J180" i="53"/>
  <c r="I180" i="53"/>
  <c r="H180" i="53"/>
  <c r="G180" i="53"/>
  <c r="K179" i="53"/>
  <c r="H47" i="54" s="1"/>
  <c r="J179" i="53"/>
  <c r="I179" i="53"/>
  <c r="H179" i="53"/>
  <c r="G179" i="53"/>
  <c r="K177" i="53"/>
  <c r="J177" i="53"/>
  <c r="I177" i="53"/>
  <c r="H177" i="53"/>
  <c r="G177" i="53"/>
  <c r="K176" i="53"/>
  <c r="J176" i="53"/>
  <c r="I176" i="53"/>
  <c r="H176" i="53"/>
  <c r="G176" i="53"/>
  <c r="K175" i="53"/>
  <c r="J175" i="53"/>
  <c r="G43" i="54" s="1"/>
  <c r="I175" i="53"/>
  <c r="H175" i="53"/>
  <c r="G175" i="53"/>
  <c r="K174" i="53"/>
  <c r="J174" i="53"/>
  <c r="I174" i="53"/>
  <c r="H174" i="53"/>
  <c r="G174" i="53"/>
  <c r="K173" i="53"/>
  <c r="J173" i="53"/>
  <c r="I173" i="53"/>
  <c r="H173" i="53"/>
  <c r="G173" i="53"/>
  <c r="K172" i="53"/>
  <c r="J172" i="53"/>
  <c r="H41" i="54" s="1"/>
  <c r="I172" i="53"/>
  <c r="H172" i="53"/>
  <c r="G172" i="53"/>
  <c r="K171" i="53"/>
  <c r="J171" i="53"/>
  <c r="I171" i="53"/>
  <c r="H171" i="53"/>
  <c r="G171" i="53"/>
  <c r="E40" i="54" s="1"/>
  <c r="K170" i="53"/>
  <c r="J170" i="53"/>
  <c r="I170" i="53"/>
  <c r="H170" i="53"/>
  <c r="G170" i="53"/>
  <c r="K162" i="53"/>
  <c r="J162" i="53"/>
  <c r="I162" i="53"/>
  <c r="H162" i="53"/>
  <c r="G162" i="53"/>
  <c r="K161" i="53"/>
  <c r="J161" i="53"/>
  <c r="I161" i="53"/>
  <c r="H161" i="53"/>
  <c r="G161" i="53"/>
  <c r="K160" i="53"/>
  <c r="K159" i="53" s="1"/>
  <c r="J160" i="53"/>
  <c r="I160" i="53"/>
  <c r="H160" i="53"/>
  <c r="G160" i="53"/>
  <c r="K158" i="53"/>
  <c r="J158" i="53"/>
  <c r="I158" i="53"/>
  <c r="H158" i="53"/>
  <c r="G158" i="53"/>
  <c r="K157" i="53"/>
  <c r="H29" i="54" s="1"/>
  <c r="J157" i="53"/>
  <c r="I157" i="53"/>
  <c r="H157" i="53"/>
  <c r="G157" i="53"/>
  <c r="K156" i="53"/>
  <c r="J156" i="53"/>
  <c r="I156" i="53"/>
  <c r="H156" i="53"/>
  <c r="E27" i="54" s="1"/>
  <c r="G156" i="53"/>
  <c r="K155" i="53"/>
  <c r="J155" i="53"/>
  <c r="I155" i="53"/>
  <c r="I153" i="53" s="1"/>
  <c r="H155" i="53"/>
  <c r="G155" i="53"/>
  <c r="K154" i="53"/>
  <c r="J154" i="53"/>
  <c r="I154" i="53"/>
  <c r="H154" i="53"/>
  <c r="G154" i="53"/>
  <c r="K152" i="53"/>
  <c r="J152" i="53"/>
  <c r="I152" i="53"/>
  <c r="H152" i="53"/>
  <c r="G152" i="53"/>
  <c r="K151" i="53"/>
  <c r="J151" i="53"/>
  <c r="I151" i="53"/>
  <c r="H151" i="53"/>
  <c r="G151" i="53"/>
  <c r="K150" i="53"/>
  <c r="J150" i="53"/>
  <c r="G72" i="54" s="1"/>
  <c r="I150" i="53"/>
  <c r="F72" i="54" s="1"/>
  <c r="H150" i="53"/>
  <c r="G150" i="53"/>
  <c r="K149" i="53"/>
  <c r="J149" i="53"/>
  <c r="I149" i="53"/>
  <c r="H149" i="53"/>
  <c r="G149" i="53"/>
  <c r="K148" i="53"/>
  <c r="H73" i="54" s="1"/>
  <c r="J148" i="53"/>
  <c r="I148" i="53"/>
  <c r="H148" i="53"/>
  <c r="G148" i="53"/>
  <c r="K147" i="53"/>
  <c r="J147" i="53"/>
  <c r="I147" i="53"/>
  <c r="H147" i="53"/>
  <c r="E70" i="54" s="1"/>
  <c r="G147" i="53"/>
  <c r="K146" i="53"/>
  <c r="J146" i="53"/>
  <c r="I146" i="53"/>
  <c r="F71" i="54" s="1"/>
  <c r="H146" i="53"/>
  <c r="G146" i="53"/>
  <c r="G145" i="53" s="1"/>
  <c r="K141" i="53"/>
  <c r="J141" i="53"/>
  <c r="I141" i="53"/>
  <c r="H141" i="53"/>
  <c r="G141" i="53"/>
  <c r="K140" i="53"/>
  <c r="J140" i="53"/>
  <c r="I140" i="53"/>
  <c r="H140" i="53"/>
  <c r="G140" i="53"/>
  <c r="K139" i="53"/>
  <c r="J139" i="53"/>
  <c r="J138" i="53" s="1"/>
  <c r="I139" i="53"/>
  <c r="H139" i="53"/>
  <c r="E28" i="54" s="1"/>
  <c r="G139" i="53"/>
  <c r="K137" i="53"/>
  <c r="J137" i="53"/>
  <c r="I137" i="53"/>
  <c r="H137" i="53"/>
  <c r="G137" i="53"/>
  <c r="K136" i="53"/>
  <c r="J136" i="53"/>
  <c r="J135" i="53" s="1"/>
  <c r="I136" i="53"/>
  <c r="I135" i="53" s="1"/>
  <c r="H136" i="53"/>
  <c r="G136" i="53"/>
  <c r="K134" i="53"/>
  <c r="J134" i="53"/>
  <c r="I134" i="53"/>
  <c r="H134" i="53"/>
  <c r="G134" i="53"/>
  <c r="K133" i="53"/>
  <c r="J133" i="53"/>
  <c r="G26" i="54" s="1"/>
  <c r="I133" i="53"/>
  <c r="H133" i="53"/>
  <c r="E26" i="54" s="1"/>
  <c r="G133" i="53"/>
  <c r="K132" i="53"/>
  <c r="J132" i="53"/>
  <c r="I132" i="53"/>
  <c r="H132" i="53"/>
  <c r="G132" i="53"/>
  <c r="K131" i="53"/>
  <c r="J131" i="53"/>
  <c r="G66" i="54" s="1"/>
  <c r="I131" i="53"/>
  <c r="H131" i="53"/>
  <c r="G131" i="53"/>
  <c r="K130" i="53"/>
  <c r="H65" i="54" s="1"/>
  <c r="J130" i="53"/>
  <c r="I130" i="53"/>
  <c r="F65" i="54" s="1"/>
  <c r="H130" i="53"/>
  <c r="G130" i="53"/>
  <c r="K129" i="53"/>
  <c r="J129" i="53"/>
  <c r="I129" i="53"/>
  <c r="H129" i="53"/>
  <c r="E64" i="54" s="1"/>
  <c r="G129" i="53"/>
  <c r="K128" i="53"/>
  <c r="H63" i="54" s="1"/>
  <c r="J128" i="53"/>
  <c r="I128" i="53"/>
  <c r="F63" i="54" s="1"/>
  <c r="H128" i="53"/>
  <c r="G128" i="53"/>
  <c r="K127" i="53"/>
  <c r="J127" i="53"/>
  <c r="I127" i="53"/>
  <c r="H127" i="53"/>
  <c r="G127" i="53"/>
  <c r="K119" i="53"/>
  <c r="J119" i="53"/>
  <c r="I119" i="53"/>
  <c r="H119" i="53"/>
  <c r="G119" i="53"/>
  <c r="K118" i="53"/>
  <c r="J118" i="53"/>
  <c r="I118" i="53"/>
  <c r="H118" i="53"/>
  <c r="G118" i="53"/>
  <c r="K117" i="53"/>
  <c r="J117" i="53"/>
  <c r="I117" i="53"/>
  <c r="H117" i="53"/>
  <c r="G117" i="53"/>
  <c r="K116" i="53"/>
  <c r="J116" i="53"/>
  <c r="I116" i="53"/>
  <c r="H116" i="53"/>
  <c r="G116" i="53"/>
  <c r="K115" i="53"/>
  <c r="J115" i="53"/>
  <c r="I115" i="53"/>
  <c r="H115" i="53"/>
  <c r="G115" i="53"/>
  <c r="K114" i="53"/>
  <c r="J114" i="53"/>
  <c r="I114" i="53"/>
  <c r="H114" i="53"/>
  <c r="G114" i="53"/>
  <c r="K112" i="53"/>
  <c r="J112" i="53"/>
  <c r="I112" i="53"/>
  <c r="H112" i="53"/>
  <c r="G112" i="53"/>
  <c r="K111" i="53"/>
  <c r="J111" i="53"/>
  <c r="I111" i="53"/>
  <c r="H111" i="53"/>
  <c r="G111" i="53"/>
  <c r="K110" i="53"/>
  <c r="J110" i="53"/>
  <c r="I110" i="53"/>
  <c r="H110" i="53"/>
  <c r="G110" i="53"/>
  <c r="K109" i="53"/>
  <c r="J109" i="53"/>
  <c r="I109" i="53"/>
  <c r="H109" i="53"/>
  <c r="G109" i="53"/>
  <c r="K108" i="53"/>
  <c r="J108" i="53"/>
  <c r="I108" i="53"/>
  <c r="I107" i="53" s="1"/>
  <c r="H108" i="53"/>
  <c r="G108" i="53"/>
  <c r="K98" i="53"/>
  <c r="J98" i="53"/>
  <c r="I98" i="53"/>
  <c r="H98" i="53"/>
  <c r="G98" i="53"/>
  <c r="G96" i="53" s="1"/>
  <c r="K97" i="53"/>
  <c r="K96" i="53" s="1"/>
  <c r="J97" i="53"/>
  <c r="I97" i="53"/>
  <c r="I96" i="53" s="1"/>
  <c r="H97" i="53"/>
  <c r="G97" i="53"/>
  <c r="K94" i="53"/>
  <c r="J94" i="53"/>
  <c r="I94" i="53"/>
  <c r="H94" i="53"/>
  <c r="G94" i="53"/>
  <c r="K88" i="53"/>
  <c r="J88" i="53"/>
  <c r="I88" i="53"/>
  <c r="H88" i="53"/>
  <c r="G88" i="53"/>
  <c r="K87" i="53"/>
  <c r="J87" i="53"/>
  <c r="J86" i="53" s="1"/>
  <c r="I87" i="53"/>
  <c r="I86" i="53" s="1"/>
  <c r="H87" i="53"/>
  <c r="H86" i="53" s="1"/>
  <c r="E34" i="54" s="1"/>
  <c r="G87" i="53"/>
  <c r="K83" i="53"/>
  <c r="J83" i="53"/>
  <c r="I83" i="53"/>
  <c r="H83" i="53"/>
  <c r="G83" i="53"/>
  <c r="K80" i="53"/>
  <c r="J80" i="53"/>
  <c r="I80" i="53"/>
  <c r="H80" i="53"/>
  <c r="G80" i="53"/>
  <c r="K79" i="53"/>
  <c r="H32" i="54" s="1"/>
  <c r="J79" i="53"/>
  <c r="G32" i="54" s="1"/>
  <c r="I79" i="53"/>
  <c r="F32" i="54" s="1"/>
  <c r="H79" i="53"/>
  <c r="G79" i="53"/>
  <c r="K78" i="53"/>
  <c r="H12" i="54" s="1"/>
  <c r="J78" i="53"/>
  <c r="G12" i="54" s="1"/>
  <c r="I78" i="53"/>
  <c r="F12" i="54" s="1"/>
  <c r="H78" i="53"/>
  <c r="E12" i="54" s="1"/>
  <c r="G78" i="53"/>
  <c r="K77" i="53"/>
  <c r="H11" i="54" s="1"/>
  <c r="J77" i="53"/>
  <c r="G11" i="54" s="1"/>
  <c r="I77" i="53"/>
  <c r="F11" i="54" s="1"/>
  <c r="H77" i="53"/>
  <c r="E11" i="54" s="1"/>
  <c r="G77" i="53"/>
  <c r="K76" i="53"/>
  <c r="H10" i="54" s="1"/>
  <c r="J76" i="53"/>
  <c r="G10" i="54" s="1"/>
  <c r="I76" i="53"/>
  <c r="F10" i="54" s="1"/>
  <c r="H76" i="53"/>
  <c r="G76" i="53"/>
  <c r="K75" i="53"/>
  <c r="J75" i="53"/>
  <c r="I75" i="53"/>
  <c r="H75" i="53"/>
  <c r="G75" i="53"/>
  <c r="K74" i="53"/>
  <c r="H55" i="54" s="1"/>
  <c r="J74" i="53"/>
  <c r="I74" i="53"/>
  <c r="F55" i="54" s="1"/>
  <c r="H74" i="53"/>
  <c r="E55" i="54" s="1"/>
  <c r="G74" i="53"/>
  <c r="K72" i="53"/>
  <c r="J72" i="53"/>
  <c r="I72" i="53"/>
  <c r="H72" i="53"/>
  <c r="G72" i="53"/>
  <c r="K71" i="53"/>
  <c r="H83" i="54" s="1"/>
  <c r="J71" i="53"/>
  <c r="G83" i="54" s="1"/>
  <c r="I71" i="53"/>
  <c r="F83" i="54" s="1"/>
  <c r="H71" i="53"/>
  <c r="E83" i="54" s="1"/>
  <c r="G71" i="53"/>
  <c r="K70" i="53"/>
  <c r="J70" i="53"/>
  <c r="G82" i="54" s="1"/>
  <c r="I70" i="53"/>
  <c r="F82" i="54" s="1"/>
  <c r="H70" i="53"/>
  <c r="E82" i="54" s="1"/>
  <c r="G70" i="53"/>
  <c r="K69" i="53"/>
  <c r="H81" i="54" s="1"/>
  <c r="J69" i="53"/>
  <c r="G81" i="54" s="1"/>
  <c r="I69" i="53"/>
  <c r="F81" i="54" s="1"/>
  <c r="H69" i="53"/>
  <c r="E81" i="54" s="1"/>
  <c r="G69" i="53"/>
  <c r="K68" i="53"/>
  <c r="H80" i="54" s="1"/>
  <c r="J68" i="53"/>
  <c r="I68" i="53"/>
  <c r="C5" i="1" s="1"/>
  <c r="H68" i="53"/>
  <c r="E80" i="54" s="1"/>
  <c r="G68" i="53"/>
  <c r="K64" i="53"/>
  <c r="J64" i="53"/>
  <c r="I64" i="53"/>
  <c r="H64" i="53"/>
  <c r="G64" i="53"/>
  <c r="K63" i="53"/>
  <c r="J63" i="53"/>
  <c r="I63" i="53"/>
  <c r="I61" i="53" s="1"/>
  <c r="F9" i="54" s="1"/>
  <c r="H63" i="53"/>
  <c r="G63" i="53"/>
  <c r="K62" i="53"/>
  <c r="J62" i="53"/>
  <c r="J61" i="53" s="1"/>
  <c r="G9" i="54" s="1"/>
  <c r="I62" i="53"/>
  <c r="H62" i="53"/>
  <c r="H61" i="53" s="1"/>
  <c r="E9" i="54" s="1"/>
  <c r="G62" i="53"/>
  <c r="K60" i="53"/>
  <c r="J60" i="53"/>
  <c r="I60" i="53"/>
  <c r="H60" i="53"/>
  <c r="G60" i="53"/>
  <c r="G58" i="53" s="1"/>
  <c r="K59" i="53"/>
  <c r="J59" i="53"/>
  <c r="J58" i="53" s="1"/>
  <c r="I59" i="53"/>
  <c r="H59" i="53"/>
  <c r="G59" i="53"/>
  <c r="K57" i="53"/>
  <c r="H8" i="54" s="1"/>
  <c r="J57" i="53"/>
  <c r="I57" i="53"/>
  <c r="H57" i="53"/>
  <c r="E8" i="54" s="1"/>
  <c r="G57" i="53"/>
  <c r="K53" i="53"/>
  <c r="J53" i="53"/>
  <c r="I53" i="53"/>
  <c r="H53" i="53"/>
  <c r="H52" i="53" s="1"/>
  <c r="G53" i="53"/>
  <c r="G52" i="53" s="1"/>
  <c r="K51" i="53"/>
  <c r="K49" i="53" s="1"/>
  <c r="J51" i="53"/>
  <c r="I51" i="53"/>
  <c r="H51" i="53"/>
  <c r="G51" i="53"/>
  <c r="K50" i="53"/>
  <c r="J50" i="53"/>
  <c r="I50" i="53"/>
  <c r="H50" i="53"/>
  <c r="G50" i="53"/>
  <c r="K48" i="53"/>
  <c r="J48" i="53"/>
  <c r="I48" i="53"/>
  <c r="H48" i="53"/>
  <c r="G48" i="53"/>
  <c r="K47" i="53"/>
  <c r="J47" i="53"/>
  <c r="I47" i="53"/>
  <c r="H47" i="53"/>
  <c r="G47" i="53"/>
  <c r="K46" i="53"/>
  <c r="J46" i="53"/>
  <c r="I46" i="53"/>
  <c r="H46" i="53"/>
  <c r="G46" i="53"/>
  <c r="G45" i="53" s="1"/>
  <c r="K42" i="53"/>
  <c r="J42" i="53"/>
  <c r="I42" i="53"/>
  <c r="H42" i="53"/>
  <c r="G42" i="53"/>
  <c r="K41" i="53"/>
  <c r="J41" i="53"/>
  <c r="I41" i="53"/>
  <c r="H41" i="53"/>
  <c r="G41" i="53"/>
  <c r="K40" i="53"/>
  <c r="J40" i="53"/>
  <c r="I40" i="53"/>
  <c r="H40" i="53"/>
  <c r="G40" i="53"/>
  <c r="K39" i="53"/>
  <c r="J39" i="53"/>
  <c r="I39" i="53"/>
  <c r="H39" i="53"/>
  <c r="G39" i="53"/>
  <c r="K37" i="53"/>
  <c r="J37" i="53"/>
  <c r="I37" i="53"/>
  <c r="H37" i="53"/>
  <c r="G37" i="53"/>
  <c r="K36" i="53"/>
  <c r="J36" i="53"/>
  <c r="I36" i="53"/>
  <c r="H36" i="53"/>
  <c r="G36" i="53"/>
  <c r="K35" i="53"/>
  <c r="J35" i="53"/>
  <c r="I35" i="53"/>
  <c r="H35" i="53"/>
  <c r="H34" i="53" s="1"/>
  <c r="G35" i="53"/>
  <c r="K33" i="53"/>
  <c r="J33" i="53"/>
  <c r="I33" i="53"/>
  <c r="H33" i="53"/>
  <c r="G33" i="53"/>
  <c r="G31" i="53" s="1"/>
  <c r="K32" i="53"/>
  <c r="J32" i="53"/>
  <c r="J31" i="53" s="1"/>
  <c r="I32" i="53"/>
  <c r="H32" i="53"/>
  <c r="G32" i="53"/>
  <c r="K30" i="53"/>
  <c r="J30" i="53"/>
  <c r="I30" i="53"/>
  <c r="H30" i="53"/>
  <c r="G30" i="53"/>
  <c r="K29" i="53"/>
  <c r="J29" i="53"/>
  <c r="I29" i="53"/>
  <c r="H29" i="53"/>
  <c r="G29" i="53"/>
  <c r="K28" i="53"/>
  <c r="J28" i="53"/>
  <c r="I28" i="53"/>
  <c r="I27" i="53" s="1"/>
  <c r="H28" i="53"/>
  <c r="H27" i="53" s="1"/>
  <c r="G28" i="53"/>
  <c r="K22" i="53"/>
  <c r="J22" i="53"/>
  <c r="I22" i="53"/>
  <c r="H22" i="53"/>
  <c r="G22" i="53"/>
  <c r="K21" i="53"/>
  <c r="J21" i="53"/>
  <c r="I21" i="53"/>
  <c r="H21" i="53"/>
  <c r="G21" i="53"/>
  <c r="K20" i="53"/>
  <c r="J20" i="53"/>
  <c r="I20" i="53"/>
  <c r="H20" i="53"/>
  <c r="G20" i="53"/>
  <c r="K19" i="53"/>
  <c r="J19" i="53"/>
  <c r="I19" i="53"/>
  <c r="H19" i="53"/>
  <c r="H16" i="53" s="1"/>
  <c r="G19" i="53"/>
  <c r="K18" i="53"/>
  <c r="J18" i="53"/>
  <c r="I18" i="53"/>
  <c r="H18" i="53"/>
  <c r="G18" i="53"/>
  <c r="K17" i="53"/>
  <c r="J17" i="53"/>
  <c r="I17" i="53"/>
  <c r="H17" i="53"/>
  <c r="G17" i="53"/>
  <c r="K15" i="53"/>
  <c r="J15" i="53"/>
  <c r="I15" i="53"/>
  <c r="H15" i="53"/>
  <c r="G15" i="53"/>
  <c r="G12" i="53" s="1"/>
  <c r="K14" i="53"/>
  <c r="J14" i="53"/>
  <c r="I14" i="53"/>
  <c r="H14" i="53"/>
  <c r="G14" i="53"/>
  <c r="K13" i="53"/>
  <c r="J13" i="53"/>
  <c r="J12" i="53" s="1"/>
  <c r="I13" i="53"/>
  <c r="H13" i="53"/>
  <c r="G13" i="53"/>
  <c r="J5" i="53"/>
  <c r="J230" i="53" s="1"/>
  <c r="I218" i="53"/>
  <c r="J200" i="53"/>
  <c r="I192" i="53"/>
  <c r="G192" i="53"/>
  <c r="J186" i="53"/>
  <c r="H18" i="54" s="1"/>
  <c r="H186" i="53"/>
  <c r="F18" i="54" s="1"/>
  <c r="H169" i="53"/>
  <c r="G159" i="53"/>
  <c r="K138" i="53"/>
  <c r="G138" i="53"/>
  <c r="J96" i="53"/>
  <c r="K91" i="53"/>
  <c r="J91" i="53"/>
  <c r="I91" i="53"/>
  <c r="H91" i="53"/>
  <c r="G86" i="53"/>
  <c r="K58" i="53"/>
  <c r="I58" i="53"/>
  <c r="K52" i="53"/>
  <c r="J52" i="53"/>
  <c r="I52" i="53"/>
  <c r="J49" i="53"/>
  <c r="G49" i="53"/>
  <c r="J45" i="53"/>
  <c r="H38" i="53"/>
  <c r="G34" i="53"/>
  <c r="K31" i="53"/>
  <c r="K186" i="53" l="1"/>
  <c r="J192" i="53"/>
  <c r="G5" i="55"/>
  <c r="E5" i="55" s="1"/>
  <c r="H138" i="53"/>
  <c r="E22" i="54"/>
  <c r="H5" i="55"/>
  <c r="H62" i="54"/>
  <c r="K135" i="53"/>
  <c r="H74" i="54"/>
  <c r="H42" i="54"/>
  <c r="K5" i="53"/>
  <c r="H3" i="54" s="1"/>
  <c r="C5" i="55"/>
  <c r="J5" i="55"/>
  <c r="H77" i="54"/>
  <c r="H75" i="54" s="1"/>
  <c r="K86" i="53"/>
  <c r="H34" i="54" s="1"/>
  <c r="G35" i="54"/>
  <c r="E29" i="54"/>
  <c r="G48" i="54"/>
  <c r="I5" i="55"/>
  <c r="H200" i="53"/>
  <c r="N6" i="55"/>
  <c r="F6" i="55"/>
  <c r="L6" i="55"/>
  <c r="C6" i="55"/>
  <c r="M6" i="55"/>
  <c r="D6" i="55"/>
  <c r="K6" i="55"/>
  <c r="J6" i="55"/>
  <c r="P6" i="55"/>
  <c r="H6" i="55"/>
  <c r="O6" i="55"/>
  <c r="G6" i="55"/>
  <c r="I6" i="55"/>
  <c r="L5" i="55"/>
  <c r="O5" i="55"/>
  <c r="J16" i="53"/>
  <c r="F64" i="54"/>
  <c r="E73" i="54"/>
  <c r="J169" i="53"/>
  <c r="J168" i="53" s="1"/>
  <c r="K206" i="53"/>
  <c r="H218" i="53"/>
  <c r="H217" i="53" s="1"/>
  <c r="H211" i="53"/>
  <c r="D5" i="55"/>
  <c r="K5" i="55"/>
  <c r="K61" i="53"/>
  <c r="H9" i="54" s="1"/>
  <c r="F25" i="54"/>
  <c r="N5" i="55"/>
  <c r="H66" i="54"/>
  <c r="F70" i="54"/>
  <c r="M5" i="55"/>
  <c r="G52" i="54"/>
  <c r="H24" i="54"/>
  <c r="H19" i="54"/>
  <c r="H17" i="54" s="1"/>
  <c r="G53" i="54"/>
  <c r="E24" i="54"/>
  <c r="G70" i="54"/>
  <c r="E74" i="54"/>
  <c r="H72" i="54"/>
  <c r="E42" i="54"/>
  <c r="H43" i="54"/>
  <c r="F45" i="54"/>
  <c r="K185" i="53"/>
  <c r="H53" i="54"/>
  <c r="J206" i="53"/>
  <c r="H15" i="54" s="1"/>
  <c r="G74" i="54"/>
  <c r="G42" i="54"/>
  <c r="H45" i="54"/>
  <c r="I126" i="53"/>
  <c r="G61" i="53"/>
  <c r="K67" i="53"/>
  <c r="H79" i="54" s="1"/>
  <c r="H78" i="54" s="1"/>
  <c r="H96" i="53"/>
  <c r="J113" i="53"/>
  <c r="G126" i="53"/>
  <c r="G64" i="54"/>
  <c r="E66" i="54"/>
  <c r="G135" i="53"/>
  <c r="G142" i="53" s="1"/>
  <c r="K145" i="53"/>
  <c r="K263" i="53" s="1"/>
  <c r="F73" i="54"/>
  <c r="G25" i="54"/>
  <c r="H153" i="53"/>
  <c r="K153" i="53"/>
  <c r="F29" i="54"/>
  <c r="H40" i="54"/>
  <c r="H39" i="54" s="1"/>
  <c r="E47" i="54"/>
  <c r="K178" i="53"/>
  <c r="K196" i="53" s="1"/>
  <c r="H23" i="54"/>
  <c r="E53" i="54"/>
  <c r="I206" i="53"/>
  <c r="G24" i="54"/>
  <c r="H22" i="54"/>
  <c r="F24" i="54"/>
  <c r="H71" i="54"/>
  <c r="G8" i="54"/>
  <c r="B4" i="1"/>
  <c r="K126" i="53"/>
  <c r="I169" i="53"/>
  <c r="I168" i="53" s="1"/>
  <c r="E41" i="54"/>
  <c r="F35" i="54"/>
  <c r="G28" i="54"/>
  <c r="H82" i="54"/>
  <c r="H168" i="53"/>
  <c r="I34" i="53"/>
  <c r="I26" i="53" s="1"/>
  <c r="I251" i="53" s="1"/>
  <c r="I252" i="53" s="1"/>
  <c r="F43" i="54"/>
  <c r="G47" i="54"/>
  <c r="K12" i="53"/>
  <c r="G77" i="54"/>
  <c r="G75" i="54" s="1"/>
  <c r="G63" i="54"/>
  <c r="E65" i="54"/>
  <c r="F26" i="54"/>
  <c r="F27" i="54"/>
  <c r="G41" i="54"/>
  <c r="E45" i="54"/>
  <c r="H35" i="54"/>
  <c r="B25" i="19"/>
  <c r="C25" i="19" s="1"/>
  <c r="D25" i="19" s="1"/>
  <c r="B18" i="19"/>
  <c r="C18" i="19" s="1"/>
  <c r="D18" i="19" s="1"/>
  <c r="B4" i="19"/>
  <c r="C4" i="19" s="1"/>
  <c r="D4" i="19" s="1"/>
  <c r="B11" i="19"/>
  <c r="J178" i="53"/>
  <c r="J196" i="53" s="1"/>
  <c r="K34" i="53"/>
  <c r="K45" i="53"/>
  <c r="G67" i="53"/>
  <c r="G153" i="53"/>
  <c r="G263" i="53" s="1"/>
  <c r="J153" i="53"/>
  <c r="I186" i="53"/>
  <c r="H192" i="53"/>
  <c r="E23" i="54" s="1"/>
  <c r="H206" i="53"/>
  <c r="F15" i="54" s="1"/>
  <c r="G178" i="53"/>
  <c r="J199" i="53"/>
  <c r="B5" i="1"/>
  <c r="F34" i="54"/>
  <c r="C6" i="1"/>
  <c r="F40" i="54"/>
  <c r="G34" i="54"/>
  <c r="B6" i="1"/>
  <c r="J185" i="53"/>
  <c r="F8" i="54"/>
  <c r="C4" i="1"/>
  <c r="G40" i="54"/>
  <c r="I178" i="53"/>
  <c r="F23" i="54"/>
  <c r="F22" i="54"/>
  <c r="I73" i="53"/>
  <c r="F54" i="54" s="1"/>
  <c r="G3" i="54"/>
  <c r="B2" i="1"/>
  <c r="J103" i="53"/>
  <c r="I12" i="53"/>
  <c r="G27" i="53"/>
  <c r="G26" i="53" s="1"/>
  <c r="H126" i="53"/>
  <c r="E61" i="54" s="1"/>
  <c r="E62" i="54"/>
  <c r="G186" i="53"/>
  <c r="E35" i="54"/>
  <c r="H185" i="53"/>
  <c r="F19" i="54"/>
  <c r="F17" i="54" s="1"/>
  <c r="G29" i="54"/>
  <c r="H48" i="54"/>
  <c r="I67" i="53"/>
  <c r="F79" i="54" s="1"/>
  <c r="F80" i="54"/>
  <c r="I145" i="53"/>
  <c r="H178" i="53"/>
  <c r="E46" i="54" s="1"/>
  <c r="F21" i="54"/>
  <c r="J27" i="53"/>
  <c r="E32" i="54"/>
  <c r="E77" i="54"/>
  <c r="E75" i="54" s="1"/>
  <c r="F62" i="54"/>
  <c r="E63" i="54"/>
  <c r="G65" i="54"/>
  <c r="F66" i="54"/>
  <c r="H26" i="54"/>
  <c r="H28" i="54"/>
  <c r="G73" i="54"/>
  <c r="F74" i="54"/>
  <c r="E72" i="54"/>
  <c r="H25" i="54"/>
  <c r="H27" i="54"/>
  <c r="F42" i="54"/>
  <c r="E43" i="54"/>
  <c r="G45" i="54"/>
  <c r="F47" i="54"/>
  <c r="E48" i="54"/>
  <c r="H87" i="54"/>
  <c r="H12" i="53"/>
  <c r="H11" i="53" s="1"/>
  <c r="H23" i="53" s="1"/>
  <c r="K27" i="53"/>
  <c r="I5" i="53"/>
  <c r="C2" i="1" s="1"/>
  <c r="I16" i="53"/>
  <c r="G16" i="53"/>
  <c r="K16" i="53"/>
  <c r="F77" i="54"/>
  <c r="F75" i="54" s="1"/>
  <c r="F41" i="54"/>
  <c r="G27" i="54"/>
  <c r="H64" i="54"/>
  <c r="H70" i="54"/>
  <c r="I45" i="53"/>
  <c r="H45" i="53"/>
  <c r="J67" i="53"/>
  <c r="G79" i="54" s="1"/>
  <c r="G78" i="54" s="1"/>
  <c r="H107" i="53"/>
  <c r="H120" i="53" s="1"/>
  <c r="G107" i="53"/>
  <c r="G120" i="53" s="1"/>
  <c r="G122" i="53" s="1"/>
  <c r="K107" i="53"/>
  <c r="J107" i="53"/>
  <c r="H135" i="53"/>
  <c r="H145" i="53"/>
  <c r="E69" i="54" s="1"/>
  <c r="H199" i="53"/>
  <c r="G200" i="53"/>
  <c r="K200" i="53"/>
  <c r="E71" i="54"/>
  <c r="E67" i="54" s="1"/>
  <c r="E88" i="54"/>
  <c r="G38" i="53"/>
  <c r="K38" i="53"/>
  <c r="J38" i="53"/>
  <c r="I38" i="53"/>
  <c r="J73" i="53"/>
  <c r="G54" i="54" s="1"/>
  <c r="H73" i="53"/>
  <c r="E54" i="54" s="1"/>
  <c r="G73" i="53"/>
  <c r="J126" i="53"/>
  <c r="G211" i="53"/>
  <c r="E16" i="54" s="1"/>
  <c r="K211" i="53"/>
  <c r="J211" i="53"/>
  <c r="I211" i="53"/>
  <c r="F48" i="54"/>
  <c r="F52" i="54"/>
  <c r="F53" i="54"/>
  <c r="F88" i="54"/>
  <c r="I31" i="53"/>
  <c r="H31" i="53"/>
  <c r="I49" i="53"/>
  <c r="H49" i="53"/>
  <c r="H58" i="53"/>
  <c r="H67" i="53"/>
  <c r="E79" i="54" s="1"/>
  <c r="E78" i="54" s="1"/>
  <c r="I113" i="53"/>
  <c r="I120" i="53" s="1"/>
  <c r="I266" i="53" s="1"/>
  <c r="H113" i="53"/>
  <c r="G113" i="53"/>
  <c r="K113" i="53"/>
  <c r="I138" i="53"/>
  <c r="J145" i="53"/>
  <c r="J159" i="53"/>
  <c r="I159" i="53"/>
  <c r="H159" i="53"/>
  <c r="H163" i="53" s="1"/>
  <c r="G169" i="53"/>
  <c r="G168" i="53" s="1"/>
  <c r="K169" i="53"/>
  <c r="K168" i="53" s="1"/>
  <c r="G218" i="53"/>
  <c r="K218" i="53"/>
  <c r="K217" i="53" s="1"/>
  <c r="J218" i="53"/>
  <c r="F28" i="54"/>
  <c r="G55" i="54"/>
  <c r="G62" i="54"/>
  <c r="G71" i="54"/>
  <c r="G80" i="54"/>
  <c r="E10" i="54"/>
  <c r="B7" i="55"/>
  <c r="I217" i="53"/>
  <c r="I199" i="53"/>
  <c r="K142" i="53"/>
  <c r="J26" i="53"/>
  <c r="J251" i="53" s="1"/>
  <c r="J252" i="53" s="1"/>
  <c r="H26" i="53"/>
  <c r="H255" i="53" s="1"/>
  <c r="H256" i="53" s="1"/>
  <c r="G11" i="53"/>
  <c r="G23" i="53" s="1"/>
  <c r="G253" i="53" s="1"/>
  <c r="G254" i="53" s="1"/>
  <c r="J11" i="53"/>
  <c r="J120" i="53"/>
  <c r="I142" i="53"/>
  <c r="K163" i="53" l="1"/>
  <c r="K267" i="53"/>
  <c r="K103" i="53"/>
  <c r="K120" i="53"/>
  <c r="K122" i="53" s="1"/>
  <c r="H50" i="54"/>
  <c r="J258" i="53"/>
  <c r="H224" i="53"/>
  <c r="G16" i="54"/>
  <c r="G39" i="54"/>
  <c r="I7" i="55"/>
  <c r="O7" i="55"/>
  <c r="P7" i="55"/>
  <c r="H7" i="55"/>
  <c r="G7" i="55"/>
  <c r="E7" i="55" s="1"/>
  <c r="N7" i="55"/>
  <c r="F7" i="55"/>
  <c r="M7" i="55"/>
  <c r="D7" i="55"/>
  <c r="K7" i="55"/>
  <c r="J7" i="55"/>
  <c r="L7" i="55"/>
  <c r="C7" i="55"/>
  <c r="K11" i="53"/>
  <c r="K253" i="53" s="1"/>
  <c r="K254" i="53" s="1"/>
  <c r="K230" i="53"/>
  <c r="K26" i="53"/>
  <c r="K255" i="53" s="1"/>
  <c r="K256" i="53" s="1"/>
  <c r="I267" i="53"/>
  <c r="E15" i="54"/>
  <c r="G15" i="54"/>
  <c r="H251" i="53"/>
  <c r="H252" i="53" s="1"/>
  <c r="J163" i="53"/>
  <c r="J245" i="53" s="1"/>
  <c r="F78" i="54"/>
  <c r="I163" i="53"/>
  <c r="G266" i="53"/>
  <c r="H16" i="54"/>
  <c r="G267" i="53"/>
  <c r="H263" i="53"/>
  <c r="H196" i="53"/>
  <c r="H225" i="53" s="1"/>
  <c r="H259" i="53" s="1"/>
  <c r="H46" i="54"/>
  <c r="H44" i="54" s="1"/>
  <c r="F46" i="54"/>
  <c r="E39" i="54"/>
  <c r="F20" i="54"/>
  <c r="F39" i="54"/>
  <c r="G251" i="53"/>
  <c r="G252" i="53" s="1"/>
  <c r="G255" i="53"/>
  <c r="G256" i="53" s="1"/>
  <c r="H232" i="53"/>
  <c r="H43" i="53"/>
  <c r="H55" i="53" s="1"/>
  <c r="H258" i="53"/>
  <c r="H253" i="53"/>
  <c r="H254" i="53" s="1"/>
  <c r="G43" i="53"/>
  <c r="G55" i="53" s="1"/>
  <c r="G237" i="53" s="1"/>
  <c r="H245" i="53"/>
  <c r="G163" i="53"/>
  <c r="G164" i="53" s="1"/>
  <c r="E44" i="54"/>
  <c r="E25" i="54"/>
  <c r="G258" i="53"/>
  <c r="J255" i="53"/>
  <c r="J256" i="53" s="1"/>
  <c r="I255" i="53"/>
  <c r="I256" i="53" s="1"/>
  <c r="I11" i="53"/>
  <c r="I23" i="53" s="1"/>
  <c r="I253" i="53" s="1"/>
  <c r="I254" i="53" s="1"/>
  <c r="I257" i="53" s="1"/>
  <c r="E59" i="54"/>
  <c r="E84" i="54" s="1"/>
  <c r="G46" i="54"/>
  <c r="G44" i="54" s="1"/>
  <c r="C11" i="19"/>
  <c r="D11" i="19" s="1"/>
  <c r="I122" i="53"/>
  <c r="K232" i="53"/>
  <c r="H248" i="53"/>
  <c r="F44" i="54"/>
  <c r="I185" i="53"/>
  <c r="I196" i="53" s="1"/>
  <c r="G18" i="54"/>
  <c r="G17" i="54" s="1"/>
  <c r="G69" i="54"/>
  <c r="G67" i="54" s="1"/>
  <c r="I230" i="53"/>
  <c r="I103" i="53"/>
  <c r="I232" i="53"/>
  <c r="H266" i="53"/>
  <c r="H122" i="53"/>
  <c r="G185" i="53"/>
  <c r="G196" i="53" s="1"/>
  <c r="E18" i="54"/>
  <c r="E17" i="54" s="1"/>
  <c r="H246" i="53"/>
  <c r="H247" i="53" s="1"/>
  <c r="H267" i="53"/>
  <c r="I224" i="53"/>
  <c r="I245" i="53" s="1"/>
  <c r="G51" i="54"/>
  <c r="F51" i="54"/>
  <c r="H5" i="53"/>
  <c r="F3" i="54"/>
  <c r="F61" i="54"/>
  <c r="F59" i="54" s="1"/>
  <c r="H69" i="54"/>
  <c r="H67" i="54" s="1"/>
  <c r="J217" i="53"/>
  <c r="J224" i="53" s="1"/>
  <c r="J225" i="53" s="1"/>
  <c r="J259" i="53" s="1"/>
  <c r="H21" i="54"/>
  <c r="H20" i="54" s="1"/>
  <c r="G61" i="54"/>
  <c r="G59" i="54" s="1"/>
  <c r="H61" i="54"/>
  <c r="H59" i="54" s="1"/>
  <c r="G199" i="53"/>
  <c r="E52" i="54"/>
  <c r="K258" i="53"/>
  <c r="H142" i="53"/>
  <c r="H264" i="53" s="1"/>
  <c r="G217" i="53"/>
  <c r="E21" i="54"/>
  <c r="E20" i="54" s="1"/>
  <c r="I263" i="53"/>
  <c r="F69" i="54"/>
  <c r="F67" i="54" s="1"/>
  <c r="G21" i="54"/>
  <c r="G20" i="54" s="1"/>
  <c r="J267" i="53"/>
  <c r="J263" i="53"/>
  <c r="J142" i="53"/>
  <c r="J264" i="53" s="1"/>
  <c r="K199" i="53"/>
  <c r="H52" i="54"/>
  <c r="F16" i="54"/>
  <c r="B8" i="55"/>
  <c r="E6" i="55"/>
  <c r="I264" i="53"/>
  <c r="K266" i="53"/>
  <c r="K251" i="53"/>
  <c r="K252" i="53" s="1"/>
  <c r="J43" i="53"/>
  <c r="J55" i="53" s="1"/>
  <c r="J237" i="53" s="1"/>
  <c r="J253" i="53"/>
  <c r="J254" i="53" s="1"/>
  <c r="J257" i="53" s="1"/>
  <c r="K43" i="53"/>
  <c r="K55" i="53" s="1"/>
  <c r="K262" i="53" s="1"/>
  <c r="G257" i="53"/>
  <c r="J122" i="53"/>
  <c r="J266" i="53"/>
  <c r="K164" i="53"/>
  <c r="K264" i="53"/>
  <c r="G262" i="53"/>
  <c r="G65" i="53"/>
  <c r="I164" i="53"/>
  <c r="H257" i="53"/>
  <c r="K257" i="53" l="1"/>
  <c r="H237" i="53"/>
  <c r="H65" i="53"/>
  <c r="E6" i="54" s="1"/>
  <c r="E13" i="54" s="1"/>
  <c r="E30" i="54" s="1"/>
  <c r="E36" i="54" s="1"/>
  <c r="K237" i="53"/>
  <c r="I248" i="53"/>
  <c r="J246" i="53"/>
  <c r="J247" i="53" s="1"/>
  <c r="F50" i="54"/>
  <c r="F49" i="54" s="1"/>
  <c r="F56" i="54" s="1"/>
  <c r="I246" i="53"/>
  <c r="I247" i="53" s="1"/>
  <c r="H164" i="53"/>
  <c r="L8" i="55"/>
  <c r="C8" i="55"/>
  <c r="K8" i="55"/>
  <c r="J8" i="55"/>
  <c r="I8" i="55"/>
  <c r="P8" i="55"/>
  <c r="H8" i="55"/>
  <c r="N8" i="55"/>
  <c r="F8" i="55"/>
  <c r="M8" i="55"/>
  <c r="D8" i="55"/>
  <c r="O8" i="55"/>
  <c r="G8" i="55"/>
  <c r="J248" i="53"/>
  <c r="J164" i="53"/>
  <c r="J227" i="53" s="1"/>
  <c r="G264" i="53"/>
  <c r="G84" i="54"/>
  <c r="I258" i="53"/>
  <c r="I43" i="53"/>
  <c r="I55" i="53" s="1"/>
  <c r="I237" i="53" s="1"/>
  <c r="H84" i="54"/>
  <c r="I225" i="53"/>
  <c r="I259" i="53" s="1"/>
  <c r="H227" i="53"/>
  <c r="H233" i="53"/>
  <c r="J232" i="53"/>
  <c r="G50" i="54"/>
  <c r="G49" i="54" s="1"/>
  <c r="G56" i="54" s="1"/>
  <c r="E50" i="54"/>
  <c r="H51" i="54"/>
  <c r="H49" i="54" s="1"/>
  <c r="H56" i="54" s="1"/>
  <c r="K224" i="53"/>
  <c r="E51" i="54"/>
  <c r="G224" i="53"/>
  <c r="G225" i="53" s="1"/>
  <c r="G259" i="53" s="1"/>
  <c r="H103" i="53"/>
  <c r="E3" i="54"/>
  <c r="H230" i="53"/>
  <c r="G5" i="53"/>
  <c r="F84" i="54"/>
  <c r="J233" i="53"/>
  <c r="J65" i="53"/>
  <c r="G6" i="54" s="1"/>
  <c r="G13" i="54" s="1"/>
  <c r="G30" i="54" s="1"/>
  <c r="G36" i="54" s="1"/>
  <c r="B9" i="55"/>
  <c r="J262" i="53"/>
  <c r="K233" i="53"/>
  <c r="K65" i="53"/>
  <c r="G81" i="53"/>
  <c r="G84" i="53" s="1"/>
  <c r="H262" i="53"/>
  <c r="H240" i="53"/>
  <c r="H81" i="53"/>
  <c r="H84" i="53" s="1"/>
  <c r="I227" i="53" l="1"/>
  <c r="O9" i="55"/>
  <c r="G9" i="55"/>
  <c r="D9" i="55"/>
  <c r="N9" i="55"/>
  <c r="F9" i="55"/>
  <c r="M9" i="55"/>
  <c r="L9" i="55"/>
  <c r="C9" i="55"/>
  <c r="K9" i="55"/>
  <c r="I9" i="55"/>
  <c r="P9" i="55"/>
  <c r="H9" i="55"/>
  <c r="J9" i="55"/>
  <c r="G86" i="54"/>
  <c r="G90" i="54" s="1"/>
  <c r="E49" i="54"/>
  <c r="E56" i="54" s="1"/>
  <c r="E86" i="54" s="1"/>
  <c r="E90" i="54" s="1"/>
  <c r="I65" i="53"/>
  <c r="I233" i="53"/>
  <c r="G240" i="53"/>
  <c r="J81" i="53"/>
  <c r="J84" i="53" s="1"/>
  <c r="B3" i="1" s="1"/>
  <c r="J240" i="53"/>
  <c r="K248" i="53"/>
  <c r="K245" i="53"/>
  <c r="K225" i="53"/>
  <c r="K246" i="53"/>
  <c r="K247" i="53" s="1"/>
  <c r="H6" i="54"/>
  <c r="H13" i="54" s="1"/>
  <c r="H30" i="54" s="1"/>
  <c r="H36" i="54" s="1"/>
  <c r="H86" i="54" s="1"/>
  <c r="H90" i="54" s="1"/>
  <c r="G230" i="53"/>
  <c r="G103" i="53"/>
  <c r="G248" i="53"/>
  <c r="G246" i="53"/>
  <c r="G247" i="53" s="1"/>
  <c r="G245" i="53"/>
  <c r="G227" i="53"/>
  <c r="K81" i="53"/>
  <c r="K84" i="53" s="1"/>
  <c r="K92" i="53" s="1"/>
  <c r="E8" i="55"/>
  <c r="B10" i="55"/>
  <c r="J89" i="53"/>
  <c r="H92" i="53"/>
  <c r="H89" i="53"/>
  <c r="K89" i="53"/>
  <c r="G92" i="53"/>
  <c r="G89" i="53"/>
  <c r="J92" i="53" l="1"/>
  <c r="J10" i="55"/>
  <c r="H10" i="55"/>
  <c r="I10" i="55"/>
  <c r="P10" i="55"/>
  <c r="O10" i="55"/>
  <c r="G10" i="55"/>
  <c r="N10" i="55"/>
  <c r="F10" i="55"/>
  <c r="L10" i="55"/>
  <c r="C10" i="55"/>
  <c r="K10" i="55"/>
  <c r="M10" i="55"/>
  <c r="D10" i="55"/>
  <c r="F6" i="54"/>
  <c r="F13" i="54" s="1"/>
  <c r="F30" i="54" s="1"/>
  <c r="F36" i="54" s="1"/>
  <c r="F86" i="54" s="1"/>
  <c r="F90" i="54" s="1"/>
  <c r="I262" i="53"/>
  <c r="I240" i="53"/>
  <c r="I81" i="53"/>
  <c r="I84" i="53" s="1"/>
  <c r="K259" i="53"/>
  <c r="K227" i="53"/>
  <c r="K240" i="53"/>
  <c r="E9" i="55"/>
  <c r="B11" i="55"/>
  <c r="H234" i="53"/>
  <c r="H100" i="53"/>
  <c r="H239" i="53" s="1"/>
  <c r="H241" i="53"/>
  <c r="H99" i="53"/>
  <c r="H242" i="53"/>
  <c r="H238" i="53"/>
  <c r="H95" i="53"/>
  <c r="H265" i="53"/>
  <c r="G241" i="53"/>
  <c r="G95" i="53"/>
  <c r="G100" i="53"/>
  <c r="G239" i="53" s="1"/>
  <c r="G99" i="53"/>
  <c r="G242" i="53"/>
  <c r="G238" i="53"/>
  <c r="G265" i="53"/>
  <c r="K241" i="53"/>
  <c r="K95" i="53"/>
  <c r="K242" i="53"/>
  <c r="K234" i="53"/>
  <c r="K100" i="53"/>
  <c r="K239" i="53" s="1"/>
  <c r="K99" i="53"/>
  <c r="K238" i="53"/>
  <c r="K265" i="53"/>
  <c r="J242" i="53"/>
  <c r="J238" i="53"/>
  <c r="J241" i="53"/>
  <c r="J95" i="53"/>
  <c r="J265" i="53"/>
  <c r="J100" i="53"/>
  <c r="J239" i="53" s="1"/>
  <c r="J99" i="53"/>
  <c r="M11" i="55" l="1"/>
  <c r="D11" i="55"/>
  <c r="K11" i="55"/>
  <c r="L11" i="55"/>
  <c r="C11" i="55"/>
  <c r="J11" i="55"/>
  <c r="I11" i="55"/>
  <c r="O11" i="55"/>
  <c r="G11" i="55"/>
  <c r="N11" i="55"/>
  <c r="F11" i="55"/>
  <c r="H11" i="55"/>
  <c r="P11" i="55"/>
  <c r="C3" i="1"/>
  <c r="I89" i="53"/>
  <c r="I92" i="53"/>
  <c r="E10" i="55"/>
  <c r="B12" i="55"/>
  <c r="H7" i="23"/>
  <c r="F7" i="23"/>
  <c r="D7" i="23"/>
  <c r="B7" i="23"/>
  <c r="I5" i="23"/>
  <c r="B4" i="23"/>
  <c r="A2" i="23"/>
  <c r="H152" i="23"/>
  <c r="H151" i="23"/>
  <c r="H150" i="23"/>
  <c r="H149" i="23"/>
  <c r="H148" i="23"/>
  <c r="H147" i="23"/>
  <c r="H146" i="23"/>
  <c r="K219" i="52"/>
  <c r="K218" i="52" s="1"/>
  <c r="J219" i="52"/>
  <c r="I219" i="52"/>
  <c r="I218" i="52" s="1"/>
  <c r="H219" i="52"/>
  <c r="G219" i="52"/>
  <c r="G218" i="52" s="1"/>
  <c r="J218" i="52"/>
  <c r="H218" i="52"/>
  <c r="K212" i="52"/>
  <c r="J212" i="52"/>
  <c r="I212" i="52"/>
  <c r="H212" i="52"/>
  <c r="G212" i="52"/>
  <c r="K207" i="52"/>
  <c r="J207" i="52"/>
  <c r="I207" i="52"/>
  <c r="H207" i="52"/>
  <c r="G207" i="52"/>
  <c r="K201" i="52"/>
  <c r="K200" i="52" s="1"/>
  <c r="J201" i="52"/>
  <c r="I201" i="52"/>
  <c r="I200" i="52" s="1"/>
  <c r="H201" i="52"/>
  <c r="G201" i="52"/>
  <c r="G200" i="52" s="1"/>
  <c r="J200" i="52"/>
  <c r="H200" i="52"/>
  <c r="K193" i="52"/>
  <c r="J193" i="52"/>
  <c r="I193" i="52"/>
  <c r="H193" i="52"/>
  <c r="G193" i="52"/>
  <c r="K187" i="52"/>
  <c r="K186" i="52" s="1"/>
  <c r="J187" i="52"/>
  <c r="J186" i="52" s="1"/>
  <c r="I187" i="52"/>
  <c r="I186" i="52" s="1"/>
  <c r="H187" i="52"/>
  <c r="G187" i="52"/>
  <c r="G186" i="52" s="1"/>
  <c r="H186" i="52"/>
  <c r="G183" i="52"/>
  <c r="G179" i="52" s="1"/>
  <c r="K179" i="52"/>
  <c r="J179" i="52"/>
  <c r="I179" i="52"/>
  <c r="H179" i="52"/>
  <c r="K170" i="52"/>
  <c r="K169" i="52" s="1"/>
  <c r="J170" i="52"/>
  <c r="I170" i="52"/>
  <c r="I169" i="52" s="1"/>
  <c r="H170" i="52"/>
  <c r="H169" i="52" s="1"/>
  <c r="G170" i="52"/>
  <c r="G169" i="52" s="1"/>
  <c r="G197" i="52" s="1"/>
  <c r="J169" i="52"/>
  <c r="K160" i="52"/>
  <c r="J160" i="52"/>
  <c r="I160" i="52"/>
  <c r="H160" i="52"/>
  <c r="G160" i="52"/>
  <c r="K154" i="52"/>
  <c r="J154" i="52"/>
  <c r="I154" i="52"/>
  <c r="H154" i="52"/>
  <c r="G154" i="52"/>
  <c r="K146" i="52"/>
  <c r="J146" i="52"/>
  <c r="I146" i="52"/>
  <c r="I264" i="52" s="1"/>
  <c r="H146" i="52"/>
  <c r="H264" i="52" s="1"/>
  <c r="G146" i="52"/>
  <c r="K139" i="52"/>
  <c r="J139" i="52"/>
  <c r="I139" i="52"/>
  <c r="H139" i="52"/>
  <c r="G139" i="52"/>
  <c r="K136" i="52"/>
  <c r="J136" i="52"/>
  <c r="I136" i="52"/>
  <c r="H136" i="52"/>
  <c r="G136" i="52"/>
  <c r="K127" i="52"/>
  <c r="J127" i="52"/>
  <c r="J268" i="52" s="1"/>
  <c r="I127" i="52"/>
  <c r="H127" i="52"/>
  <c r="H268" i="52" s="1"/>
  <c r="G127" i="52"/>
  <c r="K114" i="52"/>
  <c r="J114" i="52"/>
  <c r="I114" i="52"/>
  <c r="H114" i="52"/>
  <c r="H121" i="52" s="1"/>
  <c r="H123" i="52" s="1"/>
  <c r="G114" i="52"/>
  <c r="K108" i="52"/>
  <c r="K121" i="52" s="1"/>
  <c r="J108" i="52"/>
  <c r="J121" i="52" s="1"/>
  <c r="I108" i="52"/>
  <c r="I121" i="52" s="1"/>
  <c r="H108" i="52"/>
  <c r="G108" i="52"/>
  <c r="K97" i="52"/>
  <c r="J97" i="52"/>
  <c r="I97" i="52"/>
  <c r="H97" i="52"/>
  <c r="G97" i="52"/>
  <c r="K92" i="52"/>
  <c r="J92" i="52"/>
  <c r="I92" i="52"/>
  <c r="H92" i="52"/>
  <c r="K87" i="52"/>
  <c r="J87" i="52"/>
  <c r="I87" i="52"/>
  <c r="H87" i="52"/>
  <c r="G87" i="52"/>
  <c r="J74" i="52"/>
  <c r="I74" i="52"/>
  <c r="H74" i="52"/>
  <c r="G74" i="52"/>
  <c r="K68" i="52"/>
  <c r="J68" i="52"/>
  <c r="I68" i="52"/>
  <c r="H68" i="52"/>
  <c r="G68" i="52"/>
  <c r="K62" i="52"/>
  <c r="J62" i="52"/>
  <c r="I62" i="52"/>
  <c r="H62" i="52"/>
  <c r="G62" i="52"/>
  <c r="K59" i="52"/>
  <c r="J59" i="52"/>
  <c r="I59" i="52"/>
  <c r="H59" i="52"/>
  <c r="G59" i="52"/>
  <c r="K53" i="52"/>
  <c r="J53" i="52"/>
  <c r="I53" i="52"/>
  <c r="H53" i="52"/>
  <c r="G53" i="52"/>
  <c r="K50" i="52"/>
  <c r="J50" i="52"/>
  <c r="I50" i="52"/>
  <c r="H50" i="52"/>
  <c r="G50" i="52"/>
  <c r="K46" i="52"/>
  <c r="J46" i="52"/>
  <c r="I46" i="52"/>
  <c r="H46" i="52"/>
  <c r="G46" i="52"/>
  <c r="K39" i="52"/>
  <c r="J39" i="52"/>
  <c r="I39" i="52"/>
  <c r="H39" i="52"/>
  <c r="G39" i="52"/>
  <c r="K35" i="52"/>
  <c r="I35" i="52"/>
  <c r="H35" i="52"/>
  <c r="G35" i="52"/>
  <c r="K32" i="52"/>
  <c r="J32" i="52"/>
  <c r="I32" i="52"/>
  <c r="H32" i="52"/>
  <c r="G32" i="52"/>
  <c r="K28" i="52"/>
  <c r="J28" i="52"/>
  <c r="I28" i="52"/>
  <c r="H28" i="52"/>
  <c r="G28" i="52"/>
  <c r="J27" i="52"/>
  <c r="K17" i="52"/>
  <c r="J17" i="52"/>
  <c r="I17" i="52"/>
  <c r="H17" i="52"/>
  <c r="H12" i="52" s="1"/>
  <c r="H24" i="52" s="1"/>
  <c r="G17" i="52"/>
  <c r="K13" i="52"/>
  <c r="K12" i="52" s="1"/>
  <c r="J13" i="52"/>
  <c r="I13" i="52"/>
  <c r="H13" i="52"/>
  <c r="G13" i="52"/>
  <c r="J12" i="52"/>
  <c r="J6" i="52"/>
  <c r="J104" i="52" s="1"/>
  <c r="I4" i="21"/>
  <c r="I4" i="22" s="1"/>
  <c r="H7" i="22"/>
  <c r="F7" i="22"/>
  <c r="D7" i="22"/>
  <c r="B7" i="22"/>
  <c r="I5" i="22"/>
  <c r="B4" i="22"/>
  <c r="A2" i="22"/>
  <c r="K219" i="51"/>
  <c r="J219" i="51"/>
  <c r="I219" i="51"/>
  <c r="I218" i="51" s="1"/>
  <c r="H219" i="51"/>
  <c r="G219" i="51"/>
  <c r="G218" i="51" s="1"/>
  <c r="K218" i="51"/>
  <c r="J218" i="51"/>
  <c r="H218" i="51"/>
  <c r="K212" i="51"/>
  <c r="J212" i="51"/>
  <c r="I212" i="51"/>
  <c r="H212" i="51"/>
  <c r="G212" i="51"/>
  <c r="K207" i="51"/>
  <c r="J207" i="51"/>
  <c r="I207" i="51"/>
  <c r="H207" i="51"/>
  <c r="G207" i="51"/>
  <c r="K201" i="51"/>
  <c r="J201" i="51"/>
  <c r="J200" i="51" s="1"/>
  <c r="J225" i="51" s="1"/>
  <c r="I201" i="51"/>
  <c r="I200" i="51" s="1"/>
  <c r="I225" i="51" s="1"/>
  <c r="H201" i="51"/>
  <c r="H200" i="51" s="1"/>
  <c r="G201" i="51"/>
  <c r="G200" i="51" s="1"/>
  <c r="G225" i="51" s="1"/>
  <c r="K200" i="51"/>
  <c r="K193" i="51"/>
  <c r="J193" i="51"/>
  <c r="I193" i="51"/>
  <c r="H193" i="51"/>
  <c r="G193" i="51"/>
  <c r="K187" i="51"/>
  <c r="J187" i="51"/>
  <c r="I187" i="51"/>
  <c r="I186" i="51" s="1"/>
  <c r="H187" i="51"/>
  <c r="H186" i="51" s="1"/>
  <c r="G187" i="51"/>
  <c r="G186" i="51" s="1"/>
  <c r="K186" i="51"/>
  <c r="J186" i="51"/>
  <c r="G183" i="51"/>
  <c r="G179" i="51" s="1"/>
  <c r="K179" i="51"/>
  <c r="K197" i="51" s="1"/>
  <c r="J179" i="51"/>
  <c r="I179" i="51"/>
  <c r="H179" i="51"/>
  <c r="K170" i="51"/>
  <c r="J170" i="51"/>
  <c r="I170" i="51"/>
  <c r="I169" i="51" s="1"/>
  <c r="H170" i="51"/>
  <c r="G170" i="51"/>
  <c r="G169" i="51" s="1"/>
  <c r="K169" i="51"/>
  <c r="J169" i="51"/>
  <c r="H169" i="51"/>
  <c r="K160" i="51"/>
  <c r="J160" i="51"/>
  <c r="I160" i="51"/>
  <c r="H160" i="51"/>
  <c r="G160" i="51"/>
  <c r="K154" i="51"/>
  <c r="J154" i="51"/>
  <c r="I154" i="51"/>
  <c r="H154" i="51"/>
  <c r="G154" i="51"/>
  <c r="K146" i="51"/>
  <c r="J146" i="51"/>
  <c r="J264" i="51" s="1"/>
  <c r="I146" i="51"/>
  <c r="I264" i="51" s="1"/>
  <c r="H146" i="51"/>
  <c r="H264" i="51" s="1"/>
  <c r="G146" i="51"/>
  <c r="G264" i="51" s="1"/>
  <c r="K139" i="51"/>
  <c r="J139" i="51"/>
  <c r="I139" i="51"/>
  <c r="H139" i="51"/>
  <c r="G139" i="51"/>
  <c r="K136" i="51"/>
  <c r="K143" i="51" s="1"/>
  <c r="J136" i="51"/>
  <c r="I136" i="51"/>
  <c r="H136" i="51"/>
  <c r="G136" i="51"/>
  <c r="K127" i="51"/>
  <c r="J127" i="51"/>
  <c r="J268" i="51" s="1"/>
  <c r="I127" i="51"/>
  <c r="H127" i="51"/>
  <c r="H143" i="51" s="1"/>
  <c r="G127" i="51"/>
  <c r="G268" i="51" s="1"/>
  <c r="K114" i="51"/>
  <c r="J114" i="51"/>
  <c r="I114" i="51"/>
  <c r="H114" i="51"/>
  <c r="G114" i="51"/>
  <c r="K108" i="51"/>
  <c r="K121" i="51" s="1"/>
  <c r="J108" i="51"/>
  <c r="I108" i="51"/>
  <c r="I121" i="51" s="1"/>
  <c r="H108" i="51"/>
  <c r="G108" i="51"/>
  <c r="K97" i="51"/>
  <c r="J97" i="51"/>
  <c r="I97" i="51"/>
  <c r="H97" i="51"/>
  <c r="G97" i="51"/>
  <c r="K92" i="51"/>
  <c r="J92" i="51"/>
  <c r="I92" i="51"/>
  <c r="H92" i="51"/>
  <c r="K87" i="51"/>
  <c r="J87" i="51"/>
  <c r="I87" i="51"/>
  <c r="H87" i="51"/>
  <c r="G87" i="51"/>
  <c r="J74" i="51"/>
  <c r="I74" i="51"/>
  <c r="H74" i="51"/>
  <c r="G74" i="51"/>
  <c r="K68" i="51"/>
  <c r="J68" i="51"/>
  <c r="I68" i="51"/>
  <c r="H68" i="51"/>
  <c r="G68" i="51"/>
  <c r="K62" i="51"/>
  <c r="J62" i="51"/>
  <c r="I62" i="51"/>
  <c r="H62" i="51"/>
  <c r="G62" i="51"/>
  <c r="K59" i="51"/>
  <c r="J59" i="51"/>
  <c r="I59" i="51"/>
  <c r="H59" i="51"/>
  <c r="G59" i="51"/>
  <c r="K53" i="51"/>
  <c r="J53" i="51"/>
  <c r="I53" i="51"/>
  <c r="H53" i="51"/>
  <c r="G53" i="51"/>
  <c r="K50" i="51"/>
  <c r="J50" i="51"/>
  <c r="I50" i="51"/>
  <c r="H50" i="51"/>
  <c r="G50" i="51"/>
  <c r="K46" i="51"/>
  <c r="J46" i="51"/>
  <c r="I46" i="51"/>
  <c r="H46" i="51"/>
  <c r="G46" i="51"/>
  <c r="K39" i="51"/>
  <c r="J39" i="51"/>
  <c r="I39" i="51"/>
  <c r="H39" i="51"/>
  <c r="G39" i="51"/>
  <c r="K35" i="51"/>
  <c r="I35" i="51"/>
  <c r="H35" i="51"/>
  <c r="G35" i="51"/>
  <c r="K32" i="51"/>
  <c r="J32" i="51"/>
  <c r="J27" i="51" s="1"/>
  <c r="J252" i="51" s="1"/>
  <c r="J253" i="51" s="1"/>
  <c r="I32" i="51"/>
  <c r="H32" i="51"/>
  <c r="H27" i="51" s="1"/>
  <c r="G32" i="51"/>
  <c r="K28" i="51"/>
  <c r="J28" i="51"/>
  <c r="I28" i="51"/>
  <c r="H28" i="51"/>
  <c r="G28" i="51"/>
  <c r="K27" i="51"/>
  <c r="K256" i="51" s="1"/>
  <c r="K257" i="51" s="1"/>
  <c r="K17" i="51"/>
  <c r="J17" i="51"/>
  <c r="I17" i="51"/>
  <c r="H17" i="51"/>
  <c r="H12" i="51" s="1"/>
  <c r="H24" i="51" s="1"/>
  <c r="G17" i="51"/>
  <c r="K13" i="51"/>
  <c r="K12" i="51" s="1"/>
  <c r="K254" i="51" s="1"/>
  <c r="K255" i="51" s="1"/>
  <c r="J13" i="51"/>
  <c r="I13" i="51"/>
  <c r="H13" i="51"/>
  <c r="G13" i="51"/>
  <c r="J12" i="51"/>
  <c r="G12" i="51"/>
  <c r="G24" i="51" s="1"/>
  <c r="G254" i="51" s="1"/>
  <c r="G255" i="51" s="1"/>
  <c r="J6" i="51"/>
  <c r="J104" i="51" s="1"/>
  <c r="H152" i="22"/>
  <c r="H151" i="22"/>
  <c r="H150" i="22"/>
  <c r="H149" i="22"/>
  <c r="H148" i="22"/>
  <c r="H147" i="22"/>
  <c r="H146" i="22"/>
  <c r="J6" i="50"/>
  <c r="J231" i="50" s="1"/>
  <c r="B7" i="21"/>
  <c r="H7" i="21"/>
  <c r="F7" i="21"/>
  <c r="D7" i="21"/>
  <c r="I5" i="21"/>
  <c r="B4" i="21"/>
  <c r="A2" i="21"/>
  <c r="K219" i="50"/>
  <c r="K218" i="50" s="1"/>
  <c r="J219" i="50"/>
  <c r="J218" i="50" s="1"/>
  <c r="I219" i="50"/>
  <c r="I218" i="50" s="1"/>
  <c r="H219" i="50"/>
  <c r="H218" i="50" s="1"/>
  <c r="G219" i="50"/>
  <c r="G218" i="50"/>
  <c r="K212" i="50"/>
  <c r="J212" i="50"/>
  <c r="I212" i="50"/>
  <c r="H212" i="50"/>
  <c r="G212" i="50"/>
  <c r="K207" i="50"/>
  <c r="J207" i="50"/>
  <c r="I207" i="50"/>
  <c r="H207" i="50"/>
  <c r="G207" i="50"/>
  <c r="K201" i="50"/>
  <c r="K200" i="50" s="1"/>
  <c r="J201" i="50"/>
  <c r="I201" i="50"/>
  <c r="I200" i="50" s="1"/>
  <c r="H201" i="50"/>
  <c r="G201" i="50"/>
  <c r="J200" i="50"/>
  <c r="H200" i="50"/>
  <c r="G200" i="50"/>
  <c r="K193" i="50"/>
  <c r="J193" i="50"/>
  <c r="I193" i="50"/>
  <c r="H193" i="50"/>
  <c r="G193" i="50"/>
  <c r="K187" i="50"/>
  <c r="K186" i="50" s="1"/>
  <c r="J187" i="50"/>
  <c r="I187" i="50"/>
  <c r="I186" i="50" s="1"/>
  <c r="H187" i="50"/>
  <c r="G187" i="50"/>
  <c r="J186" i="50"/>
  <c r="H186" i="50"/>
  <c r="G186" i="50"/>
  <c r="G179" i="50"/>
  <c r="K179" i="50"/>
  <c r="J179" i="50"/>
  <c r="I179" i="50"/>
  <c r="H179" i="50"/>
  <c r="K170" i="50"/>
  <c r="K169" i="50" s="1"/>
  <c r="J170" i="50"/>
  <c r="J169" i="50" s="1"/>
  <c r="I170" i="50"/>
  <c r="I169" i="50" s="1"/>
  <c r="H170" i="50"/>
  <c r="G170" i="50"/>
  <c r="H169" i="50"/>
  <c r="G169" i="50"/>
  <c r="G197" i="50" s="1"/>
  <c r="K160" i="50"/>
  <c r="J160" i="50"/>
  <c r="I160" i="50"/>
  <c r="H160" i="50"/>
  <c r="G160" i="50"/>
  <c r="K154" i="50"/>
  <c r="J154" i="50"/>
  <c r="I154" i="50"/>
  <c r="I268" i="50" s="1"/>
  <c r="H154" i="50"/>
  <c r="H164" i="50" s="1"/>
  <c r="G154" i="50"/>
  <c r="K146" i="50"/>
  <c r="J146" i="50"/>
  <c r="I146" i="50"/>
  <c r="H146" i="50"/>
  <c r="H264" i="50" s="1"/>
  <c r="G146" i="50"/>
  <c r="K139" i="50"/>
  <c r="J139" i="50"/>
  <c r="I139" i="50"/>
  <c r="I143" i="50" s="1"/>
  <c r="H139" i="50"/>
  <c r="G139" i="50"/>
  <c r="K136" i="50"/>
  <c r="J136" i="50"/>
  <c r="I136" i="50"/>
  <c r="H136" i="50"/>
  <c r="G136" i="50"/>
  <c r="K127" i="50"/>
  <c r="J127" i="50"/>
  <c r="I127" i="50"/>
  <c r="H127" i="50"/>
  <c r="G127" i="50"/>
  <c r="K114" i="50"/>
  <c r="J114" i="50"/>
  <c r="I114" i="50"/>
  <c r="H114" i="50"/>
  <c r="G114" i="50"/>
  <c r="K108" i="50"/>
  <c r="J108" i="50"/>
  <c r="J121" i="50" s="1"/>
  <c r="I108" i="50"/>
  <c r="I121" i="50" s="1"/>
  <c r="I267" i="50" s="1"/>
  <c r="H108" i="50"/>
  <c r="H121" i="50" s="1"/>
  <c r="H123" i="50" s="1"/>
  <c r="G108" i="50"/>
  <c r="K97" i="50"/>
  <c r="J97" i="50"/>
  <c r="I97" i="50"/>
  <c r="H97" i="50"/>
  <c r="G97" i="50"/>
  <c r="K92" i="50"/>
  <c r="J92" i="50"/>
  <c r="I92" i="50"/>
  <c r="H92" i="50"/>
  <c r="K87" i="50"/>
  <c r="J87" i="50"/>
  <c r="I87" i="50"/>
  <c r="H87" i="50"/>
  <c r="G87" i="50"/>
  <c r="J74" i="50"/>
  <c r="I74" i="50"/>
  <c r="H74" i="50"/>
  <c r="G74" i="50"/>
  <c r="K68" i="50"/>
  <c r="J68" i="50"/>
  <c r="I68" i="50"/>
  <c r="H68" i="50"/>
  <c r="G68" i="50"/>
  <c r="K62" i="50"/>
  <c r="J62" i="50"/>
  <c r="I62" i="50"/>
  <c r="H62" i="50"/>
  <c r="G62" i="50"/>
  <c r="K59" i="50"/>
  <c r="J59" i="50"/>
  <c r="I59" i="50"/>
  <c r="H59" i="50"/>
  <c r="G59" i="50"/>
  <c r="K53" i="50"/>
  <c r="J53" i="50"/>
  <c r="I53" i="50"/>
  <c r="H53" i="50"/>
  <c r="G53" i="50"/>
  <c r="K50" i="50"/>
  <c r="J50" i="50"/>
  <c r="I50" i="50"/>
  <c r="H50" i="50"/>
  <c r="G50" i="50"/>
  <c r="K46" i="50"/>
  <c r="J46" i="50"/>
  <c r="I46" i="50"/>
  <c r="H46" i="50"/>
  <c r="G46" i="50"/>
  <c r="K39" i="50"/>
  <c r="J39" i="50"/>
  <c r="I39" i="50"/>
  <c r="H39" i="50"/>
  <c r="G39" i="50"/>
  <c r="K35" i="50"/>
  <c r="I35" i="50"/>
  <c r="H35" i="50"/>
  <c r="G35" i="50"/>
  <c r="K32" i="50"/>
  <c r="J32" i="50"/>
  <c r="I32" i="50"/>
  <c r="H32" i="50"/>
  <c r="G32" i="50"/>
  <c r="K28" i="50"/>
  <c r="J28" i="50"/>
  <c r="I28" i="50"/>
  <c r="H28" i="50"/>
  <c r="G28" i="50"/>
  <c r="K27" i="50"/>
  <c r="J27" i="50"/>
  <c r="J256" i="50" s="1"/>
  <c r="J257" i="50" s="1"/>
  <c r="G27" i="50"/>
  <c r="K17" i="50"/>
  <c r="J17" i="50"/>
  <c r="I17" i="50"/>
  <c r="H17" i="50"/>
  <c r="G17" i="50"/>
  <c r="K13" i="50"/>
  <c r="K12" i="50" s="1"/>
  <c r="J13" i="50"/>
  <c r="J12" i="50" s="1"/>
  <c r="I13" i="50"/>
  <c r="I12" i="50" s="1"/>
  <c r="I24" i="50" s="1"/>
  <c r="H13" i="50"/>
  <c r="G13" i="50"/>
  <c r="G12" i="50"/>
  <c r="G24" i="50" s="1"/>
  <c r="K6" i="50"/>
  <c r="H152" i="21"/>
  <c r="H151" i="21"/>
  <c r="H150" i="21"/>
  <c r="H149" i="21"/>
  <c r="H148" i="21"/>
  <c r="H147" i="21"/>
  <c r="H146" i="21"/>
  <c r="I6" i="21"/>
  <c r="B85" i="21" s="1"/>
  <c r="H6" i="21"/>
  <c r="H46" i="21" s="1"/>
  <c r="H139" i="21" s="1"/>
  <c r="I4" i="2"/>
  <c r="F6" i="2" s="1"/>
  <c r="I5" i="20"/>
  <c r="H197" i="52" l="1"/>
  <c r="I197" i="52"/>
  <c r="J197" i="51"/>
  <c r="K197" i="50"/>
  <c r="I165" i="51"/>
  <c r="H225" i="52"/>
  <c r="H226" i="52" s="1"/>
  <c r="H260" i="52" s="1"/>
  <c r="H268" i="51"/>
  <c r="J143" i="50"/>
  <c r="G27" i="51"/>
  <c r="G44" i="51" s="1"/>
  <c r="G56" i="51" s="1"/>
  <c r="K268" i="51"/>
  <c r="I143" i="51"/>
  <c r="K264" i="51"/>
  <c r="I164" i="51"/>
  <c r="I27" i="52"/>
  <c r="I27" i="50"/>
  <c r="J252" i="50"/>
  <c r="J253" i="50" s="1"/>
  <c r="G121" i="51"/>
  <c r="J121" i="51"/>
  <c r="G197" i="51"/>
  <c r="G226" i="51" s="1"/>
  <c r="G12" i="52"/>
  <c r="G24" i="52" s="1"/>
  <c r="G121" i="52"/>
  <c r="I225" i="52"/>
  <c r="I226" i="52" s="1"/>
  <c r="I260" i="52" s="1"/>
  <c r="B6" i="21"/>
  <c r="B46" i="21" s="1"/>
  <c r="B139" i="21" s="1"/>
  <c r="J104" i="50"/>
  <c r="J264" i="50"/>
  <c r="I12" i="51"/>
  <c r="I24" i="51" s="1"/>
  <c r="H121" i="51"/>
  <c r="K27" i="52"/>
  <c r="K143" i="52"/>
  <c r="K197" i="52"/>
  <c r="H197" i="51"/>
  <c r="I27" i="51"/>
  <c r="D6" i="21"/>
  <c r="D46" i="21" s="1"/>
  <c r="D139" i="21" s="1"/>
  <c r="H12" i="50"/>
  <c r="H24" i="50" s="1"/>
  <c r="G121" i="50"/>
  <c r="I164" i="50"/>
  <c r="I225" i="50"/>
  <c r="I264" i="50"/>
  <c r="H164" i="51"/>
  <c r="H265" i="51" s="1"/>
  <c r="H225" i="51"/>
  <c r="I12" i="52"/>
  <c r="I24" i="52" s="1"/>
  <c r="H143" i="52"/>
  <c r="H164" i="52"/>
  <c r="K225" i="52"/>
  <c r="H27" i="50"/>
  <c r="F6" i="21"/>
  <c r="F46" i="21" s="1"/>
  <c r="F139" i="21" s="1"/>
  <c r="J143" i="51"/>
  <c r="K225" i="51"/>
  <c r="K226" i="51" s="1"/>
  <c r="K260" i="51" s="1"/>
  <c r="H27" i="52"/>
  <c r="J143" i="52"/>
  <c r="J197" i="52"/>
  <c r="P12" i="55"/>
  <c r="H12" i="55"/>
  <c r="N12" i="55"/>
  <c r="O12" i="55"/>
  <c r="G12" i="55"/>
  <c r="F12" i="55"/>
  <c r="M12" i="55"/>
  <c r="D12" i="55"/>
  <c r="L12" i="55"/>
  <c r="C12" i="55"/>
  <c r="J12" i="55"/>
  <c r="I12" i="55"/>
  <c r="E12" i="55" s="1"/>
  <c r="K12" i="55"/>
  <c r="K121" i="50"/>
  <c r="J225" i="50"/>
  <c r="H225" i="50"/>
  <c r="G225" i="52"/>
  <c r="G246" i="52" s="1"/>
  <c r="I4" i="23"/>
  <c r="F6" i="23" s="1"/>
  <c r="F46" i="23" s="1"/>
  <c r="F139" i="23" s="1"/>
  <c r="I242" i="53"/>
  <c r="I241" i="53"/>
  <c r="I95" i="53"/>
  <c r="J234" i="53"/>
  <c r="I238" i="53"/>
  <c r="I100" i="53"/>
  <c r="I239" i="53" s="1"/>
  <c r="I234" i="53"/>
  <c r="I265" i="53"/>
  <c r="I99" i="53"/>
  <c r="B5" i="21"/>
  <c r="C6" i="21" s="1"/>
  <c r="B5" i="22"/>
  <c r="K6" i="52"/>
  <c r="K6" i="51"/>
  <c r="K104" i="51" s="1"/>
  <c r="I6" i="50"/>
  <c r="H6" i="50" s="1"/>
  <c r="H231" i="50" s="1"/>
  <c r="B5" i="23"/>
  <c r="B45" i="23" s="1"/>
  <c r="E11" i="55"/>
  <c r="B13" i="55"/>
  <c r="D6" i="23"/>
  <c r="D46" i="23" s="1"/>
  <c r="D139" i="23" s="1"/>
  <c r="H6" i="23"/>
  <c r="H46" i="23" s="1"/>
  <c r="H139" i="23" s="1"/>
  <c r="K104" i="52"/>
  <c r="K231" i="52"/>
  <c r="G254" i="52"/>
  <c r="G255" i="52" s="1"/>
  <c r="G259" i="52"/>
  <c r="I267" i="52"/>
  <c r="I123" i="52"/>
  <c r="J259" i="52"/>
  <c r="J254" i="52"/>
  <c r="J255" i="52" s="1"/>
  <c r="J233" i="52"/>
  <c r="K254" i="52"/>
  <c r="K255" i="52" s="1"/>
  <c r="K233" i="52"/>
  <c r="K259" i="52"/>
  <c r="K44" i="52"/>
  <c r="K56" i="52" s="1"/>
  <c r="I256" i="52"/>
  <c r="I257" i="52" s="1"/>
  <c r="I252" i="52"/>
  <c r="I253" i="52" s="1"/>
  <c r="H256" i="52"/>
  <c r="H257" i="52" s="1"/>
  <c r="H252" i="52"/>
  <c r="H253" i="52" s="1"/>
  <c r="J123" i="52"/>
  <c r="J267" i="52"/>
  <c r="H265" i="52"/>
  <c r="J264" i="52"/>
  <c r="I44" i="52"/>
  <c r="I56" i="52" s="1"/>
  <c r="I233" i="52"/>
  <c r="I259" i="52"/>
  <c r="I254" i="52"/>
  <c r="I255" i="52" s="1"/>
  <c r="J256" i="52"/>
  <c r="J257" i="52" s="1"/>
  <c r="J252" i="52"/>
  <c r="J253" i="52" s="1"/>
  <c r="K123" i="52"/>
  <c r="K267" i="52"/>
  <c r="K268" i="52"/>
  <c r="G264" i="52"/>
  <c r="G164" i="52"/>
  <c r="G249" i="52" s="1"/>
  <c r="K264" i="52"/>
  <c r="K164" i="52"/>
  <c r="K249" i="52" s="1"/>
  <c r="H247" i="52"/>
  <c r="H248" i="52" s="1"/>
  <c r="H246" i="52"/>
  <c r="H249" i="52"/>
  <c r="H233" i="52"/>
  <c r="H254" i="52"/>
  <c r="H255" i="52" s="1"/>
  <c r="H44" i="52"/>
  <c r="H56" i="52" s="1"/>
  <c r="H259" i="52"/>
  <c r="H267" i="52"/>
  <c r="H165" i="52"/>
  <c r="K265" i="52"/>
  <c r="G226" i="52"/>
  <c r="G260" i="52" s="1"/>
  <c r="J44" i="52"/>
  <c r="J56" i="52" s="1"/>
  <c r="G123" i="52"/>
  <c r="G267" i="52"/>
  <c r="G268" i="52"/>
  <c r="G143" i="52"/>
  <c r="G27" i="52"/>
  <c r="G44" i="52" s="1"/>
  <c r="G56" i="52" s="1"/>
  <c r="K256" i="52"/>
  <c r="K257" i="52" s="1"/>
  <c r="K252" i="52"/>
  <c r="K253" i="52" s="1"/>
  <c r="J225" i="52"/>
  <c r="I143" i="52"/>
  <c r="I164" i="52"/>
  <c r="I247" i="52" s="1"/>
  <c r="I248" i="52" s="1"/>
  <c r="J231" i="52"/>
  <c r="I268" i="52"/>
  <c r="I6" i="52"/>
  <c r="J164" i="52"/>
  <c r="J165" i="52" s="1"/>
  <c r="F6" i="22"/>
  <c r="F46" i="22" s="1"/>
  <c r="F139" i="22" s="1"/>
  <c r="B6" i="22"/>
  <c r="B46" i="22" s="1"/>
  <c r="B139" i="22" s="1"/>
  <c r="H6" i="22"/>
  <c r="H46" i="22" s="1"/>
  <c r="H139" i="22" s="1"/>
  <c r="D6" i="22"/>
  <c r="D46" i="22" s="1"/>
  <c r="D139" i="22" s="1"/>
  <c r="I6" i="22"/>
  <c r="B36" i="22" s="1"/>
  <c r="B118" i="22" s="1"/>
  <c r="B9" i="21"/>
  <c r="B25" i="21"/>
  <c r="C25" i="21" s="1"/>
  <c r="B49" i="21"/>
  <c r="B64" i="21"/>
  <c r="B75" i="21"/>
  <c r="B86" i="21"/>
  <c r="B18" i="21"/>
  <c r="C18" i="21" s="1"/>
  <c r="B32" i="21"/>
  <c r="B58" i="21"/>
  <c r="B65" i="21"/>
  <c r="B83" i="21"/>
  <c r="B15" i="21"/>
  <c r="B22" i="21"/>
  <c r="B29" i="21"/>
  <c r="B33" i="21"/>
  <c r="B47" i="21"/>
  <c r="B53" i="21"/>
  <c r="B59" i="21"/>
  <c r="B66" i="21"/>
  <c r="B73" i="21"/>
  <c r="B79" i="21"/>
  <c r="B84" i="21"/>
  <c r="H86" i="22"/>
  <c r="I86" i="22" s="1"/>
  <c r="B17" i="21"/>
  <c r="B31" i="21"/>
  <c r="B36" i="21"/>
  <c r="B118" i="21" s="1"/>
  <c r="B57" i="21"/>
  <c r="B70" i="21"/>
  <c r="B81" i="21"/>
  <c r="B14" i="21"/>
  <c r="B27" i="21"/>
  <c r="B37" i="21"/>
  <c r="B51" i="21"/>
  <c r="B72" i="21"/>
  <c r="B77" i="21"/>
  <c r="H86" i="21"/>
  <c r="B8" i="21"/>
  <c r="B16" i="21"/>
  <c r="B24" i="21"/>
  <c r="B30" i="21"/>
  <c r="B34" i="21"/>
  <c r="B48" i="21"/>
  <c r="B54" i="21"/>
  <c r="B62" i="21"/>
  <c r="B67" i="21"/>
  <c r="B74" i="21"/>
  <c r="B80" i="21"/>
  <c r="B9" i="22"/>
  <c r="B17" i="22"/>
  <c r="B25" i="22"/>
  <c r="B31" i="22"/>
  <c r="B41" i="22" s="1"/>
  <c r="B64" i="22"/>
  <c r="B70" i="22"/>
  <c r="B75" i="22"/>
  <c r="B81" i="22"/>
  <c r="B86" i="22"/>
  <c r="B30" i="22"/>
  <c r="B34" i="22"/>
  <c r="B48" i="22"/>
  <c r="B54" i="22"/>
  <c r="B62" i="22"/>
  <c r="B85" i="22"/>
  <c r="B14" i="22"/>
  <c r="B18" i="22"/>
  <c r="B27" i="22"/>
  <c r="B32" i="22"/>
  <c r="B42" i="22" s="1"/>
  <c r="B65" i="22"/>
  <c r="C65" i="22" s="1"/>
  <c r="B72" i="22"/>
  <c r="B77" i="22"/>
  <c r="D8" i="22"/>
  <c r="D9" i="22"/>
  <c r="C9" i="22" s="1"/>
  <c r="D17" i="22"/>
  <c r="D18" i="22"/>
  <c r="D22" i="22"/>
  <c r="D24" i="22"/>
  <c r="D25" i="22"/>
  <c r="D31" i="22"/>
  <c r="D41" i="22" s="1"/>
  <c r="D32" i="22"/>
  <c r="D42" i="22" s="1"/>
  <c r="D33" i="22"/>
  <c r="D34" i="22"/>
  <c r="D36" i="22"/>
  <c r="D118" i="22" s="1"/>
  <c r="D49" i="22"/>
  <c r="D51" i="22"/>
  <c r="D53" i="22"/>
  <c r="D54" i="22"/>
  <c r="D57" i="22"/>
  <c r="D64" i="22"/>
  <c r="D65" i="22"/>
  <c r="D66" i="22"/>
  <c r="D67" i="22"/>
  <c r="D70" i="22"/>
  <c r="D75" i="22"/>
  <c r="C75" i="22" s="1"/>
  <c r="D77" i="22"/>
  <c r="D79" i="22"/>
  <c r="D80" i="22"/>
  <c r="D81" i="22"/>
  <c r="C81" i="22" s="1"/>
  <c r="D86" i="22"/>
  <c r="F8" i="22"/>
  <c r="F140" i="22" s="1"/>
  <c r="F9" i="22"/>
  <c r="F14" i="22"/>
  <c r="F15" i="22"/>
  <c r="F22" i="22"/>
  <c r="F24" i="22"/>
  <c r="F25" i="22"/>
  <c r="F27" i="22"/>
  <c r="F29" i="22"/>
  <c r="F33" i="22"/>
  <c r="F34" i="22"/>
  <c r="F36" i="22"/>
  <c r="F118" i="22" s="1"/>
  <c r="F37" i="22"/>
  <c r="F47" i="22"/>
  <c r="F53" i="22"/>
  <c r="F54" i="22"/>
  <c r="F57" i="22"/>
  <c r="F58" i="22"/>
  <c r="F59" i="22"/>
  <c r="F145" i="22" s="1"/>
  <c r="F66" i="22"/>
  <c r="F67" i="22"/>
  <c r="F70" i="22"/>
  <c r="F72" i="22"/>
  <c r="F73" i="22"/>
  <c r="F79" i="22"/>
  <c r="F80" i="22"/>
  <c r="F81" i="22"/>
  <c r="F83" i="22"/>
  <c r="F84" i="22"/>
  <c r="G84" i="22" s="1"/>
  <c r="H9" i="22"/>
  <c r="H14" i="22"/>
  <c r="H15" i="22"/>
  <c r="H16" i="22"/>
  <c r="H17" i="22"/>
  <c r="H25" i="22"/>
  <c r="H27" i="22"/>
  <c r="H29" i="22"/>
  <c r="H30" i="22"/>
  <c r="H31" i="22"/>
  <c r="H36" i="22"/>
  <c r="H37" i="22"/>
  <c r="H47" i="22"/>
  <c r="H48" i="22"/>
  <c r="I48" i="22" s="1"/>
  <c r="H49" i="22"/>
  <c r="I49" i="22" s="1"/>
  <c r="H57" i="22"/>
  <c r="H58" i="22"/>
  <c r="I58" i="22" s="1"/>
  <c r="H59" i="22"/>
  <c r="H62" i="22"/>
  <c r="I62" i="22" s="1"/>
  <c r="H64" i="22"/>
  <c r="H70" i="22"/>
  <c r="H72" i="22"/>
  <c r="H73" i="22"/>
  <c r="I73" i="22" s="1"/>
  <c r="H74" i="22"/>
  <c r="I74" i="22" s="1"/>
  <c r="H75" i="22"/>
  <c r="I75" i="22" s="1"/>
  <c r="H81" i="22"/>
  <c r="H83" i="22"/>
  <c r="H84" i="22"/>
  <c r="I84" i="22" s="1"/>
  <c r="H85" i="22"/>
  <c r="I85" i="22" s="1"/>
  <c r="H247" i="51"/>
  <c r="I256" i="51"/>
  <c r="I257" i="51" s="1"/>
  <c r="I252" i="51"/>
  <c r="I253" i="51" s="1"/>
  <c r="H256" i="51"/>
  <c r="H257" i="51" s="1"/>
  <c r="H252" i="51"/>
  <c r="H253" i="51" s="1"/>
  <c r="G256" i="51"/>
  <c r="G257" i="51" s="1"/>
  <c r="G252" i="51"/>
  <c r="G253" i="51" s="1"/>
  <c r="G123" i="51"/>
  <c r="G267" i="51"/>
  <c r="K123" i="51"/>
  <c r="K267" i="51"/>
  <c r="K165" i="51"/>
  <c r="J123" i="51"/>
  <c r="J267" i="51"/>
  <c r="H226" i="51"/>
  <c r="H260" i="51" s="1"/>
  <c r="I246" i="51"/>
  <c r="I247" i="51"/>
  <c r="I249" i="51"/>
  <c r="J259" i="51"/>
  <c r="J254" i="51"/>
  <c r="J255" i="51" s="1"/>
  <c r="J44" i="51"/>
  <c r="J56" i="51" s="1"/>
  <c r="J233" i="51"/>
  <c r="I44" i="51"/>
  <c r="I56" i="51" s="1"/>
  <c r="I259" i="51"/>
  <c r="I233" i="51"/>
  <c r="I254" i="51"/>
  <c r="I255" i="51" s="1"/>
  <c r="I248" i="51"/>
  <c r="H233" i="51"/>
  <c r="H44" i="51"/>
  <c r="H56" i="51" s="1"/>
  <c r="H248" i="51"/>
  <c r="H259" i="51"/>
  <c r="H254" i="51"/>
  <c r="H255" i="51" s="1"/>
  <c r="H267" i="51"/>
  <c r="H123" i="51"/>
  <c r="J226" i="51"/>
  <c r="J260" i="51" s="1"/>
  <c r="I197" i="51"/>
  <c r="I226" i="51" s="1"/>
  <c r="I228" i="51" s="1"/>
  <c r="J256" i="51"/>
  <c r="J257" i="51" s="1"/>
  <c r="G259" i="51"/>
  <c r="K259" i="51"/>
  <c r="K44" i="51"/>
  <c r="K56" i="51" s="1"/>
  <c r="I123" i="51"/>
  <c r="J231" i="51"/>
  <c r="K252" i="51"/>
  <c r="K253" i="51" s="1"/>
  <c r="K258" i="51" s="1"/>
  <c r="G260" i="51"/>
  <c r="I268" i="51"/>
  <c r="I267" i="51"/>
  <c r="I6" i="51"/>
  <c r="J164" i="51"/>
  <c r="J247" i="51" s="1"/>
  <c r="J248" i="51" s="1"/>
  <c r="K233" i="51"/>
  <c r="G143" i="51"/>
  <c r="G164" i="51"/>
  <c r="G249" i="51" s="1"/>
  <c r="K164" i="51"/>
  <c r="K249" i="51" s="1"/>
  <c r="C6" i="22"/>
  <c r="H41" i="22"/>
  <c r="I104" i="50"/>
  <c r="I231" i="50"/>
  <c r="D8" i="21"/>
  <c r="D9" i="21"/>
  <c r="D14" i="21"/>
  <c r="D15" i="21"/>
  <c r="D16" i="21"/>
  <c r="D17" i="21"/>
  <c r="D18" i="21"/>
  <c r="D22" i="21"/>
  <c r="D24" i="21"/>
  <c r="D25" i="21"/>
  <c r="E25" i="21" s="1"/>
  <c r="D27" i="21"/>
  <c r="D29" i="21"/>
  <c r="D30" i="21"/>
  <c r="D31" i="21"/>
  <c r="D32" i="21"/>
  <c r="D42" i="21" s="1"/>
  <c r="E42" i="21" s="1"/>
  <c r="D33" i="21"/>
  <c r="D34" i="21"/>
  <c r="D36" i="21"/>
  <c r="D118" i="21" s="1"/>
  <c r="D37" i="21"/>
  <c r="D47" i="21"/>
  <c r="D48" i="21"/>
  <c r="D49" i="21"/>
  <c r="D51" i="21"/>
  <c r="D53" i="21"/>
  <c r="D54" i="21"/>
  <c r="D57" i="21"/>
  <c r="D58" i="21"/>
  <c r="E58" i="21" s="1"/>
  <c r="D59" i="21"/>
  <c r="D62" i="21"/>
  <c r="C62" i="21" s="1"/>
  <c r="D64" i="21"/>
  <c r="D65" i="21"/>
  <c r="D66" i="21"/>
  <c r="D67" i="21"/>
  <c r="D70" i="21"/>
  <c r="D72" i="21"/>
  <c r="D73" i="21"/>
  <c r="D74" i="21"/>
  <c r="D75" i="21"/>
  <c r="D77" i="21"/>
  <c r="D79" i="21"/>
  <c r="D80" i="21"/>
  <c r="D81" i="21"/>
  <c r="D83" i="21"/>
  <c r="D84" i="21"/>
  <c r="C84" i="21" s="1"/>
  <c r="D85" i="21"/>
  <c r="C85" i="21" s="1"/>
  <c r="D86" i="21"/>
  <c r="F8" i="21"/>
  <c r="F9" i="21"/>
  <c r="F14" i="21"/>
  <c r="F15" i="21"/>
  <c r="F16" i="21"/>
  <c r="F17" i="21"/>
  <c r="G17" i="21" s="1"/>
  <c r="F18" i="21"/>
  <c r="G18" i="21" s="1"/>
  <c r="F22" i="21"/>
  <c r="F40" i="21" s="1"/>
  <c r="F24" i="21"/>
  <c r="F25" i="21"/>
  <c r="F27" i="21"/>
  <c r="F29" i="21"/>
  <c r="F30" i="21"/>
  <c r="F31" i="21"/>
  <c r="F41" i="21" s="1"/>
  <c r="G41" i="21" s="1"/>
  <c r="F32" i="21"/>
  <c r="F33" i="21"/>
  <c r="F34" i="21"/>
  <c r="F36" i="21"/>
  <c r="F37" i="21"/>
  <c r="F47" i="21"/>
  <c r="F48" i="21"/>
  <c r="G48" i="21" s="1"/>
  <c r="F49" i="21"/>
  <c r="G49" i="21" s="1"/>
  <c r="F51" i="21"/>
  <c r="F53" i="21"/>
  <c r="F54" i="21"/>
  <c r="F57" i="21"/>
  <c r="F58" i="21"/>
  <c r="F59" i="21"/>
  <c r="F62" i="21"/>
  <c r="F64" i="21"/>
  <c r="F65" i="21"/>
  <c r="F66" i="21"/>
  <c r="F67" i="21"/>
  <c r="F70" i="21"/>
  <c r="F72" i="21"/>
  <c r="F73" i="21"/>
  <c r="F74" i="21"/>
  <c r="G74" i="21" s="1"/>
  <c r="F75" i="21"/>
  <c r="E75" i="21" s="1"/>
  <c r="F77" i="21"/>
  <c r="F79" i="21"/>
  <c r="F80" i="21"/>
  <c r="F81" i="21"/>
  <c r="F83" i="21"/>
  <c r="F84" i="21"/>
  <c r="F85" i="21"/>
  <c r="E85" i="21" s="1"/>
  <c r="F86" i="21"/>
  <c r="G86" i="21" s="1"/>
  <c r="H8" i="21"/>
  <c r="H9" i="21"/>
  <c r="H14" i="21"/>
  <c r="H15" i="21"/>
  <c r="H16" i="21"/>
  <c r="H17" i="21"/>
  <c r="I17" i="21" s="1"/>
  <c r="H18" i="21"/>
  <c r="I18" i="21" s="1"/>
  <c r="H22" i="21"/>
  <c r="H24" i="21"/>
  <c r="H25" i="21"/>
  <c r="H27" i="21"/>
  <c r="I27" i="21" s="1"/>
  <c r="H29" i="21"/>
  <c r="H30" i="21"/>
  <c r="H31" i="21"/>
  <c r="H32" i="21"/>
  <c r="H42" i="21" s="1"/>
  <c r="I42" i="21" s="1"/>
  <c r="H33" i="21"/>
  <c r="H34" i="21"/>
  <c r="I34" i="21" s="1"/>
  <c r="H36" i="21"/>
  <c r="H37" i="21"/>
  <c r="I37" i="21" s="1"/>
  <c r="H47" i="21"/>
  <c r="H48" i="21"/>
  <c r="H49" i="21"/>
  <c r="I49" i="21" s="1"/>
  <c r="H51" i="21"/>
  <c r="I51" i="21" s="1"/>
  <c r="H53" i="21"/>
  <c r="H54" i="21"/>
  <c r="I54" i="21" s="1"/>
  <c r="H57" i="21"/>
  <c r="H58" i="21"/>
  <c r="H59" i="21"/>
  <c r="H62" i="21"/>
  <c r="I62" i="21" s="1"/>
  <c r="H64" i="21"/>
  <c r="H65" i="21"/>
  <c r="G65" i="21" s="1"/>
  <c r="H66" i="21"/>
  <c r="G66" i="21" s="1"/>
  <c r="H67" i="21"/>
  <c r="I67" i="21" s="1"/>
  <c r="H70" i="21"/>
  <c r="H72" i="21"/>
  <c r="H73" i="21"/>
  <c r="I73" i="21" s="1"/>
  <c r="H74" i="21"/>
  <c r="I74" i="21" s="1"/>
  <c r="H75" i="21"/>
  <c r="I75" i="21" s="1"/>
  <c r="H77" i="21"/>
  <c r="H79" i="21"/>
  <c r="H80" i="21"/>
  <c r="I80" i="21" s="1"/>
  <c r="H81" i="21"/>
  <c r="F135" i="21" s="1"/>
  <c r="H83" i="21"/>
  <c r="H84" i="21"/>
  <c r="G84" i="21" s="1"/>
  <c r="H85" i="21"/>
  <c r="I265" i="50"/>
  <c r="H247" i="50"/>
  <c r="H248" i="50" s="1"/>
  <c r="H249" i="50"/>
  <c r="H246" i="50"/>
  <c r="K254" i="50"/>
  <c r="K255" i="50" s="1"/>
  <c r="K233" i="50"/>
  <c r="K44" i="50"/>
  <c r="K56" i="50" s="1"/>
  <c r="K259" i="50"/>
  <c r="G254" i="50"/>
  <c r="G255" i="50" s="1"/>
  <c r="G44" i="50"/>
  <c r="G56" i="50" s="1"/>
  <c r="G259" i="50"/>
  <c r="H233" i="50"/>
  <c r="H44" i="50"/>
  <c r="H56" i="50" s="1"/>
  <c r="H259" i="50"/>
  <c r="H254" i="50"/>
  <c r="H255" i="50" s="1"/>
  <c r="I233" i="50"/>
  <c r="H256" i="50"/>
  <c r="H257" i="50" s="1"/>
  <c r="H252" i="50"/>
  <c r="H253" i="50" s="1"/>
  <c r="I246" i="50"/>
  <c r="I249" i="50"/>
  <c r="G6" i="50"/>
  <c r="J259" i="50"/>
  <c r="J254" i="50"/>
  <c r="J255" i="50" s="1"/>
  <c r="J233" i="50"/>
  <c r="I44" i="50"/>
  <c r="I56" i="50" s="1"/>
  <c r="I259" i="50"/>
  <c r="I254" i="50"/>
  <c r="I255" i="50" s="1"/>
  <c r="I256" i="50"/>
  <c r="I257" i="50" s="1"/>
  <c r="I252" i="50"/>
  <c r="I253" i="50" s="1"/>
  <c r="I258" i="50" s="1"/>
  <c r="J123" i="50"/>
  <c r="J267" i="50"/>
  <c r="K143" i="50"/>
  <c r="K165" i="50" s="1"/>
  <c r="G264" i="50"/>
  <c r="G164" i="50"/>
  <c r="K264" i="50"/>
  <c r="K164" i="50"/>
  <c r="H197" i="50"/>
  <c r="H226" i="50" s="1"/>
  <c r="H260" i="50" s="1"/>
  <c r="K225" i="50"/>
  <c r="G252" i="50"/>
  <c r="G253" i="50" s="1"/>
  <c r="G258" i="50" s="1"/>
  <c r="G256" i="50"/>
  <c r="G257" i="50" s="1"/>
  <c r="I165" i="50"/>
  <c r="G268" i="50"/>
  <c r="G143" i="50"/>
  <c r="K268" i="50"/>
  <c r="I247" i="50"/>
  <c r="I248" i="50" s="1"/>
  <c r="K256" i="50"/>
  <c r="K257" i="50" s="1"/>
  <c r="K252" i="50"/>
  <c r="K253" i="50" s="1"/>
  <c r="G123" i="50"/>
  <c r="G267" i="50"/>
  <c r="K123" i="50"/>
  <c r="K267" i="50"/>
  <c r="J197" i="50"/>
  <c r="J226" i="50" s="1"/>
  <c r="J260" i="50" s="1"/>
  <c r="I197" i="50"/>
  <c r="I226" i="50" s="1"/>
  <c r="I260" i="50" s="1"/>
  <c r="G225" i="50"/>
  <c r="G226" i="50" s="1"/>
  <c r="G260" i="50" s="1"/>
  <c r="H268" i="50"/>
  <c r="K104" i="50"/>
  <c r="K231" i="50"/>
  <c r="J44" i="50"/>
  <c r="J56" i="50" s="1"/>
  <c r="H104" i="50"/>
  <c r="H267" i="50"/>
  <c r="I123" i="50"/>
  <c r="J268" i="50"/>
  <c r="H143" i="50"/>
  <c r="H265" i="50" s="1"/>
  <c r="J164" i="50"/>
  <c r="J165" i="50" s="1"/>
  <c r="I81" i="21"/>
  <c r="B10" i="21"/>
  <c r="F21" i="21"/>
  <c r="G21" i="21" s="1"/>
  <c r="C64" i="21"/>
  <c r="H41" i="21"/>
  <c r="I41" i="21" s="1"/>
  <c r="B140" i="21"/>
  <c r="G40" i="21"/>
  <c r="C8" i="21"/>
  <c r="E17" i="21"/>
  <c r="E18" i="21"/>
  <c r="I25" i="21"/>
  <c r="I86" i="21"/>
  <c r="C86" i="21"/>
  <c r="C80" i="21"/>
  <c r="E73" i="21"/>
  <c r="I48" i="21"/>
  <c r="F118" i="21"/>
  <c r="F42" i="21"/>
  <c r="G42" i="21" s="1"/>
  <c r="I85" i="21"/>
  <c r="E62" i="21"/>
  <c r="D41" i="21"/>
  <c r="E41" i="21" s="1"/>
  <c r="I58" i="21"/>
  <c r="C54" i="21"/>
  <c r="C51" i="21"/>
  <c r="C49" i="21"/>
  <c r="C48" i="21"/>
  <c r="B42" i="21"/>
  <c r="C42" i="21" s="1"/>
  <c r="B41" i="21"/>
  <c r="C41" i="21" s="1"/>
  <c r="G25" i="21"/>
  <c r="C66" i="21"/>
  <c r="H6" i="2"/>
  <c r="B6" i="2"/>
  <c r="D6" i="2"/>
  <c r="H7" i="20"/>
  <c r="F7" i="20"/>
  <c r="D7" i="20"/>
  <c r="K114" i="49"/>
  <c r="J114" i="49"/>
  <c r="I114" i="49"/>
  <c r="H114" i="49"/>
  <c r="G114" i="49"/>
  <c r="K258" i="50" l="1"/>
  <c r="J258" i="50"/>
  <c r="J228" i="50"/>
  <c r="H228" i="52"/>
  <c r="K13" i="55"/>
  <c r="J13" i="55"/>
  <c r="I13" i="55"/>
  <c r="P13" i="55"/>
  <c r="H13" i="55"/>
  <c r="O13" i="55"/>
  <c r="G13" i="55"/>
  <c r="M13" i="55"/>
  <c r="D13" i="55"/>
  <c r="L13" i="55"/>
  <c r="C13" i="55"/>
  <c r="F13" i="55"/>
  <c r="N13" i="55"/>
  <c r="K226" i="52"/>
  <c r="K260" i="52" s="1"/>
  <c r="H28" i="21"/>
  <c r="I28" i="21" s="1"/>
  <c r="H165" i="51"/>
  <c r="H228" i="51" s="1"/>
  <c r="J258" i="51"/>
  <c r="K228" i="51"/>
  <c r="G265" i="52"/>
  <c r="C67" i="22"/>
  <c r="E67" i="21"/>
  <c r="G54" i="21"/>
  <c r="F10" i="21"/>
  <c r="C65" i="21"/>
  <c r="H80" i="22"/>
  <c r="I80" i="22" s="1"/>
  <c r="H67" i="22"/>
  <c r="I67" i="22" s="1"/>
  <c r="H54" i="22"/>
  <c r="I54" i="22" s="1"/>
  <c r="H34" i="22"/>
  <c r="H24" i="22"/>
  <c r="H8" i="22"/>
  <c r="I8" i="22" s="1"/>
  <c r="F77" i="22"/>
  <c r="E77" i="22" s="1"/>
  <c r="F65" i="22"/>
  <c r="E65" i="22" s="1"/>
  <c r="F51" i="22"/>
  <c r="E51" i="22" s="1"/>
  <c r="F32" i="22"/>
  <c r="F42" i="22" s="1"/>
  <c r="F18" i="22"/>
  <c r="D85" i="22"/>
  <c r="D74" i="22"/>
  <c r="C74" i="22" s="1"/>
  <c r="D62" i="22"/>
  <c r="D48" i="22"/>
  <c r="C48" i="22" s="1"/>
  <c r="D30" i="22"/>
  <c r="D16" i="22"/>
  <c r="B58" i="22"/>
  <c r="B80" i="22"/>
  <c r="B24" i="22"/>
  <c r="B57" i="22"/>
  <c r="C57" i="22" s="1"/>
  <c r="I265" i="52"/>
  <c r="I246" i="52"/>
  <c r="K247" i="52"/>
  <c r="K248" i="52" s="1"/>
  <c r="B6" i="23"/>
  <c r="B46" i="23" s="1"/>
  <c r="B139" i="23" s="1"/>
  <c r="I65" i="21"/>
  <c r="H249" i="51"/>
  <c r="H79" i="22"/>
  <c r="H66" i="22"/>
  <c r="G66" i="22" s="1"/>
  <c r="H53" i="22"/>
  <c r="G53" i="22" s="1"/>
  <c r="H33" i="22"/>
  <c r="H22" i="22"/>
  <c r="H21" i="22" s="1"/>
  <c r="I21" i="22" s="1"/>
  <c r="F86" i="22"/>
  <c r="F75" i="22"/>
  <c r="F64" i="22"/>
  <c r="F49" i="22"/>
  <c r="F31" i="22"/>
  <c r="F41" i="22" s="1"/>
  <c r="G41" i="22" s="1"/>
  <c r="F17" i="22"/>
  <c r="G17" i="22" s="1"/>
  <c r="D84" i="22"/>
  <c r="E84" i="22" s="1"/>
  <c r="D73" i="22"/>
  <c r="D59" i="22"/>
  <c r="D47" i="22"/>
  <c r="D29" i="22"/>
  <c r="D15" i="22"/>
  <c r="B51" i="22"/>
  <c r="B74" i="22"/>
  <c r="B16" i="22"/>
  <c r="B49" i="22"/>
  <c r="C49" i="22" s="1"/>
  <c r="I6" i="23"/>
  <c r="G265" i="50"/>
  <c r="G51" i="21"/>
  <c r="H246" i="51"/>
  <c r="H77" i="22"/>
  <c r="G77" i="22" s="1"/>
  <c r="H65" i="22"/>
  <c r="I65" i="22" s="1"/>
  <c r="H51" i="22"/>
  <c r="H32" i="22"/>
  <c r="H42" i="22" s="1"/>
  <c r="H18" i="22"/>
  <c r="F85" i="22"/>
  <c r="G85" i="22" s="1"/>
  <c r="F74" i="22"/>
  <c r="F71" i="22" s="1"/>
  <c r="F62" i="22"/>
  <c r="F48" i="22"/>
  <c r="G48" i="22" s="1"/>
  <c r="F30" i="22"/>
  <c r="F28" i="22" s="1"/>
  <c r="F16" i="22"/>
  <c r="D83" i="22"/>
  <c r="E83" i="22" s="1"/>
  <c r="D72" i="22"/>
  <c r="E72" i="22" s="1"/>
  <c r="D58" i="22"/>
  <c r="D56" i="22" s="1"/>
  <c r="D37" i="22"/>
  <c r="D27" i="22"/>
  <c r="D14" i="22"/>
  <c r="B37" i="22"/>
  <c r="B67" i="22"/>
  <c r="B8" i="22"/>
  <c r="I25" i="22" s="1"/>
  <c r="K165" i="52"/>
  <c r="I265" i="51"/>
  <c r="C62" i="22"/>
  <c r="C86" i="22"/>
  <c r="C11" i="23"/>
  <c r="C6" i="23"/>
  <c r="C11" i="22"/>
  <c r="B45" i="22"/>
  <c r="D5" i="22"/>
  <c r="K231" i="51"/>
  <c r="D5" i="23"/>
  <c r="D45" i="23" s="1"/>
  <c r="B45" i="21"/>
  <c r="D5" i="21"/>
  <c r="C11" i="21"/>
  <c r="B14" i="55"/>
  <c r="B138" i="23"/>
  <c r="C139" i="23" s="1"/>
  <c r="C46" i="23"/>
  <c r="J249" i="52"/>
  <c r="J246" i="52"/>
  <c r="J247" i="52"/>
  <c r="J248" i="52" s="1"/>
  <c r="G238" i="52"/>
  <c r="G263" i="52"/>
  <c r="G66" i="52"/>
  <c r="G256" i="52"/>
  <c r="G257" i="52" s="1"/>
  <c r="G252" i="52"/>
  <c r="G253" i="52" s="1"/>
  <c r="J265" i="52"/>
  <c r="G247" i="52"/>
  <c r="G248" i="52" s="1"/>
  <c r="J226" i="52"/>
  <c r="J260" i="52" s="1"/>
  <c r="I258" i="52"/>
  <c r="I249" i="52"/>
  <c r="J258" i="52"/>
  <c r="K246" i="52"/>
  <c r="I104" i="52"/>
  <c r="H6" i="52"/>
  <c r="I231" i="52"/>
  <c r="K258" i="52"/>
  <c r="J66" i="52"/>
  <c r="J238" i="52"/>
  <c r="J263" i="52"/>
  <c r="J234" i="52"/>
  <c r="H234" i="52"/>
  <c r="H66" i="52"/>
  <c r="H238" i="52"/>
  <c r="I66" i="52"/>
  <c r="I234" i="52"/>
  <c r="I238" i="52"/>
  <c r="H258" i="52"/>
  <c r="K238" i="52"/>
  <c r="K263" i="52"/>
  <c r="K234" i="52"/>
  <c r="K66" i="52"/>
  <c r="I165" i="52"/>
  <c r="I228" i="52" s="1"/>
  <c r="G165" i="52"/>
  <c r="G228" i="52" s="1"/>
  <c r="F140" i="21"/>
  <c r="D28" i="22"/>
  <c r="D117" i="22" s="1"/>
  <c r="B21" i="22"/>
  <c r="C21" i="22" s="1"/>
  <c r="B13" i="21"/>
  <c r="B19" i="21" s="1"/>
  <c r="G86" i="22"/>
  <c r="G75" i="22"/>
  <c r="E49" i="22"/>
  <c r="F107" i="21"/>
  <c r="H13" i="21"/>
  <c r="E66" i="21"/>
  <c r="I66" i="22"/>
  <c r="G80" i="22"/>
  <c r="C40" i="22"/>
  <c r="C17" i="21"/>
  <c r="B83" i="22"/>
  <c r="B82" i="22" s="1"/>
  <c r="C82" i="22" s="1"/>
  <c r="B73" i="22"/>
  <c r="C73" i="22" s="1"/>
  <c r="B47" i="22"/>
  <c r="C47" i="22" s="1"/>
  <c r="B15" i="22"/>
  <c r="B13" i="22" s="1"/>
  <c r="B59" i="22"/>
  <c r="B22" i="22"/>
  <c r="B40" i="22" s="1"/>
  <c r="B66" i="22"/>
  <c r="B63" i="22" s="1"/>
  <c r="B33" i="22"/>
  <c r="B84" i="22"/>
  <c r="C84" i="22" s="1"/>
  <c r="B29" i="22"/>
  <c r="B28" i="22" s="1"/>
  <c r="B79" i="22"/>
  <c r="B78" i="22" s="1"/>
  <c r="B53" i="22"/>
  <c r="C53" i="22" s="1"/>
  <c r="E54" i="22"/>
  <c r="G49" i="22"/>
  <c r="E67" i="22"/>
  <c r="C17" i="22"/>
  <c r="E80" i="22"/>
  <c r="F10" i="22"/>
  <c r="J66" i="51"/>
  <c r="J238" i="51"/>
  <c r="J263" i="51"/>
  <c r="J234" i="51"/>
  <c r="J249" i="51"/>
  <c r="G265" i="51"/>
  <c r="H6" i="51"/>
  <c r="I104" i="51"/>
  <c r="I231" i="51"/>
  <c r="H234" i="51"/>
  <c r="H238" i="51"/>
  <c r="H66" i="51"/>
  <c r="I260" i="51"/>
  <c r="G247" i="51"/>
  <c r="G248" i="51" s="1"/>
  <c r="K246" i="51"/>
  <c r="G258" i="51"/>
  <c r="I258" i="51"/>
  <c r="G238" i="51"/>
  <c r="G263" i="51"/>
  <c r="G66" i="51"/>
  <c r="G165" i="51"/>
  <c r="G228" i="51" s="1"/>
  <c r="J246" i="51"/>
  <c r="K247" i="51"/>
  <c r="K248" i="51" s="1"/>
  <c r="I234" i="51"/>
  <c r="I66" i="51"/>
  <c r="I238" i="51"/>
  <c r="G246" i="51"/>
  <c r="J265" i="51"/>
  <c r="K238" i="51"/>
  <c r="K263" i="51"/>
  <c r="K234" i="51"/>
  <c r="K66" i="51"/>
  <c r="K265" i="51"/>
  <c r="J165" i="51"/>
  <c r="J228" i="51" s="1"/>
  <c r="H258" i="51"/>
  <c r="F115" i="22"/>
  <c r="G34" i="22"/>
  <c r="E57" i="22"/>
  <c r="E70" i="22"/>
  <c r="B123" i="22"/>
  <c r="D82" i="22"/>
  <c r="G67" i="22"/>
  <c r="C85" i="22"/>
  <c r="D145" i="22"/>
  <c r="E145" i="22" s="1"/>
  <c r="E59" i="22"/>
  <c r="D63" i="22"/>
  <c r="E64" i="22"/>
  <c r="E66" i="22"/>
  <c r="C70" i="22"/>
  <c r="I77" i="22"/>
  <c r="F123" i="22"/>
  <c r="I83" i="22"/>
  <c r="H82" i="22"/>
  <c r="H56" i="22"/>
  <c r="I57" i="22"/>
  <c r="E9" i="22"/>
  <c r="D10" i="22"/>
  <c r="C51" i="22"/>
  <c r="G64" i="22"/>
  <c r="F63" i="22"/>
  <c r="D50" i="22"/>
  <c r="E47" i="22"/>
  <c r="D13" i="22"/>
  <c r="G65" i="22"/>
  <c r="B114" i="22"/>
  <c r="C27" i="22"/>
  <c r="E28" i="22"/>
  <c r="C83" i="22"/>
  <c r="G79" i="22"/>
  <c r="F78" i="22"/>
  <c r="F21" i="22"/>
  <c r="G21" i="22" s="1"/>
  <c r="F40" i="22"/>
  <c r="G40" i="22" s="1"/>
  <c r="B55" i="22"/>
  <c r="C77" i="22"/>
  <c r="G62" i="22"/>
  <c r="E48" i="22"/>
  <c r="H40" i="22"/>
  <c r="I40" i="22" s="1"/>
  <c r="E53" i="22"/>
  <c r="D55" i="22"/>
  <c r="C80" i="22"/>
  <c r="G47" i="22"/>
  <c r="F50" i="22"/>
  <c r="B145" i="22"/>
  <c r="C145" i="22" s="1"/>
  <c r="C59" i="22"/>
  <c r="I70" i="22"/>
  <c r="G70" i="22"/>
  <c r="G81" i="22"/>
  <c r="D135" i="22"/>
  <c r="H145" i="22"/>
  <c r="G145" i="22" s="1"/>
  <c r="I59" i="22"/>
  <c r="I64" i="22"/>
  <c r="C72" i="22"/>
  <c r="E75" i="22"/>
  <c r="E79" i="22"/>
  <c r="D78" i="22"/>
  <c r="E81" i="22"/>
  <c r="B135" i="22"/>
  <c r="E86" i="22"/>
  <c r="D115" i="22"/>
  <c r="E34" i="22"/>
  <c r="H140" i="22"/>
  <c r="G140" i="22" s="1"/>
  <c r="F128" i="22"/>
  <c r="F116" i="22"/>
  <c r="D21" i="22"/>
  <c r="E21" i="22" s="1"/>
  <c r="D40" i="22"/>
  <c r="E40" i="22" s="1"/>
  <c r="C64" i="22"/>
  <c r="I9" i="22"/>
  <c r="B115" i="22"/>
  <c r="H13" i="22"/>
  <c r="I72" i="22"/>
  <c r="H71" i="22"/>
  <c r="I71" i="22" s="1"/>
  <c r="G57" i="22"/>
  <c r="F56" i="22"/>
  <c r="G58" i="22"/>
  <c r="B128" i="22"/>
  <c r="C37" i="22"/>
  <c r="H28" i="22"/>
  <c r="I28" i="22" s="1"/>
  <c r="G54" i="22"/>
  <c r="C54" i="22"/>
  <c r="F55" i="22"/>
  <c r="G73" i="22"/>
  <c r="G72" i="22"/>
  <c r="D123" i="22"/>
  <c r="G83" i="22"/>
  <c r="F82" i="22"/>
  <c r="E58" i="22"/>
  <c r="E62" i="22"/>
  <c r="E73" i="22"/>
  <c r="I79" i="22"/>
  <c r="H78" i="22"/>
  <c r="I81" i="22"/>
  <c r="F135" i="22"/>
  <c r="G59" i="22"/>
  <c r="H50" i="22"/>
  <c r="I47" i="22"/>
  <c r="F13" i="22"/>
  <c r="F93" i="22" s="1"/>
  <c r="D140" i="22"/>
  <c r="E140" i="22" s="1"/>
  <c r="D107" i="22"/>
  <c r="E8" i="22"/>
  <c r="F114" i="22"/>
  <c r="G9" i="22"/>
  <c r="D71" i="22"/>
  <c r="B107" i="22"/>
  <c r="I66" i="21"/>
  <c r="I84" i="21"/>
  <c r="J246" i="50"/>
  <c r="I66" i="50"/>
  <c r="I238" i="50"/>
  <c r="I234" i="50"/>
  <c r="H234" i="50"/>
  <c r="H238" i="50"/>
  <c r="H66" i="50"/>
  <c r="J249" i="50"/>
  <c r="J66" i="50"/>
  <c r="J238" i="50"/>
  <c r="J263" i="50"/>
  <c r="J234" i="50"/>
  <c r="K247" i="50"/>
  <c r="K248" i="50" s="1"/>
  <c r="K246" i="50"/>
  <c r="K249" i="50"/>
  <c r="K226" i="50"/>
  <c r="K260" i="50" s="1"/>
  <c r="G238" i="50"/>
  <c r="G263" i="50"/>
  <c r="G66" i="50"/>
  <c r="H165" i="50"/>
  <c r="H228" i="50" s="1"/>
  <c r="G165" i="50"/>
  <c r="G228" i="50" s="1"/>
  <c r="I228" i="50"/>
  <c r="J265" i="50"/>
  <c r="K238" i="50"/>
  <c r="K263" i="50"/>
  <c r="K234" i="50"/>
  <c r="K66" i="50"/>
  <c r="G247" i="50"/>
  <c r="G248" i="50" s="1"/>
  <c r="G246" i="50"/>
  <c r="G249" i="50"/>
  <c r="J247" i="50"/>
  <c r="J248" i="50" s="1"/>
  <c r="K265" i="50"/>
  <c r="G104" i="50"/>
  <c r="G231" i="50"/>
  <c r="H258" i="50"/>
  <c r="C34" i="21"/>
  <c r="B115" i="21"/>
  <c r="H82" i="21"/>
  <c r="I83" i="21"/>
  <c r="E81" i="21"/>
  <c r="B135" i="21"/>
  <c r="D71" i="21"/>
  <c r="E72" i="21"/>
  <c r="G77" i="21"/>
  <c r="D123" i="21"/>
  <c r="I9" i="21"/>
  <c r="H10" i="21"/>
  <c r="G10" i="21" s="1"/>
  <c r="C58" i="21"/>
  <c r="B40" i="21"/>
  <c r="C40" i="21" s="1"/>
  <c r="B21" i="21"/>
  <c r="C21" i="21" s="1"/>
  <c r="B114" i="21"/>
  <c r="C27" i="21"/>
  <c r="F115" i="21"/>
  <c r="G34" i="21"/>
  <c r="C47" i="21"/>
  <c r="B50" i="21"/>
  <c r="C53" i="21"/>
  <c r="B55" i="21"/>
  <c r="C57" i="21"/>
  <c r="B56" i="21"/>
  <c r="H78" i="21"/>
  <c r="I79" i="21"/>
  <c r="D28" i="21"/>
  <c r="C75" i="21"/>
  <c r="D114" i="21"/>
  <c r="E27" i="21"/>
  <c r="D50" i="21"/>
  <c r="E47" i="21"/>
  <c r="E49" i="21"/>
  <c r="D55" i="21"/>
  <c r="E53" i="21"/>
  <c r="D56" i="21"/>
  <c r="E57" i="21"/>
  <c r="G62" i="21"/>
  <c r="C73" i="21"/>
  <c r="G72" i="21"/>
  <c r="F71" i="21"/>
  <c r="E77" i="21"/>
  <c r="B123" i="21"/>
  <c r="D82" i="21"/>
  <c r="E83" i="21"/>
  <c r="C70" i="21"/>
  <c r="C74" i="21"/>
  <c r="C67" i="21"/>
  <c r="G73" i="21"/>
  <c r="G79" i="21"/>
  <c r="F78" i="21"/>
  <c r="E84" i="21"/>
  <c r="E9" i="21"/>
  <c r="D10" i="21"/>
  <c r="C10" i="21" s="1"/>
  <c r="B107" i="21"/>
  <c r="E59" i="21"/>
  <c r="D145" i="21"/>
  <c r="G8" i="21"/>
  <c r="B63" i="21"/>
  <c r="F116" i="21"/>
  <c r="F128" i="21"/>
  <c r="G37" i="21"/>
  <c r="F145" i="21"/>
  <c r="G59" i="21"/>
  <c r="B145" i="21"/>
  <c r="C59" i="21"/>
  <c r="H145" i="21"/>
  <c r="I59" i="21"/>
  <c r="G70" i="21"/>
  <c r="I72" i="21"/>
  <c r="H71" i="21"/>
  <c r="I71" i="21" s="1"/>
  <c r="G83" i="21"/>
  <c r="F82" i="21"/>
  <c r="F114" i="21"/>
  <c r="G27" i="21"/>
  <c r="G47" i="21"/>
  <c r="F50" i="21"/>
  <c r="G53" i="21"/>
  <c r="F55" i="21"/>
  <c r="G57" i="21"/>
  <c r="F56" i="21"/>
  <c r="I64" i="21"/>
  <c r="H63" i="21"/>
  <c r="I63" i="21" s="1"/>
  <c r="E64" i="21"/>
  <c r="D63" i="21"/>
  <c r="F123" i="21"/>
  <c r="I77" i="21"/>
  <c r="H50" i="21"/>
  <c r="I47" i="21"/>
  <c r="H55" i="21"/>
  <c r="I53" i="21"/>
  <c r="I57" i="21"/>
  <c r="H56" i="21"/>
  <c r="F63" i="21"/>
  <c r="G64" i="21"/>
  <c r="D78" i="21"/>
  <c r="E79" i="21"/>
  <c r="I70" i="21"/>
  <c r="G67" i="21"/>
  <c r="E74" i="21"/>
  <c r="E80" i="21"/>
  <c r="G85" i="21"/>
  <c r="E65" i="21"/>
  <c r="H140" i="21"/>
  <c r="G140" i="21" s="1"/>
  <c r="I8" i="21"/>
  <c r="G9" i="21"/>
  <c r="I13" i="21"/>
  <c r="H12" i="21"/>
  <c r="C77" i="21"/>
  <c r="B94" i="21"/>
  <c r="D115" i="21"/>
  <c r="E34" i="21"/>
  <c r="B28" i="21"/>
  <c r="B128" i="21"/>
  <c r="B116" i="21"/>
  <c r="C37" i="21"/>
  <c r="D40" i="21"/>
  <c r="E40" i="21" s="1"/>
  <c r="D21" i="21"/>
  <c r="E21" i="21" s="1"/>
  <c r="C83" i="21"/>
  <c r="B82" i="21"/>
  <c r="F28" i="21"/>
  <c r="D116" i="21"/>
  <c r="D128" i="21"/>
  <c r="E37" i="21"/>
  <c r="E48" i="21"/>
  <c r="E51" i="21"/>
  <c r="E54" i="21"/>
  <c r="G58" i="21"/>
  <c r="C81" i="21"/>
  <c r="G80" i="21"/>
  <c r="C72" i="21"/>
  <c r="B71" i="21"/>
  <c r="E70" i="21"/>
  <c r="G75" i="21"/>
  <c r="D135" i="21"/>
  <c r="G81" i="21"/>
  <c r="E86" i="21"/>
  <c r="F13" i="21"/>
  <c r="F19" i="21" s="1"/>
  <c r="D107" i="21"/>
  <c r="D140" i="21"/>
  <c r="E140" i="21" s="1"/>
  <c r="E8" i="21"/>
  <c r="C79" i="21"/>
  <c r="B78" i="21"/>
  <c r="H40" i="21"/>
  <c r="I40" i="21" s="1"/>
  <c r="H21" i="21"/>
  <c r="I21" i="21" s="1"/>
  <c r="D13" i="21"/>
  <c r="C9" i="21"/>
  <c r="B7" i="20"/>
  <c r="K228" i="52" l="1"/>
  <c r="B93" i="22"/>
  <c r="B94" i="22"/>
  <c r="G28" i="22"/>
  <c r="F117" i="22"/>
  <c r="G27" i="22"/>
  <c r="B116" i="22"/>
  <c r="C34" i="22"/>
  <c r="G37" i="22"/>
  <c r="B71" i="22"/>
  <c r="C58" i="22"/>
  <c r="E11" i="23"/>
  <c r="I18" i="22"/>
  <c r="E41" i="22"/>
  <c r="E85" i="22"/>
  <c r="I34" i="22"/>
  <c r="N14" i="55"/>
  <c r="F14" i="55"/>
  <c r="C14" i="55"/>
  <c r="M14" i="55"/>
  <c r="D14" i="55"/>
  <c r="L14" i="55"/>
  <c r="K14" i="55"/>
  <c r="J14" i="55"/>
  <c r="P14" i="55"/>
  <c r="H14" i="55"/>
  <c r="O14" i="55"/>
  <c r="G14" i="55"/>
  <c r="I14" i="55"/>
  <c r="B140" i="22"/>
  <c r="E17" i="22"/>
  <c r="E18" i="22"/>
  <c r="I37" i="22"/>
  <c r="I42" i="22"/>
  <c r="I17" i="22"/>
  <c r="G18" i="22"/>
  <c r="C8" i="22"/>
  <c r="C18" i="22"/>
  <c r="H10" i="22"/>
  <c r="I10" i="22" s="1"/>
  <c r="B56" i="22"/>
  <c r="E74" i="22"/>
  <c r="G51" i="22"/>
  <c r="I51" i="22"/>
  <c r="I41" i="22"/>
  <c r="G42" i="22"/>
  <c r="E25" i="22"/>
  <c r="G25" i="22"/>
  <c r="H63" i="22"/>
  <c r="I63" i="22" s="1"/>
  <c r="G74" i="22"/>
  <c r="H9" i="23"/>
  <c r="I9" i="23" s="1"/>
  <c r="H57" i="23"/>
  <c r="H56" i="23" s="1"/>
  <c r="H84" i="23"/>
  <c r="I84" i="23" s="1"/>
  <c r="B30" i="23"/>
  <c r="B49" i="23"/>
  <c r="B64" i="23"/>
  <c r="C64" i="23" s="1"/>
  <c r="B75" i="23"/>
  <c r="B86" i="23"/>
  <c r="C86" i="23" s="1"/>
  <c r="H48" i="23"/>
  <c r="I48" i="23" s="1"/>
  <c r="H83" i="23"/>
  <c r="D8" i="23"/>
  <c r="D140" i="23" s="1"/>
  <c r="D24" i="23"/>
  <c r="D34" i="23"/>
  <c r="D54" i="23"/>
  <c r="D67" i="23"/>
  <c r="D80" i="23"/>
  <c r="E80" i="23" s="1"/>
  <c r="H18" i="23"/>
  <c r="H74" i="23"/>
  <c r="I74" i="23" s="1"/>
  <c r="F18" i="23"/>
  <c r="F32" i="23"/>
  <c r="F42" i="23" s="1"/>
  <c r="F51" i="23"/>
  <c r="F65" i="23"/>
  <c r="G65" i="23" s="1"/>
  <c r="F77" i="23"/>
  <c r="H16" i="23"/>
  <c r="H62" i="23"/>
  <c r="I62" i="23" s="1"/>
  <c r="B9" i="23"/>
  <c r="B31" i="23"/>
  <c r="B41" i="23" s="1"/>
  <c r="B51" i="23"/>
  <c r="B65" i="23"/>
  <c r="B77" i="23"/>
  <c r="H14" i="23"/>
  <c r="H51" i="23"/>
  <c r="I51" i="23" s="1"/>
  <c r="H86" i="23"/>
  <c r="I86" i="23" s="1"/>
  <c r="D9" i="23"/>
  <c r="E9" i="23" s="1"/>
  <c r="D25" i="23"/>
  <c r="D36" i="23"/>
  <c r="D118" i="23" s="1"/>
  <c r="D57" i="23"/>
  <c r="D70" i="23"/>
  <c r="D81" i="23"/>
  <c r="H25" i="23"/>
  <c r="H85" i="23"/>
  <c r="I85" i="23" s="1"/>
  <c r="F22" i="23"/>
  <c r="F33" i="23"/>
  <c r="F53" i="23"/>
  <c r="E53" i="23" s="1"/>
  <c r="F66" i="23"/>
  <c r="F79" i="23"/>
  <c r="H81" i="23"/>
  <c r="B29" i="23"/>
  <c r="B28" i="23" s="1"/>
  <c r="B62" i="23"/>
  <c r="C62" i="23" s="1"/>
  <c r="B85" i="23"/>
  <c r="B34" i="23"/>
  <c r="B115" i="23" s="1"/>
  <c r="D66" i="23"/>
  <c r="H67" i="23"/>
  <c r="I67" i="23" s="1"/>
  <c r="F49" i="23"/>
  <c r="G49" i="23" s="1"/>
  <c r="H24" i="23"/>
  <c r="H66" i="23"/>
  <c r="I66" i="23" s="1"/>
  <c r="B15" i="23"/>
  <c r="B32" i="23"/>
  <c r="B42" i="23" s="1"/>
  <c r="B53" i="23"/>
  <c r="B66" i="23"/>
  <c r="B79" i="23"/>
  <c r="H17" i="23"/>
  <c r="H58" i="23"/>
  <c r="I58" i="23" s="1"/>
  <c r="B8" i="23"/>
  <c r="I27" i="23" s="1"/>
  <c r="D14" i="23"/>
  <c r="D27" i="23"/>
  <c r="D37" i="23"/>
  <c r="D58" i="23"/>
  <c r="D72" i="23"/>
  <c r="D83" i="23"/>
  <c r="H31" i="23"/>
  <c r="H41" i="23" s="1"/>
  <c r="F8" i="23"/>
  <c r="F107" i="23" s="1"/>
  <c r="F24" i="23"/>
  <c r="F21" i="23" s="1"/>
  <c r="G21" i="23" s="1"/>
  <c r="F34" i="23"/>
  <c r="F115" i="23" s="1"/>
  <c r="F54" i="23"/>
  <c r="G54" i="23" s="1"/>
  <c r="F67" i="23"/>
  <c r="G67" i="23" s="1"/>
  <c r="F80" i="23"/>
  <c r="H29" i="23"/>
  <c r="H28" i="23" s="1"/>
  <c r="I28" i="23" s="1"/>
  <c r="H72" i="23"/>
  <c r="B17" i="23"/>
  <c r="C17" i="23" s="1"/>
  <c r="B33" i="23"/>
  <c r="B54" i="23"/>
  <c r="C54" i="23" s="1"/>
  <c r="B67" i="23"/>
  <c r="C67" i="23" s="1"/>
  <c r="B80" i="23"/>
  <c r="B78" i="23" s="1"/>
  <c r="H22" i="23"/>
  <c r="H64" i="23"/>
  <c r="I64" i="23" s="1"/>
  <c r="B14" i="23"/>
  <c r="D15" i="23"/>
  <c r="D29" i="23"/>
  <c r="D28" i="23" s="1"/>
  <c r="D47" i="23"/>
  <c r="D59" i="23"/>
  <c r="D145" i="23" s="1"/>
  <c r="E145" i="23" s="1"/>
  <c r="D73" i="23"/>
  <c r="E73" i="23" s="1"/>
  <c r="D84" i="23"/>
  <c r="H34" i="23"/>
  <c r="F9" i="23"/>
  <c r="F25" i="23"/>
  <c r="G25" i="23" s="1"/>
  <c r="F36" i="23"/>
  <c r="F118" i="23" s="1"/>
  <c r="F57" i="23"/>
  <c r="F70" i="23"/>
  <c r="G70" i="23" s="1"/>
  <c r="F81" i="23"/>
  <c r="E81" i="23" s="1"/>
  <c r="H53" i="23"/>
  <c r="B48" i="23"/>
  <c r="B74" i="23"/>
  <c r="H79" i="23"/>
  <c r="I79" i="23" s="1"/>
  <c r="D22" i="23"/>
  <c r="D40" i="23" s="1"/>
  <c r="E40" i="23" s="1"/>
  <c r="D79" i="23"/>
  <c r="F17" i="23"/>
  <c r="F64" i="23"/>
  <c r="H32" i="23"/>
  <c r="H42" i="23" s="1"/>
  <c r="H75" i="23"/>
  <c r="I75" i="23" s="1"/>
  <c r="B24" i="23"/>
  <c r="B36" i="23"/>
  <c r="B118" i="23" s="1"/>
  <c r="B57" i="23"/>
  <c r="C57" i="23" s="1"/>
  <c r="B70" i="23"/>
  <c r="B81" i="23"/>
  <c r="H27" i="23"/>
  <c r="H65" i="23"/>
  <c r="I65" i="23" s="1"/>
  <c r="B16" i="23"/>
  <c r="D16" i="23"/>
  <c r="D30" i="23"/>
  <c r="D48" i="23"/>
  <c r="E48" i="23" s="1"/>
  <c r="D62" i="23"/>
  <c r="D74" i="23"/>
  <c r="E74" i="23" s="1"/>
  <c r="D85" i="23"/>
  <c r="H49" i="23"/>
  <c r="I49" i="23" s="1"/>
  <c r="F14" i="23"/>
  <c r="F13" i="23" s="1"/>
  <c r="F94" i="23" s="1"/>
  <c r="F27" i="23"/>
  <c r="F37" i="23"/>
  <c r="F58" i="23"/>
  <c r="G58" i="23" s="1"/>
  <c r="F72" i="23"/>
  <c r="G72" i="23" s="1"/>
  <c r="F83" i="23"/>
  <c r="G83" i="23" s="1"/>
  <c r="D33" i="23"/>
  <c r="H36" i="23"/>
  <c r="H77" i="23"/>
  <c r="G77" i="23" s="1"/>
  <c r="B25" i="23"/>
  <c r="B37" i="23"/>
  <c r="B58" i="23"/>
  <c r="C58" i="23" s="1"/>
  <c r="B72" i="23"/>
  <c r="B71" i="23" s="1"/>
  <c r="B83" i="23"/>
  <c r="B82" i="23" s="1"/>
  <c r="H30" i="23"/>
  <c r="H70" i="23"/>
  <c r="B18" i="23"/>
  <c r="D17" i="23"/>
  <c r="D31" i="23"/>
  <c r="D41" i="23" s="1"/>
  <c r="E41" i="23" s="1"/>
  <c r="D49" i="23"/>
  <c r="E49" i="23" s="1"/>
  <c r="D64" i="23"/>
  <c r="D75" i="23"/>
  <c r="D86" i="23"/>
  <c r="H54" i="23"/>
  <c r="I54" i="23" s="1"/>
  <c r="F15" i="23"/>
  <c r="F29" i="23"/>
  <c r="F47" i="23"/>
  <c r="G47" i="23" s="1"/>
  <c r="F59" i="23"/>
  <c r="E59" i="23" s="1"/>
  <c r="F73" i="23"/>
  <c r="F84" i="23"/>
  <c r="G84" i="23" s="1"/>
  <c r="H37" i="23"/>
  <c r="D53" i="23"/>
  <c r="H15" i="23"/>
  <c r="F31" i="23"/>
  <c r="F41" i="23" s="1"/>
  <c r="F75" i="23"/>
  <c r="G75" i="23" s="1"/>
  <c r="F86" i="23"/>
  <c r="G86" i="23" s="1"/>
  <c r="H47" i="23"/>
  <c r="H80" i="23"/>
  <c r="I80" i="23" s="1"/>
  <c r="B27" i="23"/>
  <c r="C27" i="23" s="1"/>
  <c r="B47" i="23"/>
  <c r="B59" i="23"/>
  <c r="C59" i="23" s="1"/>
  <c r="B73" i="23"/>
  <c r="B84" i="23"/>
  <c r="C84" i="23" s="1"/>
  <c r="H33" i="23"/>
  <c r="H73" i="23"/>
  <c r="I73" i="23" s="1"/>
  <c r="B22" i="23"/>
  <c r="B21" i="23" s="1"/>
  <c r="C21" i="23" s="1"/>
  <c r="D18" i="23"/>
  <c r="D32" i="23"/>
  <c r="D42" i="23" s="1"/>
  <c r="D51" i="23"/>
  <c r="E51" i="23" s="1"/>
  <c r="D65" i="23"/>
  <c r="D77" i="23"/>
  <c r="H8" i="23"/>
  <c r="H140" i="23" s="1"/>
  <c r="H59" i="23"/>
  <c r="H145" i="23" s="1"/>
  <c r="F16" i="23"/>
  <c r="F30" i="23"/>
  <c r="F48" i="23"/>
  <c r="F62" i="23"/>
  <c r="F74" i="23"/>
  <c r="F85" i="23"/>
  <c r="G85" i="23" s="1"/>
  <c r="E42" i="22"/>
  <c r="G8" i="22"/>
  <c r="F107" i="22"/>
  <c r="C41" i="22"/>
  <c r="I27" i="22"/>
  <c r="B10" i="22"/>
  <c r="B19" i="22" s="1"/>
  <c r="B104" i="22" s="1"/>
  <c r="D76" i="22"/>
  <c r="B76" i="22"/>
  <c r="B97" i="22" s="1"/>
  <c r="B148" i="22" s="1"/>
  <c r="D114" i="22"/>
  <c r="E27" i="22"/>
  <c r="C25" i="22"/>
  <c r="D116" i="22"/>
  <c r="E37" i="22"/>
  <c r="D128" i="22"/>
  <c r="I53" i="22"/>
  <c r="H55" i="22"/>
  <c r="H69" i="22" s="1"/>
  <c r="I69" i="22" s="1"/>
  <c r="C42" i="22"/>
  <c r="F5" i="23"/>
  <c r="G6" i="23" s="1"/>
  <c r="B138" i="21"/>
  <c r="C139" i="21" s="1"/>
  <c r="C46" i="21"/>
  <c r="C46" i="22"/>
  <c r="B138" i="22"/>
  <c r="C139" i="22" s="1"/>
  <c r="E6" i="23"/>
  <c r="D45" i="21"/>
  <c r="E11" i="21"/>
  <c r="E6" i="21"/>
  <c r="F5" i="21"/>
  <c r="D45" i="22"/>
  <c r="F5" i="22"/>
  <c r="E11" i="22"/>
  <c r="E6" i="22"/>
  <c r="E13" i="55"/>
  <c r="B15" i="55"/>
  <c r="B135" i="23"/>
  <c r="G53" i="23"/>
  <c r="E65" i="23"/>
  <c r="G66" i="23"/>
  <c r="F28" i="23"/>
  <c r="C83" i="23"/>
  <c r="E47" i="23"/>
  <c r="D50" i="23"/>
  <c r="F40" i="23"/>
  <c r="I83" i="23"/>
  <c r="H82" i="23"/>
  <c r="C47" i="23"/>
  <c r="B50" i="23"/>
  <c r="C65" i="23"/>
  <c r="I25" i="23"/>
  <c r="E42" i="23"/>
  <c r="C37" i="23"/>
  <c r="B116" i="23"/>
  <c r="E79" i="23"/>
  <c r="C85" i="23"/>
  <c r="F82" i="23"/>
  <c r="G64" i="23"/>
  <c r="F63" i="23"/>
  <c r="I59" i="23"/>
  <c r="G34" i="23"/>
  <c r="B123" i="23"/>
  <c r="D138" i="23"/>
  <c r="E139" i="23" s="1"/>
  <c r="E46" i="23"/>
  <c r="E64" i="23"/>
  <c r="D63" i="23"/>
  <c r="D114" i="23"/>
  <c r="B145" i="23"/>
  <c r="H40" i="23"/>
  <c r="I40" i="23" s="1"/>
  <c r="H21" i="23"/>
  <c r="C79" i="23"/>
  <c r="E58" i="23"/>
  <c r="C70" i="23"/>
  <c r="B114" i="23"/>
  <c r="D135" i="23"/>
  <c r="I47" i="23"/>
  <c r="H50" i="23"/>
  <c r="C53" i="23"/>
  <c r="B55" i="23"/>
  <c r="F135" i="23"/>
  <c r="I81" i="23"/>
  <c r="G79" i="23"/>
  <c r="F78" i="23"/>
  <c r="C74" i="23"/>
  <c r="I57" i="23"/>
  <c r="B10" i="23"/>
  <c r="C9" i="23"/>
  <c r="C81" i="23"/>
  <c r="D123" i="23"/>
  <c r="E62" i="23"/>
  <c r="I70" i="23"/>
  <c r="D128" i="23"/>
  <c r="D21" i="23"/>
  <c r="E21" i="23" s="1"/>
  <c r="F140" i="23"/>
  <c r="B63" i="23"/>
  <c r="F45" i="23"/>
  <c r="H5" i="23"/>
  <c r="F145" i="23"/>
  <c r="F128" i="23"/>
  <c r="D55" i="23"/>
  <c r="C34" i="23"/>
  <c r="E66" i="23"/>
  <c r="C75" i="23"/>
  <c r="D56" i="23"/>
  <c r="E57" i="23"/>
  <c r="F114" i="23"/>
  <c r="B40" i="23"/>
  <c r="C40" i="23" s="1"/>
  <c r="D82" i="23"/>
  <c r="E83" i="23"/>
  <c r="C66" i="23"/>
  <c r="C72" i="23"/>
  <c r="F123" i="23"/>
  <c r="G73" i="23"/>
  <c r="G57" i="23"/>
  <c r="D115" i="23"/>
  <c r="I17" i="23"/>
  <c r="E70" i="23"/>
  <c r="I53" i="23"/>
  <c r="H55" i="23"/>
  <c r="D71" i="23"/>
  <c r="E72" i="23"/>
  <c r="E54" i="23"/>
  <c r="D107" i="23"/>
  <c r="E8" i="23"/>
  <c r="I72" i="23"/>
  <c r="K241" i="52"/>
  <c r="K82" i="52"/>
  <c r="K85" i="52" s="1"/>
  <c r="G241" i="52"/>
  <c r="G82" i="52"/>
  <c r="G85" i="52" s="1"/>
  <c r="H263" i="52"/>
  <c r="H241" i="52"/>
  <c r="H82" i="52"/>
  <c r="H85" i="52" s="1"/>
  <c r="H231" i="52"/>
  <c r="G6" i="52"/>
  <c r="H104" i="52"/>
  <c r="I263" i="52"/>
  <c r="I241" i="52"/>
  <c r="I82" i="52"/>
  <c r="I85" i="52" s="1"/>
  <c r="J241" i="52"/>
  <c r="J82" i="52"/>
  <c r="J85" i="52" s="1"/>
  <c r="G258" i="52"/>
  <c r="J228" i="52"/>
  <c r="F76" i="21"/>
  <c r="F95" i="21" s="1"/>
  <c r="B12" i="22"/>
  <c r="C13" i="22"/>
  <c r="C79" i="22"/>
  <c r="C66" i="22"/>
  <c r="B50" i="22"/>
  <c r="C82" i="21"/>
  <c r="C13" i="21"/>
  <c r="B12" i="21"/>
  <c r="B93" i="21"/>
  <c r="E71" i="22"/>
  <c r="D131" i="22" s="1"/>
  <c r="F94" i="22"/>
  <c r="G241" i="51"/>
  <c r="G82" i="51"/>
  <c r="G85" i="51" s="1"/>
  <c r="H263" i="51"/>
  <c r="H241" i="51"/>
  <c r="H82" i="51"/>
  <c r="H85" i="51" s="1"/>
  <c r="H231" i="51"/>
  <c r="H104" i="51"/>
  <c r="G6" i="51"/>
  <c r="K241" i="51"/>
  <c r="K82" i="51"/>
  <c r="K85" i="51" s="1"/>
  <c r="I241" i="51"/>
  <c r="I82" i="51"/>
  <c r="I85" i="51" s="1"/>
  <c r="I263" i="51"/>
  <c r="J241" i="51"/>
  <c r="J82" i="51"/>
  <c r="J85" i="51" s="1"/>
  <c r="D95" i="22"/>
  <c r="D97" i="22"/>
  <c r="D148" i="22" s="1"/>
  <c r="D96" i="22"/>
  <c r="D147" i="22" s="1"/>
  <c r="D87" i="22"/>
  <c r="I78" i="22"/>
  <c r="F122" i="22"/>
  <c r="H76" i="22"/>
  <c r="I76" i="22" s="1"/>
  <c r="D124" i="22"/>
  <c r="G82" i="22"/>
  <c r="B117" i="22"/>
  <c r="C28" i="22"/>
  <c r="H19" i="22"/>
  <c r="G10" i="22"/>
  <c r="G50" i="22"/>
  <c r="F69" i="22"/>
  <c r="F52" i="22"/>
  <c r="G52" i="22" s="1"/>
  <c r="E13" i="22"/>
  <c r="D12" i="22"/>
  <c r="F125" i="22"/>
  <c r="G63" i="22"/>
  <c r="E10" i="22"/>
  <c r="D19" i="22"/>
  <c r="F124" i="22"/>
  <c r="I82" i="22"/>
  <c r="I50" i="22"/>
  <c r="H52" i="22"/>
  <c r="I52" i="22" s="1"/>
  <c r="C56" i="22"/>
  <c r="B60" i="22"/>
  <c r="D144" i="22"/>
  <c r="E55" i="22"/>
  <c r="F12" i="22"/>
  <c r="G13" i="22"/>
  <c r="F19" i="22"/>
  <c r="F144" i="22"/>
  <c r="G55" i="22"/>
  <c r="G56" i="22"/>
  <c r="F60" i="22"/>
  <c r="I13" i="22"/>
  <c r="H12" i="22"/>
  <c r="C140" i="22"/>
  <c r="B92" i="22"/>
  <c r="B146" i="22" s="1"/>
  <c r="C78" i="22"/>
  <c r="D93" i="22"/>
  <c r="E82" i="22"/>
  <c r="B124" i="22"/>
  <c r="B122" i="22"/>
  <c r="E78" i="22"/>
  <c r="D92" i="22"/>
  <c r="D146" i="22" s="1"/>
  <c r="C76" i="22"/>
  <c r="B96" i="22"/>
  <c r="B147" i="22" s="1"/>
  <c r="F92" i="22"/>
  <c r="F146" i="22" s="1"/>
  <c r="G78" i="22"/>
  <c r="D122" i="22"/>
  <c r="B141" i="22"/>
  <c r="C19" i="22"/>
  <c r="H60" i="22"/>
  <c r="I56" i="22"/>
  <c r="F76" i="22"/>
  <c r="F87" i="22" s="1"/>
  <c r="G71" i="22"/>
  <c r="F131" i="22" s="1"/>
  <c r="C63" i="22"/>
  <c r="B125" i="22"/>
  <c r="C71" i="22"/>
  <c r="B131" i="22" s="1"/>
  <c r="C55" i="22"/>
  <c r="B144" i="22"/>
  <c r="C10" i="22"/>
  <c r="D69" i="22"/>
  <c r="E69" i="22" s="1"/>
  <c r="D52" i="22"/>
  <c r="E50" i="22"/>
  <c r="D125" i="22"/>
  <c r="E63" i="22"/>
  <c r="C50" i="22"/>
  <c r="B69" i="22"/>
  <c r="C69" i="22" s="1"/>
  <c r="B52" i="22"/>
  <c r="D94" i="22"/>
  <c r="D60" i="22"/>
  <c r="E56" i="22"/>
  <c r="C71" i="21"/>
  <c r="B131" i="21" s="1"/>
  <c r="E145" i="21"/>
  <c r="I263" i="50"/>
  <c r="I241" i="50"/>
  <c r="I82" i="50"/>
  <c r="I85" i="50" s="1"/>
  <c r="K241" i="50"/>
  <c r="K82" i="50"/>
  <c r="K85" i="50" s="1"/>
  <c r="G241" i="50"/>
  <c r="G82" i="50"/>
  <c r="G85" i="50" s="1"/>
  <c r="H263" i="50"/>
  <c r="H241" i="50"/>
  <c r="H82" i="50"/>
  <c r="H85" i="50" s="1"/>
  <c r="J241" i="50"/>
  <c r="J82" i="50"/>
  <c r="J85" i="50" s="1"/>
  <c r="K228" i="50"/>
  <c r="F104" i="21"/>
  <c r="F141" i="21"/>
  <c r="G19" i="21"/>
  <c r="F26" i="21"/>
  <c r="C78" i="21"/>
  <c r="B92" i="21"/>
  <c r="B146" i="21" s="1"/>
  <c r="D92" i="21"/>
  <c r="D146" i="21" s="1"/>
  <c r="B122" i="21"/>
  <c r="E78" i="21"/>
  <c r="F144" i="21"/>
  <c r="G55" i="21"/>
  <c r="C145" i="21"/>
  <c r="D60" i="21"/>
  <c r="E56" i="21"/>
  <c r="F122" i="21"/>
  <c r="I78" i="21"/>
  <c r="E13" i="21"/>
  <c r="D12" i="21"/>
  <c r="F12" i="21"/>
  <c r="G13" i="21"/>
  <c r="C140" i="21"/>
  <c r="H52" i="21"/>
  <c r="I52" i="21" s="1"/>
  <c r="H69" i="21"/>
  <c r="I69" i="21" s="1"/>
  <c r="I50" i="21"/>
  <c r="D125" i="21"/>
  <c r="E63" i="21"/>
  <c r="D94" i="21"/>
  <c r="C56" i="21"/>
  <c r="B60" i="21"/>
  <c r="B141" i="21"/>
  <c r="C19" i="21"/>
  <c r="B104" i="21"/>
  <c r="B26" i="21"/>
  <c r="E71" i="21"/>
  <c r="D131" i="21" s="1"/>
  <c r="I82" i="21"/>
  <c r="F124" i="21"/>
  <c r="H60" i="21"/>
  <c r="I56" i="21"/>
  <c r="F125" i="21"/>
  <c r="G63" i="21"/>
  <c r="D93" i="21"/>
  <c r="F60" i="21"/>
  <c r="G56" i="21"/>
  <c r="G145" i="21"/>
  <c r="B125" i="21"/>
  <c r="C63" i="21"/>
  <c r="G78" i="21"/>
  <c r="F92" i="21"/>
  <c r="F146" i="21" s="1"/>
  <c r="D122" i="21"/>
  <c r="B124" i="21"/>
  <c r="E82" i="21"/>
  <c r="D76" i="21"/>
  <c r="D144" i="21"/>
  <c r="E55" i="21"/>
  <c r="D69" i="21"/>
  <c r="D52" i="21"/>
  <c r="E52" i="21" s="1"/>
  <c r="E50" i="21"/>
  <c r="D117" i="21"/>
  <c r="E28" i="21"/>
  <c r="B69" i="21"/>
  <c r="C69" i="21" s="1"/>
  <c r="C50" i="21"/>
  <c r="B52" i="21"/>
  <c r="H19" i="21"/>
  <c r="I10" i="21"/>
  <c r="F94" i="21"/>
  <c r="F117" i="21"/>
  <c r="G28" i="21"/>
  <c r="B117" i="21"/>
  <c r="C28" i="21"/>
  <c r="B76" i="21"/>
  <c r="F93" i="21"/>
  <c r="H144" i="21"/>
  <c r="I55" i="21"/>
  <c r="H76" i="21"/>
  <c r="F69" i="21"/>
  <c r="G69" i="21" s="1"/>
  <c r="G50" i="21"/>
  <c r="F52" i="21"/>
  <c r="G82" i="21"/>
  <c r="D124" i="21"/>
  <c r="E10" i="21"/>
  <c r="D19" i="21"/>
  <c r="G71" i="21"/>
  <c r="F131" i="21" s="1"/>
  <c r="B144" i="21"/>
  <c r="C144" i="21" s="1"/>
  <c r="C55" i="21"/>
  <c r="H6" i="20"/>
  <c r="H46" i="20" s="1"/>
  <c r="H139" i="20" s="1"/>
  <c r="F6" i="20"/>
  <c r="F46" i="20" s="1"/>
  <c r="F139" i="20" s="1"/>
  <c r="D6" i="20"/>
  <c r="D46" i="20" s="1"/>
  <c r="D139" i="20" s="1"/>
  <c r="B6" i="20"/>
  <c r="B46" i="20" s="1"/>
  <c r="B139" i="20" s="1"/>
  <c r="F93" i="23" l="1"/>
  <c r="B76" i="23"/>
  <c r="F87" i="21"/>
  <c r="F96" i="21"/>
  <c r="F147" i="21" s="1"/>
  <c r="B26" i="22"/>
  <c r="B95" i="22"/>
  <c r="I77" i="23"/>
  <c r="G59" i="23"/>
  <c r="G81" i="23"/>
  <c r="B128" i="23"/>
  <c r="F55" i="23"/>
  <c r="F144" i="23" s="1"/>
  <c r="C73" i="23"/>
  <c r="G41" i="23"/>
  <c r="C25" i="23"/>
  <c r="B13" i="23"/>
  <c r="H13" i="23"/>
  <c r="E37" i="23"/>
  <c r="C48" i="23"/>
  <c r="I34" i="23"/>
  <c r="F97" i="21"/>
  <c r="F148" i="21" s="1"/>
  <c r="B87" i="22"/>
  <c r="C77" i="23"/>
  <c r="G51" i="23"/>
  <c r="G27" i="23"/>
  <c r="F71" i="23"/>
  <c r="C8" i="23"/>
  <c r="F76" i="23"/>
  <c r="F87" i="23" s="1"/>
  <c r="H63" i="23"/>
  <c r="I63" i="23" s="1"/>
  <c r="G9" i="23"/>
  <c r="G62" i="23"/>
  <c r="C18" i="23"/>
  <c r="E144" i="21"/>
  <c r="H71" i="23"/>
  <c r="I71" i="23" s="1"/>
  <c r="E67" i="23"/>
  <c r="E34" i="23"/>
  <c r="G11" i="23"/>
  <c r="D116" i="23"/>
  <c r="B107" i="23"/>
  <c r="G74" i="23"/>
  <c r="E84" i="23"/>
  <c r="F10" i="23"/>
  <c r="G48" i="23"/>
  <c r="I42" i="23"/>
  <c r="G80" i="23"/>
  <c r="G145" i="23"/>
  <c r="I41" i="23"/>
  <c r="E85" i="23"/>
  <c r="C80" i="23"/>
  <c r="H10" i="23"/>
  <c r="B140" i="23"/>
  <c r="C51" i="23"/>
  <c r="I8" i="23"/>
  <c r="E27" i="23"/>
  <c r="C41" i="23"/>
  <c r="F50" i="23"/>
  <c r="E18" i="23"/>
  <c r="I37" i="23"/>
  <c r="E86" i="23"/>
  <c r="G42" i="23"/>
  <c r="H78" i="23"/>
  <c r="F56" i="23"/>
  <c r="G37" i="23"/>
  <c r="G8" i="23"/>
  <c r="E77" i="23"/>
  <c r="E25" i="23"/>
  <c r="B56" i="23"/>
  <c r="E75" i="23"/>
  <c r="G17" i="23"/>
  <c r="G18" i="23"/>
  <c r="E17" i="23"/>
  <c r="F116" i="23"/>
  <c r="I21" i="23"/>
  <c r="D78" i="23"/>
  <c r="C49" i="23"/>
  <c r="G40" i="23"/>
  <c r="I15" i="55"/>
  <c r="G15" i="55"/>
  <c r="P15" i="55"/>
  <c r="H15" i="55"/>
  <c r="O15" i="55"/>
  <c r="N15" i="55"/>
  <c r="F15" i="55"/>
  <c r="M15" i="55"/>
  <c r="D15" i="55"/>
  <c r="K15" i="55"/>
  <c r="J15" i="55"/>
  <c r="L15" i="55"/>
  <c r="C15" i="55"/>
  <c r="C42" i="23"/>
  <c r="D10" i="23"/>
  <c r="D76" i="23"/>
  <c r="C76" i="23" s="1"/>
  <c r="H144" i="22"/>
  <c r="G144" i="22" s="1"/>
  <c r="I55" i="22"/>
  <c r="D13" i="23"/>
  <c r="I18" i="23"/>
  <c r="G11" i="22"/>
  <c r="H5" i="22"/>
  <c r="F45" i="22"/>
  <c r="G6" i="22"/>
  <c r="D138" i="22"/>
  <c r="E139" i="22" s="1"/>
  <c r="E46" i="22"/>
  <c r="D138" i="21"/>
  <c r="E139" i="21" s="1"/>
  <c r="E46" i="21"/>
  <c r="G6" i="21"/>
  <c r="F45" i="21"/>
  <c r="G11" i="21"/>
  <c r="H5" i="21"/>
  <c r="E14" i="55"/>
  <c r="B16" i="55"/>
  <c r="C71" i="23"/>
  <c r="B131" i="23" s="1"/>
  <c r="E140" i="23"/>
  <c r="G71" i="23"/>
  <c r="F131" i="23" s="1"/>
  <c r="D95" i="23"/>
  <c r="F122" i="23"/>
  <c r="I78" i="23"/>
  <c r="H45" i="23"/>
  <c r="I11" i="23"/>
  <c r="B69" i="23"/>
  <c r="C50" i="23"/>
  <c r="B52" i="23"/>
  <c r="D117" i="23"/>
  <c r="E28" i="23"/>
  <c r="F69" i="23"/>
  <c r="G50" i="23"/>
  <c r="F52" i="23"/>
  <c r="G56" i="23"/>
  <c r="F60" i="23"/>
  <c r="C63" i="23"/>
  <c r="B125" i="23"/>
  <c r="G140" i="23"/>
  <c r="I56" i="23"/>
  <c r="H60" i="23"/>
  <c r="B144" i="23"/>
  <c r="C55" i="23"/>
  <c r="D125" i="23"/>
  <c r="E63" i="23"/>
  <c r="C56" i="23"/>
  <c r="B60" i="23"/>
  <c r="F12" i="23"/>
  <c r="G13" i="23"/>
  <c r="C82" i="23"/>
  <c r="G55" i="23"/>
  <c r="F95" i="23"/>
  <c r="F96" i="23"/>
  <c r="F147" i="23" s="1"/>
  <c r="C140" i="23"/>
  <c r="H69" i="23"/>
  <c r="I69" i="23" s="1"/>
  <c r="I50" i="23"/>
  <c r="H52" i="23"/>
  <c r="I52" i="23" s="1"/>
  <c r="B87" i="23"/>
  <c r="E71" i="23"/>
  <c r="D131" i="23" s="1"/>
  <c r="D60" i="23"/>
  <c r="E56" i="23"/>
  <c r="G82" i="23"/>
  <c r="D124" i="23"/>
  <c r="D92" i="23"/>
  <c r="D146" i="23" s="1"/>
  <c r="E78" i="23"/>
  <c r="B122" i="23"/>
  <c r="F117" i="23"/>
  <c r="G28" i="23"/>
  <c r="H76" i="23"/>
  <c r="B124" i="23"/>
  <c r="E82" i="23"/>
  <c r="H19" i="23"/>
  <c r="I10" i="23"/>
  <c r="B95" i="23"/>
  <c r="B97" i="23"/>
  <c r="B148" i="23" s="1"/>
  <c r="B96" i="23"/>
  <c r="B147" i="23" s="1"/>
  <c r="H144" i="23"/>
  <c r="I55" i="23"/>
  <c r="D87" i="23"/>
  <c r="D144" i="23"/>
  <c r="E55" i="23"/>
  <c r="F138" i="23"/>
  <c r="G139" i="23" s="1"/>
  <c r="G46" i="23"/>
  <c r="B19" i="23"/>
  <c r="C10" i="23"/>
  <c r="G78" i="23"/>
  <c r="D122" i="23"/>
  <c r="D126" i="23" s="1"/>
  <c r="F92" i="23"/>
  <c r="F146" i="23" s="1"/>
  <c r="C78" i="23"/>
  <c r="B92" i="23"/>
  <c r="B146" i="23" s="1"/>
  <c r="C145" i="23"/>
  <c r="G63" i="23"/>
  <c r="F125" i="23"/>
  <c r="F124" i="23"/>
  <c r="I82" i="23"/>
  <c r="G10" i="23"/>
  <c r="F19" i="23"/>
  <c r="D69" i="23"/>
  <c r="E50" i="23"/>
  <c r="D52" i="23"/>
  <c r="B117" i="23"/>
  <c r="C28" i="23"/>
  <c r="F98" i="23"/>
  <c r="F149" i="23" s="1"/>
  <c r="E10" i="23"/>
  <c r="H93" i="52"/>
  <c r="H90" i="52"/>
  <c r="K93" i="52"/>
  <c r="K90" i="52"/>
  <c r="G93" i="52"/>
  <c r="G90" i="52"/>
  <c r="J93" i="52"/>
  <c r="J90" i="52"/>
  <c r="I90" i="52"/>
  <c r="I93" i="52"/>
  <c r="G104" i="52"/>
  <c r="G231" i="52"/>
  <c r="G52" i="21"/>
  <c r="C144" i="22"/>
  <c r="F126" i="22"/>
  <c r="H87" i="22"/>
  <c r="G87" i="22" s="1"/>
  <c r="G69" i="22"/>
  <c r="I90" i="51"/>
  <c r="I93" i="51"/>
  <c r="G104" i="51"/>
  <c r="G231" i="51"/>
  <c r="J93" i="51"/>
  <c r="J90" i="51"/>
  <c r="K93" i="51"/>
  <c r="K90" i="51"/>
  <c r="G93" i="51"/>
  <c r="G90" i="51"/>
  <c r="H93" i="51"/>
  <c r="H90" i="51"/>
  <c r="F89" i="22"/>
  <c r="E52" i="22"/>
  <c r="D98" i="22"/>
  <c r="D149" i="22" s="1"/>
  <c r="H61" i="22"/>
  <c r="I60" i="22"/>
  <c r="C52" i="22"/>
  <c r="D126" i="22"/>
  <c r="H141" i="22"/>
  <c r="I19" i="22"/>
  <c r="H26" i="22"/>
  <c r="B89" i="22"/>
  <c r="C87" i="22"/>
  <c r="F98" i="22"/>
  <c r="F149" i="22" s="1"/>
  <c r="B100" i="22"/>
  <c r="B151" i="22" s="1"/>
  <c r="C26" i="22"/>
  <c r="B99" i="22"/>
  <c r="B150" i="22" s="1"/>
  <c r="B35" i="22"/>
  <c r="B126" i="22"/>
  <c r="G60" i="22"/>
  <c r="F61" i="22"/>
  <c r="F141" i="22"/>
  <c r="F104" i="22"/>
  <c r="F26" i="22"/>
  <c r="G19" i="22"/>
  <c r="E144" i="22"/>
  <c r="D141" i="22"/>
  <c r="E141" i="22" s="1"/>
  <c r="D104" i="22"/>
  <c r="E19" i="22"/>
  <c r="D26" i="22"/>
  <c r="B98" i="22"/>
  <c r="B149" i="22" s="1"/>
  <c r="F95" i="22"/>
  <c r="F96" i="22"/>
  <c r="F147" i="22" s="1"/>
  <c r="F97" i="22"/>
  <c r="F148" i="22" s="1"/>
  <c r="G76" i="22"/>
  <c r="D61" i="22"/>
  <c r="E60" i="22"/>
  <c r="C60" i="22"/>
  <c r="B61" i="22"/>
  <c r="E87" i="22"/>
  <c r="D89" i="22"/>
  <c r="E76" i="22"/>
  <c r="G93" i="50"/>
  <c r="G90" i="50"/>
  <c r="I90" i="50"/>
  <c r="I93" i="50"/>
  <c r="H93" i="50"/>
  <c r="H90" i="50"/>
  <c r="J90" i="50"/>
  <c r="J93" i="50"/>
  <c r="K93" i="50"/>
  <c r="K90" i="50"/>
  <c r="I76" i="21"/>
  <c r="H87" i="21"/>
  <c r="D96" i="21"/>
  <c r="D147" i="21" s="1"/>
  <c r="D97" i="21"/>
  <c r="D148" i="21" s="1"/>
  <c r="D95" i="21"/>
  <c r="E76" i="21"/>
  <c r="D87" i="21"/>
  <c r="E60" i="21"/>
  <c r="D61" i="21"/>
  <c r="F103" i="21"/>
  <c r="F99" i="21"/>
  <c r="F150" i="21" s="1"/>
  <c r="G26" i="21"/>
  <c r="F35" i="21"/>
  <c r="D98" i="21"/>
  <c r="D149" i="21" s="1"/>
  <c r="H141" i="21"/>
  <c r="G141" i="21" s="1"/>
  <c r="H26" i="21"/>
  <c r="I19" i="21"/>
  <c r="E69" i="21"/>
  <c r="F98" i="21"/>
  <c r="F149" i="21" s="1"/>
  <c r="B126" i="21"/>
  <c r="B95" i="21"/>
  <c r="C76" i="21"/>
  <c r="B96" i="21"/>
  <c r="B147" i="21" s="1"/>
  <c r="B97" i="21"/>
  <c r="B148" i="21" s="1"/>
  <c r="G87" i="21"/>
  <c r="F89" i="21"/>
  <c r="C52" i="21"/>
  <c r="I60" i="21"/>
  <c r="H61" i="21"/>
  <c r="B99" i="21"/>
  <c r="B150" i="21" s="1"/>
  <c r="B100" i="21"/>
  <c r="B151" i="21" s="1"/>
  <c r="C26" i="21"/>
  <c r="B35" i="21"/>
  <c r="B98" i="21"/>
  <c r="B149" i="21" s="1"/>
  <c r="F126" i="21"/>
  <c r="D141" i="21"/>
  <c r="E141" i="21" s="1"/>
  <c r="D104" i="21"/>
  <c r="D26" i="21"/>
  <c r="E19" i="21"/>
  <c r="B87" i="21"/>
  <c r="D126" i="21"/>
  <c r="F61" i="21"/>
  <c r="G60" i="21"/>
  <c r="B61" i="21"/>
  <c r="C60" i="21"/>
  <c r="G76" i="21"/>
  <c r="G144" i="21"/>
  <c r="I6" i="20"/>
  <c r="B5" i="20"/>
  <c r="B5" i="2" s="1"/>
  <c r="I6" i="49"/>
  <c r="I231" i="49" s="1"/>
  <c r="F4" i="49"/>
  <c r="B4" i="20" s="1"/>
  <c r="F3" i="49"/>
  <c r="B3" i="19" s="1"/>
  <c r="K219" i="49"/>
  <c r="K218" i="49" s="1"/>
  <c r="J219" i="49"/>
  <c r="J218" i="49" s="1"/>
  <c r="I219" i="49"/>
  <c r="I218" i="49" s="1"/>
  <c r="I225" i="49" s="1"/>
  <c r="H219" i="49"/>
  <c r="H218" i="49" s="1"/>
  <c r="G219" i="49"/>
  <c r="G218" i="49" s="1"/>
  <c r="K212" i="49"/>
  <c r="J212" i="49"/>
  <c r="I212" i="49"/>
  <c r="H212" i="49"/>
  <c r="G212" i="49"/>
  <c r="K207" i="49"/>
  <c r="J207" i="49"/>
  <c r="I207" i="49"/>
  <c r="H207" i="49"/>
  <c r="G207" i="49"/>
  <c r="K201" i="49"/>
  <c r="K200" i="49" s="1"/>
  <c r="J201" i="49"/>
  <c r="J200" i="49" s="1"/>
  <c r="I201" i="49"/>
  <c r="I200" i="49" s="1"/>
  <c r="H201" i="49"/>
  <c r="H200" i="49" s="1"/>
  <c r="G201" i="49"/>
  <c r="G200" i="49"/>
  <c r="K193" i="49"/>
  <c r="J193" i="49"/>
  <c r="I193" i="49"/>
  <c r="H193" i="49"/>
  <c r="G193" i="49"/>
  <c r="K187" i="49"/>
  <c r="K186" i="49" s="1"/>
  <c r="J187" i="49"/>
  <c r="J186" i="49" s="1"/>
  <c r="I187" i="49"/>
  <c r="I186" i="49" s="1"/>
  <c r="H187" i="49"/>
  <c r="H186" i="49" s="1"/>
  <c r="G187" i="49"/>
  <c r="G186" i="49" s="1"/>
  <c r="K179" i="49"/>
  <c r="J179" i="49"/>
  <c r="I179" i="49"/>
  <c r="H179" i="49"/>
  <c r="G179" i="49"/>
  <c r="K170" i="49"/>
  <c r="K169" i="49" s="1"/>
  <c r="J170" i="49"/>
  <c r="I170" i="49"/>
  <c r="H170" i="49"/>
  <c r="G170" i="49"/>
  <c r="G169" i="49" s="1"/>
  <c r="J169" i="49"/>
  <c r="I169" i="49"/>
  <c r="H169" i="49"/>
  <c r="K160" i="49"/>
  <c r="J160" i="49"/>
  <c r="I160" i="49"/>
  <c r="H160" i="49"/>
  <c r="G160" i="49"/>
  <c r="K154" i="49"/>
  <c r="J154" i="49"/>
  <c r="I154" i="49"/>
  <c r="H154" i="49"/>
  <c r="G154" i="49"/>
  <c r="K146" i="49"/>
  <c r="J146" i="49"/>
  <c r="I146" i="49"/>
  <c r="H146" i="49"/>
  <c r="H264" i="49" s="1"/>
  <c r="G146" i="49"/>
  <c r="K139" i="49"/>
  <c r="J139" i="49"/>
  <c r="I139" i="49"/>
  <c r="H139" i="49"/>
  <c r="G139" i="49"/>
  <c r="K136" i="49"/>
  <c r="K143" i="49" s="1"/>
  <c r="J136" i="49"/>
  <c r="I136" i="49"/>
  <c r="H136" i="49"/>
  <c r="G136" i="49"/>
  <c r="K127" i="49"/>
  <c r="J127" i="49"/>
  <c r="I127" i="49"/>
  <c r="H127" i="49"/>
  <c r="G127" i="49"/>
  <c r="K108" i="49"/>
  <c r="K121" i="49" s="1"/>
  <c r="K123" i="49" s="1"/>
  <c r="J108" i="49"/>
  <c r="I108" i="49"/>
  <c r="H108" i="49"/>
  <c r="G108" i="49"/>
  <c r="G121" i="49" s="1"/>
  <c r="G123" i="49" s="1"/>
  <c r="K97" i="49"/>
  <c r="J97" i="49"/>
  <c r="I97" i="49"/>
  <c r="H97" i="49"/>
  <c r="G97" i="49"/>
  <c r="K92" i="49"/>
  <c r="J92" i="49"/>
  <c r="I92" i="49"/>
  <c r="H92" i="49"/>
  <c r="K87" i="49"/>
  <c r="J87" i="49"/>
  <c r="I87" i="49"/>
  <c r="H87" i="49"/>
  <c r="G87" i="49"/>
  <c r="J74" i="49"/>
  <c r="I74" i="49"/>
  <c r="H74" i="49"/>
  <c r="G74" i="49"/>
  <c r="K68" i="49"/>
  <c r="J68" i="49"/>
  <c r="I68" i="49"/>
  <c r="H68" i="49"/>
  <c r="G68" i="49"/>
  <c r="K62" i="49"/>
  <c r="J62" i="49"/>
  <c r="I62" i="49"/>
  <c r="H62" i="49"/>
  <c r="G62" i="49"/>
  <c r="K59" i="49"/>
  <c r="J59" i="49"/>
  <c r="I59" i="49"/>
  <c r="H59" i="49"/>
  <c r="G59" i="49"/>
  <c r="K53" i="49"/>
  <c r="J53" i="49"/>
  <c r="I53" i="49"/>
  <c r="H53" i="49"/>
  <c r="G53" i="49"/>
  <c r="K50" i="49"/>
  <c r="J50" i="49"/>
  <c r="I50" i="49"/>
  <c r="H50" i="49"/>
  <c r="G50" i="49"/>
  <c r="K46" i="49"/>
  <c r="J46" i="49"/>
  <c r="I46" i="49"/>
  <c r="H46" i="49"/>
  <c r="G46" i="49"/>
  <c r="K39" i="49"/>
  <c r="J39" i="49"/>
  <c r="I39" i="49"/>
  <c r="H39" i="49"/>
  <c r="G39" i="49"/>
  <c r="K35" i="49"/>
  <c r="I35" i="49"/>
  <c r="H35" i="49"/>
  <c r="G35" i="49"/>
  <c r="K32" i="49"/>
  <c r="J32" i="49"/>
  <c r="J27" i="49" s="1"/>
  <c r="J252" i="49" s="1"/>
  <c r="J253" i="49" s="1"/>
  <c r="I32" i="49"/>
  <c r="H32" i="49"/>
  <c r="G32" i="49"/>
  <c r="K28" i="49"/>
  <c r="J28" i="49"/>
  <c r="I28" i="49"/>
  <c r="H28" i="49"/>
  <c r="H27" i="49" s="1"/>
  <c r="G28" i="49"/>
  <c r="K17" i="49"/>
  <c r="J17" i="49"/>
  <c r="I17" i="49"/>
  <c r="H17" i="49"/>
  <c r="G17" i="49"/>
  <c r="K13" i="49"/>
  <c r="J13" i="49"/>
  <c r="I13" i="49"/>
  <c r="I12" i="49" s="1"/>
  <c r="I24" i="49" s="1"/>
  <c r="H13" i="49"/>
  <c r="H12" i="49" s="1"/>
  <c r="H24" i="49" s="1"/>
  <c r="G13" i="49"/>
  <c r="K6" i="49"/>
  <c r="K231" i="49" s="1"/>
  <c r="I27" i="49" l="1"/>
  <c r="F97" i="23"/>
  <c r="F148" i="23" s="1"/>
  <c r="E76" i="23"/>
  <c r="L16" i="55"/>
  <c r="C16" i="55"/>
  <c r="J16" i="55"/>
  <c r="K16" i="55"/>
  <c r="I16" i="55"/>
  <c r="P16" i="55"/>
  <c r="H16" i="55"/>
  <c r="N16" i="55"/>
  <c r="F16" i="55"/>
  <c r="M16" i="55"/>
  <c r="D16" i="55"/>
  <c r="G16" i="55"/>
  <c r="O16" i="55"/>
  <c r="O20" i="55" s="1"/>
  <c r="E52" i="23"/>
  <c r="D97" i="23"/>
  <c r="D148" i="23" s="1"/>
  <c r="D19" i="23"/>
  <c r="D96" i="23"/>
  <c r="D147" i="23" s="1"/>
  <c r="J12" i="49"/>
  <c r="H197" i="49"/>
  <c r="E69" i="23"/>
  <c r="I13" i="23"/>
  <c r="H12" i="23"/>
  <c r="G164" i="49"/>
  <c r="B93" i="23"/>
  <c r="B12" i="23"/>
  <c r="C13" i="23"/>
  <c r="B94" i="23"/>
  <c r="E144" i="23"/>
  <c r="D93" i="23"/>
  <c r="E13" i="23"/>
  <c r="D12" i="23"/>
  <c r="D94" i="23"/>
  <c r="A2" i="20"/>
  <c r="H45" i="21"/>
  <c r="I11" i="21"/>
  <c r="C6" i="2"/>
  <c r="D5" i="2"/>
  <c r="F138" i="22"/>
  <c r="G139" i="22" s="1"/>
  <c r="G46" i="22"/>
  <c r="G46" i="21"/>
  <c r="F138" i="21"/>
  <c r="G139" i="21" s="1"/>
  <c r="H45" i="22"/>
  <c r="I11" i="22"/>
  <c r="P20" i="55"/>
  <c r="N20" i="55"/>
  <c r="E15" i="55"/>
  <c r="D89" i="23"/>
  <c r="E87" i="23"/>
  <c r="I60" i="23"/>
  <c r="H61" i="23"/>
  <c r="C52" i="23"/>
  <c r="B98" i="23"/>
  <c r="B149" i="23" s="1"/>
  <c r="H138" i="23"/>
  <c r="I46" i="23"/>
  <c r="F104" i="23"/>
  <c r="F141" i="23"/>
  <c r="G19" i="23"/>
  <c r="F26" i="23"/>
  <c r="D61" i="23"/>
  <c r="E60" i="23"/>
  <c r="C60" i="23"/>
  <c r="B61" i="23"/>
  <c r="F89" i="23"/>
  <c r="G60" i="23"/>
  <c r="F61" i="23"/>
  <c r="G69" i="23"/>
  <c r="C87" i="23"/>
  <c r="B89" i="23"/>
  <c r="B126" i="23"/>
  <c r="C69" i="23"/>
  <c r="F126" i="23"/>
  <c r="H141" i="23"/>
  <c r="I19" i="23"/>
  <c r="H26" i="23"/>
  <c r="B104" i="23"/>
  <c r="B141" i="23"/>
  <c r="B26" i="23"/>
  <c r="C19" i="23"/>
  <c r="I76" i="23"/>
  <c r="H87" i="23"/>
  <c r="G76" i="23"/>
  <c r="G144" i="23"/>
  <c r="C144" i="23"/>
  <c r="G52" i="23"/>
  <c r="D98" i="23"/>
  <c r="D149" i="23" s="1"/>
  <c r="J243" i="52"/>
  <c r="J239" i="52"/>
  <c r="J266" i="52"/>
  <c r="J242" i="52"/>
  <c r="J96" i="52"/>
  <c r="J235" i="52"/>
  <c r="J101" i="52"/>
  <c r="J240" i="52" s="1"/>
  <c r="J100" i="52"/>
  <c r="K242" i="52"/>
  <c r="K96" i="52"/>
  <c r="K239" i="52"/>
  <c r="K235" i="52"/>
  <c r="K101" i="52"/>
  <c r="K240" i="52" s="1"/>
  <c r="K100" i="52"/>
  <c r="K243" i="52"/>
  <c r="K266" i="52"/>
  <c r="I100" i="52"/>
  <c r="I235" i="52"/>
  <c r="I243" i="52"/>
  <c r="I239" i="52"/>
  <c r="I242" i="52"/>
  <c r="I96" i="52"/>
  <c r="I101" i="52"/>
  <c r="I240" i="52" s="1"/>
  <c r="I266" i="52"/>
  <c r="G242" i="52"/>
  <c r="G96" i="52"/>
  <c r="G101" i="52"/>
  <c r="G240" i="52" s="1"/>
  <c r="G243" i="52"/>
  <c r="G239" i="52"/>
  <c r="G100" i="52"/>
  <c r="G266" i="52"/>
  <c r="H235" i="52"/>
  <c r="H101" i="52"/>
  <c r="H240" i="52" s="1"/>
  <c r="H242" i="52"/>
  <c r="H100" i="52"/>
  <c r="H243" i="52"/>
  <c r="H239" i="52"/>
  <c r="H96" i="52"/>
  <c r="H266" i="52"/>
  <c r="I87" i="22"/>
  <c r="H89" i="22"/>
  <c r="G141" i="22"/>
  <c r="H235" i="51"/>
  <c r="H101" i="51"/>
  <c r="H240" i="51" s="1"/>
  <c r="H100" i="51"/>
  <c r="H96" i="51"/>
  <c r="H243" i="51"/>
  <c r="H239" i="51"/>
  <c r="H242" i="51"/>
  <c r="H266" i="51"/>
  <c r="K242" i="51"/>
  <c r="K96" i="51"/>
  <c r="K235" i="51"/>
  <c r="K101" i="51"/>
  <c r="K240" i="51" s="1"/>
  <c r="K243" i="51"/>
  <c r="K100" i="51"/>
  <c r="K239" i="51"/>
  <c r="K266" i="51"/>
  <c r="I100" i="51"/>
  <c r="I243" i="51"/>
  <c r="I239" i="51"/>
  <c r="I242" i="51"/>
  <c r="I96" i="51"/>
  <c r="I235" i="51"/>
  <c r="I101" i="51"/>
  <c r="I240" i="51" s="1"/>
  <c r="I266" i="51"/>
  <c r="G242" i="51"/>
  <c r="G96" i="51"/>
  <c r="G243" i="51"/>
  <c r="G239" i="51"/>
  <c r="G101" i="51"/>
  <c r="G240" i="51" s="1"/>
  <c r="G100" i="51"/>
  <c r="G266" i="51"/>
  <c r="J243" i="51"/>
  <c r="J239" i="51"/>
  <c r="J242" i="51"/>
  <c r="J96" i="51"/>
  <c r="J100" i="51"/>
  <c r="J235" i="51"/>
  <c r="J101" i="51"/>
  <c r="J240" i="51" s="1"/>
  <c r="J266" i="51"/>
  <c r="C141" i="22"/>
  <c r="F100" i="22"/>
  <c r="F151" i="22" s="1"/>
  <c r="D99" i="22"/>
  <c r="D150" i="22" s="1"/>
  <c r="D100" i="22"/>
  <c r="D151" i="22" s="1"/>
  <c r="D103" i="22"/>
  <c r="E26" i="22"/>
  <c r="D35" i="22"/>
  <c r="C35" i="22"/>
  <c r="B38" i="22"/>
  <c r="I26" i="22"/>
  <c r="H35" i="22"/>
  <c r="G61" i="22"/>
  <c r="F133" i="22" s="1"/>
  <c r="F68" i="22"/>
  <c r="C61" i="22"/>
  <c r="B133" i="22" s="1"/>
  <c r="B68" i="22"/>
  <c r="D68" i="22"/>
  <c r="E61" i="22"/>
  <c r="D133" i="22" s="1"/>
  <c r="F99" i="22"/>
  <c r="F150" i="22" s="1"/>
  <c r="F103" i="22"/>
  <c r="G26" i="22"/>
  <c r="F35" i="22"/>
  <c r="H68" i="22"/>
  <c r="I68" i="22" s="1"/>
  <c r="I61" i="22"/>
  <c r="C141" i="21"/>
  <c r="I100" i="50"/>
  <c r="I243" i="50"/>
  <c r="I239" i="50"/>
  <c r="I242" i="50"/>
  <c r="I235" i="50"/>
  <c r="I96" i="50"/>
  <c r="I101" i="50"/>
  <c r="I240" i="50" s="1"/>
  <c r="I266" i="50"/>
  <c r="J243" i="50"/>
  <c r="J239" i="50"/>
  <c r="J242" i="50"/>
  <c r="J96" i="50"/>
  <c r="J235" i="50"/>
  <c r="J100" i="50"/>
  <c r="J266" i="50"/>
  <c r="J101" i="50"/>
  <c r="J240" i="50" s="1"/>
  <c r="K242" i="50"/>
  <c r="K96" i="50"/>
  <c r="K235" i="50"/>
  <c r="K101" i="50"/>
  <c r="K240" i="50" s="1"/>
  <c r="K100" i="50"/>
  <c r="K243" i="50"/>
  <c r="K239" i="50"/>
  <c r="K266" i="50"/>
  <c r="H235" i="50"/>
  <c r="H101" i="50"/>
  <c r="H240" i="50" s="1"/>
  <c r="H100" i="50"/>
  <c r="H243" i="50"/>
  <c r="H239" i="50"/>
  <c r="H96" i="50"/>
  <c r="H242" i="50"/>
  <c r="H266" i="50"/>
  <c r="G242" i="50"/>
  <c r="G96" i="50"/>
  <c r="G101" i="50"/>
  <c r="G240" i="50" s="1"/>
  <c r="G100" i="50"/>
  <c r="G239" i="50"/>
  <c r="G243" i="50"/>
  <c r="G266" i="50"/>
  <c r="H35" i="21"/>
  <c r="I26" i="21"/>
  <c r="F68" i="21"/>
  <c r="G61" i="21"/>
  <c r="F133" i="21" s="1"/>
  <c r="D89" i="21"/>
  <c r="E87" i="21"/>
  <c r="I61" i="21"/>
  <c r="H68" i="21"/>
  <c r="I68" i="21" s="1"/>
  <c r="I87" i="21"/>
  <c r="H89" i="21"/>
  <c r="C35" i="21"/>
  <c r="B38" i="21"/>
  <c r="B68" i="21"/>
  <c r="C61" i="21"/>
  <c r="B133" i="21" s="1"/>
  <c r="C87" i="21"/>
  <c r="B89" i="21"/>
  <c r="D103" i="21"/>
  <c r="D100" i="21"/>
  <c r="D151" i="21" s="1"/>
  <c r="D99" i="21"/>
  <c r="D150" i="21" s="1"/>
  <c r="F100" i="21"/>
  <c r="F151" i="21" s="1"/>
  <c r="D35" i="21"/>
  <c r="E26" i="21"/>
  <c r="G35" i="21"/>
  <c r="F38" i="21"/>
  <c r="E61" i="21"/>
  <c r="D133" i="21" s="1"/>
  <c r="D68" i="21"/>
  <c r="H83" i="20"/>
  <c r="H77" i="20"/>
  <c r="H72" i="20"/>
  <c r="H65" i="20"/>
  <c r="I65" i="20" s="1"/>
  <c r="H58" i="20"/>
  <c r="I58" i="20" s="1"/>
  <c r="H51" i="20"/>
  <c r="I51" i="20" s="1"/>
  <c r="H37" i="20"/>
  <c r="H32" i="20"/>
  <c r="H42" i="20" s="1"/>
  <c r="H27" i="20"/>
  <c r="H18" i="20"/>
  <c r="H14" i="20"/>
  <c r="F83" i="20"/>
  <c r="F77" i="20"/>
  <c r="F72" i="20"/>
  <c r="F65" i="20"/>
  <c r="F58" i="20"/>
  <c r="F51" i="20"/>
  <c r="F37" i="20"/>
  <c r="F32" i="20"/>
  <c r="F42" i="20" s="1"/>
  <c r="F27" i="20"/>
  <c r="F18" i="20"/>
  <c r="F14" i="20"/>
  <c r="D85" i="20"/>
  <c r="D80" i="20"/>
  <c r="D74" i="20"/>
  <c r="D67" i="20"/>
  <c r="D54" i="20"/>
  <c r="D48" i="20"/>
  <c r="E48" i="20" s="1"/>
  <c r="D30" i="20"/>
  <c r="D16" i="20"/>
  <c r="D8" i="20"/>
  <c r="D79" i="20"/>
  <c r="D59" i="20"/>
  <c r="D33" i="20"/>
  <c r="D22" i="20"/>
  <c r="H8" i="20"/>
  <c r="I8" i="20" s="1"/>
  <c r="F80" i="20"/>
  <c r="F62" i="20"/>
  <c r="F48" i="20"/>
  <c r="F30" i="20"/>
  <c r="F8" i="20"/>
  <c r="D77" i="20"/>
  <c r="D72" i="20"/>
  <c r="D58" i="20"/>
  <c r="E58" i="20" s="1"/>
  <c r="D27" i="20"/>
  <c r="D18" i="20"/>
  <c r="H86" i="20"/>
  <c r="I86" i="20" s="1"/>
  <c r="H81" i="20"/>
  <c r="I81" i="20" s="1"/>
  <c r="H75" i="20"/>
  <c r="I75" i="20" s="1"/>
  <c r="H70" i="20"/>
  <c r="H64" i="20"/>
  <c r="H57" i="20"/>
  <c r="H49" i="20"/>
  <c r="H36" i="20"/>
  <c r="H31" i="20"/>
  <c r="H25" i="20"/>
  <c r="H17" i="20"/>
  <c r="H9" i="20"/>
  <c r="F86" i="20"/>
  <c r="G86" i="20" s="1"/>
  <c r="F81" i="20"/>
  <c r="G81" i="20" s="1"/>
  <c r="F75" i="20"/>
  <c r="G75" i="20" s="1"/>
  <c r="F70" i="20"/>
  <c r="F64" i="20"/>
  <c r="F57" i="20"/>
  <c r="F49" i="20"/>
  <c r="F36" i="20"/>
  <c r="F31" i="20"/>
  <c r="F41" i="20" s="1"/>
  <c r="F25" i="20"/>
  <c r="F17" i="20"/>
  <c r="F9" i="20"/>
  <c r="H85" i="20"/>
  <c r="I85" i="20" s="1"/>
  <c r="H80" i="20"/>
  <c r="I80" i="20" s="1"/>
  <c r="H74" i="20"/>
  <c r="I74" i="20" s="1"/>
  <c r="H67" i="20"/>
  <c r="I67" i="20" s="1"/>
  <c r="H62" i="20"/>
  <c r="I62" i="20" s="1"/>
  <c r="H54" i="20"/>
  <c r="I54" i="20" s="1"/>
  <c r="H48" i="20"/>
  <c r="I48" i="20" s="1"/>
  <c r="H34" i="20"/>
  <c r="H30" i="20"/>
  <c r="H24" i="20"/>
  <c r="F85" i="20"/>
  <c r="F74" i="20"/>
  <c r="F54" i="20"/>
  <c r="F34" i="20"/>
  <c r="F16" i="20"/>
  <c r="D51" i="20"/>
  <c r="E51" i="20" s="1"/>
  <c r="D32" i="20"/>
  <c r="D42" i="20" s="1"/>
  <c r="D14" i="20"/>
  <c r="H84" i="20"/>
  <c r="I84" i="20" s="1"/>
  <c r="H79" i="20"/>
  <c r="H73" i="20"/>
  <c r="I73" i="20" s="1"/>
  <c r="H66" i="20"/>
  <c r="I66" i="20" s="1"/>
  <c r="H59" i="20"/>
  <c r="I59" i="20" s="1"/>
  <c r="H53" i="20"/>
  <c r="H47" i="20"/>
  <c r="I47" i="20" s="1"/>
  <c r="H33" i="20"/>
  <c r="H29" i="20"/>
  <c r="H22" i="20"/>
  <c r="H15" i="20"/>
  <c r="F84" i="20"/>
  <c r="G84" i="20" s="1"/>
  <c r="F79" i="20"/>
  <c r="F73" i="20"/>
  <c r="F66" i="20"/>
  <c r="F59" i="20"/>
  <c r="F53" i="20"/>
  <c r="F47" i="20"/>
  <c r="F33" i="20"/>
  <c r="F29" i="20"/>
  <c r="F22" i="20"/>
  <c r="F15" i="20"/>
  <c r="D86" i="20"/>
  <c r="D81" i="20"/>
  <c r="D75" i="20"/>
  <c r="D70" i="20"/>
  <c r="D64" i="20"/>
  <c r="D57" i="20"/>
  <c r="D49" i="20"/>
  <c r="E49" i="20" s="1"/>
  <c r="D36" i="20"/>
  <c r="D31" i="20"/>
  <c r="D41" i="20" s="1"/>
  <c r="D25" i="20"/>
  <c r="D17" i="20"/>
  <c r="D9" i="20"/>
  <c r="D62" i="20"/>
  <c r="D34" i="20"/>
  <c r="D24" i="20"/>
  <c r="D84" i="20"/>
  <c r="D73" i="20"/>
  <c r="D66" i="20"/>
  <c r="D53" i="20"/>
  <c r="D47" i="20"/>
  <c r="D29" i="20"/>
  <c r="D15" i="20"/>
  <c r="H16" i="20"/>
  <c r="F67" i="20"/>
  <c r="G67" i="20" s="1"/>
  <c r="F24" i="20"/>
  <c r="D83" i="20"/>
  <c r="D65" i="20"/>
  <c r="D37" i="20"/>
  <c r="B86" i="20"/>
  <c r="C86" i="20" s="1"/>
  <c r="B80" i="20"/>
  <c r="C80" i="20" s="1"/>
  <c r="B74" i="20"/>
  <c r="C74" i="20" s="1"/>
  <c r="B67" i="20"/>
  <c r="C67" i="20" s="1"/>
  <c r="B62" i="20"/>
  <c r="B58" i="20"/>
  <c r="B48" i="20"/>
  <c r="B25" i="20"/>
  <c r="B81" i="20"/>
  <c r="B65" i="20"/>
  <c r="C65" i="20" s="1"/>
  <c r="B24" i="20"/>
  <c r="B79" i="20"/>
  <c r="B70" i="20"/>
  <c r="B77" i="20"/>
  <c r="B73" i="20"/>
  <c r="B64" i="20"/>
  <c r="B66" i="20"/>
  <c r="B53" i="20"/>
  <c r="C53" i="20" s="1"/>
  <c r="B32" i="20"/>
  <c r="B42" i="20" s="1"/>
  <c r="B31" i="20"/>
  <c r="B85" i="20"/>
  <c r="C85" i="20" s="1"/>
  <c r="B54" i="20"/>
  <c r="B83" i="20"/>
  <c r="B84" i="20"/>
  <c r="B72" i="20"/>
  <c r="C72" i="20" s="1"/>
  <c r="B59" i="20"/>
  <c r="C59" i="20" s="1"/>
  <c r="B57" i="20"/>
  <c r="B51" i="20"/>
  <c r="C51" i="20" s="1"/>
  <c r="B47" i="20"/>
  <c r="B75" i="20"/>
  <c r="C75" i="20" s="1"/>
  <c r="B49" i="20"/>
  <c r="B33" i="20"/>
  <c r="C11" i="20"/>
  <c r="B45" i="20"/>
  <c r="B34" i="20"/>
  <c r="B30" i="20"/>
  <c r="B22" i="20"/>
  <c r="B37" i="20"/>
  <c r="B29" i="20"/>
  <c r="B36" i="20"/>
  <c r="B27" i="20"/>
  <c r="B18" i="20"/>
  <c r="B14" i="20"/>
  <c r="B15" i="20"/>
  <c r="B17" i="20"/>
  <c r="B16" i="20"/>
  <c r="C6" i="20"/>
  <c r="D5" i="20"/>
  <c r="B8" i="20"/>
  <c r="B9" i="20"/>
  <c r="H6" i="49"/>
  <c r="H231" i="49" s="1"/>
  <c r="I104" i="49"/>
  <c r="J231" i="49"/>
  <c r="G143" i="49"/>
  <c r="G265" i="49" s="1"/>
  <c r="I121" i="49"/>
  <c r="I123" i="49" s="1"/>
  <c r="H121" i="49"/>
  <c r="H123" i="49" s="1"/>
  <c r="J264" i="49"/>
  <c r="H143" i="49"/>
  <c r="H225" i="49"/>
  <c r="H226" i="49" s="1"/>
  <c r="H260" i="49" s="1"/>
  <c r="G12" i="49"/>
  <c r="G24" i="49" s="1"/>
  <c r="K12" i="49"/>
  <c r="K254" i="49" s="1"/>
  <c r="K255" i="49" s="1"/>
  <c r="J256" i="49"/>
  <c r="J257" i="49" s="1"/>
  <c r="J104" i="49"/>
  <c r="J121" i="49"/>
  <c r="J123" i="49" s="1"/>
  <c r="G268" i="49"/>
  <c r="K268" i="49"/>
  <c r="G264" i="49"/>
  <c r="K264" i="49"/>
  <c r="K164" i="49"/>
  <c r="K265" i="49" s="1"/>
  <c r="G197" i="49"/>
  <c r="K197" i="49"/>
  <c r="H233" i="49"/>
  <c r="H259" i="49"/>
  <c r="H44" i="49"/>
  <c r="H56" i="49" s="1"/>
  <c r="H254" i="49"/>
  <c r="H255" i="49" s="1"/>
  <c r="H256" i="49"/>
  <c r="H257" i="49" s="1"/>
  <c r="H252" i="49"/>
  <c r="H253" i="49" s="1"/>
  <c r="I254" i="49"/>
  <c r="I255" i="49" s="1"/>
  <c r="I259" i="49"/>
  <c r="I44" i="49"/>
  <c r="I56" i="49" s="1"/>
  <c r="I233" i="49"/>
  <c r="H267" i="49"/>
  <c r="J259" i="49"/>
  <c r="J254" i="49"/>
  <c r="J255" i="49" s="1"/>
  <c r="J44" i="49"/>
  <c r="J56" i="49" s="1"/>
  <c r="G254" i="49"/>
  <c r="G255" i="49" s="1"/>
  <c r="G267" i="49"/>
  <c r="G165" i="49"/>
  <c r="I143" i="49"/>
  <c r="I268" i="49"/>
  <c r="J164" i="49"/>
  <c r="J225" i="49"/>
  <c r="I256" i="49"/>
  <c r="I257" i="49" s="1"/>
  <c r="I252" i="49"/>
  <c r="I253" i="49" s="1"/>
  <c r="K104" i="49"/>
  <c r="J267" i="49"/>
  <c r="J268" i="49"/>
  <c r="I197" i="49"/>
  <c r="I226" i="49" s="1"/>
  <c r="I260" i="49" s="1"/>
  <c r="K225" i="49"/>
  <c r="J233" i="49"/>
  <c r="G259" i="49"/>
  <c r="G27" i="49"/>
  <c r="K27" i="49"/>
  <c r="K267" i="49"/>
  <c r="J143" i="49"/>
  <c r="I164" i="49"/>
  <c r="I247" i="49" s="1"/>
  <c r="I248" i="49" s="1"/>
  <c r="I264" i="49"/>
  <c r="H164" i="49"/>
  <c r="J197" i="49"/>
  <c r="G225" i="49"/>
  <c r="H268" i="49"/>
  <c r="D13" i="20" l="1"/>
  <c r="D12" i="20" s="1"/>
  <c r="E62" i="20"/>
  <c r="H247" i="49"/>
  <c r="H248" i="49" s="1"/>
  <c r="E75" i="20"/>
  <c r="G49" i="20"/>
  <c r="G51" i="20"/>
  <c r="D141" i="23"/>
  <c r="E141" i="23" s="1"/>
  <c r="D104" i="23"/>
  <c r="E19" i="23"/>
  <c r="D26" i="23"/>
  <c r="K226" i="49"/>
  <c r="K260" i="49" s="1"/>
  <c r="C54" i="20"/>
  <c r="C58" i="20"/>
  <c r="E81" i="20"/>
  <c r="G59" i="20"/>
  <c r="G57" i="20"/>
  <c r="E80" i="20"/>
  <c r="D28" i="20"/>
  <c r="C84" i="20"/>
  <c r="H165" i="49"/>
  <c r="C47" i="20"/>
  <c r="C70" i="20"/>
  <c r="C62" i="20"/>
  <c r="E73" i="20"/>
  <c r="E86" i="20"/>
  <c r="E68" i="22"/>
  <c r="E6" i="2"/>
  <c r="F5" i="2"/>
  <c r="G6" i="49"/>
  <c r="G231" i="49" s="1"/>
  <c r="H104" i="49"/>
  <c r="C46" i="20"/>
  <c r="B138" i="20"/>
  <c r="C139" i="20" s="1"/>
  <c r="D45" i="20"/>
  <c r="E11" i="20"/>
  <c r="I46" i="22"/>
  <c r="H138" i="22"/>
  <c r="I46" i="21"/>
  <c r="H138" i="21"/>
  <c r="C18" i="55"/>
  <c r="C20" i="55" s="1"/>
  <c r="C21" i="55"/>
  <c r="D18" i="55"/>
  <c r="D20" i="55" s="1"/>
  <c r="D21" i="55"/>
  <c r="E16" i="55"/>
  <c r="E21" i="55"/>
  <c r="G61" i="23"/>
  <c r="F133" i="23" s="1"/>
  <c r="F68" i="23"/>
  <c r="F103" i="23"/>
  <c r="F99" i="23"/>
  <c r="F150" i="23" s="1"/>
  <c r="G26" i="23"/>
  <c r="F35" i="23"/>
  <c r="H68" i="23"/>
  <c r="I68" i="23" s="1"/>
  <c r="I61" i="23"/>
  <c r="I26" i="23"/>
  <c r="H35" i="23"/>
  <c r="C61" i="23"/>
  <c r="B133" i="23" s="1"/>
  <c r="B68" i="23"/>
  <c r="B99" i="23"/>
  <c r="B150" i="23" s="1"/>
  <c r="B100" i="23"/>
  <c r="B151" i="23" s="1"/>
  <c r="C26" i="23"/>
  <c r="B35" i="23"/>
  <c r="G141" i="23"/>
  <c r="I87" i="23"/>
  <c r="H89" i="23"/>
  <c r="G87" i="23"/>
  <c r="D68" i="23"/>
  <c r="E68" i="23" s="1"/>
  <c r="E61" i="23"/>
  <c r="D133" i="23" s="1"/>
  <c r="E68" i="21"/>
  <c r="C68" i="22"/>
  <c r="I35" i="22"/>
  <c r="H38" i="22"/>
  <c r="E35" i="22"/>
  <c r="D38" i="22"/>
  <c r="G35" i="22"/>
  <c r="F38" i="22"/>
  <c r="G68" i="22"/>
  <c r="B142" i="22"/>
  <c r="B108" i="22"/>
  <c r="B112" i="22"/>
  <c r="B120" i="22" s="1"/>
  <c r="B127" i="22" s="1"/>
  <c r="B129" i="22" s="1"/>
  <c r="B134" i="22" s="1"/>
  <c r="B136" i="22" s="1"/>
  <c r="B105" i="22"/>
  <c r="C38" i="22"/>
  <c r="B39" i="22"/>
  <c r="D38" i="21"/>
  <c r="E35" i="21"/>
  <c r="C68" i="21"/>
  <c r="H38" i="21"/>
  <c r="I35" i="21"/>
  <c r="F142" i="21"/>
  <c r="F112" i="21"/>
  <c r="F120" i="21" s="1"/>
  <c r="F127" i="21" s="1"/>
  <c r="F129" i="21" s="1"/>
  <c r="F134" i="21" s="1"/>
  <c r="F136" i="21" s="1"/>
  <c r="F105" i="21"/>
  <c r="G38" i="21"/>
  <c r="F39" i="21"/>
  <c r="B142" i="21"/>
  <c r="B112" i="21"/>
  <c r="B120" i="21" s="1"/>
  <c r="B127" i="21" s="1"/>
  <c r="B129" i="21" s="1"/>
  <c r="B134" i="21" s="1"/>
  <c r="B136" i="21" s="1"/>
  <c r="B105" i="21"/>
  <c r="C38" i="21"/>
  <c r="B39" i="21"/>
  <c r="G68" i="21"/>
  <c r="C66" i="20"/>
  <c r="C81" i="20"/>
  <c r="G47" i="20"/>
  <c r="G73" i="20"/>
  <c r="C73" i="20"/>
  <c r="E65" i="20"/>
  <c r="G85" i="20"/>
  <c r="I57" i="20"/>
  <c r="H56" i="20"/>
  <c r="F28" i="20"/>
  <c r="G28" i="20" s="1"/>
  <c r="E79" i="20"/>
  <c r="D78" i="20"/>
  <c r="D76" i="20" s="1"/>
  <c r="F56" i="20"/>
  <c r="G58" i="20"/>
  <c r="D93" i="20"/>
  <c r="E64" i="20"/>
  <c r="G66" i="20"/>
  <c r="G54" i="20"/>
  <c r="G64" i="20"/>
  <c r="F63" i="20"/>
  <c r="H28" i="20"/>
  <c r="H41" i="20"/>
  <c r="I64" i="20"/>
  <c r="H63" i="20"/>
  <c r="I63" i="20" s="1"/>
  <c r="D71" i="20"/>
  <c r="E72" i="20"/>
  <c r="F50" i="20"/>
  <c r="G48" i="20"/>
  <c r="D40" i="20"/>
  <c r="E40" i="20" s="1"/>
  <c r="D21" i="20"/>
  <c r="D107" i="20"/>
  <c r="E8" i="20"/>
  <c r="E54" i="20"/>
  <c r="E85" i="20"/>
  <c r="G65" i="20"/>
  <c r="H13" i="20"/>
  <c r="H12" i="20" s="1"/>
  <c r="I72" i="20"/>
  <c r="H71" i="20"/>
  <c r="I71" i="20" s="1"/>
  <c r="E83" i="20"/>
  <c r="D82" i="20"/>
  <c r="D63" i="20"/>
  <c r="E66" i="20"/>
  <c r="E57" i="20"/>
  <c r="D56" i="20"/>
  <c r="F82" i="20"/>
  <c r="G83" i="20"/>
  <c r="C49" i="20"/>
  <c r="C83" i="20"/>
  <c r="C48" i="20"/>
  <c r="E47" i="20"/>
  <c r="D50" i="20"/>
  <c r="E84" i="20"/>
  <c r="E9" i="20"/>
  <c r="D10" i="20"/>
  <c r="E70" i="20"/>
  <c r="H40" i="20"/>
  <c r="I40" i="20" s="1"/>
  <c r="H21" i="20"/>
  <c r="H55" i="20"/>
  <c r="I55" i="20" s="1"/>
  <c r="I53" i="20"/>
  <c r="H78" i="20"/>
  <c r="I78" i="20" s="1"/>
  <c r="I79" i="20"/>
  <c r="G74" i="20"/>
  <c r="G9" i="20"/>
  <c r="F10" i="20"/>
  <c r="G70" i="20"/>
  <c r="I9" i="20"/>
  <c r="H10" i="20"/>
  <c r="I70" i="20"/>
  <c r="E77" i="20"/>
  <c r="D94" i="20"/>
  <c r="G62" i="20"/>
  <c r="E67" i="20"/>
  <c r="F13" i="20"/>
  <c r="F12" i="20" s="1"/>
  <c r="G72" i="20"/>
  <c r="F71" i="20"/>
  <c r="I77" i="20"/>
  <c r="F123" i="20"/>
  <c r="E53" i="20"/>
  <c r="D55" i="20"/>
  <c r="F40" i="20"/>
  <c r="G40" i="20" s="1"/>
  <c r="F21" i="20"/>
  <c r="G53" i="20"/>
  <c r="F55" i="20"/>
  <c r="G79" i="20"/>
  <c r="F78" i="20"/>
  <c r="H50" i="20"/>
  <c r="I49" i="20"/>
  <c r="G8" i="20"/>
  <c r="F107" i="20"/>
  <c r="G80" i="20"/>
  <c r="E59" i="20"/>
  <c r="E74" i="20"/>
  <c r="D123" i="20"/>
  <c r="G77" i="20"/>
  <c r="I83" i="20"/>
  <c r="H82" i="20"/>
  <c r="I82" i="20" s="1"/>
  <c r="C77" i="20"/>
  <c r="B123" i="20"/>
  <c r="B78" i="20"/>
  <c r="C79" i="20"/>
  <c r="B63" i="20"/>
  <c r="C64" i="20"/>
  <c r="B56" i="20"/>
  <c r="C57" i="20"/>
  <c r="B21" i="20"/>
  <c r="C21" i="20" s="1"/>
  <c r="B13" i="20"/>
  <c r="B12" i="20" s="1"/>
  <c r="C8" i="20"/>
  <c r="I41" i="20"/>
  <c r="I37" i="20"/>
  <c r="I27" i="20"/>
  <c r="G41" i="20"/>
  <c r="G37" i="20"/>
  <c r="G27" i="20"/>
  <c r="E41" i="20"/>
  <c r="E37" i="20"/>
  <c r="E27" i="20"/>
  <c r="I21" i="20"/>
  <c r="G13" i="20"/>
  <c r="E28" i="20"/>
  <c r="I18" i="20"/>
  <c r="G18" i="20"/>
  <c r="E18" i="20"/>
  <c r="I42" i="20"/>
  <c r="I28" i="20"/>
  <c r="G42" i="20"/>
  <c r="E13" i="20"/>
  <c r="B107" i="20"/>
  <c r="I34" i="20"/>
  <c r="I25" i="20"/>
  <c r="I17" i="20"/>
  <c r="G34" i="20"/>
  <c r="G25" i="20"/>
  <c r="G17" i="20"/>
  <c r="E34" i="20"/>
  <c r="E25" i="20"/>
  <c r="E17" i="20"/>
  <c r="G21" i="20"/>
  <c r="E42" i="20"/>
  <c r="E21" i="20"/>
  <c r="B50" i="20"/>
  <c r="C42" i="20"/>
  <c r="C27" i="20"/>
  <c r="C34" i="20"/>
  <c r="B55" i="20"/>
  <c r="C17" i="20"/>
  <c r="C9" i="20"/>
  <c r="B10" i="20"/>
  <c r="C18" i="20"/>
  <c r="C37" i="20"/>
  <c r="B60" i="20"/>
  <c r="B82" i="20"/>
  <c r="C25" i="20"/>
  <c r="H228" i="49"/>
  <c r="I267" i="49"/>
  <c r="B28" i="20"/>
  <c r="F5" i="20"/>
  <c r="E6" i="20"/>
  <c r="J226" i="49"/>
  <c r="J260" i="49" s="1"/>
  <c r="K233" i="49"/>
  <c r="K259" i="49"/>
  <c r="H246" i="49"/>
  <c r="J258" i="49"/>
  <c r="K165" i="49"/>
  <c r="K228" i="49" s="1"/>
  <c r="H249" i="49"/>
  <c r="K256" i="49"/>
  <c r="K257" i="49" s="1"/>
  <c r="K252" i="49"/>
  <c r="K253" i="49" s="1"/>
  <c r="J249" i="49"/>
  <c r="J246" i="49"/>
  <c r="J247" i="49"/>
  <c r="J248" i="49" s="1"/>
  <c r="I265" i="49"/>
  <c r="I234" i="49"/>
  <c r="I66" i="49"/>
  <c r="I238" i="49"/>
  <c r="I249" i="49"/>
  <c r="I165" i="49"/>
  <c r="I228" i="49" s="1"/>
  <c r="G256" i="49"/>
  <c r="G257" i="49" s="1"/>
  <c r="G252" i="49"/>
  <c r="G253" i="49" s="1"/>
  <c r="I246" i="49"/>
  <c r="H66" i="49"/>
  <c r="H238" i="49"/>
  <c r="I258" i="49"/>
  <c r="H265" i="49"/>
  <c r="K44" i="49"/>
  <c r="K56" i="49" s="1"/>
  <c r="G44" i="49"/>
  <c r="G56" i="49" s="1"/>
  <c r="G104" i="49"/>
  <c r="J263" i="49"/>
  <c r="J238" i="49"/>
  <c r="J234" i="49"/>
  <c r="J66" i="49"/>
  <c r="H258" i="49"/>
  <c r="J265" i="49"/>
  <c r="J165" i="49"/>
  <c r="K247" i="49"/>
  <c r="K248" i="49" s="1"/>
  <c r="K249" i="49"/>
  <c r="K246" i="49"/>
  <c r="G247" i="49"/>
  <c r="G248" i="49" s="1"/>
  <c r="G246" i="49"/>
  <c r="G249" i="49"/>
  <c r="G226" i="49"/>
  <c r="G260" i="49" s="1"/>
  <c r="G55" i="20" l="1"/>
  <c r="G71" i="20"/>
  <c r="F131" i="20" s="1"/>
  <c r="E82" i="20"/>
  <c r="F94" i="20"/>
  <c r="D99" i="23"/>
  <c r="D150" i="23" s="1"/>
  <c r="D100" i="23"/>
  <c r="D151" i="23" s="1"/>
  <c r="F100" i="23"/>
  <c r="F151" i="23" s="1"/>
  <c r="E26" i="23"/>
  <c r="D35" i="23"/>
  <c r="D103" i="23"/>
  <c r="C17" i="55"/>
  <c r="C141" i="23"/>
  <c r="H5" i="2"/>
  <c r="G6" i="2"/>
  <c r="D138" i="20"/>
  <c r="E139" i="20" s="1"/>
  <c r="E46" i="20"/>
  <c r="G11" i="20"/>
  <c r="F45" i="20"/>
  <c r="C35" i="23"/>
  <c r="B38" i="23"/>
  <c r="C68" i="23"/>
  <c r="I35" i="23"/>
  <c r="H38" i="23"/>
  <c r="G35" i="23"/>
  <c r="F38" i="23"/>
  <c r="G68" i="23"/>
  <c r="H142" i="22"/>
  <c r="I38" i="22"/>
  <c r="H39" i="22"/>
  <c r="B106" i="22"/>
  <c r="B152" i="22" s="1"/>
  <c r="C39" i="22"/>
  <c r="B43" i="22"/>
  <c r="F142" i="22"/>
  <c r="G142" i="22" s="1"/>
  <c r="F112" i="22"/>
  <c r="F120" i="22" s="1"/>
  <c r="F127" i="22" s="1"/>
  <c r="F129" i="22" s="1"/>
  <c r="F134" i="22" s="1"/>
  <c r="F136" i="22" s="1"/>
  <c r="F108" i="22"/>
  <c r="G38" i="22"/>
  <c r="F105" i="22"/>
  <c r="F39" i="22"/>
  <c r="D112" i="22"/>
  <c r="D120" i="22" s="1"/>
  <c r="D127" i="22" s="1"/>
  <c r="D129" i="22" s="1"/>
  <c r="D134" i="22" s="1"/>
  <c r="D136" i="22" s="1"/>
  <c r="D105" i="22"/>
  <c r="D142" i="22"/>
  <c r="E142" i="22" s="1"/>
  <c r="D108" i="22"/>
  <c r="E38" i="22"/>
  <c r="D39" i="22"/>
  <c r="B106" i="21"/>
  <c r="B152" i="21" s="1"/>
  <c r="C39" i="21"/>
  <c r="B43" i="21"/>
  <c r="D142" i="21"/>
  <c r="E142" i="21" s="1"/>
  <c r="D105" i="21"/>
  <c r="D108" i="21"/>
  <c r="D39" i="21"/>
  <c r="D112" i="21"/>
  <c r="D120" i="21" s="1"/>
  <c r="D127" i="21" s="1"/>
  <c r="D129" i="21" s="1"/>
  <c r="D134" i="21" s="1"/>
  <c r="D136" i="21" s="1"/>
  <c r="E38" i="21"/>
  <c r="H142" i="21"/>
  <c r="G142" i="21" s="1"/>
  <c r="H39" i="21"/>
  <c r="I38" i="21"/>
  <c r="B108" i="21"/>
  <c r="F106" i="21"/>
  <c r="F152" i="21" s="1"/>
  <c r="G39" i="21"/>
  <c r="F43" i="21"/>
  <c r="F108" i="21"/>
  <c r="E55" i="20"/>
  <c r="C55" i="20"/>
  <c r="C50" i="20"/>
  <c r="I13" i="20"/>
  <c r="C56" i="20"/>
  <c r="C78" i="20"/>
  <c r="E63" i="20"/>
  <c r="D19" i="20"/>
  <c r="E10" i="20"/>
  <c r="D97" i="20"/>
  <c r="D96" i="20"/>
  <c r="D95" i="20"/>
  <c r="I50" i="20"/>
  <c r="H52" i="20"/>
  <c r="I52" i="20" s="1"/>
  <c r="H69" i="20"/>
  <c r="I69" i="20" s="1"/>
  <c r="H76" i="20"/>
  <c r="I10" i="20"/>
  <c r="H19" i="20"/>
  <c r="G10" i="20"/>
  <c r="F19" i="20"/>
  <c r="G82" i="20"/>
  <c r="E71" i="20"/>
  <c r="D131" i="20" s="1"/>
  <c r="G78" i="20"/>
  <c r="F92" i="20"/>
  <c r="D87" i="20"/>
  <c r="E56" i="20"/>
  <c r="D60" i="20"/>
  <c r="F93" i="20"/>
  <c r="F60" i="20"/>
  <c r="G56" i="20"/>
  <c r="I56" i="20"/>
  <c r="H60" i="20"/>
  <c r="F76" i="20"/>
  <c r="E50" i="20"/>
  <c r="D69" i="20"/>
  <c r="E69" i="20" s="1"/>
  <c r="D52" i="20"/>
  <c r="F69" i="20"/>
  <c r="F52" i="20"/>
  <c r="G50" i="20"/>
  <c r="G63" i="20"/>
  <c r="E78" i="20"/>
  <c r="D92" i="20"/>
  <c r="B92" i="20"/>
  <c r="J228" i="49"/>
  <c r="B76" i="20"/>
  <c r="C76" i="20" s="1"/>
  <c r="C82" i="20"/>
  <c r="C63" i="20"/>
  <c r="C28" i="20"/>
  <c r="C13" i="20"/>
  <c r="B94" i="20"/>
  <c r="B93" i="20"/>
  <c r="C10" i="20"/>
  <c r="B19" i="20"/>
  <c r="B69" i="20"/>
  <c r="C69" i="20" s="1"/>
  <c r="B52" i="20"/>
  <c r="H5" i="20"/>
  <c r="G6" i="20"/>
  <c r="K258" i="49"/>
  <c r="H263" i="49"/>
  <c r="H241" i="49"/>
  <c r="H82" i="49"/>
  <c r="H85" i="49" s="1"/>
  <c r="I82" i="49"/>
  <c r="I85" i="49" s="1"/>
  <c r="I241" i="49"/>
  <c r="I263" i="49"/>
  <c r="G238" i="49"/>
  <c r="G263" i="49"/>
  <c r="G66" i="49"/>
  <c r="H234" i="49"/>
  <c r="K238" i="49"/>
  <c r="K263" i="49"/>
  <c r="K234" i="49"/>
  <c r="K66" i="49"/>
  <c r="J82" i="49"/>
  <c r="J85" i="49" s="1"/>
  <c r="J241" i="49"/>
  <c r="G228" i="49"/>
  <c r="G258" i="49"/>
  <c r="G69" i="20" l="1"/>
  <c r="D38" i="23"/>
  <c r="E35" i="23"/>
  <c r="H45" i="20"/>
  <c r="I11" i="20"/>
  <c r="G46" i="20"/>
  <c r="F138" i="20"/>
  <c r="G139" i="20" s="1"/>
  <c r="H142" i="23"/>
  <c r="I38" i="23"/>
  <c r="H39" i="23"/>
  <c r="B142" i="23"/>
  <c r="B112" i="23"/>
  <c r="B120" i="23" s="1"/>
  <c r="B127" i="23" s="1"/>
  <c r="B129" i="23" s="1"/>
  <c r="B134" i="23" s="1"/>
  <c r="B136" i="23" s="1"/>
  <c r="C38" i="23"/>
  <c r="B39" i="23"/>
  <c r="B105" i="23"/>
  <c r="F142" i="23"/>
  <c r="G142" i="23" s="1"/>
  <c r="F108" i="23"/>
  <c r="F112" i="23"/>
  <c r="F120" i="23" s="1"/>
  <c r="F127" i="23" s="1"/>
  <c r="F129" i="23" s="1"/>
  <c r="F134" i="23" s="1"/>
  <c r="F136" i="23" s="1"/>
  <c r="F105" i="23"/>
  <c r="G38" i="23"/>
  <c r="F39" i="23"/>
  <c r="I39" i="22"/>
  <c r="H43" i="22"/>
  <c r="D106" i="22"/>
  <c r="D152" i="22" s="1"/>
  <c r="E39" i="22"/>
  <c r="D43" i="22"/>
  <c r="B143" i="22"/>
  <c r="C43" i="22"/>
  <c r="F106" i="22"/>
  <c r="F152" i="22" s="1"/>
  <c r="G39" i="22"/>
  <c r="F43" i="22"/>
  <c r="C142" i="22"/>
  <c r="H43" i="21"/>
  <c r="I39" i="21"/>
  <c r="D106" i="21"/>
  <c r="D152" i="21" s="1"/>
  <c r="D43" i="21"/>
  <c r="E39" i="21"/>
  <c r="C43" i="21"/>
  <c r="B143" i="21"/>
  <c r="C142" i="21"/>
  <c r="F143" i="21"/>
  <c r="G43" i="21"/>
  <c r="E52" i="20"/>
  <c r="D98" i="20"/>
  <c r="G76" i="20"/>
  <c r="F96" i="20"/>
  <c r="F97" i="20"/>
  <c r="F95" i="20"/>
  <c r="F61" i="20"/>
  <c r="G60" i="20"/>
  <c r="D89" i="20"/>
  <c r="H26" i="20"/>
  <c r="I19" i="20"/>
  <c r="E76" i="20"/>
  <c r="H61" i="20"/>
  <c r="I60" i="20"/>
  <c r="G52" i="20"/>
  <c r="F98" i="20"/>
  <c r="E60" i="20"/>
  <c r="D61" i="20"/>
  <c r="F26" i="20"/>
  <c r="F104" i="20"/>
  <c r="G19" i="20"/>
  <c r="I76" i="20"/>
  <c r="H87" i="20"/>
  <c r="F87" i="20"/>
  <c r="C60" i="20"/>
  <c r="D104" i="20"/>
  <c r="D26" i="20"/>
  <c r="E19" i="20"/>
  <c r="B97" i="20"/>
  <c r="B95" i="20"/>
  <c r="B96" i="20"/>
  <c r="B98" i="20"/>
  <c r="C52" i="20"/>
  <c r="C19" i="20"/>
  <c r="B104" i="20"/>
  <c r="I93" i="49"/>
  <c r="I90" i="49"/>
  <c r="J93" i="49"/>
  <c r="J90" i="49"/>
  <c r="H90" i="49"/>
  <c r="H93" i="49"/>
  <c r="K241" i="49"/>
  <c r="K82" i="49"/>
  <c r="K85" i="49" s="1"/>
  <c r="G241" i="49"/>
  <c r="G82" i="49"/>
  <c r="G85" i="49" s="1"/>
  <c r="D112" i="23" l="1"/>
  <c r="D120" i="23" s="1"/>
  <c r="D127" i="23" s="1"/>
  <c r="D129" i="23" s="1"/>
  <c r="D134" i="23" s="1"/>
  <c r="D136" i="23" s="1"/>
  <c r="D142" i="23"/>
  <c r="E142" i="23" s="1"/>
  <c r="D105" i="23"/>
  <c r="E38" i="23"/>
  <c r="D39" i="23"/>
  <c r="B108" i="23"/>
  <c r="C142" i="23"/>
  <c r="D108" i="23"/>
  <c r="I46" i="20"/>
  <c r="H138" i="20"/>
  <c r="I39" i="23"/>
  <c r="H43" i="23"/>
  <c r="F106" i="23"/>
  <c r="F152" i="23" s="1"/>
  <c r="G39" i="23"/>
  <c r="F43" i="23"/>
  <c r="B106" i="23"/>
  <c r="B152" i="23" s="1"/>
  <c r="C39" i="23"/>
  <c r="B43" i="23"/>
  <c r="F143" i="22"/>
  <c r="G43" i="22"/>
  <c r="H143" i="22"/>
  <c r="I43" i="22"/>
  <c r="D143" i="22"/>
  <c r="E143" i="22" s="1"/>
  <c r="E43" i="22"/>
  <c r="D143" i="21"/>
  <c r="E143" i="21" s="1"/>
  <c r="E43" i="21"/>
  <c r="H143" i="21"/>
  <c r="G143" i="21" s="1"/>
  <c r="I43" i="21"/>
  <c r="I87" i="20"/>
  <c r="H89" i="20"/>
  <c r="F103" i="20"/>
  <c r="F99" i="20"/>
  <c r="F35" i="20"/>
  <c r="G26" i="20"/>
  <c r="D100" i="20"/>
  <c r="D99" i="20"/>
  <c r="D103" i="20"/>
  <c r="F100" i="20"/>
  <c r="D35" i="20"/>
  <c r="E26" i="20"/>
  <c r="D68" i="20"/>
  <c r="E61" i="20"/>
  <c r="D133" i="20" s="1"/>
  <c r="H35" i="20"/>
  <c r="I26" i="20"/>
  <c r="F68" i="20"/>
  <c r="G61" i="20"/>
  <c r="F133" i="20" s="1"/>
  <c r="I61" i="20"/>
  <c r="H68" i="20"/>
  <c r="I68" i="20" s="1"/>
  <c r="F89" i="20"/>
  <c r="G87" i="20"/>
  <c r="E87" i="20"/>
  <c r="K90" i="49"/>
  <c r="K93" i="49"/>
  <c r="J243" i="49"/>
  <c r="J239" i="49"/>
  <c r="J101" i="49"/>
  <c r="J240" i="49" s="1"/>
  <c r="J242" i="49"/>
  <c r="J100" i="49"/>
  <c r="J96" i="49"/>
  <c r="J235" i="49"/>
  <c r="J266" i="49"/>
  <c r="G90" i="49"/>
  <c r="G93" i="49"/>
  <c r="H96" i="49"/>
  <c r="H239" i="49"/>
  <c r="H100" i="49"/>
  <c r="H242" i="49"/>
  <c r="H101" i="49"/>
  <c r="H240" i="49" s="1"/>
  <c r="H243" i="49"/>
  <c r="H266" i="49"/>
  <c r="I96" i="49"/>
  <c r="I243" i="49"/>
  <c r="I239" i="49"/>
  <c r="I101" i="49"/>
  <c r="I240" i="49" s="1"/>
  <c r="I100" i="49"/>
  <c r="I242" i="49"/>
  <c r="I235" i="49"/>
  <c r="I266" i="49"/>
  <c r="D106" i="23" l="1"/>
  <c r="D152" i="23" s="1"/>
  <c r="E39" i="23"/>
  <c r="D43" i="23"/>
  <c r="B143" i="23"/>
  <c r="C43" i="23"/>
  <c r="H143" i="23"/>
  <c r="I43" i="23"/>
  <c r="F143" i="23"/>
  <c r="G43" i="23"/>
  <c r="C143" i="21"/>
  <c r="C143" i="22"/>
  <c r="G143" i="22"/>
  <c r="H38" i="20"/>
  <c r="I35" i="20"/>
  <c r="D38" i="20"/>
  <c r="E35" i="20"/>
  <c r="G68" i="20"/>
  <c r="E68" i="20"/>
  <c r="F38" i="20"/>
  <c r="G35" i="20"/>
  <c r="G242" i="49"/>
  <c r="G100" i="49"/>
  <c r="G266" i="49"/>
  <c r="G243" i="49"/>
  <c r="G96" i="49"/>
  <c r="G239" i="49"/>
  <c r="G101" i="49"/>
  <c r="G240" i="49" s="1"/>
  <c r="K242" i="49"/>
  <c r="K100" i="49"/>
  <c r="K266" i="49"/>
  <c r="K235" i="49"/>
  <c r="K239" i="49"/>
  <c r="K101" i="49"/>
  <c r="K240" i="49" s="1"/>
  <c r="K243" i="49"/>
  <c r="K96" i="49"/>
  <c r="H235" i="49"/>
  <c r="D143" i="23" l="1"/>
  <c r="E143" i="23" s="1"/>
  <c r="E43" i="23"/>
  <c r="G143" i="23"/>
  <c r="F39" i="20"/>
  <c r="F105" i="20"/>
  <c r="G38" i="20"/>
  <c r="F108" i="20"/>
  <c r="D39" i="20"/>
  <c r="D105" i="20"/>
  <c r="E38" i="20"/>
  <c r="D108" i="20"/>
  <c r="H39" i="20"/>
  <c r="I38" i="20"/>
  <c r="C143" i="23" l="1"/>
  <c r="H43" i="20"/>
  <c r="I43" i="20" s="1"/>
  <c r="I39" i="20"/>
  <c r="E39" i="20"/>
  <c r="D43" i="20"/>
  <c r="E43" i="20" s="1"/>
  <c r="D106" i="20"/>
  <c r="G39" i="20"/>
  <c r="F43" i="20"/>
  <c r="G43" i="20" s="1"/>
  <c r="F106" i="20"/>
  <c r="D57" i="45"/>
  <c r="D56" i="45"/>
  <c r="D55" i="45"/>
  <c r="D54" i="45"/>
  <c r="D53" i="45"/>
  <c r="E47" i="45"/>
  <c r="E46" i="45"/>
  <c r="E45" i="45"/>
  <c r="E44" i="45"/>
  <c r="E43" i="45"/>
  <c r="E39" i="45"/>
  <c r="E38" i="45"/>
  <c r="E37" i="45"/>
  <c r="E36" i="45"/>
  <c r="E35" i="45"/>
  <c r="E31" i="45"/>
  <c r="E30" i="45"/>
  <c r="E29" i="45"/>
  <c r="E28" i="45"/>
  <c r="E27" i="45"/>
  <c r="G18" i="45"/>
  <c r="E40" i="45" l="1"/>
  <c r="E48" i="45"/>
  <c r="E32" i="45"/>
  <c r="D22" i="39" l="1"/>
  <c r="D19" i="39" l="1"/>
  <c r="C19" i="39"/>
  <c r="C45" i="39"/>
  <c r="B5" i="39" l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B5" i="38"/>
  <c r="B4" i="56" l="1"/>
  <c r="B5" i="56" s="1"/>
  <c r="B6" i="56" s="1"/>
  <c r="B7" i="56" s="1"/>
  <c r="B8" i="56" s="1"/>
  <c r="B9" i="56" s="1"/>
  <c r="B10" i="56" s="1"/>
  <c r="B11" i="56" s="1"/>
  <c r="B12" i="56" s="1"/>
  <c r="B13" i="56" s="1"/>
  <c r="B14" i="56" s="1"/>
  <c r="B15" i="56" s="1"/>
  <c r="H157" i="39"/>
  <c r="E156" i="39"/>
  <c r="D156" i="39"/>
  <c r="C156" i="39"/>
  <c r="N155" i="39"/>
  <c r="M155" i="39"/>
  <c r="L155" i="39"/>
  <c r="K155" i="39"/>
  <c r="D153" i="39"/>
  <c r="D155" i="39" s="1"/>
  <c r="C153" i="39"/>
  <c r="C155" i="39" s="1"/>
  <c r="E151" i="39"/>
  <c r="E150" i="39"/>
  <c r="E149" i="39"/>
  <c r="E148" i="39"/>
  <c r="E147" i="39"/>
  <c r="E146" i="39"/>
  <c r="E145" i="39"/>
  <c r="E144" i="39"/>
  <c r="E143" i="39"/>
  <c r="E142" i="39"/>
  <c r="E141" i="39"/>
  <c r="B141" i="39"/>
  <c r="B142" i="39" s="1"/>
  <c r="B143" i="39" s="1"/>
  <c r="B144" i="39" s="1"/>
  <c r="B145" i="39" s="1"/>
  <c r="B146" i="39" s="1"/>
  <c r="B147" i="39" s="1"/>
  <c r="B148" i="39" s="1"/>
  <c r="B149" i="39" s="1"/>
  <c r="B150" i="39" s="1"/>
  <c r="B151" i="39" s="1"/>
  <c r="E140" i="39"/>
  <c r="H130" i="39"/>
  <c r="E129" i="39"/>
  <c r="D129" i="39"/>
  <c r="C129" i="39"/>
  <c r="N128" i="39"/>
  <c r="M128" i="39"/>
  <c r="L128" i="39"/>
  <c r="K128" i="39"/>
  <c r="D126" i="39"/>
  <c r="D128" i="39" s="1"/>
  <c r="C125" i="39" s="1"/>
  <c r="C126" i="39"/>
  <c r="C128" i="39" s="1"/>
  <c r="E124" i="39"/>
  <c r="E123" i="39"/>
  <c r="E122" i="39"/>
  <c r="E121" i="39"/>
  <c r="E120" i="39"/>
  <c r="E119" i="39"/>
  <c r="E118" i="39"/>
  <c r="E117" i="39"/>
  <c r="E116" i="39"/>
  <c r="E115" i="39"/>
  <c r="E114" i="39"/>
  <c r="B114" i="39"/>
  <c r="B115" i="39" s="1"/>
  <c r="B116" i="39" s="1"/>
  <c r="B117" i="39" s="1"/>
  <c r="B118" i="39" s="1"/>
  <c r="B119" i="39" s="1"/>
  <c r="B120" i="39" s="1"/>
  <c r="B121" i="39" s="1"/>
  <c r="B122" i="39" s="1"/>
  <c r="B123" i="39" s="1"/>
  <c r="B124" i="39" s="1"/>
  <c r="E113" i="39"/>
  <c r="H103" i="39"/>
  <c r="E102" i="39"/>
  <c r="D102" i="39"/>
  <c r="C102" i="39"/>
  <c r="N101" i="39"/>
  <c r="M101" i="39"/>
  <c r="L101" i="39"/>
  <c r="K101" i="39"/>
  <c r="D99" i="39"/>
  <c r="D101" i="39" s="1"/>
  <c r="C99" i="39"/>
  <c r="C101" i="39" s="1"/>
  <c r="E97" i="39"/>
  <c r="E96" i="39"/>
  <c r="E95" i="39"/>
  <c r="E94" i="39"/>
  <c r="E93" i="39"/>
  <c r="E92" i="39"/>
  <c r="E91" i="39"/>
  <c r="E90" i="39"/>
  <c r="E89" i="39"/>
  <c r="E88" i="39"/>
  <c r="E87" i="39"/>
  <c r="B87" i="39"/>
  <c r="B88" i="39" s="1"/>
  <c r="B89" i="39" s="1"/>
  <c r="B90" i="39" s="1"/>
  <c r="B91" i="39" s="1"/>
  <c r="B92" i="39" s="1"/>
  <c r="B93" i="39" s="1"/>
  <c r="B94" i="39" s="1"/>
  <c r="B95" i="39" s="1"/>
  <c r="B96" i="39" s="1"/>
  <c r="B97" i="39" s="1"/>
  <c r="E86" i="39"/>
  <c r="H76" i="39"/>
  <c r="E75" i="39"/>
  <c r="D75" i="39"/>
  <c r="C75" i="39"/>
  <c r="N74" i="39"/>
  <c r="M74" i="39"/>
  <c r="L74" i="39"/>
  <c r="K74" i="39"/>
  <c r="D72" i="39"/>
  <c r="D74" i="39" s="1"/>
  <c r="C72" i="39"/>
  <c r="C74" i="39" s="1"/>
  <c r="E70" i="39"/>
  <c r="E69" i="39"/>
  <c r="E68" i="39"/>
  <c r="E67" i="39"/>
  <c r="E66" i="39"/>
  <c r="E65" i="39"/>
  <c r="E64" i="39"/>
  <c r="E63" i="39"/>
  <c r="E62" i="39"/>
  <c r="E61" i="39"/>
  <c r="E60" i="39"/>
  <c r="B60" i="39"/>
  <c r="B61" i="39" s="1"/>
  <c r="B62" i="39" s="1"/>
  <c r="B63" i="39" s="1"/>
  <c r="B64" i="39" s="1"/>
  <c r="B65" i="39" s="1"/>
  <c r="B66" i="39" s="1"/>
  <c r="B67" i="39" s="1"/>
  <c r="B68" i="39" s="1"/>
  <c r="B69" i="39" s="1"/>
  <c r="B70" i="39" s="1"/>
  <c r="E59" i="39"/>
  <c r="H49" i="39"/>
  <c r="E48" i="39"/>
  <c r="D48" i="39"/>
  <c r="C48" i="39"/>
  <c r="N47" i="39"/>
  <c r="M47" i="39"/>
  <c r="L47" i="39"/>
  <c r="K47" i="39"/>
  <c r="D45" i="39"/>
  <c r="D47" i="39" s="1"/>
  <c r="C47" i="39"/>
  <c r="E43" i="39"/>
  <c r="E42" i="39"/>
  <c r="E41" i="39"/>
  <c r="E40" i="39"/>
  <c r="E39" i="39"/>
  <c r="E38" i="39"/>
  <c r="E37" i="39"/>
  <c r="E36" i="39"/>
  <c r="E35" i="39"/>
  <c r="E34" i="39"/>
  <c r="E33" i="39"/>
  <c r="B33" i="39"/>
  <c r="B34" i="39" s="1"/>
  <c r="E32" i="39"/>
  <c r="B6" i="39"/>
  <c r="M2" i="39"/>
  <c r="H22" i="39" s="1"/>
  <c r="D19" i="38"/>
  <c r="C19" i="38"/>
  <c r="D22" i="38"/>
  <c r="E156" i="38"/>
  <c r="D156" i="38"/>
  <c r="C156" i="38"/>
  <c r="P155" i="38"/>
  <c r="O155" i="38"/>
  <c r="N155" i="38"/>
  <c r="D155" i="38"/>
  <c r="C155" i="38"/>
  <c r="D153" i="38"/>
  <c r="C153" i="38"/>
  <c r="E151" i="38"/>
  <c r="E150" i="38"/>
  <c r="E149" i="38"/>
  <c r="E148" i="38"/>
  <c r="E147" i="38"/>
  <c r="E146" i="38"/>
  <c r="E145" i="38"/>
  <c r="E144" i="38"/>
  <c r="E143" i="38"/>
  <c r="E142" i="38"/>
  <c r="B142" i="38"/>
  <c r="B143" i="38" s="1"/>
  <c r="B144" i="38" s="1"/>
  <c r="B145" i="38" s="1"/>
  <c r="B146" i="38" s="1"/>
  <c r="B147" i="38" s="1"/>
  <c r="B148" i="38" s="1"/>
  <c r="B149" i="38" s="1"/>
  <c r="B150" i="38" s="1"/>
  <c r="B151" i="38" s="1"/>
  <c r="E141" i="38"/>
  <c r="B141" i="38"/>
  <c r="E140" i="38"/>
  <c r="E129" i="38"/>
  <c r="D129" i="38"/>
  <c r="C129" i="38"/>
  <c r="P128" i="38"/>
  <c r="O128" i="38"/>
  <c r="N128" i="38"/>
  <c r="D126" i="38"/>
  <c r="D128" i="38" s="1"/>
  <c r="C126" i="38"/>
  <c r="C128" i="38" s="1"/>
  <c r="E124" i="38"/>
  <c r="E123" i="38"/>
  <c r="E122" i="38"/>
  <c r="E121" i="38"/>
  <c r="E120" i="38"/>
  <c r="E119" i="38"/>
  <c r="E118" i="38"/>
  <c r="E117" i="38"/>
  <c r="E116" i="38"/>
  <c r="E115" i="38"/>
  <c r="E114" i="38"/>
  <c r="B114" i="38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E113" i="38"/>
  <c r="E102" i="38"/>
  <c r="D102" i="38"/>
  <c r="C102" i="38"/>
  <c r="P101" i="38"/>
  <c r="O101" i="38"/>
  <c r="N101" i="38"/>
  <c r="D101" i="38"/>
  <c r="C101" i="38"/>
  <c r="C98" i="38" s="1"/>
  <c r="D99" i="38"/>
  <c r="C99" i="38"/>
  <c r="E97" i="38"/>
  <c r="E96" i="38"/>
  <c r="E95" i="38"/>
  <c r="E94" i="38"/>
  <c r="E93" i="38"/>
  <c r="E92" i="38"/>
  <c r="E91" i="38"/>
  <c r="E90" i="38"/>
  <c r="E89" i="38"/>
  <c r="E88" i="38"/>
  <c r="B88" i="38"/>
  <c r="B89" i="38" s="1"/>
  <c r="B90" i="38" s="1"/>
  <c r="B91" i="38" s="1"/>
  <c r="B92" i="38" s="1"/>
  <c r="B93" i="38" s="1"/>
  <c r="B94" i="38" s="1"/>
  <c r="B95" i="38" s="1"/>
  <c r="B96" i="38" s="1"/>
  <c r="B97" i="38" s="1"/>
  <c r="E87" i="38"/>
  <c r="B87" i="38"/>
  <c r="E86" i="38"/>
  <c r="E75" i="38"/>
  <c r="D75" i="38"/>
  <c r="C75" i="38"/>
  <c r="P74" i="38"/>
  <c r="O74" i="38"/>
  <c r="N74" i="38"/>
  <c r="D72" i="38"/>
  <c r="D74" i="38" s="1"/>
  <c r="C72" i="38"/>
  <c r="C74" i="38" s="1"/>
  <c r="E70" i="38"/>
  <c r="E69" i="38"/>
  <c r="E68" i="38"/>
  <c r="E67" i="38"/>
  <c r="E66" i="38"/>
  <c r="E65" i="38"/>
  <c r="E64" i="38"/>
  <c r="E63" i="38"/>
  <c r="E62" i="38"/>
  <c r="E61" i="38"/>
  <c r="E60" i="38"/>
  <c r="B60" i="38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E59" i="38"/>
  <c r="E48" i="38"/>
  <c r="D48" i="38"/>
  <c r="C48" i="38"/>
  <c r="P47" i="38"/>
  <c r="O47" i="38"/>
  <c r="N47" i="38"/>
  <c r="D47" i="38"/>
  <c r="C47" i="38"/>
  <c r="C44" i="38" s="1"/>
  <c r="D45" i="38"/>
  <c r="C45" i="38"/>
  <c r="E43" i="38"/>
  <c r="E42" i="38"/>
  <c r="E41" i="38"/>
  <c r="E40" i="38"/>
  <c r="E39" i="38"/>
  <c r="E38" i="38"/>
  <c r="E37" i="38"/>
  <c r="E36" i="38"/>
  <c r="E35" i="38"/>
  <c r="E34" i="38"/>
  <c r="E33" i="38"/>
  <c r="B33" i="38"/>
  <c r="E32" i="38"/>
  <c r="B6" i="38"/>
  <c r="B34" i="38" l="1"/>
  <c r="B7" i="38"/>
  <c r="C71" i="38"/>
  <c r="C98" i="39"/>
  <c r="B7" i="39"/>
  <c r="B35" i="39"/>
  <c r="C71" i="39"/>
  <c r="C44" i="39"/>
  <c r="C152" i="39"/>
  <c r="C125" i="38"/>
  <c r="C152" i="38"/>
  <c r="B35" i="38"/>
  <c r="B8" i="38" l="1"/>
  <c r="B36" i="39"/>
  <c r="B37" i="39" s="1"/>
  <c r="B38" i="39" s="1"/>
  <c r="B39" i="39" s="1"/>
  <c r="B40" i="39" s="1"/>
  <c r="B41" i="39" s="1"/>
  <c r="B42" i="39" s="1"/>
  <c r="B43" i="39" s="1"/>
  <c r="N5" i="39" s="1"/>
  <c r="B8" i="39"/>
  <c r="B36" i="38"/>
  <c r="J5" i="39" l="1"/>
  <c r="L5" i="39"/>
  <c r="K6" i="39"/>
  <c r="F6" i="39"/>
  <c r="K7" i="39"/>
  <c r="D6" i="39"/>
  <c r="M7" i="39"/>
  <c r="C6" i="39"/>
  <c r="M6" i="39"/>
  <c r="I7" i="39"/>
  <c r="D7" i="39"/>
  <c r="M5" i="39"/>
  <c r="C7" i="39"/>
  <c r="G7" i="39"/>
  <c r="F7" i="39"/>
  <c r="E7" i="39" s="1"/>
  <c r="H7" i="39"/>
  <c r="H5" i="39"/>
  <c r="D5" i="39"/>
  <c r="H6" i="39"/>
  <c r="I6" i="39"/>
  <c r="B9" i="38"/>
  <c r="F5" i="39"/>
  <c r="J7" i="39"/>
  <c r="L7" i="39"/>
  <c r="G6" i="39"/>
  <c r="N7" i="39"/>
  <c r="L6" i="39"/>
  <c r="I5" i="39"/>
  <c r="J6" i="39"/>
  <c r="K5" i="39"/>
  <c r="N6" i="39"/>
  <c r="B9" i="39"/>
  <c r="K8" i="39"/>
  <c r="G8" i="39"/>
  <c r="C8" i="39"/>
  <c r="N8" i="39"/>
  <c r="J8" i="39"/>
  <c r="F8" i="39"/>
  <c r="M8" i="39"/>
  <c r="I8" i="39"/>
  <c r="L8" i="39"/>
  <c r="D8" i="39"/>
  <c r="H8" i="39"/>
  <c r="G5" i="39"/>
  <c r="C5" i="39"/>
  <c r="E6" i="39"/>
  <c r="B37" i="38"/>
  <c r="B10" i="38" l="1"/>
  <c r="N9" i="39"/>
  <c r="J9" i="39"/>
  <c r="F9" i="39"/>
  <c r="M9" i="39"/>
  <c r="I9" i="39"/>
  <c r="L9" i="39"/>
  <c r="H9" i="39"/>
  <c r="D9" i="39"/>
  <c r="B10" i="39"/>
  <c r="G9" i="39"/>
  <c r="K9" i="39"/>
  <c r="C9" i="39"/>
  <c r="E5" i="39"/>
  <c r="E8" i="39"/>
  <c r="B38" i="38"/>
  <c r="B11" i="38" l="1"/>
  <c r="M10" i="39"/>
  <c r="I10" i="39"/>
  <c r="N10" i="39"/>
  <c r="L10" i="39"/>
  <c r="H10" i="39"/>
  <c r="D10" i="39"/>
  <c r="J10" i="39"/>
  <c r="B11" i="39"/>
  <c r="K10" i="39"/>
  <c r="G10" i="39"/>
  <c r="C10" i="39"/>
  <c r="F10" i="39"/>
  <c r="E9" i="39"/>
  <c r="B39" i="38"/>
  <c r="B12" i="38" l="1"/>
  <c r="E10" i="39"/>
  <c r="L11" i="39"/>
  <c r="H11" i="39"/>
  <c r="D11" i="39"/>
  <c r="I11" i="39"/>
  <c r="B12" i="39"/>
  <c r="K11" i="39"/>
  <c r="G11" i="39"/>
  <c r="C11" i="39"/>
  <c r="N11" i="39"/>
  <c r="J11" i="39"/>
  <c r="F11" i="39"/>
  <c r="M11" i="39"/>
  <c r="B40" i="38"/>
  <c r="B13" i="38" l="1"/>
  <c r="E11" i="39"/>
  <c r="B13" i="39"/>
  <c r="L13" i="39" s="1"/>
  <c r="K12" i="39"/>
  <c r="G12" i="39"/>
  <c r="C12" i="39"/>
  <c r="L12" i="39"/>
  <c r="N12" i="39"/>
  <c r="J12" i="39"/>
  <c r="F12" i="39"/>
  <c r="D12" i="39"/>
  <c r="M12" i="39"/>
  <c r="I12" i="39"/>
  <c r="H12" i="39"/>
  <c r="B41" i="38"/>
  <c r="B14" i="38" l="1"/>
  <c r="N13" i="39"/>
  <c r="J13" i="39"/>
  <c r="F13" i="39"/>
  <c r="B14" i="39"/>
  <c r="M13" i="39"/>
  <c r="I13" i="39"/>
  <c r="K13" i="39"/>
  <c r="C13" i="39"/>
  <c r="H13" i="39"/>
  <c r="D13" i="39"/>
  <c r="G13" i="39"/>
  <c r="E12" i="39"/>
  <c r="B42" i="38"/>
  <c r="B15" i="38" l="1"/>
  <c r="M14" i="39"/>
  <c r="I14" i="39"/>
  <c r="N14" i="39"/>
  <c r="L14" i="39"/>
  <c r="H14" i="39"/>
  <c r="D14" i="39"/>
  <c r="J14" i="39"/>
  <c r="B15" i="39"/>
  <c r="K14" i="39"/>
  <c r="G14" i="39"/>
  <c r="C14" i="39"/>
  <c r="F14" i="39"/>
  <c r="E13" i="39"/>
  <c r="B43" i="38"/>
  <c r="C5" i="38" l="1"/>
  <c r="J5" i="38"/>
  <c r="P5" i="38"/>
  <c r="O5" i="38"/>
  <c r="L5" i="38"/>
  <c r="K5" i="38"/>
  <c r="G4" i="56" s="1"/>
  <c r="I6" i="38"/>
  <c r="F5" i="56" s="1"/>
  <c r="F5" i="38"/>
  <c r="C4" i="56" s="1"/>
  <c r="D5" i="38"/>
  <c r="M5" i="38"/>
  <c r="H5" i="38"/>
  <c r="E4" i="56" s="1"/>
  <c r="N5" i="38"/>
  <c r="I5" i="38"/>
  <c r="F4" i="56" s="1"/>
  <c r="G5" i="38"/>
  <c r="D4" i="56" s="1"/>
  <c r="C7" i="38"/>
  <c r="G6" i="38"/>
  <c r="D5" i="56" s="1"/>
  <c r="K6" i="38"/>
  <c r="G5" i="56" s="1"/>
  <c r="H8" i="38"/>
  <c r="E7" i="56" s="1"/>
  <c r="D7" i="38"/>
  <c r="O6" i="38"/>
  <c r="G7" i="38"/>
  <c r="D6" i="56" s="1"/>
  <c r="D6" i="38"/>
  <c r="M6" i="38"/>
  <c r="F7" i="38"/>
  <c r="C6" i="56" s="1"/>
  <c r="C6" i="38"/>
  <c r="M7" i="38"/>
  <c r="H6" i="38"/>
  <c r="E5" i="56" s="1"/>
  <c r="O7" i="38"/>
  <c r="F6" i="38"/>
  <c r="C5" i="56" s="1"/>
  <c r="H5" i="56" s="1"/>
  <c r="P6" i="38"/>
  <c r="P7" i="38"/>
  <c r="J6" i="38"/>
  <c r="N7" i="38"/>
  <c r="L6" i="38"/>
  <c r="L7" i="38"/>
  <c r="N6" i="38"/>
  <c r="K8" i="38"/>
  <c r="G7" i="56" s="1"/>
  <c r="J8" i="38"/>
  <c r="O8" i="38"/>
  <c r="F8" i="38"/>
  <c r="C7" i="56" s="1"/>
  <c r="H7" i="56" s="1"/>
  <c r="I8" i="38"/>
  <c r="F7" i="56" s="1"/>
  <c r="M8" i="38"/>
  <c r="N8" i="38"/>
  <c r="K7" i="38"/>
  <c r="G6" i="56" s="1"/>
  <c r="G8" i="38"/>
  <c r="D7" i="56" s="1"/>
  <c r="D8" i="38"/>
  <c r="H7" i="38"/>
  <c r="E6" i="56" s="1"/>
  <c r="C8" i="38"/>
  <c r="J7" i="38"/>
  <c r="L10" i="38"/>
  <c r="P9" i="38"/>
  <c r="I9" i="38"/>
  <c r="F8" i="56" s="1"/>
  <c r="L9" i="38"/>
  <c r="M10" i="38"/>
  <c r="L8" i="38"/>
  <c r="H9" i="38"/>
  <c r="E8" i="56" s="1"/>
  <c r="P8" i="38"/>
  <c r="M9" i="38"/>
  <c r="N9" i="38"/>
  <c r="K9" i="38"/>
  <c r="G8" i="56" s="1"/>
  <c r="J9" i="38"/>
  <c r="I7" i="38"/>
  <c r="F6" i="56" s="1"/>
  <c r="J13" i="38"/>
  <c r="G11" i="38"/>
  <c r="D10" i="56" s="1"/>
  <c r="O10" i="38"/>
  <c r="C9" i="38"/>
  <c r="G9" i="38"/>
  <c r="D8" i="56" s="1"/>
  <c r="F9" i="38"/>
  <c r="C8" i="56" s="1"/>
  <c r="O9" i="38"/>
  <c r="N11" i="38"/>
  <c r="G13" i="38"/>
  <c r="D12" i="56" s="1"/>
  <c r="K10" i="38"/>
  <c r="G9" i="56" s="1"/>
  <c r="D9" i="38"/>
  <c r="H11" i="38"/>
  <c r="E10" i="56" s="1"/>
  <c r="M12" i="38"/>
  <c r="F12" i="38"/>
  <c r="C11" i="56" s="1"/>
  <c r="L14" i="38"/>
  <c r="J14" i="38"/>
  <c r="F11" i="38"/>
  <c r="C10" i="56" s="1"/>
  <c r="G10" i="38"/>
  <c r="D9" i="56" s="1"/>
  <c r="H10" i="38"/>
  <c r="E9" i="56" s="1"/>
  <c r="F13" i="38"/>
  <c r="C12" i="56" s="1"/>
  <c r="J10" i="38"/>
  <c r="F14" i="38"/>
  <c r="C13" i="56" s="1"/>
  <c r="I12" i="38"/>
  <c r="F11" i="56" s="1"/>
  <c r="I10" i="38"/>
  <c r="F9" i="56" s="1"/>
  <c r="L12" i="38"/>
  <c r="P10" i="38"/>
  <c r="O12" i="38"/>
  <c r="M13" i="38"/>
  <c r="N14" i="38"/>
  <c r="J12" i="38"/>
  <c r="N12" i="38"/>
  <c r="O13" i="38"/>
  <c r="N10" i="38"/>
  <c r="K12" i="38"/>
  <c r="G11" i="56" s="1"/>
  <c r="M15" i="38"/>
  <c r="D15" i="38"/>
  <c r="K15" i="38"/>
  <c r="G14" i="56" s="1"/>
  <c r="H15" i="38"/>
  <c r="E14" i="56" s="1"/>
  <c r="L15" i="38"/>
  <c r="C15" i="38"/>
  <c r="J15" i="38"/>
  <c r="I15" i="38"/>
  <c r="F14" i="56" s="1"/>
  <c r="P15" i="38"/>
  <c r="O15" i="38"/>
  <c r="G15" i="38"/>
  <c r="D14" i="56" s="1"/>
  <c r="N15" i="38"/>
  <c r="F15" i="38"/>
  <c r="C14" i="56" s="1"/>
  <c r="B16" i="38"/>
  <c r="G14" i="38"/>
  <c r="D13" i="56" s="1"/>
  <c r="C10" i="38"/>
  <c r="P11" i="38"/>
  <c r="K13" i="38"/>
  <c r="G12" i="56" s="1"/>
  <c r="N13" i="38"/>
  <c r="F10" i="38"/>
  <c r="C9" i="56" s="1"/>
  <c r="H9" i="56" s="1"/>
  <c r="D14" i="38"/>
  <c r="O14" i="38"/>
  <c r="C12" i="38"/>
  <c r="O11" i="38"/>
  <c r="C11" i="38"/>
  <c r="P13" i="38"/>
  <c r="G12" i="38"/>
  <c r="D11" i="56" s="1"/>
  <c r="M14" i="38"/>
  <c r="P14" i="38"/>
  <c r="K11" i="38"/>
  <c r="G10" i="56" s="1"/>
  <c r="C13" i="38"/>
  <c r="D11" i="38"/>
  <c r="D13" i="38"/>
  <c r="L11" i="38"/>
  <c r="H13" i="38"/>
  <c r="E12" i="56" s="1"/>
  <c r="K14" i="38"/>
  <c r="G13" i="56" s="1"/>
  <c r="I14" i="38"/>
  <c r="F13" i="56" s="1"/>
  <c r="L13" i="38"/>
  <c r="M11" i="38"/>
  <c r="D10" i="38"/>
  <c r="I13" i="38"/>
  <c r="F12" i="56" s="1"/>
  <c r="J11" i="38"/>
  <c r="D12" i="38"/>
  <c r="C14" i="38"/>
  <c r="H14" i="38"/>
  <c r="E13" i="56" s="1"/>
  <c r="P12" i="38"/>
  <c r="I11" i="38"/>
  <c r="F10" i="56" s="1"/>
  <c r="H12" i="38"/>
  <c r="E11" i="56" s="1"/>
  <c r="E14" i="39"/>
  <c r="L15" i="39"/>
  <c r="H15" i="39"/>
  <c r="D15" i="39"/>
  <c r="I15" i="39"/>
  <c r="B16" i="39"/>
  <c r="K15" i="39"/>
  <c r="G15" i="39"/>
  <c r="C15" i="39"/>
  <c r="M15" i="39"/>
  <c r="N15" i="39"/>
  <c r="J15" i="39"/>
  <c r="F15" i="39"/>
  <c r="E5" i="38"/>
  <c r="E13" i="38"/>
  <c r="H6" i="56" l="1"/>
  <c r="H4" i="56"/>
  <c r="H10" i="56"/>
  <c r="P16" i="38"/>
  <c r="H16" i="38"/>
  <c r="E15" i="56" s="1"/>
  <c r="F16" i="38"/>
  <c r="O16" i="38"/>
  <c r="G16" i="38"/>
  <c r="D15" i="56" s="1"/>
  <c r="N16" i="38"/>
  <c r="K16" i="38"/>
  <c r="G15" i="56" s="1"/>
  <c r="M16" i="38"/>
  <c r="D16" i="38"/>
  <c r="D21" i="38" s="1"/>
  <c r="L16" i="38"/>
  <c r="C16" i="38"/>
  <c r="C21" i="38" s="1"/>
  <c r="J16" i="38"/>
  <c r="I16" i="38"/>
  <c r="F15" i="56" s="1"/>
  <c r="H14" i="56"/>
  <c r="H13" i="56"/>
  <c r="H11" i="56"/>
  <c r="H8" i="56"/>
  <c r="H12" i="56"/>
  <c r="E15" i="39"/>
  <c r="E7" i="38"/>
  <c r="E9" i="38"/>
  <c r="E6" i="38"/>
  <c r="K16" i="39"/>
  <c r="K20" i="39" s="1"/>
  <c r="G16" i="39"/>
  <c r="C16" i="39"/>
  <c r="C18" i="39" s="1"/>
  <c r="H16" i="39"/>
  <c r="N16" i="39"/>
  <c r="N20" i="39" s="1"/>
  <c r="J16" i="39"/>
  <c r="F16" i="39"/>
  <c r="M16" i="39"/>
  <c r="M20" i="39" s="1"/>
  <c r="I16" i="39"/>
  <c r="L16" i="39"/>
  <c r="L20" i="39" s="1"/>
  <c r="D16" i="39"/>
  <c r="C18" i="38"/>
  <c r="C20" i="38" s="1"/>
  <c r="E12" i="38"/>
  <c r="O20" i="38"/>
  <c r="E11" i="38"/>
  <c r="E14" i="38"/>
  <c r="P20" i="38"/>
  <c r="E8" i="38"/>
  <c r="N20" i="38"/>
  <c r="E10" i="38"/>
  <c r="E15" i="38"/>
  <c r="D18" i="38"/>
  <c r="D20" i="38" s="1"/>
  <c r="C15" i="56" l="1"/>
  <c r="H15" i="56" s="1"/>
  <c r="H16" i="56" s="1"/>
  <c r="E16" i="38"/>
  <c r="E21" i="38"/>
  <c r="E21" i="39"/>
  <c r="C17" i="38"/>
  <c r="D21" i="39"/>
  <c r="D18" i="39"/>
  <c r="D20" i="39" s="1"/>
  <c r="E16" i="39"/>
  <c r="C20" i="39"/>
  <c r="C21" i="39"/>
  <c r="C17" i="39" l="1"/>
  <c r="H148" i="20" l="1"/>
  <c r="H147" i="20"/>
  <c r="L42" i="10" l="1"/>
  <c r="L43" i="10" s="1"/>
  <c r="L41" i="10"/>
  <c r="F22" i="1" l="1"/>
  <c r="D6" i="1"/>
  <c r="D5" i="1"/>
  <c r="D4" i="1"/>
  <c r="D3" i="1"/>
  <c r="F5" i="1" l="1"/>
  <c r="F6" i="1"/>
  <c r="F4" i="1"/>
  <c r="H144" i="2"/>
  <c r="F144" i="2"/>
  <c r="D144" i="2"/>
  <c r="B144" i="2"/>
  <c r="G145" i="2"/>
  <c r="E145" i="2"/>
  <c r="C145" i="2"/>
  <c r="G46" i="2"/>
  <c r="E46" i="2"/>
  <c r="C46" i="2"/>
  <c r="H45" i="2"/>
  <c r="F45" i="2"/>
  <c r="D45" i="2"/>
  <c r="B45" i="2"/>
  <c r="F58" i="2" l="1"/>
  <c r="D67" i="2"/>
  <c r="D81" i="2"/>
  <c r="B141" i="2" s="1"/>
  <c r="D33" i="2"/>
  <c r="B67" i="2"/>
  <c r="F81" i="2"/>
  <c r="F77" i="2"/>
  <c r="F37" i="2"/>
  <c r="F24" i="2"/>
  <c r="F8" i="2"/>
  <c r="D70" i="2"/>
  <c r="D37" i="2"/>
  <c r="D16" i="2"/>
  <c r="D8" i="2"/>
  <c r="B85" i="2"/>
  <c r="B27" i="2"/>
  <c r="B24" i="2"/>
  <c r="B33" i="2"/>
  <c r="B16" i="2"/>
  <c r="B14" i="2"/>
  <c r="A12" i="25"/>
  <c r="A13" i="25" s="1"/>
  <c r="A14" i="25" s="1"/>
  <c r="A15" i="25" s="1"/>
  <c r="B11" i="25"/>
  <c r="C5" i="25"/>
  <c r="H86" i="2"/>
  <c r="H85" i="2"/>
  <c r="H84" i="2"/>
  <c r="H83" i="2"/>
  <c r="H81" i="2"/>
  <c r="F141" i="2" s="1"/>
  <c r="H80" i="2"/>
  <c r="H79" i="2"/>
  <c r="H77" i="2"/>
  <c r="H75" i="2"/>
  <c r="H74" i="2"/>
  <c r="H73" i="2"/>
  <c r="H72" i="2"/>
  <c r="H70" i="2"/>
  <c r="H67" i="2"/>
  <c r="H66" i="2"/>
  <c r="H65" i="2"/>
  <c r="H64" i="2"/>
  <c r="H62" i="2"/>
  <c r="H59" i="2"/>
  <c r="H151" i="2" s="1"/>
  <c r="H58" i="2"/>
  <c r="H57" i="2"/>
  <c r="H54" i="2"/>
  <c r="H53" i="2"/>
  <c r="H51" i="2"/>
  <c r="H49" i="2"/>
  <c r="H48" i="2"/>
  <c r="H47" i="2"/>
  <c r="F86" i="2"/>
  <c r="F85" i="2"/>
  <c r="F84" i="2"/>
  <c r="F83" i="2"/>
  <c r="F80" i="2"/>
  <c r="F79" i="2"/>
  <c r="F75" i="2"/>
  <c r="F74" i="2"/>
  <c r="F73" i="2"/>
  <c r="F72" i="2"/>
  <c r="F70" i="2"/>
  <c r="F67" i="2"/>
  <c r="F66" i="2"/>
  <c r="F65" i="2"/>
  <c r="F64" i="2"/>
  <c r="F62" i="2"/>
  <c r="F59" i="2"/>
  <c r="F151" i="2" s="1"/>
  <c r="F57" i="2"/>
  <c r="F54" i="2"/>
  <c r="G54" i="2" s="1"/>
  <c r="F53" i="2"/>
  <c r="F51" i="2"/>
  <c r="F49" i="2"/>
  <c r="G49" i="2" s="1"/>
  <c r="F48" i="2"/>
  <c r="F47" i="2"/>
  <c r="G47" i="2" s="1"/>
  <c r="D86" i="2"/>
  <c r="D85" i="2"/>
  <c r="D84" i="2"/>
  <c r="E84" i="2" s="1"/>
  <c r="D83" i="2"/>
  <c r="E83" i="2" s="1"/>
  <c r="D80" i="2"/>
  <c r="D79" i="2"/>
  <c r="D77" i="2"/>
  <c r="D75" i="2"/>
  <c r="D74" i="2"/>
  <c r="D73" i="2"/>
  <c r="D72" i="2"/>
  <c r="D66" i="2"/>
  <c r="D65" i="2"/>
  <c r="D64" i="2"/>
  <c r="D62" i="2"/>
  <c r="D59" i="2"/>
  <c r="D58" i="2"/>
  <c r="D57" i="2"/>
  <c r="D54" i="2"/>
  <c r="D53" i="2"/>
  <c r="E53" i="2" s="1"/>
  <c r="D51" i="2"/>
  <c r="E51" i="2" s="1"/>
  <c r="D49" i="2"/>
  <c r="D48" i="2"/>
  <c r="D47" i="2"/>
  <c r="E47" i="2" s="1"/>
  <c r="H37" i="2"/>
  <c r="H36" i="2"/>
  <c r="H34" i="2"/>
  <c r="H33" i="2"/>
  <c r="H32" i="2"/>
  <c r="H31" i="2"/>
  <c r="H41" i="2" s="1"/>
  <c r="H30" i="2"/>
  <c r="H29" i="2"/>
  <c r="H27" i="2"/>
  <c r="H25" i="2"/>
  <c r="H24" i="2"/>
  <c r="H23" i="2"/>
  <c r="H42" i="2" s="1"/>
  <c r="H22" i="2"/>
  <c r="H40" i="2" s="1"/>
  <c r="H18" i="2"/>
  <c r="H17" i="2"/>
  <c r="H16" i="2"/>
  <c r="H15" i="2"/>
  <c r="H14" i="2"/>
  <c r="H9" i="2"/>
  <c r="H8" i="2"/>
  <c r="H146" i="2" s="1"/>
  <c r="F36" i="2"/>
  <c r="F124" i="2" s="1"/>
  <c r="F34" i="2"/>
  <c r="F121" i="2" s="1"/>
  <c r="F33" i="2"/>
  <c r="F32" i="2"/>
  <c r="F31" i="2"/>
  <c r="F41" i="2" s="1"/>
  <c r="F30" i="2"/>
  <c r="F29" i="2"/>
  <c r="F27" i="2"/>
  <c r="F120" i="2" s="1"/>
  <c r="F25" i="2"/>
  <c r="F23" i="2"/>
  <c r="F42" i="2" s="1"/>
  <c r="G42" i="2" s="1"/>
  <c r="F22" i="2"/>
  <c r="F40" i="2" s="1"/>
  <c r="F18" i="2"/>
  <c r="F17" i="2"/>
  <c r="F16" i="2"/>
  <c r="F15" i="2"/>
  <c r="F14" i="2"/>
  <c r="F9" i="2"/>
  <c r="D36" i="2"/>
  <c r="D124" i="2" s="1"/>
  <c r="D34" i="2"/>
  <c r="D121" i="2" s="1"/>
  <c r="D32" i="2"/>
  <c r="D31" i="2"/>
  <c r="D41" i="2" s="1"/>
  <c r="D30" i="2"/>
  <c r="D29" i="2"/>
  <c r="D27" i="2"/>
  <c r="D120" i="2" s="1"/>
  <c r="D25" i="2"/>
  <c r="D23" i="2"/>
  <c r="D42" i="2" s="1"/>
  <c r="D22" i="2"/>
  <c r="D40" i="2" s="1"/>
  <c r="D18" i="2"/>
  <c r="D17" i="2"/>
  <c r="D15" i="2"/>
  <c r="D14" i="2"/>
  <c r="D9" i="2"/>
  <c r="B86" i="2"/>
  <c r="B84" i="2"/>
  <c r="B83" i="2"/>
  <c r="B81" i="2"/>
  <c r="B80" i="2"/>
  <c r="B79" i="2"/>
  <c r="C79" i="2" s="1"/>
  <c r="B77" i="2"/>
  <c r="B75" i="2"/>
  <c r="B74" i="2"/>
  <c r="B73" i="2"/>
  <c r="B72" i="2"/>
  <c r="B70" i="2"/>
  <c r="B66" i="2"/>
  <c r="B65" i="2"/>
  <c r="B64" i="2"/>
  <c r="B62" i="2"/>
  <c r="B59" i="2"/>
  <c r="B151" i="2" s="1"/>
  <c r="B58" i="2"/>
  <c r="B57" i="2"/>
  <c r="B54" i="2"/>
  <c r="B53" i="2"/>
  <c r="B51" i="2"/>
  <c r="B49" i="2"/>
  <c r="B48" i="2"/>
  <c r="B47" i="2"/>
  <c r="B36" i="2"/>
  <c r="B124" i="2" s="1"/>
  <c r="B34" i="2"/>
  <c r="B121" i="2" s="1"/>
  <c r="B32" i="2"/>
  <c r="B31" i="2"/>
  <c r="B41" i="2" s="1"/>
  <c r="B30" i="2"/>
  <c r="B29" i="2"/>
  <c r="B25" i="2"/>
  <c r="B23" i="2"/>
  <c r="B42" i="2" s="1"/>
  <c r="B22" i="2"/>
  <c r="B40" i="2" s="1"/>
  <c r="B18" i="2"/>
  <c r="B17" i="2"/>
  <c r="B15" i="2"/>
  <c r="B9" i="2"/>
  <c r="B8" i="2"/>
  <c r="B146" i="2" s="1"/>
  <c r="H152" i="20"/>
  <c r="H151" i="20"/>
  <c r="H150" i="20"/>
  <c r="H149" i="20"/>
  <c r="H146" i="20"/>
  <c r="H145" i="20"/>
  <c r="F145" i="20"/>
  <c r="G145" i="20" s="1"/>
  <c r="D145" i="20"/>
  <c r="B145" i="20"/>
  <c r="H140" i="20"/>
  <c r="F140" i="20"/>
  <c r="D140" i="20"/>
  <c r="B140" i="20"/>
  <c r="C140" i="20" s="1"/>
  <c r="F135" i="20"/>
  <c r="D135" i="20"/>
  <c r="B135" i="20"/>
  <c r="F118" i="20"/>
  <c r="D118" i="20"/>
  <c r="B118" i="20"/>
  <c r="D117" i="20"/>
  <c r="F116" i="20"/>
  <c r="B116" i="20"/>
  <c r="F115" i="20"/>
  <c r="D115" i="20"/>
  <c r="B115" i="20"/>
  <c r="F114" i="20"/>
  <c r="D114" i="20"/>
  <c r="B114" i="20"/>
  <c r="F122" i="20"/>
  <c r="D146" i="20"/>
  <c r="B146" i="20"/>
  <c r="B71" i="20"/>
  <c r="F125" i="20"/>
  <c r="H144" i="20"/>
  <c r="F144" i="20"/>
  <c r="D144" i="20"/>
  <c r="B144" i="20"/>
  <c r="C144" i="20" s="1"/>
  <c r="B41" i="20"/>
  <c r="C41" i="20" s="1"/>
  <c r="B40" i="20"/>
  <c r="C40" i="20" s="1"/>
  <c r="F21" i="1"/>
  <c r="F15" i="1"/>
  <c r="F24" i="1" s="1"/>
  <c r="F3" i="1"/>
  <c r="H155" i="2"/>
  <c r="H152" i="2"/>
  <c r="H153" i="2"/>
  <c r="H154" i="2"/>
  <c r="F154" i="2"/>
  <c r="D153" i="2"/>
  <c r="D154" i="2"/>
  <c r="F153" i="2"/>
  <c r="H156" i="2"/>
  <c r="H157" i="2"/>
  <c r="H158" i="2"/>
  <c r="F146" i="20"/>
  <c r="C11" i="25"/>
  <c r="F128" i="20"/>
  <c r="D116" i="20"/>
  <c r="D128" i="20"/>
  <c r="B128" i="20"/>
  <c r="A16" i="25"/>
  <c r="A17" i="25" s="1"/>
  <c r="A18" i="25" s="1"/>
  <c r="A19" i="25" s="1"/>
  <c r="A20" i="25" s="1"/>
  <c r="A21" i="25" s="1"/>
  <c r="C145" i="20" l="1"/>
  <c r="G144" i="20"/>
  <c r="G140" i="20"/>
  <c r="B102" i="21"/>
  <c r="B103" i="21" s="1"/>
  <c r="B153" i="21" s="1"/>
  <c r="B102" i="22"/>
  <c r="B103" i="22" s="1"/>
  <c r="B153" i="22" s="1"/>
  <c r="B102" i="23"/>
  <c r="B103" i="23" s="1"/>
  <c r="B153" i="23" s="1"/>
  <c r="C57" i="2"/>
  <c r="G75" i="2"/>
  <c r="C81" i="2"/>
  <c r="G79" i="2"/>
  <c r="I18" i="2"/>
  <c r="H10" i="2"/>
  <c r="E144" i="20"/>
  <c r="E140" i="20"/>
  <c r="E145" i="20"/>
  <c r="B87" i="20"/>
  <c r="C87" i="20" s="1"/>
  <c r="C71" i="20"/>
  <c r="B131" i="20" s="1"/>
  <c r="E54" i="2"/>
  <c r="E49" i="2"/>
  <c r="G18" i="2"/>
  <c r="I17" i="2"/>
  <c r="I34" i="2"/>
  <c r="G74" i="2"/>
  <c r="B26" i="20"/>
  <c r="G83" i="2"/>
  <c r="F117" i="20"/>
  <c r="C84" i="2"/>
  <c r="C9" i="2"/>
  <c r="E42" i="2"/>
  <c r="I41" i="2"/>
  <c r="C85" i="2"/>
  <c r="H50" i="2"/>
  <c r="H52" i="2" s="1"/>
  <c r="H55" i="2"/>
  <c r="H150" i="2" s="1"/>
  <c r="E72" i="2"/>
  <c r="C72" i="2"/>
  <c r="B125" i="20"/>
  <c r="E58" i="2"/>
  <c r="D149" i="20"/>
  <c r="G84" i="2"/>
  <c r="H82" i="2"/>
  <c r="F82" i="2"/>
  <c r="B82" i="2"/>
  <c r="E75" i="2"/>
  <c r="B55" i="2"/>
  <c r="B150" i="2" s="1"/>
  <c r="C54" i="2"/>
  <c r="H21" i="2"/>
  <c r="I21" i="2" s="1"/>
  <c r="G86" i="2"/>
  <c r="E85" i="2"/>
  <c r="E79" i="2"/>
  <c r="B71" i="2"/>
  <c r="G73" i="2"/>
  <c r="G72" i="2"/>
  <c r="C59" i="2"/>
  <c r="H56" i="2"/>
  <c r="H60" i="2" s="1"/>
  <c r="C51" i="2"/>
  <c r="C49" i="2"/>
  <c r="I25" i="2"/>
  <c r="G8" i="2"/>
  <c r="F10" i="2"/>
  <c r="F146" i="2"/>
  <c r="G146" i="2" s="1"/>
  <c r="E73" i="2"/>
  <c r="F13" i="2"/>
  <c r="F100" i="2" s="1"/>
  <c r="C83" i="2"/>
  <c r="E80" i="2"/>
  <c r="C73" i="2"/>
  <c r="E57" i="2"/>
  <c r="C48" i="2"/>
  <c r="B28" i="2"/>
  <c r="B123" i="2" s="1"/>
  <c r="C17" i="2"/>
  <c r="F148" i="20"/>
  <c r="F147" i="20"/>
  <c r="F129" i="2"/>
  <c r="F149" i="20"/>
  <c r="G9" i="2"/>
  <c r="G27" i="2"/>
  <c r="G25" i="2"/>
  <c r="F113" i="2"/>
  <c r="G17" i="2"/>
  <c r="D113" i="2"/>
  <c r="B124" i="20"/>
  <c r="D124" i="20"/>
  <c r="D63" i="2"/>
  <c r="B117" i="20"/>
  <c r="G85" i="2"/>
  <c r="F124" i="20"/>
  <c r="F126" i="20" s="1"/>
  <c r="C86" i="2"/>
  <c r="B147" i="20"/>
  <c r="H78" i="2"/>
  <c r="D148" i="20"/>
  <c r="B122" i="20"/>
  <c r="D122" i="20"/>
  <c r="D78" i="2"/>
  <c r="D98" i="2" s="1"/>
  <c r="D152" i="2" s="1"/>
  <c r="B78" i="2"/>
  <c r="C77" i="2"/>
  <c r="H71" i="2"/>
  <c r="D71" i="2"/>
  <c r="C75" i="2"/>
  <c r="C74" i="2"/>
  <c r="F63" i="2"/>
  <c r="D147" i="20"/>
  <c r="B63" i="2"/>
  <c r="G57" i="2"/>
  <c r="G59" i="2"/>
  <c r="F56" i="2"/>
  <c r="D56" i="2"/>
  <c r="D60" i="2" s="1"/>
  <c r="F55" i="2"/>
  <c r="F150" i="2" s="1"/>
  <c r="B50" i="2"/>
  <c r="B52" i="2" s="1"/>
  <c r="C25" i="2"/>
  <c r="E9" i="2"/>
  <c r="B129" i="2"/>
  <c r="C58" i="2"/>
  <c r="B56" i="2"/>
  <c r="D13" i="2"/>
  <c r="D12" i="2" s="1"/>
  <c r="B10" i="2"/>
  <c r="C18" i="2"/>
  <c r="C34" i="2"/>
  <c r="C40" i="2"/>
  <c r="D125" i="20"/>
  <c r="C53" i="2"/>
  <c r="C47" i="2"/>
  <c r="G34" i="2"/>
  <c r="D151" i="20"/>
  <c r="E40" i="2"/>
  <c r="E41" i="2"/>
  <c r="C42" i="2"/>
  <c r="F7" i="1"/>
  <c r="F8" i="1" s="1"/>
  <c r="F12" i="1" s="1"/>
  <c r="F16" i="1" s="1"/>
  <c r="D11" i="25"/>
  <c r="E11" i="25" s="1"/>
  <c r="B12" i="25" s="1"/>
  <c r="C12" i="25" s="1"/>
  <c r="D12" i="25" s="1"/>
  <c r="E12" i="25" s="1"/>
  <c r="B13" i="25" s="1"/>
  <c r="C13" i="25" s="1"/>
  <c r="B102" i="20"/>
  <c r="B108" i="2"/>
  <c r="B141" i="20"/>
  <c r="D151" i="2"/>
  <c r="E151" i="2" s="1"/>
  <c r="E59" i="2"/>
  <c r="G48" i="2"/>
  <c r="E48" i="2"/>
  <c r="G77" i="2"/>
  <c r="D129" i="2"/>
  <c r="I37" i="2"/>
  <c r="I27" i="2"/>
  <c r="D50" i="2"/>
  <c r="F78" i="2"/>
  <c r="G80" i="2"/>
  <c r="G58" i="2"/>
  <c r="C80" i="2"/>
  <c r="C78" i="2" s="1"/>
  <c r="E86" i="2"/>
  <c r="G51" i="2"/>
  <c r="F71" i="2"/>
  <c r="B37" i="2"/>
  <c r="B122" i="2" s="1"/>
  <c r="B61" i="20"/>
  <c r="E77" i="2"/>
  <c r="G53" i="2"/>
  <c r="D24" i="2"/>
  <c r="D21" i="2" s="1"/>
  <c r="E21" i="2" s="1"/>
  <c r="F28" i="2"/>
  <c r="G28" i="2" s="1"/>
  <c r="D82" i="2"/>
  <c r="F50" i="2"/>
  <c r="B13" i="2"/>
  <c r="B100" i="2" s="1"/>
  <c r="A22" i="25"/>
  <c r="D146" i="2"/>
  <c r="E25" i="2"/>
  <c r="E34" i="2"/>
  <c r="E27" i="2"/>
  <c r="D10" i="2"/>
  <c r="E8" i="2"/>
  <c r="B113" i="2"/>
  <c r="C8" i="2"/>
  <c r="G40" i="2"/>
  <c r="E17" i="2"/>
  <c r="E18" i="2"/>
  <c r="B120" i="2"/>
  <c r="C27" i="2"/>
  <c r="D122" i="2"/>
  <c r="E37" i="2"/>
  <c r="D134" i="2"/>
  <c r="F134" i="2"/>
  <c r="G37" i="2"/>
  <c r="F122" i="2"/>
  <c r="D141" i="2"/>
  <c r="G81" i="2"/>
  <c r="E81" i="2"/>
  <c r="G151" i="2"/>
  <c r="B21" i="2"/>
  <c r="C21" i="2" s="1"/>
  <c r="D28" i="2"/>
  <c r="D123" i="2" s="1"/>
  <c r="F21" i="2"/>
  <c r="G21" i="2" s="1"/>
  <c r="H13" i="2"/>
  <c r="I13" i="2" s="1"/>
  <c r="I42" i="2"/>
  <c r="H28" i="2"/>
  <c r="I28" i="2" s="1"/>
  <c r="D55" i="2"/>
  <c r="D150" i="2" s="1"/>
  <c r="E74" i="2"/>
  <c r="H63" i="2"/>
  <c r="C41" i="2"/>
  <c r="G41" i="2"/>
  <c r="I40" i="2"/>
  <c r="G78" i="2" l="1"/>
  <c r="G10" i="2"/>
  <c r="G150" i="2"/>
  <c r="H61" i="2"/>
  <c r="H68" i="2" s="1"/>
  <c r="G50" i="2"/>
  <c r="G56" i="2"/>
  <c r="F130" i="2"/>
  <c r="B68" i="20"/>
  <c r="C68" i="20" s="1"/>
  <c r="C61" i="20"/>
  <c r="B133" i="20" s="1"/>
  <c r="C26" i="20"/>
  <c r="B99" i="20"/>
  <c r="B150" i="20" s="1"/>
  <c r="B100" i="20"/>
  <c r="B151" i="20" s="1"/>
  <c r="B103" i="20"/>
  <c r="B153" i="20" s="1"/>
  <c r="F12" i="2"/>
  <c r="B76" i="2"/>
  <c r="B87" i="2" s="1"/>
  <c r="C71" i="2"/>
  <c r="B137" i="2" s="1"/>
  <c r="B126" i="20"/>
  <c r="D126" i="20"/>
  <c r="H76" i="2"/>
  <c r="H87" i="2" s="1"/>
  <c r="B35" i="20"/>
  <c r="D141" i="20"/>
  <c r="F25" i="1"/>
  <c r="F131" i="2"/>
  <c r="C28" i="2"/>
  <c r="G13" i="2"/>
  <c r="D150" i="20"/>
  <c r="D76" i="2"/>
  <c r="D102" i="2" s="1"/>
  <c r="F123" i="2"/>
  <c r="D128" i="2"/>
  <c r="E78" i="2"/>
  <c r="G71" i="2"/>
  <c r="F137" i="2" s="1"/>
  <c r="F52" i="2"/>
  <c r="F104" i="2" s="1"/>
  <c r="F155" i="2" s="1"/>
  <c r="F99" i="2"/>
  <c r="F19" i="2"/>
  <c r="G19" i="2" s="1"/>
  <c r="G55" i="2"/>
  <c r="E71" i="2"/>
  <c r="D137" i="2" s="1"/>
  <c r="E56" i="2"/>
  <c r="B98" i="2"/>
  <c r="B152" i="2" s="1"/>
  <c r="D131" i="2"/>
  <c r="B131" i="2"/>
  <c r="B89" i="20"/>
  <c r="B19" i="2"/>
  <c r="C19" i="2" s="1"/>
  <c r="B148" i="20"/>
  <c r="B128" i="2"/>
  <c r="H69" i="2"/>
  <c r="F69" i="2"/>
  <c r="B69" i="2"/>
  <c r="F60" i="2"/>
  <c r="G60" i="2" s="1"/>
  <c r="B149" i="20"/>
  <c r="E28" i="2"/>
  <c r="H141" i="20"/>
  <c r="C10" i="2"/>
  <c r="B60" i="2"/>
  <c r="C56" i="2"/>
  <c r="B104" i="2"/>
  <c r="B155" i="2" s="1"/>
  <c r="B134" i="2"/>
  <c r="D100" i="2"/>
  <c r="D99" i="2"/>
  <c r="E13" i="2"/>
  <c r="E55" i="2"/>
  <c r="E50" i="2"/>
  <c r="C37" i="2"/>
  <c r="H19" i="2"/>
  <c r="H147" i="2" s="1"/>
  <c r="F128" i="2"/>
  <c r="F98" i="2"/>
  <c r="F152" i="2" s="1"/>
  <c r="F76" i="2"/>
  <c r="H12" i="2"/>
  <c r="D52" i="2"/>
  <c r="C50" i="2"/>
  <c r="F141" i="20"/>
  <c r="C151" i="2"/>
  <c r="B12" i="2"/>
  <c r="D69" i="2"/>
  <c r="C13" i="2"/>
  <c r="B99" i="2"/>
  <c r="B130" i="2"/>
  <c r="D130" i="2"/>
  <c r="E150" i="2"/>
  <c r="C150" i="2"/>
  <c r="D19" i="2"/>
  <c r="E10" i="2"/>
  <c r="C146" i="2"/>
  <c r="E146" i="2"/>
  <c r="A23" i="25"/>
  <c r="D61" i="2"/>
  <c r="D68" i="2" s="1"/>
  <c r="C55" i="2"/>
  <c r="D13" i="25"/>
  <c r="E13" i="25" s="1"/>
  <c r="B14" i="25" s="1"/>
  <c r="D87" i="2" l="1"/>
  <c r="B102" i="2"/>
  <c r="B153" i="2" s="1"/>
  <c r="E141" i="20"/>
  <c r="F132" i="2"/>
  <c r="G141" i="20"/>
  <c r="C141" i="20"/>
  <c r="B101" i="2"/>
  <c r="B103" i="2"/>
  <c r="B154" i="2" s="1"/>
  <c r="G52" i="2"/>
  <c r="B38" i="20"/>
  <c r="C35" i="20"/>
  <c r="F26" i="1"/>
  <c r="F27" i="1"/>
  <c r="D103" i="2"/>
  <c r="D101" i="2"/>
  <c r="D132" i="2"/>
  <c r="F26" i="2"/>
  <c r="F109" i="2" s="1"/>
  <c r="B110" i="2"/>
  <c r="E52" i="2"/>
  <c r="F61" i="2"/>
  <c r="G61" i="2" s="1"/>
  <c r="F139" i="2" s="1"/>
  <c r="F147" i="2"/>
  <c r="G147" i="2" s="1"/>
  <c r="F110" i="2"/>
  <c r="B132" i="2"/>
  <c r="B26" i="2"/>
  <c r="B35" i="2" s="1"/>
  <c r="E60" i="2"/>
  <c r="D142" i="20"/>
  <c r="B147" i="2"/>
  <c r="C60" i="2"/>
  <c r="B61" i="2"/>
  <c r="B68" i="2" s="1"/>
  <c r="F101" i="2"/>
  <c r="F102" i="2"/>
  <c r="F103" i="2"/>
  <c r="F87" i="2"/>
  <c r="I19" i="2"/>
  <c r="H26" i="2"/>
  <c r="F151" i="20"/>
  <c r="F150" i="20"/>
  <c r="D104" i="2"/>
  <c r="D155" i="2" s="1"/>
  <c r="C52" i="2"/>
  <c r="A24" i="25"/>
  <c r="D110" i="2"/>
  <c r="D147" i="2"/>
  <c r="E19" i="2"/>
  <c r="D26" i="2"/>
  <c r="C14" i="25"/>
  <c r="B105" i="20" l="1"/>
  <c r="B108" i="20"/>
  <c r="B39" i="20"/>
  <c r="B106" i="20" s="1"/>
  <c r="C38" i="20"/>
  <c r="F106" i="2"/>
  <c r="F157" i="2" s="1"/>
  <c r="F35" i="2"/>
  <c r="G35" i="2" s="1"/>
  <c r="E61" i="2"/>
  <c r="D139" i="2" s="1"/>
  <c r="F68" i="2"/>
  <c r="F105" i="2"/>
  <c r="F156" i="2" s="1"/>
  <c r="G26" i="2"/>
  <c r="B109" i="2"/>
  <c r="B159" i="2" s="1"/>
  <c r="B105" i="2"/>
  <c r="B156" i="2" s="1"/>
  <c r="B106" i="2"/>
  <c r="B157" i="2" s="1"/>
  <c r="C26" i="2"/>
  <c r="D112" i="20"/>
  <c r="D120" i="20" s="1"/>
  <c r="D127" i="20" s="1"/>
  <c r="D129" i="20" s="1"/>
  <c r="D134" i="20" s="1"/>
  <c r="D136" i="20" s="1"/>
  <c r="C61" i="2"/>
  <c r="B139" i="2" s="1"/>
  <c r="I26" i="2"/>
  <c r="H35" i="2"/>
  <c r="D152" i="20"/>
  <c r="B112" i="20"/>
  <c r="B120" i="20" s="1"/>
  <c r="B127" i="20" s="1"/>
  <c r="B129" i="20" s="1"/>
  <c r="B134" i="20" s="1"/>
  <c r="B136" i="20" s="1"/>
  <c r="B142" i="20"/>
  <c r="C142" i="20" s="1"/>
  <c r="D14" i="25"/>
  <c r="E14" i="25" s="1"/>
  <c r="B15" i="25" s="1"/>
  <c r="A25" i="25"/>
  <c r="C35" i="2"/>
  <c r="B38" i="2"/>
  <c r="D109" i="2"/>
  <c r="D35" i="2"/>
  <c r="D105" i="2"/>
  <c r="D156" i="2" s="1"/>
  <c r="D106" i="2"/>
  <c r="D157" i="2" s="1"/>
  <c r="E26" i="2"/>
  <c r="C147" i="2"/>
  <c r="E147" i="2"/>
  <c r="F38" i="2" l="1"/>
  <c r="G38" i="2" s="1"/>
  <c r="B43" i="20"/>
  <c r="C43" i="20" s="1"/>
  <c r="C39" i="20"/>
  <c r="F111" i="2"/>
  <c r="H142" i="20"/>
  <c r="H38" i="2"/>
  <c r="I35" i="2"/>
  <c r="F142" i="20"/>
  <c r="F112" i="20"/>
  <c r="F120" i="20" s="1"/>
  <c r="F127" i="20" s="1"/>
  <c r="F129" i="20" s="1"/>
  <c r="F134" i="20" s="1"/>
  <c r="F136" i="20" s="1"/>
  <c r="D143" i="20"/>
  <c r="B152" i="20"/>
  <c r="D38" i="2"/>
  <c r="B114" i="2" s="1"/>
  <c r="E35" i="2"/>
  <c r="C38" i="2"/>
  <c r="B111" i="2"/>
  <c r="B39" i="2"/>
  <c r="B118" i="2"/>
  <c r="B126" i="2" s="1"/>
  <c r="B133" i="2" s="1"/>
  <c r="B135" i="2" s="1"/>
  <c r="B140" i="2" s="1"/>
  <c r="B142" i="2" s="1"/>
  <c r="B148" i="2"/>
  <c r="A26" i="25"/>
  <c r="C15" i="25"/>
  <c r="G142" i="20" l="1"/>
  <c r="E142" i="20"/>
  <c r="F148" i="2"/>
  <c r="F118" i="2"/>
  <c r="F126" i="2" s="1"/>
  <c r="F133" i="2" s="1"/>
  <c r="F135" i="2" s="1"/>
  <c r="F140" i="2" s="1"/>
  <c r="F142" i="2" s="1"/>
  <c r="F39" i="2"/>
  <c r="F152" i="20"/>
  <c r="B143" i="20"/>
  <c r="C143" i="20" s="1"/>
  <c r="I38" i="2"/>
  <c r="H148" i="2"/>
  <c r="F114" i="2"/>
  <c r="H39" i="2"/>
  <c r="D15" i="25"/>
  <c r="E15" i="25" s="1"/>
  <c r="B16" i="25" s="1"/>
  <c r="C39" i="2"/>
  <c r="B112" i="2"/>
  <c r="B158" i="2" s="1"/>
  <c r="B43" i="2"/>
  <c r="A27" i="25"/>
  <c r="D39" i="2"/>
  <c r="E38" i="2"/>
  <c r="D114" i="2"/>
  <c r="D118" i="2"/>
  <c r="D126" i="2" s="1"/>
  <c r="D133" i="2" s="1"/>
  <c r="D135" i="2" s="1"/>
  <c r="D140" i="2" s="1"/>
  <c r="D142" i="2" s="1"/>
  <c r="D148" i="2"/>
  <c r="D111" i="2"/>
  <c r="E148" i="2" l="1"/>
  <c r="G148" i="2"/>
  <c r="F43" i="2"/>
  <c r="F112" i="2"/>
  <c r="F158" i="2" s="1"/>
  <c r="G39" i="2"/>
  <c r="H143" i="20"/>
  <c r="C148" i="2"/>
  <c r="F143" i="20"/>
  <c r="H43" i="2"/>
  <c r="I39" i="2"/>
  <c r="B149" i="2"/>
  <c r="C43" i="2"/>
  <c r="C16" i="25"/>
  <c r="D112" i="2"/>
  <c r="D158" i="2" s="1"/>
  <c r="E39" i="2"/>
  <c r="D43" i="2"/>
  <c r="A28" i="25"/>
  <c r="G143" i="20" l="1"/>
  <c r="E143" i="20"/>
  <c r="G43" i="2"/>
  <c r="F149" i="2"/>
  <c r="I43" i="2"/>
  <c r="H149" i="2"/>
  <c r="A29" i="25"/>
  <c r="D16" i="25"/>
  <c r="E16" i="25" s="1"/>
  <c r="B17" i="25" s="1"/>
  <c r="D149" i="2"/>
  <c r="E43" i="2"/>
  <c r="E149" i="2" l="1"/>
  <c r="G149" i="2"/>
  <c r="C149" i="2"/>
  <c r="C17" i="25"/>
  <c r="A30" i="25"/>
  <c r="A31" i="25" l="1"/>
  <c r="D17" i="25"/>
  <c r="E17" i="25" s="1"/>
  <c r="B18" i="25" s="1"/>
  <c r="C18" i="25" l="1"/>
  <c r="D18" i="25" s="1"/>
  <c r="E18" i="25" s="1"/>
  <c r="B19" i="25" s="1"/>
  <c r="A32" i="25"/>
  <c r="C19" i="25" l="1"/>
  <c r="D19" i="25" s="1"/>
  <c r="E19" i="25" s="1"/>
  <c r="B20" i="25" s="1"/>
  <c r="A33" i="25"/>
  <c r="C20" i="25" l="1"/>
  <c r="D20" i="25" s="1"/>
  <c r="E20" i="25" s="1"/>
  <c r="B21" i="25" s="1"/>
  <c r="A34" i="25"/>
  <c r="C21" i="25" l="1"/>
  <c r="D21" i="25" s="1"/>
  <c r="E21" i="25" s="1"/>
  <c r="B22" i="25" s="1"/>
  <c r="A35" i="25"/>
  <c r="C22" i="25" l="1"/>
  <c r="D22" i="25" s="1"/>
  <c r="E22" i="25" s="1"/>
  <c r="B23" i="25" s="1"/>
  <c r="A36" i="25"/>
  <c r="C23" i="25" l="1"/>
  <c r="D23" i="25" s="1"/>
  <c r="E23" i="25" s="1"/>
  <c r="B24" i="25" s="1"/>
  <c r="A37" i="25"/>
  <c r="C24" i="25" l="1"/>
  <c r="D24" i="25" s="1"/>
  <c r="E24" i="25" s="1"/>
  <c r="B25" i="25" s="1"/>
  <c r="A38" i="25"/>
  <c r="C25" i="25" l="1"/>
  <c r="D25" i="25" s="1"/>
  <c r="E25" i="25" s="1"/>
  <c r="B26" i="25" s="1"/>
  <c r="A39" i="25"/>
  <c r="A40" i="25" l="1"/>
  <c r="C26" i="25"/>
  <c r="D26" i="25" s="1"/>
  <c r="E26" i="25" s="1"/>
  <c r="B27" i="25" s="1"/>
  <c r="C27" i="25" l="1"/>
  <c r="D27" i="25" s="1"/>
  <c r="E27" i="25" s="1"/>
  <c r="B28" i="25" s="1"/>
  <c r="A41" i="25"/>
  <c r="A42" i="25" l="1"/>
  <c r="C28" i="25"/>
  <c r="D28" i="25" s="1"/>
  <c r="E28" i="25" s="1"/>
  <c r="B29" i="25" s="1"/>
  <c r="C29" i="25" l="1"/>
  <c r="D29" i="25" s="1"/>
  <c r="E29" i="25" s="1"/>
  <c r="B30" i="25" s="1"/>
  <c r="A43" i="25"/>
  <c r="C30" i="25" l="1"/>
  <c r="D30" i="25" s="1"/>
  <c r="E30" i="25" s="1"/>
  <c r="B31" i="25" s="1"/>
  <c r="A44" i="25"/>
  <c r="C31" i="25" l="1"/>
  <c r="D31" i="25" s="1"/>
  <c r="E31" i="25" s="1"/>
  <c r="B32" i="25" s="1"/>
  <c r="A45" i="25"/>
  <c r="A46" i="25" l="1"/>
  <c r="C32" i="25"/>
  <c r="D32" i="25" s="1"/>
  <c r="E32" i="25" s="1"/>
  <c r="B33" i="25" s="1"/>
  <c r="C33" i="25" l="1"/>
  <c r="D33" i="25" s="1"/>
  <c r="E33" i="25" s="1"/>
  <c r="B34" i="25" s="1"/>
  <c r="A47" i="25"/>
  <c r="C34" i="25" l="1"/>
  <c r="D34" i="25" s="1"/>
  <c r="E34" i="25" s="1"/>
  <c r="B35" i="25" s="1"/>
  <c r="A48" i="25"/>
  <c r="C35" i="25" l="1"/>
  <c r="D35" i="25" s="1"/>
  <c r="E35" i="25" s="1"/>
  <c r="B36" i="25" s="1"/>
  <c r="A49" i="25"/>
  <c r="C36" i="25" l="1"/>
  <c r="D36" i="25" s="1"/>
  <c r="E36" i="25" s="1"/>
  <c r="B37" i="25" s="1"/>
  <c r="A50" i="25"/>
  <c r="A51" i="25" l="1"/>
  <c r="C37" i="25"/>
  <c r="D37" i="25" s="1"/>
  <c r="E37" i="25" s="1"/>
  <c r="B38" i="25" s="1"/>
  <c r="C38" i="25" l="1"/>
  <c r="D38" i="25" s="1"/>
  <c r="E38" i="25" s="1"/>
  <c r="B39" i="25" s="1"/>
  <c r="A52" i="25"/>
  <c r="C39" i="25" l="1"/>
  <c r="D39" i="25" s="1"/>
  <c r="E39" i="25" s="1"/>
  <c r="B40" i="25" s="1"/>
  <c r="A53" i="25"/>
  <c r="C40" i="25" l="1"/>
  <c r="D40" i="25" s="1"/>
  <c r="E40" i="25" s="1"/>
  <c r="B41" i="25" s="1"/>
  <c r="A54" i="25"/>
  <c r="C41" i="25" l="1"/>
  <c r="D41" i="25" s="1"/>
  <c r="E41" i="25" s="1"/>
  <c r="B42" i="25" s="1"/>
  <c r="A55" i="25"/>
  <c r="C42" i="25" l="1"/>
  <c r="D42" i="25" s="1"/>
  <c r="E42" i="25" s="1"/>
  <c r="B43" i="25" s="1"/>
  <c r="A56" i="25"/>
  <c r="A57" i="25" l="1"/>
  <c r="C43" i="25"/>
  <c r="D43" i="25" s="1"/>
  <c r="E43" i="25" s="1"/>
  <c r="B44" i="25" s="1"/>
  <c r="C44" i="25" l="1"/>
  <c r="D44" i="25" s="1"/>
  <c r="E44" i="25" s="1"/>
  <c r="B45" i="25" s="1"/>
  <c r="A58" i="25"/>
  <c r="C45" i="25" l="1"/>
  <c r="D45" i="25" s="1"/>
  <c r="E45" i="25" s="1"/>
  <c r="B46" i="25" s="1"/>
  <c r="A59" i="25"/>
  <c r="C46" i="25" l="1"/>
  <c r="D46" i="25" s="1"/>
  <c r="E46" i="25" s="1"/>
  <c r="B47" i="25" s="1"/>
  <c r="A60" i="25"/>
  <c r="C47" i="25" l="1"/>
  <c r="D47" i="25" s="1"/>
  <c r="E47" i="25" s="1"/>
  <c r="B48" i="25" s="1"/>
  <c r="A61" i="25"/>
  <c r="C48" i="25" l="1"/>
  <c r="D48" i="25" s="1"/>
  <c r="E48" i="25" s="1"/>
  <c r="B49" i="25" s="1"/>
  <c r="A62" i="25"/>
  <c r="C49" i="25" l="1"/>
  <c r="D49" i="25" s="1"/>
  <c r="E49" i="25" s="1"/>
  <c r="B50" i="25" s="1"/>
  <c r="A63" i="25"/>
  <c r="C50" i="25" l="1"/>
  <c r="D50" i="25" s="1"/>
  <c r="E50" i="25" s="1"/>
  <c r="B51" i="25" s="1"/>
  <c r="A64" i="25"/>
  <c r="A65" i="25" l="1"/>
  <c r="C51" i="25"/>
  <c r="D51" i="25" s="1"/>
  <c r="E51" i="25" s="1"/>
  <c r="B52" i="25" s="1"/>
  <c r="C52" i="25" l="1"/>
  <c r="D52" i="25" s="1"/>
  <c r="E52" i="25" s="1"/>
  <c r="B53" i="25" s="1"/>
  <c r="A66" i="25"/>
  <c r="C53" i="25" l="1"/>
  <c r="D53" i="25" s="1"/>
  <c r="E53" i="25" s="1"/>
  <c r="B54" i="25" s="1"/>
  <c r="A67" i="25"/>
  <c r="C54" i="25" l="1"/>
  <c r="D54" i="25" s="1"/>
  <c r="E54" i="25" s="1"/>
  <c r="B55" i="25" s="1"/>
  <c r="A68" i="25"/>
  <c r="C55" i="25" l="1"/>
  <c r="D55" i="25" s="1"/>
  <c r="E55" i="25" s="1"/>
  <c r="B56" i="25" s="1"/>
  <c r="A69" i="25"/>
  <c r="C56" i="25" l="1"/>
  <c r="D56" i="25" s="1"/>
  <c r="E56" i="25" s="1"/>
  <c r="B57" i="25" s="1"/>
  <c r="A70" i="25"/>
  <c r="C57" i="25" l="1"/>
  <c r="D57" i="25" s="1"/>
  <c r="E57" i="25" s="1"/>
  <c r="B58" i="25" s="1"/>
  <c r="A71" i="25"/>
  <c r="C58" i="25" l="1"/>
  <c r="D58" i="25" s="1"/>
  <c r="E58" i="25" s="1"/>
  <c r="B59" i="25" s="1"/>
  <c r="A72" i="25"/>
  <c r="C59" i="25" l="1"/>
  <c r="D59" i="25" s="1"/>
  <c r="E59" i="25" s="1"/>
  <c r="B60" i="25" s="1"/>
  <c r="A73" i="25"/>
  <c r="C60" i="25" l="1"/>
  <c r="D60" i="25" s="1"/>
  <c r="E60" i="25" s="1"/>
  <c r="B61" i="25" s="1"/>
  <c r="A74" i="25"/>
  <c r="C61" i="25" l="1"/>
  <c r="D61" i="25" s="1"/>
  <c r="E61" i="25" s="1"/>
  <c r="B62" i="25" s="1"/>
  <c r="A75" i="25"/>
  <c r="C62" i="25" l="1"/>
  <c r="D62" i="25" s="1"/>
  <c r="E62" i="25" s="1"/>
  <c r="B63" i="25" s="1"/>
  <c r="A76" i="25"/>
  <c r="C63" i="25" l="1"/>
  <c r="D63" i="25" s="1"/>
  <c r="E63" i="25" s="1"/>
  <c r="B64" i="25" s="1"/>
  <c r="A77" i="25"/>
  <c r="C64" i="25" l="1"/>
  <c r="D64" i="25" s="1"/>
  <c r="E64" i="25" s="1"/>
  <c r="B65" i="25" s="1"/>
  <c r="A78" i="25"/>
  <c r="C65" i="25" l="1"/>
  <c r="D65" i="25" s="1"/>
  <c r="E65" i="25" s="1"/>
  <c r="B66" i="25" s="1"/>
  <c r="A79" i="25"/>
  <c r="C66" i="25" l="1"/>
  <c r="D66" i="25" s="1"/>
  <c r="E66" i="25" s="1"/>
  <c r="B67" i="25" s="1"/>
  <c r="A80" i="25"/>
  <c r="A81" i="25" l="1"/>
  <c r="C67" i="25"/>
  <c r="D67" i="25" s="1"/>
  <c r="E67" i="25" s="1"/>
  <c r="B68" i="25" s="1"/>
  <c r="C68" i="25" l="1"/>
  <c r="D68" i="25" s="1"/>
  <c r="E68" i="25" s="1"/>
  <c r="B69" i="25" s="1"/>
  <c r="A82" i="25"/>
  <c r="C69" i="25" l="1"/>
  <c r="D69" i="25" s="1"/>
  <c r="E69" i="25" s="1"/>
  <c r="B70" i="25" s="1"/>
  <c r="A83" i="25"/>
  <c r="C70" i="25" l="1"/>
  <c r="D70" i="25" s="1"/>
  <c r="E70" i="25" s="1"/>
  <c r="B71" i="25" s="1"/>
  <c r="A84" i="25"/>
  <c r="A85" i="25" l="1"/>
  <c r="C71" i="25"/>
  <c r="D71" i="25" s="1"/>
  <c r="E71" i="25" s="1"/>
  <c r="B72" i="25" s="1"/>
  <c r="C72" i="25" l="1"/>
  <c r="D72" i="25" s="1"/>
  <c r="E72" i="25" s="1"/>
  <c r="B73" i="25" s="1"/>
  <c r="A86" i="25"/>
  <c r="C73" i="25" l="1"/>
  <c r="D73" i="25" s="1"/>
  <c r="E73" i="25" s="1"/>
  <c r="B74" i="25" s="1"/>
  <c r="A87" i="25"/>
  <c r="C74" i="25" l="1"/>
  <c r="D74" i="25" s="1"/>
  <c r="E74" i="25" s="1"/>
  <c r="B75" i="25" s="1"/>
  <c r="A88" i="25"/>
  <c r="A89" i="25" l="1"/>
  <c r="C75" i="25"/>
  <c r="D75" i="25" s="1"/>
  <c r="E75" i="25" s="1"/>
  <c r="B76" i="25" s="1"/>
  <c r="C76" i="25" l="1"/>
  <c r="D76" i="25" s="1"/>
  <c r="E76" i="25" s="1"/>
  <c r="B77" i="25" s="1"/>
  <c r="A90" i="25"/>
  <c r="C77" i="25" l="1"/>
  <c r="D77" i="25" s="1"/>
  <c r="E77" i="25" s="1"/>
  <c r="B78" i="25" s="1"/>
  <c r="A91" i="25"/>
  <c r="C78" i="25" l="1"/>
  <c r="D78" i="25" s="1"/>
  <c r="E78" i="25" s="1"/>
  <c r="B79" i="25" s="1"/>
  <c r="A92" i="25"/>
  <c r="C79" i="25" l="1"/>
  <c r="D79" i="25" s="1"/>
  <c r="E79" i="25" s="1"/>
  <c r="B80" i="25" s="1"/>
  <c r="A93" i="25"/>
  <c r="C80" i="25" l="1"/>
  <c r="D80" i="25" s="1"/>
  <c r="E80" i="25" s="1"/>
  <c r="B81" i="25" s="1"/>
  <c r="A94" i="25"/>
  <c r="C81" i="25" l="1"/>
  <c r="D81" i="25" s="1"/>
  <c r="E81" i="25" s="1"/>
  <c r="B82" i="25" s="1"/>
  <c r="A95" i="25"/>
  <c r="C82" i="25" l="1"/>
  <c r="D82" i="25" s="1"/>
  <c r="E82" i="25" s="1"/>
  <c r="B83" i="25" s="1"/>
  <c r="A96" i="25"/>
  <c r="C83" i="25" l="1"/>
  <c r="D83" i="25" s="1"/>
  <c r="E83" i="25" s="1"/>
  <c r="B84" i="25" s="1"/>
  <c r="A97" i="25"/>
  <c r="C84" i="25" l="1"/>
  <c r="D84" i="25" s="1"/>
  <c r="E84" i="25" s="1"/>
  <c r="B85" i="25" s="1"/>
  <c r="A98" i="25"/>
  <c r="C85" i="25" l="1"/>
  <c r="D85" i="25" s="1"/>
  <c r="E85" i="25" s="1"/>
  <c r="B86" i="25" s="1"/>
  <c r="A99" i="25"/>
  <c r="C86" i="25" l="1"/>
  <c r="D86" i="25" s="1"/>
  <c r="E86" i="25" s="1"/>
  <c r="B87" i="25" s="1"/>
  <c r="A100" i="25"/>
  <c r="A101" i="25" l="1"/>
  <c r="C87" i="25"/>
  <c r="D87" i="25" s="1"/>
  <c r="E87" i="25" s="1"/>
  <c r="B88" i="25" s="1"/>
  <c r="C88" i="25" l="1"/>
  <c r="D88" i="25" s="1"/>
  <c r="E88" i="25" s="1"/>
  <c r="B89" i="25" s="1"/>
  <c r="A102" i="25"/>
  <c r="C89" i="25" l="1"/>
  <c r="D89" i="25" s="1"/>
  <c r="E89" i="25" s="1"/>
  <c r="B90" i="25" s="1"/>
  <c r="A103" i="25"/>
  <c r="C90" i="25" l="1"/>
  <c r="D90" i="25" s="1"/>
  <c r="E90" i="25" s="1"/>
  <c r="B91" i="25" s="1"/>
  <c r="A104" i="25"/>
  <c r="A105" i="25" l="1"/>
  <c r="C91" i="25"/>
  <c r="D91" i="25" s="1"/>
  <c r="E91" i="25" s="1"/>
  <c r="B92" i="25" s="1"/>
  <c r="C92" i="25" l="1"/>
  <c r="D92" i="25" s="1"/>
  <c r="E92" i="25" s="1"/>
  <c r="B93" i="25" s="1"/>
  <c r="A106" i="25"/>
  <c r="C93" i="25" l="1"/>
  <c r="D93" i="25" s="1"/>
  <c r="E93" i="25" s="1"/>
  <c r="B94" i="25" s="1"/>
  <c r="A107" i="25"/>
  <c r="C94" i="25" l="1"/>
  <c r="D94" i="25" s="1"/>
  <c r="E94" i="25" s="1"/>
  <c r="B95" i="25" s="1"/>
  <c r="A108" i="25"/>
  <c r="A109" i="25" l="1"/>
  <c r="C95" i="25"/>
  <c r="D95" i="25" s="1"/>
  <c r="E95" i="25" s="1"/>
  <c r="B96" i="25" s="1"/>
  <c r="C96" i="25" l="1"/>
  <c r="D96" i="25" s="1"/>
  <c r="E96" i="25" s="1"/>
  <c r="B97" i="25" s="1"/>
  <c r="A110" i="25"/>
  <c r="C97" i="25" l="1"/>
  <c r="D97" i="25" s="1"/>
  <c r="E97" i="25" s="1"/>
  <c r="B98" i="25" s="1"/>
  <c r="A111" i="25"/>
  <c r="C98" i="25" l="1"/>
  <c r="D98" i="25" s="1"/>
  <c r="E98" i="25" s="1"/>
  <c r="B99" i="25" s="1"/>
  <c r="A112" i="25"/>
  <c r="A113" i="25" l="1"/>
  <c r="C99" i="25"/>
  <c r="D99" i="25" s="1"/>
  <c r="E99" i="25" s="1"/>
  <c r="B100" i="25" s="1"/>
  <c r="C100" i="25" l="1"/>
  <c r="D100" i="25" s="1"/>
  <c r="E100" i="25" s="1"/>
  <c r="B101" i="25" s="1"/>
  <c r="A114" i="25"/>
  <c r="C101" i="25" l="1"/>
  <c r="D101" i="25" s="1"/>
  <c r="E101" i="25" s="1"/>
  <c r="B102" i="25" s="1"/>
  <c r="A115" i="25"/>
  <c r="C102" i="25" l="1"/>
  <c r="D102" i="25" s="1"/>
  <c r="E102" i="25" s="1"/>
  <c r="B103" i="25" s="1"/>
  <c r="A116" i="25"/>
  <c r="C103" i="25" l="1"/>
  <c r="D103" i="25" s="1"/>
  <c r="E103" i="25" s="1"/>
  <c r="B104" i="25" s="1"/>
  <c r="A117" i="25"/>
  <c r="C104" i="25" l="1"/>
  <c r="D104" i="25" s="1"/>
  <c r="E104" i="25" s="1"/>
  <c r="B105" i="25" s="1"/>
  <c r="A118" i="25"/>
  <c r="C105" i="25" l="1"/>
  <c r="D105" i="25" s="1"/>
  <c r="E105" i="25" s="1"/>
  <c r="B106" i="25" s="1"/>
  <c r="A119" i="25"/>
  <c r="C106" i="25" l="1"/>
  <c r="D106" i="25" s="1"/>
  <c r="E106" i="25" s="1"/>
  <c r="B107" i="25" s="1"/>
  <c r="A120" i="25"/>
  <c r="C107" i="25" l="1"/>
  <c r="D107" i="25" s="1"/>
  <c r="E107" i="25" s="1"/>
  <c r="B108" i="25" s="1"/>
  <c r="A121" i="25"/>
  <c r="C108" i="25" l="1"/>
  <c r="D108" i="25" s="1"/>
  <c r="E108" i="25" s="1"/>
  <c r="B109" i="25" s="1"/>
  <c r="A122" i="25"/>
  <c r="C109" i="25" l="1"/>
  <c r="D109" i="25" s="1"/>
  <c r="E109" i="25" s="1"/>
  <c r="B110" i="25" s="1"/>
  <c r="A123" i="25"/>
  <c r="C110" i="25" l="1"/>
  <c r="D110" i="25" s="1"/>
  <c r="E110" i="25" s="1"/>
  <c r="B111" i="25" s="1"/>
  <c r="A124" i="25"/>
  <c r="C111" i="25" l="1"/>
  <c r="D111" i="25" s="1"/>
  <c r="E111" i="25" s="1"/>
  <c r="B112" i="25" s="1"/>
  <c r="A125" i="25"/>
  <c r="C112" i="25" l="1"/>
  <c r="D112" i="25" s="1"/>
  <c r="E112" i="25" s="1"/>
  <c r="B113" i="25" s="1"/>
  <c r="A126" i="25"/>
  <c r="C113" i="25" l="1"/>
  <c r="D113" i="25" s="1"/>
  <c r="E113" i="25" s="1"/>
  <c r="B114" i="25" s="1"/>
  <c r="A127" i="25"/>
  <c r="C114" i="25" l="1"/>
  <c r="D114" i="25" s="1"/>
  <c r="E114" i="25" s="1"/>
  <c r="B115" i="25" s="1"/>
  <c r="A128" i="25"/>
  <c r="A129" i="25" l="1"/>
  <c r="C115" i="25"/>
  <c r="D115" i="25" s="1"/>
  <c r="E115" i="25" s="1"/>
  <c r="B116" i="25" s="1"/>
  <c r="C116" i="25" l="1"/>
  <c r="D116" i="25" s="1"/>
  <c r="E116" i="25" s="1"/>
  <c r="B117" i="25" s="1"/>
  <c r="A130" i="25"/>
  <c r="C117" i="25" l="1"/>
  <c r="D117" i="25" s="1"/>
  <c r="E117" i="25" s="1"/>
  <c r="B118" i="25" s="1"/>
  <c r="A131" i="25"/>
  <c r="C118" i="25" l="1"/>
  <c r="D118" i="25" s="1"/>
  <c r="E118" i="25" s="1"/>
  <c r="B119" i="25" s="1"/>
  <c r="D131" i="25"/>
  <c r="A132" i="25"/>
  <c r="D132" i="25" l="1"/>
  <c r="A133" i="25"/>
  <c r="C119" i="25"/>
  <c r="D119" i="25" s="1"/>
  <c r="E119" i="25" s="1"/>
  <c r="B120" i="25" s="1"/>
  <c r="C120" i="25" l="1"/>
  <c r="D120" i="25" s="1"/>
  <c r="E120" i="25" s="1"/>
  <c r="B121" i="25" s="1"/>
  <c r="D133" i="25"/>
  <c r="A134" i="25"/>
  <c r="C121" i="25" l="1"/>
  <c r="D121" i="25" s="1"/>
  <c r="E121" i="25" s="1"/>
  <c r="B122" i="25" s="1"/>
  <c r="D134" i="25"/>
  <c r="A135" i="25"/>
  <c r="C122" i="25" l="1"/>
  <c r="D122" i="25" s="1"/>
  <c r="E122" i="25" s="1"/>
  <c r="B123" i="25" s="1"/>
  <c r="D135" i="25"/>
  <c r="A136" i="25"/>
  <c r="D136" i="25" l="1"/>
  <c r="A137" i="25"/>
  <c r="C123" i="25"/>
  <c r="D123" i="25" s="1"/>
  <c r="E123" i="25" s="1"/>
  <c r="B124" i="25" s="1"/>
  <c r="C124" i="25" l="1"/>
  <c r="D124" i="25" s="1"/>
  <c r="E124" i="25" s="1"/>
  <c r="B125" i="25" s="1"/>
  <c r="A138" i="25"/>
  <c r="D137" i="25"/>
  <c r="A139" i="25" l="1"/>
  <c r="D138" i="25"/>
  <c r="C125" i="25"/>
  <c r="D125" i="25" s="1"/>
  <c r="E125" i="25" s="1"/>
  <c r="B126" i="25" s="1"/>
  <c r="C126" i="25" l="1"/>
  <c r="D126" i="25" s="1"/>
  <c r="E126" i="25" s="1"/>
  <c r="B127" i="25" s="1"/>
  <c r="A140" i="25"/>
  <c r="D139" i="25"/>
  <c r="C127" i="25" l="1"/>
  <c r="D127" i="25" s="1"/>
  <c r="E127" i="25" s="1"/>
  <c r="B128" i="25" s="1"/>
  <c r="A141" i="25"/>
  <c r="D140" i="25"/>
  <c r="D141" i="25" l="1"/>
  <c r="A142" i="25"/>
  <c r="C128" i="25"/>
  <c r="D128" i="25" s="1"/>
  <c r="E128" i="25" s="1"/>
  <c r="B129" i="25" s="1"/>
  <c r="C129" i="25" l="1"/>
  <c r="D129" i="25" s="1"/>
  <c r="E129" i="25" s="1"/>
  <c r="B130" i="25" s="1"/>
  <c r="D142" i="25"/>
  <c r="A143" i="25"/>
  <c r="D143" i="25" l="1"/>
  <c r="A144" i="25"/>
  <c r="C130" i="25"/>
  <c r="D130" i="25" s="1"/>
  <c r="E130" i="25" s="1"/>
  <c r="B131" i="25" s="1"/>
  <c r="E131" i="25" l="1"/>
  <c r="B132" i="25" s="1"/>
  <c r="C131" i="25"/>
  <c r="D144" i="25"/>
  <c r="A145" i="25"/>
  <c r="D145" i="25" l="1"/>
  <c r="A146" i="25"/>
  <c r="E132" i="25"/>
  <c r="B133" i="25" s="1"/>
  <c r="C132" i="25"/>
  <c r="D146" i="25" l="1"/>
  <c r="A147" i="25"/>
  <c r="C133" i="25"/>
  <c r="E133" i="25"/>
  <c r="B134" i="25" s="1"/>
  <c r="E134" i="25" l="1"/>
  <c r="B135" i="25" s="1"/>
  <c r="C134" i="25"/>
  <c r="D147" i="25"/>
  <c r="A148" i="25"/>
  <c r="D148" i="25" l="1"/>
  <c r="A149" i="25"/>
  <c r="E135" i="25"/>
  <c r="B136" i="25" s="1"/>
  <c r="C135" i="25"/>
  <c r="D149" i="25" l="1"/>
  <c r="A150" i="25"/>
  <c r="E136" i="25"/>
  <c r="B137" i="25" s="1"/>
  <c r="C136" i="25"/>
  <c r="C137" i="25" l="1"/>
  <c r="E137" i="25"/>
  <c r="B138" i="25" s="1"/>
  <c r="D150" i="25"/>
  <c r="A151" i="25"/>
  <c r="D151" i="25" l="1"/>
  <c r="A152" i="25"/>
  <c r="E138" i="25"/>
  <c r="B139" i="25" s="1"/>
  <c r="C138" i="25"/>
  <c r="E139" i="25" l="1"/>
  <c r="B140" i="25" s="1"/>
  <c r="C139" i="25"/>
  <c r="D152" i="25"/>
  <c r="A153" i="25"/>
  <c r="D153" i="25" l="1"/>
  <c r="A154" i="25"/>
  <c r="E140" i="25"/>
  <c r="B141" i="25" s="1"/>
  <c r="C140" i="25"/>
  <c r="C141" i="25" l="1"/>
  <c r="E141" i="25"/>
  <c r="B142" i="25" s="1"/>
  <c r="D154" i="25"/>
  <c r="A155" i="25"/>
  <c r="D155" i="25" l="1"/>
  <c r="A156" i="25"/>
  <c r="E142" i="25"/>
  <c r="B143" i="25" s="1"/>
  <c r="C142" i="25"/>
  <c r="E143" i="25" l="1"/>
  <c r="B144" i="25" s="1"/>
  <c r="C143" i="25"/>
  <c r="D156" i="25"/>
  <c r="A157" i="25"/>
  <c r="D157" i="25" l="1"/>
  <c r="A158" i="25"/>
  <c r="E144" i="25"/>
  <c r="B145" i="25" s="1"/>
  <c r="C144" i="25"/>
  <c r="C145" i="25" l="1"/>
  <c r="E145" i="25"/>
  <c r="B146" i="25" s="1"/>
  <c r="D158" i="25"/>
  <c r="A159" i="25"/>
  <c r="D159" i="25" l="1"/>
  <c r="A160" i="25"/>
  <c r="E146" i="25"/>
  <c r="B147" i="25" s="1"/>
  <c r="C146" i="25"/>
  <c r="E147" i="25" l="1"/>
  <c r="B148" i="25" s="1"/>
  <c r="C147" i="25"/>
  <c r="D160" i="25"/>
  <c r="A161" i="25"/>
  <c r="D161" i="25" l="1"/>
  <c r="A162" i="25"/>
  <c r="E148" i="25"/>
  <c r="B149" i="25" s="1"/>
  <c r="C148" i="25"/>
  <c r="C149" i="25" l="1"/>
  <c r="E149" i="25"/>
  <c r="B150" i="25" s="1"/>
  <c r="D162" i="25"/>
  <c r="A163" i="25"/>
  <c r="D163" i="25" l="1"/>
  <c r="A164" i="25"/>
  <c r="E150" i="25"/>
  <c r="B151" i="25" s="1"/>
  <c r="C150" i="25"/>
  <c r="E151" i="25" l="1"/>
  <c r="B152" i="25" s="1"/>
  <c r="C151" i="25"/>
  <c r="A165" i="25"/>
  <c r="D164" i="25"/>
  <c r="D165" i="25" l="1"/>
  <c r="A166" i="25"/>
  <c r="E152" i="25"/>
  <c r="B153" i="25" s="1"/>
  <c r="C152" i="25"/>
  <c r="D166" i="25" l="1"/>
  <c r="A167" i="25"/>
  <c r="C153" i="25"/>
  <c r="E153" i="25"/>
  <c r="B154" i="25" s="1"/>
  <c r="E154" i="25" l="1"/>
  <c r="B155" i="25" s="1"/>
  <c r="C154" i="25"/>
  <c r="A168" i="25"/>
  <c r="D167" i="25"/>
  <c r="D168" i="25" l="1"/>
  <c r="A169" i="25"/>
  <c r="E155" i="25"/>
  <c r="B156" i="25" s="1"/>
  <c r="C155" i="25"/>
  <c r="E156" i="25" l="1"/>
  <c r="B157" i="25" s="1"/>
  <c r="C156" i="25"/>
  <c r="A170" i="25"/>
  <c r="D169" i="25"/>
  <c r="A171" i="25" l="1"/>
  <c r="D170" i="25"/>
  <c r="E157" i="25"/>
  <c r="B158" i="25" s="1"/>
  <c r="C157" i="25"/>
  <c r="E158" i="25" l="1"/>
  <c r="B159" i="25" s="1"/>
  <c r="C158" i="25"/>
  <c r="D171" i="25"/>
  <c r="A172" i="25"/>
  <c r="D172" i="25" l="1"/>
  <c r="A173" i="25"/>
  <c r="E159" i="25"/>
  <c r="B160" i="25" s="1"/>
  <c r="C159" i="25"/>
  <c r="A174" i="25" l="1"/>
  <c r="D173" i="25"/>
  <c r="E160" i="25"/>
  <c r="B161" i="25" s="1"/>
  <c r="C160" i="25"/>
  <c r="C161" i="25" l="1"/>
  <c r="E161" i="25"/>
  <c r="B162" i="25" s="1"/>
  <c r="A175" i="25"/>
  <c r="D174" i="25"/>
  <c r="E162" i="25" l="1"/>
  <c r="B163" i="25" s="1"/>
  <c r="C162" i="25"/>
  <c r="D175" i="25"/>
  <c r="A176" i="25"/>
  <c r="D176" i="25" l="1"/>
  <c r="A177" i="25"/>
  <c r="C163" i="25"/>
  <c r="E163" i="25"/>
  <c r="B164" i="25" s="1"/>
  <c r="E164" i="25" l="1"/>
  <c r="B165" i="25" s="1"/>
  <c r="C164" i="25"/>
  <c r="A178" i="25"/>
  <c r="D177" i="25"/>
  <c r="A179" i="25" l="1"/>
  <c r="D178" i="25"/>
  <c r="C165" i="25"/>
  <c r="E165" i="25"/>
  <c r="B166" i="25" s="1"/>
  <c r="E166" i="25" l="1"/>
  <c r="B167" i="25" s="1"/>
  <c r="C166" i="25"/>
  <c r="D179" i="25"/>
  <c r="A180" i="25"/>
  <c r="D180" i="25" l="1"/>
  <c r="A181" i="25"/>
  <c r="C167" i="25"/>
  <c r="E167" i="25"/>
  <c r="B168" i="25" s="1"/>
  <c r="E168" i="25" l="1"/>
  <c r="B169" i="25" s="1"/>
  <c r="C168" i="25"/>
  <c r="A182" i="25"/>
  <c r="D181" i="25"/>
  <c r="A183" i="25" l="1"/>
  <c r="D182" i="25"/>
  <c r="C169" i="25"/>
  <c r="E169" i="25"/>
  <c r="B170" i="25" s="1"/>
  <c r="E170" i="25" l="1"/>
  <c r="B171" i="25" s="1"/>
  <c r="C170" i="25"/>
  <c r="D183" i="25"/>
  <c r="A184" i="25"/>
  <c r="A185" i="25" l="1"/>
  <c r="D184" i="25"/>
  <c r="C171" i="25"/>
  <c r="E171" i="25"/>
  <c r="B172" i="25" s="1"/>
  <c r="E172" i="25" l="1"/>
  <c r="B173" i="25" s="1"/>
  <c r="C172" i="25"/>
  <c r="A186" i="25"/>
  <c r="D185" i="25"/>
  <c r="A187" i="25" l="1"/>
  <c r="D186" i="25"/>
  <c r="C173" i="25"/>
  <c r="E173" i="25"/>
  <c r="B174" i="25" s="1"/>
  <c r="E174" i="25" l="1"/>
  <c r="B175" i="25" s="1"/>
  <c r="C174" i="25"/>
  <c r="D187" i="25"/>
  <c r="A188" i="25"/>
  <c r="D188" i="25" l="1"/>
  <c r="A189" i="25"/>
  <c r="C175" i="25"/>
  <c r="E175" i="25"/>
  <c r="B176" i="25" s="1"/>
  <c r="E176" i="25" l="1"/>
  <c r="B177" i="25" s="1"/>
  <c r="C176" i="25"/>
  <c r="A190" i="25"/>
  <c r="D189" i="25"/>
  <c r="A191" i="25" l="1"/>
  <c r="D190" i="25"/>
  <c r="E177" i="25"/>
  <c r="B178" i="25" s="1"/>
  <c r="C177" i="25"/>
  <c r="E178" i="25" l="1"/>
  <c r="B179" i="25" s="1"/>
  <c r="C178" i="25"/>
  <c r="D191" i="25"/>
  <c r="A192" i="25"/>
  <c r="A193" i="25" l="1"/>
  <c r="D192" i="25"/>
  <c r="C179" i="25"/>
  <c r="E179" i="25"/>
  <c r="B180" i="25" s="1"/>
  <c r="A194" i="25" l="1"/>
  <c r="D193" i="25"/>
  <c r="E180" i="25"/>
  <c r="B181" i="25" s="1"/>
  <c r="C180" i="25"/>
  <c r="C181" i="25" l="1"/>
  <c r="E181" i="25"/>
  <c r="B182" i="25" s="1"/>
  <c r="A195" i="25"/>
  <c r="D194" i="25"/>
  <c r="E182" i="25" l="1"/>
  <c r="B183" i="25" s="1"/>
  <c r="C182" i="25"/>
  <c r="A196" i="25"/>
  <c r="D195" i="25"/>
  <c r="A197" i="25" l="1"/>
  <c r="D196" i="25"/>
  <c r="C183" i="25"/>
  <c r="E183" i="25"/>
  <c r="B184" i="25" s="1"/>
  <c r="A198" i="25" l="1"/>
  <c r="D197" i="25"/>
  <c r="E184" i="25"/>
  <c r="B185" i="25" s="1"/>
  <c r="C184" i="25"/>
  <c r="E185" i="25" l="1"/>
  <c r="B186" i="25" s="1"/>
  <c r="C185" i="25"/>
  <c r="A199" i="25"/>
  <c r="D198" i="25"/>
  <c r="A200" i="25" l="1"/>
  <c r="D199" i="25"/>
  <c r="E186" i="25"/>
  <c r="B187" i="25" s="1"/>
  <c r="C186" i="25"/>
  <c r="E187" i="25" l="1"/>
  <c r="B188" i="25" s="1"/>
  <c r="C187" i="25"/>
  <c r="A201" i="25"/>
  <c r="D200" i="25"/>
  <c r="A202" i="25" l="1"/>
  <c r="D201" i="25"/>
  <c r="E188" i="25"/>
  <c r="B189" i="25" s="1"/>
  <c r="C188" i="25"/>
  <c r="E189" i="25" l="1"/>
  <c r="B190" i="25" s="1"/>
  <c r="C189" i="25"/>
  <c r="A203" i="25"/>
  <c r="D202" i="25"/>
  <c r="A204" i="25" l="1"/>
  <c r="D203" i="25"/>
  <c r="E190" i="25"/>
  <c r="B191" i="25" s="1"/>
  <c r="C190" i="25"/>
  <c r="E191" i="25" l="1"/>
  <c r="B192" i="25" s="1"/>
  <c r="C191" i="25"/>
  <c r="A205" i="25"/>
  <c r="D204" i="25"/>
  <c r="A206" i="25" l="1"/>
  <c r="D205" i="25"/>
  <c r="E192" i="25"/>
  <c r="B193" i="25" s="1"/>
  <c r="C192" i="25"/>
  <c r="E193" i="25" l="1"/>
  <c r="B194" i="25" s="1"/>
  <c r="C193" i="25"/>
  <c r="A207" i="25"/>
  <c r="D206" i="25"/>
  <c r="A208" i="25" l="1"/>
  <c r="D207" i="25"/>
  <c r="E194" i="25"/>
  <c r="B195" i="25" s="1"/>
  <c r="C194" i="25"/>
  <c r="E195" i="25" l="1"/>
  <c r="B196" i="25" s="1"/>
  <c r="C195" i="25"/>
  <c r="A209" i="25"/>
  <c r="D208" i="25"/>
  <c r="A210" i="25" l="1"/>
  <c r="D209" i="25"/>
  <c r="E196" i="25"/>
  <c r="B197" i="25" s="1"/>
  <c r="C196" i="25"/>
  <c r="E197" i="25" l="1"/>
  <c r="B198" i="25" s="1"/>
  <c r="C197" i="25"/>
  <c r="A211" i="25"/>
  <c r="D210" i="25"/>
  <c r="A212" i="25" l="1"/>
  <c r="D211" i="25"/>
  <c r="E198" i="25"/>
  <c r="B199" i="25" s="1"/>
  <c r="C198" i="25"/>
  <c r="E199" i="25" l="1"/>
  <c r="B200" i="25" s="1"/>
  <c r="C199" i="25"/>
  <c r="A213" i="25"/>
  <c r="D212" i="25"/>
  <c r="A214" i="25" l="1"/>
  <c r="D213" i="25"/>
  <c r="E200" i="25"/>
  <c r="B201" i="25" s="1"/>
  <c r="C200" i="25"/>
  <c r="E201" i="25" l="1"/>
  <c r="B202" i="25" s="1"/>
  <c r="C201" i="25"/>
  <c r="A215" i="25"/>
  <c r="D214" i="25"/>
  <c r="A216" i="25" l="1"/>
  <c r="D215" i="25"/>
  <c r="E202" i="25"/>
  <c r="B203" i="25" s="1"/>
  <c r="C202" i="25"/>
  <c r="E203" i="25" l="1"/>
  <c r="B204" i="25" s="1"/>
  <c r="C203" i="25"/>
  <c r="A217" i="25"/>
  <c r="D216" i="25"/>
  <c r="A218" i="25" l="1"/>
  <c r="D217" i="25"/>
  <c r="E204" i="25"/>
  <c r="B205" i="25" s="1"/>
  <c r="C204" i="25"/>
  <c r="E205" i="25" l="1"/>
  <c r="B206" i="25" s="1"/>
  <c r="C205" i="25"/>
  <c r="A219" i="25"/>
  <c r="D218" i="25"/>
  <c r="A220" i="25" l="1"/>
  <c r="D219" i="25"/>
  <c r="E206" i="25"/>
  <c r="B207" i="25" s="1"/>
  <c r="C206" i="25"/>
  <c r="E207" i="25" l="1"/>
  <c r="B208" i="25" s="1"/>
  <c r="C207" i="25"/>
  <c r="A221" i="25"/>
  <c r="D220" i="25"/>
  <c r="A222" i="25" l="1"/>
  <c r="D221" i="25"/>
  <c r="E208" i="25"/>
  <c r="B209" i="25" s="1"/>
  <c r="C208" i="25"/>
  <c r="E209" i="25" l="1"/>
  <c r="B210" i="25" s="1"/>
  <c r="C209" i="25"/>
  <c r="A223" i="25"/>
  <c r="D222" i="25"/>
  <c r="A224" i="25" l="1"/>
  <c r="D223" i="25"/>
  <c r="E210" i="25"/>
  <c r="B211" i="25" s="1"/>
  <c r="C210" i="25"/>
  <c r="E211" i="25" l="1"/>
  <c r="B212" i="25" s="1"/>
  <c r="C211" i="25"/>
  <c r="A225" i="25"/>
  <c r="D224" i="25"/>
  <c r="A226" i="25" l="1"/>
  <c r="D225" i="25"/>
  <c r="E212" i="25"/>
  <c r="B213" i="25" s="1"/>
  <c r="C212" i="25"/>
  <c r="E213" i="25" l="1"/>
  <c r="B214" i="25" s="1"/>
  <c r="C213" i="25"/>
  <c r="A227" i="25"/>
  <c r="D226" i="25"/>
  <c r="A228" i="25" l="1"/>
  <c r="D227" i="25"/>
  <c r="E214" i="25"/>
  <c r="B215" i="25" s="1"/>
  <c r="C214" i="25"/>
  <c r="E215" i="25" l="1"/>
  <c r="B216" i="25" s="1"/>
  <c r="C215" i="25"/>
  <c r="A229" i="25"/>
  <c r="D228" i="25"/>
  <c r="A230" i="25" l="1"/>
  <c r="D229" i="25"/>
  <c r="E216" i="25"/>
  <c r="B217" i="25" s="1"/>
  <c r="C216" i="25"/>
  <c r="E217" i="25" l="1"/>
  <c r="B218" i="25" s="1"/>
  <c r="C217" i="25"/>
  <c r="A231" i="25"/>
  <c r="D230" i="25"/>
  <c r="A232" i="25" l="1"/>
  <c r="D231" i="25"/>
  <c r="E218" i="25"/>
  <c r="B219" i="25" s="1"/>
  <c r="C218" i="25"/>
  <c r="E219" i="25" l="1"/>
  <c r="B220" i="25" s="1"/>
  <c r="C219" i="25"/>
  <c r="A233" i="25"/>
  <c r="D232" i="25"/>
  <c r="A234" i="25" l="1"/>
  <c r="D233" i="25"/>
  <c r="E220" i="25"/>
  <c r="B221" i="25" s="1"/>
  <c r="C220" i="25"/>
  <c r="E221" i="25" l="1"/>
  <c r="B222" i="25" s="1"/>
  <c r="C221" i="25"/>
  <c r="A235" i="25"/>
  <c r="D234" i="25"/>
  <c r="A236" i="25" l="1"/>
  <c r="D235" i="25"/>
  <c r="E222" i="25"/>
  <c r="B223" i="25" s="1"/>
  <c r="C222" i="25"/>
  <c r="E223" i="25" l="1"/>
  <c r="B224" i="25" s="1"/>
  <c r="C223" i="25"/>
  <c r="A237" i="25"/>
  <c r="D236" i="25"/>
  <c r="A238" i="25" l="1"/>
  <c r="D237" i="25"/>
  <c r="E224" i="25"/>
  <c r="B225" i="25" s="1"/>
  <c r="C224" i="25"/>
  <c r="E225" i="25" l="1"/>
  <c r="B226" i="25" s="1"/>
  <c r="C225" i="25"/>
  <c r="A239" i="25"/>
  <c r="D238" i="25"/>
  <c r="A240" i="25" l="1"/>
  <c r="D239" i="25"/>
  <c r="E226" i="25"/>
  <c r="B227" i="25" s="1"/>
  <c r="C226" i="25"/>
  <c r="E227" i="25" l="1"/>
  <c r="B228" i="25" s="1"/>
  <c r="C227" i="25"/>
  <c r="A241" i="25"/>
  <c r="D240" i="25"/>
  <c r="A242" i="25" l="1"/>
  <c r="D241" i="25"/>
  <c r="E228" i="25"/>
  <c r="B229" i="25" s="1"/>
  <c r="C228" i="25"/>
  <c r="E229" i="25" l="1"/>
  <c r="B230" i="25" s="1"/>
  <c r="C229" i="25"/>
  <c r="A243" i="25"/>
  <c r="D242" i="25"/>
  <c r="A244" i="25" l="1"/>
  <c r="D243" i="25"/>
  <c r="E230" i="25"/>
  <c r="B231" i="25" s="1"/>
  <c r="C230" i="25"/>
  <c r="E231" i="25" l="1"/>
  <c r="B232" i="25" s="1"/>
  <c r="C231" i="25"/>
  <c r="A245" i="25"/>
  <c r="D244" i="25"/>
  <c r="A246" i="25" l="1"/>
  <c r="D245" i="25"/>
  <c r="E232" i="25"/>
  <c r="B233" i="25" s="1"/>
  <c r="C232" i="25"/>
  <c r="E233" i="25" l="1"/>
  <c r="B234" i="25" s="1"/>
  <c r="C233" i="25"/>
  <c r="A247" i="25"/>
  <c r="D246" i="25"/>
  <c r="A248" i="25" l="1"/>
  <c r="D247" i="25"/>
  <c r="E234" i="25"/>
  <c r="B235" i="25" s="1"/>
  <c r="C234" i="25"/>
  <c r="E235" i="25" l="1"/>
  <c r="B236" i="25" s="1"/>
  <c r="C235" i="25"/>
  <c r="A249" i="25"/>
  <c r="D248" i="25"/>
  <c r="A250" i="25" l="1"/>
  <c r="D250" i="25" s="1"/>
  <c r="D249" i="25"/>
  <c r="E236" i="25"/>
  <c r="B237" i="25" s="1"/>
  <c r="C236" i="25"/>
  <c r="E237" i="25" l="1"/>
  <c r="B238" i="25" s="1"/>
  <c r="C237" i="25"/>
  <c r="E238" i="25" l="1"/>
  <c r="B239" i="25" s="1"/>
  <c r="C238" i="25"/>
  <c r="E239" i="25" l="1"/>
  <c r="B240" i="25" s="1"/>
  <c r="C239" i="25"/>
  <c r="E240" i="25" l="1"/>
  <c r="B241" i="25" s="1"/>
  <c r="C240" i="25"/>
  <c r="E241" i="25" l="1"/>
  <c r="B242" i="25" s="1"/>
  <c r="C241" i="25"/>
  <c r="C242" i="25" l="1"/>
  <c r="E242" i="25"/>
  <c r="B243" i="25" s="1"/>
  <c r="E243" i="25" l="1"/>
  <c r="B244" i="25" s="1"/>
  <c r="C243" i="25"/>
  <c r="E244" i="25" l="1"/>
  <c r="B245" i="25" s="1"/>
  <c r="C244" i="25"/>
  <c r="E245" i="25" l="1"/>
  <c r="B246" i="25" s="1"/>
  <c r="C245" i="25"/>
  <c r="C246" i="25" l="1"/>
  <c r="E246" i="25"/>
  <c r="B247" i="25" s="1"/>
  <c r="E247" i="25" l="1"/>
  <c r="B248" i="25" s="1"/>
  <c r="C247" i="25"/>
  <c r="E248" i="25" l="1"/>
  <c r="B249" i="25" s="1"/>
  <c r="C248" i="25"/>
  <c r="E249" i="25" l="1"/>
  <c r="B250" i="25" s="1"/>
  <c r="C249" i="25"/>
  <c r="E250" i="25" l="1"/>
  <c r="C250" i="25"/>
  <c r="C251" i="25" s="1"/>
</calcChain>
</file>

<file path=xl/sharedStrings.xml><?xml version="1.0" encoding="utf-8"?>
<sst xmlns="http://schemas.openxmlformats.org/spreadsheetml/2006/main" count="3127" uniqueCount="714">
  <si>
    <t>Average</t>
  </si>
  <si>
    <t>Depreciation</t>
  </si>
  <si>
    <t>Tax Paid</t>
  </si>
  <si>
    <t>Grand Total</t>
  </si>
  <si>
    <t>Appraised Monthly Income</t>
  </si>
  <si>
    <t>Appraised Obligations</t>
  </si>
  <si>
    <t>Max EMI</t>
  </si>
  <si>
    <t>Tenor (Months)</t>
  </si>
  <si>
    <t>Rate Of Interest</t>
  </si>
  <si>
    <t>EMI Factor</t>
  </si>
  <si>
    <t xml:space="preserve">RECOMMENDATION </t>
  </si>
  <si>
    <t>Property value – 1</t>
  </si>
  <si>
    <t>Property value – 2</t>
  </si>
  <si>
    <t>Property Value ( lower )</t>
  </si>
  <si>
    <t>EMI</t>
  </si>
  <si>
    <t>Actual LTV</t>
  </si>
  <si>
    <t>Actual FOIR</t>
  </si>
  <si>
    <t>Combined LTV &amp; FOIR</t>
  </si>
  <si>
    <t>Profit &amp; Loss Account</t>
  </si>
  <si>
    <t>% Growth</t>
  </si>
  <si>
    <t>Rs. Lacs</t>
  </si>
  <si>
    <t>Total Income</t>
  </si>
  <si>
    <t>Non cash expenses written off</t>
  </si>
  <si>
    <t>PAT</t>
  </si>
  <si>
    <t>Actual Cash Profit</t>
  </si>
  <si>
    <t xml:space="preserve">Balance Sheet </t>
  </si>
  <si>
    <t>Total Net worth</t>
  </si>
  <si>
    <t>Revaluation Reserve</t>
  </si>
  <si>
    <t xml:space="preserve">Long Term Loans from Banks/FI   </t>
  </si>
  <si>
    <t xml:space="preserve">Working Capital Limits from Banks/FI's  </t>
  </si>
  <si>
    <t>Total Liabilities to outsiders</t>
  </si>
  <si>
    <t>Balance Sheet Total</t>
  </si>
  <si>
    <t>Fixed Assets less depreciation</t>
  </si>
  <si>
    <t>Investments</t>
  </si>
  <si>
    <t>Current Assets:</t>
  </si>
  <si>
    <t>Receivables / Debtors</t>
  </si>
  <si>
    <t xml:space="preserve"> Debtors &gt; 6 months</t>
  </si>
  <si>
    <t xml:space="preserve"> Debtors &lt; 6 months</t>
  </si>
  <si>
    <t>Cash and Bank</t>
  </si>
  <si>
    <t>Loans &amp; Advances</t>
  </si>
  <si>
    <t>Loans &amp; Advances given to directors/partners etc</t>
  </si>
  <si>
    <t xml:space="preserve">Loans and Advances given to others  </t>
  </si>
  <si>
    <t>Ratios</t>
  </si>
  <si>
    <t>Average Collection Period</t>
  </si>
  <si>
    <t>Average Days in Inventory</t>
  </si>
  <si>
    <t>Current Ratio</t>
  </si>
  <si>
    <t>Liquidity Ratio</t>
  </si>
  <si>
    <t>Debt Equity Ratio</t>
  </si>
  <si>
    <t>Interest Coverage Ratio</t>
  </si>
  <si>
    <t>DSCR</t>
  </si>
  <si>
    <t>DSCR after the proposed Loan</t>
  </si>
  <si>
    <t>Gross Profit Margin Ratio</t>
  </si>
  <si>
    <t>Net Profit Margin Ratio</t>
  </si>
  <si>
    <t>Cash Profit Ratio</t>
  </si>
  <si>
    <t>Growth in Sales</t>
  </si>
  <si>
    <t>Growth in Net Profits</t>
  </si>
  <si>
    <t>Cash Flow Statement</t>
  </si>
  <si>
    <t>Net Profit After Tax</t>
  </si>
  <si>
    <t>Add :</t>
  </si>
  <si>
    <t>Misc expenses written off/non cash expenses</t>
  </si>
  <si>
    <t>Provision for tax</t>
  </si>
  <si>
    <t>Interest</t>
  </si>
  <si>
    <t>Less : Other income (non business income)</t>
  </si>
  <si>
    <t>Operating cash profit/(Loss ) before working capital changes</t>
  </si>
  <si>
    <t>Total</t>
  </si>
  <si>
    <t>Cash Generated from operations</t>
  </si>
  <si>
    <t>Net Cash from Operations</t>
  </si>
  <si>
    <t>Snap Shot of Financial</t>
  </si>
  <si>
    <t xml:space="preserve">Turnover </t>
  </si>
  <si>
    <t xml:space="preserve">Gross profit </t>
  </si>
  <si>
    <t>Secured loan</t>
  </si>
  <si>
    <t>Unsecured loans from partners/shareholders</t>
  </si>
  <si>
    <t>Sr No</t>
  </si>
  <si>
    <t>Loan Type</t>
  </si>
  <si>
    <t>Start Date</t>
  </si>
  <si>
    <t>Status</t>
  </si>
  <si>
    <t>Cleared From</t>
  </si>
  <si>
    <t>CUSTOMER NAME</t>
  </si>
  <si>
    <t>DATE OF DEBIT</t>
  </si>
  <si>
    <t>Bank</t>
  </si>
  <si>
    <t>Date of ITR Filed</t>
  </si>
  <si>
    <t>QUERIES</t>
  </si>
  <si>
    <t>BANKING RELATED</t>
  </si>
  <si>
    <t>OTHERS</t>
  </si>
  <si>
    <t>LOANS / RTR / CIBIL RELATED</t>
  </si>
  <si>
    <t>A/c of</t>
  </si>
  <si>
    <t>A/c No.</t>
  </si>
  <si>
    <t>Type</t>
  </si>
  <si>
    <t>Period</t>
  </si>
  <si>
    <t>Limit</t>
  </si>
  <si>
    <t>Particular</t>
  </si>
  <si>
    <t>Summation</t>
  </si>
  <si>
    <t>Balance at Specific Date In Month</t>
  </si>
  <si>
    <t>Months</t>
  </si>
  <si>
    <t>Debits</t>
  </si>
  <si>
    <t>Credits</t>
  </si>
  <si>
    <t>10th</t>
  </si>
  <si>
    <t>20th</t>
  </si>
  <si>
    <t>Age at the time of application</t>
  </si>
  <si>
    <t>Age at the time of maturity of the loan</t>
  </si>
  <si>
    <t>Relationship with Applicant</t>
  </si>
  <si>
    <t>Close Date</t>
  </si>
  <si>
    <t>Total Secured Loans</t>
  </si>
  <si>
    <t>1st</t>
  </si>
  <si>
    <t>5th</t>
  </si>
  <si>
    <t>15th</t>
  </si>
  <si>
    <t>25th</t>
  </si>
  <si>
    <t>Stop Pymt.</t>
  </si>
  <si>
    <t>LOAN TYPE</t>
  </si>
  <si>
    <t>BANK/FI NAME</t>
  </si>
  <si>
    <t>LOAN AMOUNT</t>
  </si>
  <si>
    <t>Avg</t>
  </si>
  <si>
    <t>Inw</t>
  </si>
  <si>
    <t>Outw</t>
  </si>
  <si>
    <t>Chq Bounces</t>
  </si>
  <si>
    <t>Eligibility (%)</t>
  </si>
  <si>
    <t>Eligibility (Rs.)</t>
  </si>
  <si>
    <t>Max FOIR</t>
  </si>
  <si>
    <t>Loan Amt (Rs. In lacs)</t>
  </si>
  <si>
    <t>Loan Eligibility (Rs. In lacs)</t>
  </si>
  <si>
    <t>ITR / FINANCIALS RELATED/OTHER</t>
  </si>
  <si>
    <t>Salary to Directors/Partners</t>
  </si>
  <si>
    <t>Interest paid to Directors/Partners</t>
  </si>
  <si>
    <t>Current Liabilities &amp; Provisions:</t>
  </si>
  <si>
    <t>Labour and Wages (Mfg Co.)</t>
  </si>
  <si>
    <t>Other Current Liabilities &amp; Provisions</t>
  </si>
  <si>
    <t>Unsecured loans from Related Parties (Partners/Directors  &amp; shareholders)</t>
  </si>
  <si>
    <t>Other direct expenses (Part of main operating cost - Handling, Carriage Inward etc)</t>
  </si>
  <si>
    <t>Administrative Expenses (Including Salaries to staff)</t>
  </si>
  <si>
    <t>Selling, Marketing &amp; Distribution Expenses</t>
  </si>
  <si>
    <t>Quick Ratio</t>
  </si>
  <si>
    <t>Debt Equity Ratio (Adjusted Net-worth)</t>
  </si>
  <si>
    <t xml:space="preserve">Sr. No. </t>
  </si>
  <si>
    <t>Constitution</t>
  </si>
  <si>
    <t xml:space="preserve">CIBIL Score </t>
  </si>
  <si>
    <t>Op. Bal.</t>
  </si>
  <si>
    <t>Closing Balance</t>
  </si>
  <si>
    <t>Name of the Applicant</t>
  </si>
  <si>
    <t>Name of the Financier</t>
  </si>
  <si>
    <t>Loan Amount</t>
  </si>
  <si>
    <t>Tenor (in months)</t>
  </si>
  <si>
    <t>To be considered as obligation</t>
  </si>
  <si>
    <t>No. of bounces in last twelve months</t>
  </si>
  <si>
    <t>Current O/s</t>
  </si>
  <si>
    <t>Total EMI</t>
  </si>
  <si>
    <t>No. of Credits</t>
  </si>
  <si>
    <t>No. of Debits</t>
  </si>
  <si>
    <t>Nature of Loan</t>
  </si>
  <si>
    <t>Increase / Decrease over Previous Year</t>
  </si>
  <si>
    <t>Sales / Gross Receipts</t>
  </si>
  <si>
    <t>Other Income (Related to Business)</t>
  </si>
  <si>
    <t>Indirect Expenses</t>
  </si>
  <si>
    <t>Gross Profit (Business Margins %)</t>
  </si>
  <si>
    <t>Any other payments made to Partners / Directors</t>
  </si>
  <si>
    <t>Finance Cost</t>
  </si>
  <si>
    <t>Interest paid on Term Loan</t>
  </si>
  <si>
    <t>Interest paid on Cash Credit / Overdraft</t>
  </si>
  <si>
    <t>Interest paid on Unsecured Loan (Private Parties)</t>
  </si>
  <si>
    <t>Other finance cost</t>
  </si>
  <si>
    <t>PBDIT (excluding other income)</t>
  </si>
  <si>
    <t>Profit Before Tax (excluding other income)</t>
  </si>
  <si>
    <t>Other Income (Not related to business)</t>
  </si>
  <si>
    <t>Cash Profits (PBT + Depreciation + Other Income - Other income not related to business)</t>
  </si>
  <si>
    <t>Share Capital / Capital Account (For Proprietor / Partners )</t>
  </si>
  <si>
    <t>Deferred tax Liability / (Assets)</t>
  </si>
  <si>
    <t>Statutory Dues (Provisions for Income Tax, Sales Tax, Service Tax or any other statutory dues)</t>
  </si>
  <si>
    <t xml:space="preserve">Sundry Creditors </t>
  </si>
  <si>
    <t>Reserves &amp; Surplus (Share Premium, Other Reserves, Net Profit from P&amp;L Account)</t>
  </si>
  <si>
    <t>Unsecured loans</t>
  </si>
  <si>
    <t>Banks and FI Institutions (i.e BL / PL etc)</t>
  </si>
  <si>
    <t>Others</t>
  </si>
  <si>
    <t>Total Unsecured Loans</t>
  </si>
  <si>
    <t>Current Maturities of Long-term borrowings (if breakup is available)</t>
  </si>
  <si>
    <t>Share Application Money pending allotment</t>
  </si>
  <si>
    <t>Adjusted Net worth (excluding Revaluation Reserve)</t>
  </si>
  <si>
    <t>Total Loan Funds</t>
  </si>
  <si>
    <t>Investment in Shares / MF / PPF / Jewellery etc</t>
  </si>
  <si>
    <t>Investment in Properties (Land, Flat etc)</t>
  </si>
  <si>
    <t>Investment in Group Companies</t>
  </si>
  <si>
    <t>Other Investments</t>
  </si>
  <si>
    <t>Inventories / Work in Progress</t>
  </si>
  <si>
    <t>Other Current Assets</t>
  </si>
  <si>
    <r>
      <t>Non-current Assets (Preop+Preliminary+Unamortized exp</t>
    </r>
    <r>
      <rPr>
        <sz val="11"/>
        <rFont val="Calibri"/>
        <family val="2"/>
      </rPr>
      <t xml:space="preserve">)  </t>
    </r>
  </si>
  <si>
    <t>Other administrative expenses</t>
  </si>
  <si>
    <t>Name of Applicant / Co-applicant</t>
  </si>
  <si>
    <t>Seasoning (in months)</t>
  </si>
  <si>
    <t>Balance Tenor (in Months)</t>
  </si>
  <si>
    <t>Note: Balance transfer cases to be mentioned first, latest loan and so on. Non-EMI based should be in the last rows.</t>
  </si>
  <si>
    <t>Opening Stock</t>
  </si>
  <si>
    <t>Purchases</t>
  </si>
  <si>
    <t>Closing Stock</t>
  </si>
  <si>
    <t>Raw Material consumed (Op. Stock + Purchases - Closing Stock)</t>
  </si>
  <si>
    <t>Direct Expenses - COGS</t>
  </si>
  <si>
    <t>Limit Utilisation</t>
  </si>
  <si>
    <t>Working Capital</t>
  </si>
  <si>
    <t>Loan Amount Proposed (Rs. In Lacs)</t>
  </si>
  <si>
    <t>Nil</t>
  </si>
  <si>
    <t>Debtors Period (In Days)</t>
  </si>
  <si>
    <t>Creditors Period (In Days)</t>
  </si>
  <si>
    <t>Partners Remuneration / Directors Remuneration</t>
  </si>
  <si>
    <t xml:space="preserve">Interest paid to Partners / Directors </t>
  </si>
  <si>
    <t>Cash Generation From Investing Activities</t>
  </si>
  <si>
    <t>Cash Generation From Financing Activities</t>
  </si>
  <si>
    <t>Add:Opening Balance at the beg of year</t>
  </si>
  <si>
    <t>Cash Balance at the end of year</t>
  </si>
  <si>
    <t>Cash Surplus / (Deficit ) From Activities</t>
  </si>
  <si>
    <t>Trade and other receivables ( + )/ -</t>
  </si>
  <si>
    <t>Inventories ( + )/ -</t>
  </si>
  <si>
    <t>Loans &amp; Advances( Less Than 12 Months) ( + )/ -</t>
  </si>
  <si>
    <t>other current liabilities + / (-)</t>
  </si>
  <si>
    <r>
      <rPr>
        <b/>
        <u/>
        <sz val="11"/>
        <rFont val="Calibri"/>
        <family val="2"/>
      </rPr>
      <t>Less :</t>
    </r>
    <r>
      <rPr>
        <sz val="11"/>
        <rFont val="Calibri"/>
        <family val="2"/>
      </rPr>
      <t xml:space="preserve"> taxes paid</t>
    </r>
  </si>
  <si>
    <t>DSCR ( After the proposed loan)</t>
  </si>
  <si>
    <t>DSCR ( Before the Proposed Loan)</t>
  </si>
  <si>
    <t>Regular Income Method</t>
  </si>
  <si>
    <t>EMI (for one year of proposed Loan)</t>
  </si>
  <si>
    <t>Previous Exposure with Fedbank</t>
  </si>
  <si>
    <t>ITR Details of Applicants</t>
  </si>
  <si>
    <t>Name of the applicant:</t>
  </si>
  <si>
    <t>Particulars</t>
  </si>
  <si>
    <t>Date of filing ITR</t>
  </si>
  <si>
    <t>Gross Total Income</t>
  </si>
  <si>
    <t>Net Income</t>
  </si>
  <si>
    <t>ALL APPLICANT'S / BUSINESS COMBINED</t>
  </si>
  <si>
    <t>Enter loan amount</t>
  </si>
  <si>
    <t>ROI (p.a.)</t>
  </si>
  <si>
    <t>Term in years</t>
  </si>
  <si>
    <t>EMI (monthly rest)</t>
  </si>
  <si>
    <t>Amortization schedule</t>
  </si>
  <si>
    <t>Opening</t>
  </si>
  <si>
    <t>Principal</t>
  </si>
  <si>
    <t>Closing</t>
  </si>
  <si>
    <t>Note: Use the same sheet for surrogate calculations. May changes as per your requirements</t>
  </si>
  <si>
    <t>S No.</t>
  </si>
  <si>
    <t>Verification type</t>
  </si>
  <si>
    <t>Web sites address</t>
  </si>
  <si>
    <t>Verified (Y/N)</t>
  </si>
  <si>
    <t>PAN number</t>
  </si>
  <si>
    <t>https://onlineservices.tin.egov-nsdl.com/etaxnew/tdsnontds.jsp</t>
  </si>
  <si>
    <t xml:space="preserve">CA membership number </t>
  </si>
  <si>
    <t>http://www.icai.org/new_post.html?post_id=1812&amp;c_id=92</t>
  </si>
  <si>
    <t>CA Firm number/name</t>
  </si>
  <si>
    <t>http://www.icai.org/new_post.html?post_id=1813&amp;c_id=93</t>
  </si>
  <si>
    <t>Voter ID card search state-wise</t>
  </si>
  <si>
    <t>http://eci.nic.in/eci_main1/Linkto_electo_search.aspx</t>
  </si>
  <si>
    <t xml:space="preserve">RBI Defaulter list </t>
  </si>
  <si>
    <t>https://suit.cibil.com</t>
  </si>
  <si>
    <t xml:space="preserve">Tax challan </t>
  </si>
  <si>
    <t>https://tin.tin.nsdl.com/oltas/servlet/QueryTaxpayerAjax</t>
  </si>
  <si>
    <t>TAN number</t>
  </si>
  <si>
    <t>https://incometaxindiaefiling.gov.in/e-Filing/Services/KnowYourTanLink.html</t>
  </si>
  <si>
    <t>Watchout Investors</t>
  </si>
  <si>
    <t>http://www.watchoutinvestors.com/default2a.asp</t>
  </si>
  <si>
    <t>Company and directors’ other company directorships details</t>
  </si>
  <si>
    <t>http://www.companywiki.in</t>
  </si>
  <si>
    <t>MCA check</t>
  </si>
  <si>
    <t>http://www.mca.gov.in/DCAPortalWeb/dca/MyMCALogin.do?method=setDefaultProperty&amp;mode=31</t>
  </si>
  <si>
    <t>Google search</t>
  </si>
  <si>
    <t>www.google.com</t>
  </si>
  <si>
    <t>PSL Declaration</t>
  </si>
  <si>
    <t>Declaration from customer confirming original value of Plant &amp; Machinery of latest FY, duly certified by Chartered Accountant.</t>
  </si>
  <si>
    <t>ROC Search</t>
  </si>
  <si>
    <t>Litigation website</t>
  </si>
  <si>
    <r>
      <t>·</t>
    </r>
    <r>
      <rPr>
        <sz val="7"/>
        <rFont val="Times New Roman"/>
        <family val="1"/>
      </rPr>
      <t xml:space="preserve">         </t>
    </r>
    <r>
      <rPr>
        <sz val="11"/>
        <rFont val="Calibri"/>
        <family val="2"/>
      </rPr>
      <t>Some ratings agencies that can be checked: CRISIL, Fitch ratings, CARE, ICRA, ONICRA, Brickwork ratings, SMERA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</si>
  <si>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1"/>
        <rFont val="Calibri"/>
        <family val="2"/>
      </rPr>
      <t>All Audit reports are to be filed online now, we can collect confirmation receipt of same</t>
    </r>
  </si>
  <si>
    <t>Online filed VAT returns copy should have bar code on front page</t>
  </si>
  <si>
    <t>SMA check if FB / NFB limit from any financer is &gt; 5 crore</t>
  </si>
  <si>
    <t xml:space="preserve">Profit Before Tax </t>
  </si>
  <si>
    <t xml:space="preserve">Intrest on Loan </t>
  </si>
  <si>
    <t xml:space="preserve">Tax  </t>
  </si>
  <si>
    <t>EMI Paid from this Account</t>
  </si>
  <si>
    <t>Stop Pymt</t>
  </si>
  <si>
    <t>30th</t>
  </si>
  <si>
    <t>I/w</t>
  </si>
  <si>
    <t>O/w</t>
  </si>
  <si>
    <t>Month</t>
  </si>
  <si>
    <t>Cost as % of sales of 2018</t>
  </si>
  <si>
    <t>Cost as % of sales of 2017</t>
  </si>
  <si>
    <t>Cost as % of sales of 2016</t>
  </si>
  <si>
    <t>Cost as % of sales of 2015</t>
  </si>
  <si>
    <t>Property Owner</t>
  </si>
  <si>
    <t>Income Considered</t>
  </si>
  <si>
    <t>Consider as FO</t>
  </si>
  <si>
    <t>Not Considered</t>
  </si>
  <si>
    <t>NAME OF APPLICANT</t>
  </si>
  <si>
    <t>Business Profile</t>
  </si>
  <si>
    <t>NC Reference ID</t>
  </si>
  <si>
    <t>Lender Reference ID</t>
  </si>
  <si>
    <t>Case Name</t>
  </si>
  <si>
    <t>Name as per PAN document</t>
  </si>
  <si>
    <t>Name as per NSDL database</t>
  </si>
  <si>
    <t>PAN</t>
  </si>
  <si>
    <t>Verified on</t>
  </si>
  <si>
    <t>GSTIN</t>
  </si>
  <si>
    <t>Date of Incorporation</t>
  </si>
  <si>
    <t>Vintage</t>
  </si>
  <si>
    <t>Nature of Business</t>
  </si>
  <si>
    <t>CIN</t>
  </si>
  <si>
    <t>Authorised Capital</t>
  </si>
  <si>
    <t>Paid up Capital</t>
  </si>
  <si>
    <t>Registered Address</t>
  </si>
  <si>
    <t>Shareholding Pattern</t>
  </si>
  <si>
    <t>Equity Shareholders</t>
  </si>
  <si>
    <t>Sl.No</t>
  </si>
  <si>
    <t>Name</t>
  </si>
  <si>
    <t>No. of Shares</t>
  </si>
  <si>
    <t>% of Holding</t>
  </si>
  <si>
    <t>Address</t>
  </si>
  <si>
    <t>Remarks</t>
  </si>
  <si>
    <t>Preference Shareholders</t>
  </si>
  <si>
    <t>Debentures Holders</t>
  </si>
  <si>
    <t>No. of Debentures</t>
  </si>
  <si>
    <t>Source</t>
  </si>
  <si>
    <t>CA Membership</t>
  </si>
  <si>
    <t>Name as per document</t>
  </si>
  <si>
    <t>CA Membership No.</t>
  </si>
  <si>
    <t>Name as per ICAI database</t>
  </si>
  <si>
    <t>Credit Information Report</t>
  </si>
  <si>
    <t>Applicant</t>
  </si>
  <si>
    <t>Co-Applicant 1</t>
  </si>
  <si>
    <t>Co-Applicant 2</t>
  </si>
  <si>
    <t>Co-Applicant 3</t>
  </si>
  <si>
    <t>Credit Information Company</t>
  </si>
  <si>
    <t>PAN No</t>
  </si>
  <si>
    <t>Credit Score</t>
  </si>
  <si>
    <t>Principal Outstanding (POS) as per Credit Report</t>
  </si>
  <si>
    <t>High Credit as per Credit Report</t>
  </si>
  <si>
    <t>POS to High Credit (%)</t>
  </si>
  <si>
    <t>Consolidated Banking</t>
  </si>
  <si>
    <t>Banking 1</t>
  </si>
  <si>
    <t>Name of the Account Holder:</t>
  </si>
  <si>
    <t>Banking 2</t>
  </si>
  <si>
    <t>Banking 3</t>
  </si>
  <si>
    <t>Banking 4</t>
  </si>
  <si>
    <t>Banking 5</t>
  </si>
  <si>
    <t>Business Transactions</t>
  </si>
  <si>
    <t>BANK A/c</t>
  </si>
  <si>
    <t>.</t>
  </si>
  <si>
    <t xml:space="preserve"> </t>
  </si>
  <si>
    <t>Location</t>
  </si>
  <si>
    <t>Applicant Details</t>
  </si>
  <si>
    <t>Company Profile</t>
  </si>
  <si>
    <t xml:space="preserve">CIN </t>
  </si>
  <si>
    <t>Company Name</t>
  </si>
  <si>
    <t>ROC Code</t>
  </si>
  <si>
    <t>Registration Number</t>
  </si>
  <si>
    <t>Company Category</t>
  </si>
  <si>
    <t>Company SubCategory</t>
  </si>
  <si>
    <t xml:space="preserve">Class of Company </t>
  </si>
  <si>
    <t>Authorised Capital (Rs)</t>
  </si>
  <si>
    <t>Paid up Capital (Rs)</t>
  </si>
  <si>
    <t>Number of Members(If Co. w/o Share Capital)</t>
  </si>
  <si>
    <t>Vintage:</t>
  </si>
  <si>
    <t xml:space="preserve">Registered Address </t>
  </si>
  <si>
    <t>Address other than R/o where all or any books of account and papers are maintained</t>
  </si>
  <si>
    <t>Email Id</t>
  </si>
  <si>
    <t>Whether Listed or not</t>
  </si>
  <si>
    <t>ACTIVE compliance</t>
  </si>
  <si>
    <t>Suspended at stock exchange</t>
  </si>
  <si>
    <t>Date of last AGM</t>
  </si>
  <si>
    <t>Date of Balance Sheet</t>
  </si>
  <si>
    <t>Company Status(for efiling)</t>
  </si>
  <si>
    <t>Loan Details</t>
  </si>
  <si>
    <t>Active Loans</t>
  </si>
  <si>
    <t>Closed Loans</t>
  </si>
  <si>
    <t>Charges Registered</t>
  </si>
  <si>
    <t>Sl. No</t>
  </si>
  <si>
    <t>SRN</t>
  </si>
  <si>
    <t>Charge Id</t>
  </si>
  <si>
    <t>Charge Holder Name</t>
  </si>
  <si>
    <t>Date of Creation</t>
  </si>
  <si>
    <t>Date of Modification</t>
  </si>
  <si>
    <t>Date of Satisfaction</t>
  </si>
  <si>
    <t>Amount</t>
  </si>
  <si>
    <t>Signatory / Director Details</t>
  </si>
  <si>
    <t>DIN</t>
  </si>
  <si>
    <t>Position</t>
  </si>
  <si>
    <t>Registration Date</t>
  </si>
  <si>
    <t>DSC Registered</t>
  </si>
  <si>
    <t>Expiry Date</t>
  </si>
  <si>
    <t>Associated Companies</t>
  </si>
  <si>
    <t>Goods &amp; Service Tax</t>
  </si>
  <si>
    <t>GSTIN/UIN</t>
  </si>
  <si>
    <t>Legal Name of Business</t>
  </si>
  <si>
    <t>Constitution of Business</t>
  </si>
  <si>
    <t>Taxpayer Type</t>
  </si>
  <si>
    <t>GSTIN / UIN Status</t>
  </si>
  <si>
    <t>Return Type</t>
  </si>
  <si>
    <t>Financial Year</t>
  </si>
  <si>
    <t>Tax Period</t>
  </si>
  <si>
    <t>Date of filing</t>
  </si>
  <si>
    <t>Individual Verification</t>
  </si>
  <si>
    <t>Firm / Company Name</t>
  </si>
  <si>
    <t>No. of Individuals</t>
  </si>
  <si>
    <t>Individual Name</t>
  </si>
  <si>
    <t>UIN/DIN</t>
  </si>
  <si>
    <t>DL</t>
  </si>
  <si>
    <t>Voter ID</t>
  </si>
  <si>
    <t>Document</t>
  </si>
  <si>
    <t>Not Available</t>
  </si>
  <si>
    <t>Name as per Document</t>
  </si>
  <si>
    <t>ID No.</t>
  </si>
  <si>
    <t>Name as per Database</t>
  </si>
  <si>
    <t>DOB / Age</t>
  </si>
  <si>
    <t>Issued Date</t>
  </si>
  <si>
    <t>Total Revenue - 1900</t>
  </si>
  <si>
    <t>Net Profit - 1900</t>
  </si>
  <si>
    <t>Namaste Credit Financial Statement</t>
  </si>
  <si>
    <t>Name:</t>
  </si>
  <si>
    <t>Amount in</t>
  </si>
  <si>
    <t>Actuals</t>
  </si>
  <si>
    <t>Profit and Loss</t>
  </si>
  <si>
    <t>Source type:</t>
  </si>
  <si>
    <t>Auditor</t>
  </si>
  <si>
    <t>Auditor's Opinion</t>
  </si>
  <si>
    <t>Auditors Report Date</t>
  </si>
  <si>
    <t>Revenue from Operations:</t>
  </si>
  <si>
    <t>Revenue</t>
  </si>
  <si>
    <t>Domestic Turnover:</t>
  </si>
  <si>
    <t>Sale of Goods Manufactured</t>
  </si>
  <si>
    <t>Sale of Goods Traded</t>
  </si>
  <si>
    <t>Sale or Supply of Services</t>
  </si>
  <si>
    <t>Export Turnover:</t>
  </si>
  <si>
    <t>Sale or Supply of Spares</t>
  </si>
  <si>
    <t>Other Operating Revenue</t>
  </si>
  <si>
    <t>Sales Return/Excise Duty/Other Taxes</t>
  </si>
  <si>
    <t>Total Revenue</t>
  </si>
  <si>
    <t>Expenses:</t>
  </si>
  <si>
    <t>COGS</t>
  </si>
  <si>
    <t>Raw Materials</t>
  </si>
  <si>
    <t>Work In Progress / Finished Goods:</t>
  </si>
  <si>
    <t>Spares:</t>
  </si>
  <si>
    <t>Manufacturing Expenses / Other Direct Expenses</t>
  </si>
  <si>
    <t>Wages and Salary to Direct Employees</t>
  </si>
  <si>
    <t>Power &amp; Fuel</t>
  </si>
  <si>
    <t>Rent</t>
  </si>
  <si>
    <t>Other</t>
  </si>
  <si>
    <t>Gross Profit</t>
  </si>
  <si>
    <t>Gross profit</t>
  </si>
  <si>
    <t>Adminsitrative Expenses</t>
  </si>
  <si>
    <t>Salary &amp; Employee Benefits</t>
  </si>
  <si>
    <t>Selling and Distribution Expense</t>
  </si>
  <si>
    <t>Payment to Management:</t>
  </si>
  <si>
    <t>Salary to Directors / Partners</t>
  </si>
  <si>
    <t>Interest to Directors / Partners</t>
  </si>
  <si>
    <t>Other Expenses:</t>
  </si>
  <si>
    <t>Bank Charges</t>
  </si>
  <si>
    <t>EBITDA</t>
  </si>
  <si>
    <t>Depreciation &amp; Amortisation</t>
  </si>
  <si>
    <t>Bad Debts</t>
  </si>
  <si>
    <t>Provision for Bad Debts</t>
  </si>
  <si>
    <t>Bad Debts W/O</t>
  </si>
  <si>
    <t>Other Non-Cash Expenses</t>
  </si>
  <si>
    <t>Non-Cash Expenses Incurred</t>
  </si>
  <si>
    <t>Non-Cash Expenses W/o</t>
  </si>
  <si>
    <t>Preliminary / Pre-operative expenses</t>
  </si>
  <si>
    <t>EBIT</t>
  </si>
  <si>
    <t>Interest Expense:</t>
  </si>
  <si>
    <t>Interest on Loans from Banks</t>
  </si>
  <si>
    <t>Interest on Loans from Relatives</t>
  </si>
  <si>
    <t>Interest on Loans from Others</t>
  </si>
  <si>
    <t>Interest on CC/OD</t>
  </si>
  <si>
    <t>Other Interest Charges</t>
  </si>
  <si>
    <t>Other Non-Operating Revenue:</t>
  </si>
  <si>
    <t>Interest Income</t>
  </si>
  <si>
    <t>Dividend Received</t>
  </si>
  <si>
    <t>Profit / Loss from Sale of Assets</t>
  </si>
  <si>
    <t>Profit / Loss from Sale of Investments</t>
  </si>
  <si>
    <t>Forex Income</t>
  </si>
  <si>
    <t>Other Income of Director / Partner / Propreitor</t>
  </si>
  <si>
    <t>Profit/(Loss) before exceptional items and Tax</t>
  </si>
  <si>
    <t>Exceptional Items Gains/(Losses)</t>
  </si>
  <si>
    <t>PBT</t>
  </si>
  <si>
    <t>Provision For Tax</t>
  </si>
  <si>
    <t>Income Tax</t>
  </si>
  <si>
    <t>Deferred Tax (Assets) / Liability</t>
  </si>
  <si>
    <t>Tax Rate</t>
  </si>
  <si>
    <t>ITR Filed On</t>
  </si>
  <si>
    <t>Difference in Months</t>
  </si>
  <si>
    <t>Minority Interest (+/-)</t>
  </si>
  <si>
    <t>Net PAT</t>
  </si>
  <si>
    <t>Dividend/Withdrawal</t>
  </si>
  <si>
    <t>Dividend on Equity / Preference Shares</t>
  </si>
  <si>
    <t>Patner's Withdrawal / Interest</t>
  </si>
  <si>
    <t>Retained Profit</t>
  </si>
  <si>
    <t>Cash Profit</t>
  </si>
  <si>
    <t>Balance Sheet</t>
  </si>
  <si>
    <t>Equity and Liabilities</t>
  </si>
  <si>
    <t>Equity:</t>
  </si>
  <si>
    <t>Share Capital</t>
  </si>
  <si>
    <t>Equity Capital Fund</t>
  </si>
  <si>
    <t>Partner's/Propreitor's Capital Account</t>
  </si>
  <si>
    <t>Preference Share &gt;12 Years</t>
  </si>
  <si>
    <t>Quasi Capital</t>
  </si>
  <si>
    <t>Minority Interest</t>
  </si>
  <si>
    <t>Reserves &amp; Surplus</t>
  </si>
  <si>
    <t>Reserves: P&amp;L + General</t>
  </si>
  <si>
    <t>Share Premium</t>
  </si>
  <si>
    <t>Capital subsidy</t>
  </si>
  <si>
    <t>Intangibles / Goodwill</t>
  </si>
  <si>
    <t>Net Worth</t>
  </si>
  <si>
    <t>Adjusted Net Worth</t>
  </si>
  <si>
    <t>Adjusted Net worth</t>
  </si>
  <si>
    <t>Liabilities:</t>
  </si>
  <si>
    <t>Non-Current Liabilities:</t>
  </si>
  <si>
    <t>Long Term Borrowings:</t>
  </si>
  <si>
    <t>Bank Debts - Secured</t>
  </si>
  <si>
    <t>Bank Debts - Unsecured</t>
  </si>
  <si>
    <t>Loan from Group Companies</t>
  </si>
  <si>
    <t>Loans from Promoters</t>
  </si>
  <si>
    <t>Loans from Relatives</t>
  </si>
  <si>
    <t>Loans from Others</t>
  </si>
  <si>
    <t>Preference Share &lt;12 Years</t>
  </si>
  <si>
    <t>Deferred Tax Liabilities (net)</t>
  </si>
  <si>
    <t>Long Term Provisions</t>
  </si>
  <si>
    <t>Employee Benefits</t>
  </si>
  <si>
    <t>Trade Payables(Long Term)</t>
  </si>
  <si>
    <t>Related Parties</t>
  </si>
  <si>
    <t>Other Non Current Liabilities</t>
  </si>
  <si>
    <t>Total Non-Current Liabilities:</t>
  </si>
  <si>
    <t>Current Liabilities:</t>
  </si>
  <si>
    <t>Short Term Borrowings:</t>
  </si>
  <si>
    <t>CC / Overdraft</t>
  </si>
  <si>
    <t>Other Short Term Loans from Banks</t>
  </si>
  <si>
    <t>Current Maturities of Long Term Borrowings</t>
  </si>
  <si>
    <t>Trade Payables</t>
  </si>
  <si>
    <t>For Purchases/Expenses</t>
  </si>
  <si>
    <t>For Capex</t>
  </si>
  <si>
    <t>Short Term Provision</t>
  </si>
  <si>
    <t>Other Current Liabilities</t>
  </si>
  <si>
    <t>Statutory Liability and Social Security</t>
  </si>
  <si>
    <t>Princ default, Interest accrued &amp; due, Stat liability o/d</t>
  </si>
  <si>
    <t>Total Current Liabilities:</t>
  </si>
  <si>
    <t>Total Equity and Liabilities</t>
  </si>
  <si>
    <t>Assets</t>
  </si>
  <si>
    <t>Non-Current Assets:</t>
  </si>
  <si>
    <t>Fixed Assets:</t>
  </si>
  <si>
    <t>Tangible Assets</t>
  </si>
  <si>
    <t>Land and Building</t>
  </si>
  <si>
    <t>Machinery and Equipment</t>
  </si>
  <si>
    <t>Less: Accumulated Depreciation</t>
  </si>
  <si>
    <t>In-Tangible Assets</t>
  </si>
  <si>
    <t>Capital Work in Progress</t>
  </si>
  <si>
    <t>In-Tangible Assets under Development</t>
  </si>
  <si>
    <t>Non-Current Investments:</t>
  </si>
  <si>
    <t>Liquid / Marketable Investments</t>
  </si>
  <si>
    <t>Deposits with Banks</t>
  </si>
  <si>
    <t>Subsidiary and Associate Investments</t>
  </si>
  <si>
    <t>Unquoted / Dead Investments</t>
  </si>
  <si>
    <t>Long-Term Loans and Advances:</t>
  </si>
  <si>
    <t>Share Holders/Promoters</t>
  </si>
  <si>
    <t>Group Company</t>
  </si>
  <si>
    <t>Relatives</t>
  </si>
  <si>
    <t>Deferred Tax Asset</t>
  </si>
  <si>
    <t>Other Non-Current Assets</t>
  </si>
  <si>
    <t>Preliminary / Preoperative Expenses</t>
  </si>
  <si>
    <t>Other Intangible Assets</t>
  </si>
  <si>
    <t>Total Non-Current Assets</t>
  </si>
  <si>
    <t>Total Non-current Assets</t>
  </si>
  <si>
    <t>Current Investment</t>
  </si>
  <si>
    <t>With Lien</t>
  </si>
  <si>
    <t>Without Lien</t>
  </si>
  <si>
    <t>Inventory</t>
  </si>
  <si>
    <t>Raw Material  + Spares</t>
  </si>
  <si>
    <t>Work in process</t>
  </si>
  <si>
    <t>Finished Goods</t>
  </si>
  <si>
    <t>Obsolete and unmoving inventory</t>
  </si>
  <si>
    <t>Trade Receivables</t>
  </si>
  <si>
    <t xml:space="preserve"> &lt; 6 months</t>
  </si>
  <si>
    <t>&gt; 6 months</t>
  </si>
  <si>
    <t>Less: Provision for Bad Debts</t>
  </si>
  <si>
    <t>Cash &amp; Cash Equivalents</t>
  </si>
  <si>
    <t>Short-Term Loans and Advances:</t>
  </si>
  <si>
    <t>Total Current Assets</t>
  </si>
  <si>
    <t>Total Assets</t>
  </si>
  <si>
    <t>Balance Sheet Check</t>
  </si>
  <si>
    <t>Ratio Analysis</t>
  </si>
  <si>
    <t>Growth</t>
  </si>
  <si>
    <t>Revenue Growth</t>
  </si>
  <si>
    <t>EBITDA Growth</t>
  </si>
  <si>
    <t>PAT Growth</t>
  </si>
  <si>
    <t>Profitability Management</t>
  </si>
  <si>
    <t>EBITDA Margin (excluding Other Revenue)</t>
  </si>
  <si>
    <t>PAT Margin (excluding Other Revenue)</t>
  </si>
  <si>
    <t>Cash Profit Ratio (excluding Other Revenue)</t>
  </si>
  <si>
    <t>Return on Capital Employed</t>
  </si>
  <si>
    <t>Return on Equity</t>
  </si>
  <si>
    <t>Return on Assets</t>
  </si>
  <si>
    <t>Liquidity Management</t>
  </si>
  <si>
    <t>Current Ratio (Including Limits)</t>
  </si>
  <si>
    <t xml:space="preserve">Net Working Capital </t>
  </si>
  <si>
    <t>Working Capital Turnover</t>
  </si>
  <si>
    <t>Operating Ratios</t>
  </si>
  <si>
    <t>Inventory Turnover Ratio</t>
  </si>
  <si>
    <t>Inventory Days</t>
  </si>
  <si>
    <t>Accounts Receivable Turnover Ratio</t>
  </si>
  <si>
    <t>Accounts Receivable Days / DSO</t>
  </si>
  <si>
    <t>Accounts Payables Turnover Ratio</t>
  </si>
  <si>
    <t>Accounts Payables Days / DPO</t>
  </si>
  <si>
    <t>Working Capital Cycle</t>
  </si>
  <si>
    <t>Fixed Assets Turnover</t>
  </si>
  <si>
    <t>Total Assets Turnover</t>
  </si>
  <si>
    <t>Debt Management</t>
  </si>
  <si>
    <t>Interest Coverage Ratio (ISCR)</t>
  </si>
  <si>
    <t>Debt Service Coverage Ratio (DSCR)</t>
  </si>
  <si>
    <t>Liabilities to Net Worth</t>
  </si>
  <si>
    <t>Total Debt / Net Cash Accruals (TDNCA = Total debt (short and long term, including off-balance -sheet debt) / [PAT - Dividend + Depreciation])</t>
  </si>
  <si>
    <t>Debt to Equity Ratio</t>
  </si>
  <si>
    <t>Assets Coverage Ratio</t>
  </si>
  <si>
    <t>Constitution:</t>
  </si>
  <si>
    <t>Amount In</t>
  </si>
  <si>
    <t>*Includes Bank Charges and Interest on Taxes etc</t>
  </si>
  <si>
    <t>*Includes Interest paid to relatives</t>
  </si>
  <si>
    <t>Share Application Money Pending for Allotment</t>
  </si>
  <si>
    <t>*Includes Long term liabilities and provision</t>
  </si>
  <si>
    <t>*Including other non-current assets</t>
  </si>
  <si>
    <t>*including trade payable to related party</t>
  </si>
  <si>
    <t>*Less provision for bad debts</t>
  </si>
  <si>
    <t>Lakhs</t>
  </si>
  <si>
    <t>Cash Flow</t>
  </si>
  <si>
    <t>Cash Flow from Operating Activities:</t>
  </si>
  <si>
    <t>Adjustments for:</t>
  </si>
  <si>
    <t>Non-Cash Expenses</t>
  </si>
  <si>
    <t>Profit / (Loss) from Sale of Assets</t>
  </si>
  <si>
    <t>Profit / (Loss) from Sale of Investments</t>
  </si>
  <si>
    <t>Profit / (Loss) from Forex Income</t>
  </si>
  <si>
    <t>Operating Profit / (Loss) before Working Capital changes</t>
  </si>
  <si>
    <t>(Increase) / Decrease in Inventories</t>
  </si>
  <si>
    <t>(Increase) / Decrease in Trade Receivables</t>
  </si>
  <si>
    <t>(Incease) / Decrease in Loans &amp; Advances (Long term)</t>
  </si>
  <si>
    <t>(Incease) / Decrease in Loans &amp; Advances (Short term)</t>
  </si>
  <si>
    <t>(Increase) / Decrease in Other Non-Current Assets</t>
  </si>
  <si>
    <t>(Increase) / Decrease in Other Current Assets</t>
  </si>
  <si>
    <t>Increase / (Decrease) in Trade Payables</t>
  </si>
  <si>
    <t>Increase / (Decrease) in Provisions (Long term)</t>
  </si>
  <si>
    <t>Increase / (Decrease) in Provisions (Short term)</t>
  </si>
  <si>
    <t>Increase / (Decrease) in Other Non Current Liabilities</t>
  </si>
  <si>
    <t>Increase / (Decrease) in Other Current Liabilities</t>
  </si>
  <si>
    <t>Cash generated from / (used in) Operations</t>
  </si>
  <si>
    <t>Other Revenue</t>
  </si>
  <si>
    <t>Exceptional Items</t>
  </si>
  <si>
    <t>Income Tax Paid</t>
  </si>
  <si>
    <t>Defered Tax</t>
  </si>
  <si>
    <t>Net Cash Flow from / (used in) Operating Activities (A)</t>
  </si>
  <si>
    <t>Cash Flow from Investing Activities</t>
  </si>
  <si>
    <t>(Purchase) / Sale of Fixed Assets:</t>
  </si>
  <si>
    <t>(Purchase) / Sale of Tangible Assets</t>
  </si>
  <si>
    <t>(Increase) / Decrease in In-Tangible Assets</t>
  </si>
  <si>
    <t>Decrease / (Increase) in Capital Work in Progress</t>
  </si>
  <si>
    <t>(Increase) / Decrease in In-Tangible Assets under Development</t>
  </si>
  <si>
    <t>(Purchase) / Sale of Non Current Investments:</t>
  </si>
  <si>
    <t>(Purchase) / Sale of Current Investments:</t>
  </si>
  <si>
    <t>Net Cash Flow from /(used in) Investing Activities (B)</t>
  </si>
  <si>
    <t>Cash Flow from Financing Activities:</t>
  </si>
  <si>
    <t>Proceeds / (Repayment) of Long Term Borrowings:</t>
  </si>
  <si>
    <t>Proceeds / (Repayment) of Short Term Borrowings:</t>
  </si>
  <si>
    <t>Proceeds / (Repayment) of Current Maturities of Long Term Borrowings</t>
  </si>
  <si>
    <t>Loan from Others</t>
  </si>
  <si>
    <t>Increase / (Decrease) in Net Worth:</t>
  </si>
  <si>
    <t>Interest Paid</t>
  </si>
  <si>
    <t>Net Cash Flow from / (used in) Financing Activities (C)</t>
  </si>
  <si>
    <t>Net Increase / (Decrease) in Cash and Cash Equivalents (A+B+C)</t>
  </si>
  <si>
    <t>Cash and Cash Equivalents at the beginning of the year</t>
  </si>
  <si>
    <t>Cash and Cash Equivalents at the end of the year</t>
  </si>
  <si>
    <t>Cash Flow Check</t>
  </si>
  <si>
    <t>Month/Dates</t>
  </si>
  <si>
    <t>ABB</t>
  </si>
  <si>
    <t>Co-Applicant 4</t>
  </si>
  <si>
    <t>Co-Applicant 5</t>
  </si>
  <si>
    <t>DOB/DOI</t>
  </si>
  <si>
    <t>No of Loan Accounts</t>
  </si>
  <si>
    <t>No of Active Loans</t>
  </si>
  <si>
    <t>Wilful Defaulter\Suit Filed</t>
  </si>
  <si>
    <t>SMA\SUB\DBT\LSS accounts</t>
  </si>
  <si>
    <t>No of Enquiries - No of Loans Sanctioned in Last 30 Days</t>
  </si>
  <si>
    <t>No of Enquiries - No of Loans Sanctioned in Last 3 Months</t>
  </si>
  <si>
    <t>No of Enquiries - No of Loans Sanctioned in Last 6 Months</t>
  </si>
  <si>
    <t>No of Enquiries - No of Loans Sanctioned in Last 12 Months</t>
  </si>
  <si>
    <t>No of Enquiries - No of Loans Sanctioned in Last 24 Months</t>
  </si>
  <si>
    <t>Repayment-Track</t>
  </si>
  <si>
    <t>Loan Type - Ownership</t>
  </si>
  <si>
    <t>Financier/Source</t>
  </si>
  <si>
    <t>Loan Credit/ Sanction Amt</t>
  </si>
  <si>
    <t>Loan Debit</t>
  </si>
  <si>
    <t>Start on</t>
  </si>
  <si>
    <t>Outstanding Bal</t>
  </si>
  <si>
    <t>Tenor</t>
  </si>
  <si>
    <t>Tenor Left</t>
  </si>
  <si>
    <t>EMI Obligation</t>
  </si>
  <si>
    <t>Bank Name (EMI running)</t>
  </si>
  <si>
    <t>Last 12 Months</t>
  </si>
  <si>
    <t>Remarks (Bounces/ DPD etc)</t>
  </si>
  <si>
    <t>EMI Paid</t>
  </si>
  <si>
    <t>EMI Bounce</t>
  </si>
  <si>
    <t>EMI Amt Paid</t>
  </si>
  <si>
    <t>Avg Previous Day Balance</t>
  </si>
  <si>
    <t>Date</t>
  </si>
  <si>
    <t>Previous Day Balance</t>
  </si>
  <si>
    <t>Previous Bal</t>
  </si>
  <si>
    <t>Trade Name</t>
  </si>
  <si>
    <t>Effective Date of registration</t>
  </si>
  <si>
    <t>Principal Place of Business</t>
  </si>
  <si>
    <t>Administrative Office</t>
  </si>
  <si>
    <t>Other Office</t>
  </si>
  <si>
    <t>Effective Date of Cancellation</t>
  </si>
  <si>
    <t>GST Returns</t>
  </si>
  <si>
    <t>Legal Name</t>
  </si>
  <si>
    <t>GST Return Type:</t>
  </si>
  <si>
    <t>GSTIN:</t>
  </si>
  <si>
    <t>Return Type:</t>
  </si>
  <si>
    <t>Outward Supplies</t>
  </si>
  <si>
    <t xml:space="preserve">Total </t>
  </si>
  <si>
    <t>Taxable</t>
  </si>
  <si>
    <t>Zero Rated</t>
  </si>
  <si>
    <t>Nil Rated / 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</si>
</sst>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5" formatCode="&quot;₹&quot;\ #,##0;&quot;₹&quot;\ \-#,##0"/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  <numFmt numFmtId="166" formatCode="#,##0.00\ ;&quot; (&quot;#,##0.00\);&quot; -&quot;#\ ;@\ "/>
    <numFmt numFmtId="167" formatCode="#,##0\ ;&quot; (&quot;#,##0\);&quot; -&quot;#\ ;@\ "/>
    <numFmt numFmtId="168" formatCode="#,##0.0\ ;&quot; (&quot;#,##0.0\);&quot; -&quot;#\ ;@\ "/>
    <numFmt numFmtId="169" formatCode="0.0"/>
    <numFmt numFmtId="170" formatCode="[$-409]mmm\-yy;@"/>
    <numFmt numFmtId="171" formatCode="[$-409]d\-mmm\-yy;@"/>
    <numFmt numFmtId="172" formatCode="General;General;\-"/>
    <numFmt numFmtId="173" formatCode="&quot;₹&quot;\ #,##0;&quot;₹&quot;\ \-#,##0;\-"/>
    <numFmt numFmtId="174" formatCode="0%;\-0%;\-"/>
    <numFmt numFmtId="175" formatCode="_-* dd/mm/yyyy\ hh:mm;\-*dd/mm/yyyy\ hh:mm;\-"/>
    <numFmt numFmtId="176" formatCode="#,##0;\-#,##0;\-"/>
    <numFmt numFmtId="177" formatCode="_(* #,##0_);_(* \(#,##0\);_(* \-??_);_(@_)"/>
    <numFmt numFmtId="178" formatCode="[$-409]mmmm/yy;@"/>
    <numFmt numFmtId="179" formatCode="[$-409]d/mmm/yyyy;@"/>
    <numFmt numFmtId="180" formatCode="_-* #,##0.00_-;_-* #,##0.00\-;_-* &quot;-&quot;??_-;_-@_-"/>
    <numFmt numFmtId="181" formatCode="_-* #,##0.00_-;\-* #,##0.00_-;_-* &quot;-&quot;??_-;_-@_-"/>
    <numFmt numFmtId="182" formatCode="dd\.mm\.yyyy"/>
    <numFmt numFmtId="183" formatCode="&quot;In&quot;&quot; &quot;\ yyyy"/>
    <numFmt numFmtId="184" formatCode="_ * #,##0_ ;_ * \-#,##0_ ;_ * &quot;-&quot;??_ ;_ @_ "/>
    <numFmt numFmtId="185" formatCode="&quot;FY&quot;\ yyyy"/>
    <numFmt numFmtId="186" formatCode="&quot;Asst Year-&quot;\ yyyy"/>
    <numFmt numFmtId="187" formatCode="dd/mmm/yyyy"/>
    <numFmt numFmtId="188" formatCode="mmmm/yyyy"/>
    <numFmt numFmtId="189" formatCode="0;;;@"/>
  </numFmts>
  <fonts count="81">
    <font>
      <sz val="11"/>
      <name val="Zurich BT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Zurich BT"/>
    </font>
    <font>
      <sz val="8"/>
      <name val="Zurich BT"/>
    </font>
    <font>
      <sz val="8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u/>
      <sz val="11"/>
      <name val="Calibri"/>
      <family val="2"/>
    </font>
    <font>
      <b/>
      <sz val="11"/>
      <color indexed="18"/>
      <name val="Zurich BT"/>
      <family val="2"/>
    </font>
    <font>
      <b/>
      <sz val="11"/>
      <name val="Calibri"/>
      <family val="2"/>
    </font>
    <font>
      <sz val="11"/>
      <name val="Symbol"/>
      <family val="1"/>
      <charset val="2"/>
    </font>
    <font>
      <sz val="7"/>
      <name val="Times New Roman"/>
      <family val="1"/>
    </font>
    <font>
      <u/>
      <sz val="11"/>
      <color theme="10"/>
      <name val="Zurich BT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rgb="FFFFFFFF"/>
      <name val="Arial"/>
      <family val="2"/>
    </font>
    <font>
      <b/>
      <sz val="10"/>
      <name val="Arial"/>
      <family val="2"/>
    </font>
    <font>
      <sz val="11"/>
      <color rgb="FF333333"/>
      <name val="Arial"/>
      <family val="2"/>
    </font>
    <font>
      <b/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FFFFFF"/>
      <name val="Arial"/>
      <family val="2"/>
    </font>
    <font>
      <sz val="11"/>
      <color theme="0"/>
      <name val="Arial"/>
      <family val="2"/>
    </font>
    <font>
      <b/>
      <sz val="13"/>
      <color theme="0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7"/>
      <color rgb="FFFFFFFF"/>
      <name val="Arial"/>
      <family val="2"/>
    </font>
    <font>
      <b/>
      <sz val="15"/>
      <color theme="0"/>
      <name val="Arial"/>
      <family val="2"/>
    </font>
    <font>
      <sz val="10"/>
      <name val="MS Sans Serif"/>
      <family val="2"/>
    </font>
    <font>
      <sz val="11"/>
      <name val="Cambria"/>
      <family val="1"/>
      <scheme val="major"/>
    </font>
    <font>
      <sz val="9"/>
      <color theme="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  <font>
      <sz val="8"/>
      <name val="Aharoni"/>
    </font>
    <font>
      <b/>
      <sz val="8"/>
      <name val="Arial"/>
      <family val="2"/>
    </font>
    <font>
      <sz val="12"/>
      <name val="Arial"/>
      <family val="2"/>
    </font>
    <font>
      <b/>
      <u/>
      <sz val="14"/>
      <color theme="1"/>
      <name val="Arial"/>
      <family val="2"/>
    </font>
    <font>
      <sz val="12"/>
      <color rgb="FF000000"/>
      <name val="Verdana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3"/>
      <color theme="1"/>
      <name val="Arial"/>
      <family val="2"/>
    </font>
    <font>
      <b/>
      <u/>
      <sz val="13"/>
      <color theme="1"/>
      <name val="Arial"/>
      <family val="2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9" tint="0.39997558519241921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Arial"/>
      <family val="2"/>
    </font>
    <font>
      <sz val="10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31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rgb="FFFFFF00"/>
        <bgColor indexed="26"/>
      </patternFill>
    </fill>
    <fill>
      <patternFill patternType="solid">
        <fgColor theme="0" tint="-0.249977111117893"/>
        <bgColor indexed="34"/>
      </patternFill>
    </fill>
    <fill>
      <patternFill patternType="solid">
        <fgColor rgb="FFFFFF00"/>
        <bgColor indexed="22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3" tint="0.79998168889431442"/>
        <bgColor indexed="22"/>
      </patternFill>
    </fill>
    <fill>
      <patternFill patternType="solid">
        <fgColor theme="9" tint="0.39997558519241921"/>
        <bgColor indexed="22"/>
      </patternFill>
    </fill>
    <fill>
      <patternFill patternType="solid">
        <fgColor theme="0" tint="-0.34998626667073579"/>
        <bgColor indexed="31"/>
      </patternFill>
    </fill>
    <fill>
      <patternFill patternType="solid">
        <fgColor rgb="FFFFFF00"/>
        <bgColor indexed="34"/>
      </patternFill>
    </fill>
    <fill>
      <patternFill patternType="solid">
        <fgColor rgb="FFFFC000"/>
        <bgColor indexed="64"/>
      </patternFill>
    </fill>
    <fill>
      <patternFill patternType="solid">
        <fgColor rgb="FF32649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DF1F9"/>
        <bgColor indexed="64"/>
      </patternFill>
    </fill>
  </fills>
  <borders count="1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2" tint="-9.9948118533890809E-2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theme="2" tint="-9.9948118533890809E-2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2" tint="-9.9948118533890809E-2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2" tint="-9.9978637043366805E-2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/>
      <top style="medium">
        <color theme="1"/>
      </top>
      <bottom style="thin">
        <color theme="2" tint="-9.9948118533890809E-2"/>
      </bottom>
      <diagonal/>
    </border>
    <border>
      <left/>
      <right/>
      <top style="medium">
        <color theme="1"/>
      </top>
      <bottom style="thin">
        <color theme="2" tint="-9.9948118533890809E-2"/>
      </bottom>
      <diagonal/>
    </border>
    <border>
      <left/>
      <right style="medium">
        <color indexed="64"/>
      </right>
      <top style="medium">
        <color theme="1"/>
      </top>
      <bottom style="thin">
        <color theme="2" tint="-9.9948118533890809E-2"/>
      </bottom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indexed="64"/>
      </bottom>
      <diagonal/>
    </border>
    <border>
      <left/>
      <right style="thin">
        <color theme="2" tint="-9.9948118533890809E-2"/>
      </right>
      <top style="medium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0"/>
      </top>
      <bottom/>
      <diagonal/>
    </border>
    <border>
      <left style="medium">
        <color indexed="64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medium">
        <color theme="1"/>
      </bottom>
      <diagonal/>
    </border>
    <border>
      <left/>
      <right style="thin">
        <color theme="2" tint="-9.9978637043366805E-2"/>
      </right>
      <top/>
      <bottom style="medium">
        <color theme="1"/>
      </bottom>
      <diagonal/>
    </border>
    <border>
      <left/>
      <right style="thin">
        <color theme="2" tint="-9.9978637043366805E-2"/>
      </right>
      <top style="medium">
        <color theme="1"/>
      </top>
      <bottom/>
      <diagonal/>
    </border>
    <border>
      <left/>
      <right style="thin">
        <color theme="0"/>
      </right>
      <top style="medium">
        <color theme="1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2" tint="-9.9978637043366805E-2"/>
      </right>
      <top style="thin">
        <color theme="0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2" tint="-9.9978637043366805E-2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auto="1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medium">
        <color indexed="64"/>
      </left>
      <right style="thin">
        <color theme="2" tint="-9.9978637043366805E-2"/>
      </right>
      <top/>
      <bottom style="medium">
        <color theme="1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thin">
        <color theme="2" tint="-9.9978637043366805E-2"/>
      </right>
      <top style="thin">
        <color auto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auto="1"/>
      </bottom>
      <diagonal/>
    </border>
    <border>
      <left style="thin">
        <color theme="2" tint="-9.9978637043366805E-2"/>
      </left>
      <right/>
      <top style="thin">
        <color theme="0"/>
      </top>
      <bottom/>
      <diagonal/>
    </border>
    <border>
      <left style="thin">
        <color theme="2" tint="-9.9978637043366805E-2"/>
      </left>
      <right/>
      <top style="thin">
        <color theme="0"/>
      </top>
      <bottom style="thin">
        <color theme="0"/>
      </bottom>
      <diagonal/>
    </border>
    <border>
      <left/>
      <right style="thin">
        <color theme="2" tint="-9.9978637043366805E-2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45">
    <xf numFmtId="0" fontId="0" fillId="0" borderId="0"/>
    <xf numFmtId="0" fontId="7" fillId="0" borderId="0" applyNumberFormat="0" applyFill="0" applyBorder="0" applyAlignment="0" applyProtection="0"/>
    <xf numFmtId="0" fontId="7" fillId="0" borderId="0"/>
    <xf numFmtId="166" fontId="8" fillId="0" borderId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34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6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3" fillId="0" borderId="0"/>
    <xf numFmtId="0" fontId="55" fillId="0" borderId="0"/>
    <xf numFmtId="18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1" fontId="63" fillId="0" borderId="0" applyFont="0" applyFill="0" applyBorder="0" applyAlignment="0" applyProtection="0"/>
    <xf numFmtId="0" fontId="65" fillId="0" borderId="0" applyNumberFormat="0" applyBorder="0" applyProtection="0">
      <alignment vertical="top" wrapText="1"/>
    </xf>
    <xf numFmtId="0" fontId="7" fillId="0" borderId="0"/>
    <xf numFmtId="0" fontId="7" fillId="0" borderId="0"/>
    <xf numFmtId="0" fontId="1" fillId="0" borderId="0"/>
  </cellStyleXfs>
  <cellXfs count="1388">
    <xf numFmtId="0" fontId="0" fillId="0" borderId="0" xfId="0"/>
    <xf numFmtId="0" fontId="20" fillId="0" borderId="0" xfId="0" applyFont="1"/>
    <xf numFmtId="0" fontId="20" fillId="0" borderId="1" xfId="0" applyFont="1" applyBorder="1" applyAlignment="1">
      <alignment vertical="top" wrapText="1"/>
    </xf>
    <xf numFmtId="0" fontId="20" fillId="0" borderId="1" xfId="0" applyFont="1" applyBorder="1" applyAlignment="1">
      <alignment horizontal="center" vertical="top" wrapText="1"/>
    </xf>
    <xf numFmtId="0" fontId="21" fillId="0" borderId="0" xfId="0" applyFont="1" applyAlignment="1">
      <alignment horizontal="center"/>
    </xf>
    <xf numFmtId="0" fontId="22" fillId="0" borderId="0" xfId="0" applyFont="1"/>
    <xf numFmtId="167" fontId="21" fillId="2" borderId="1" xfId="3" applyNumberFormat="1" applyFont="1" applyFill="1" applyBorder="1" applyAlignment="1" applyProtection="1">
      <alignment vertical="top" wrapText="1"/>
    </xf>
    <xf numFmtId="167" fontId="21" fillId="2" borderId="1" xfId="3" applyNumberFormat="1" applyFont="1" applyFill="1" applyBorder="1" applyAlignment="1" applyProtection="1">
      <alignment horizontal="center" vertical="top" wrapText="1"/>
    </xf>
    <xf numFmtId="167" fontId="21" fillId="2" borderId="1" xfId="3" applyNumberFormat="1" applyFont="1" applyFill="1" applyBorder="1" applyAlignment="1" applyProtection="1">
      <alignment horizontal="center" vertical="top"/>
    </xf>
    <xf numFmtId="9" fontId="21" fillId="2" borderId="1" xfId="3" applyNumberFormat="1" applyFont="1" applyFill="1" applyBorder="1" applyAlignment="1" applyProtection="1">
      <alignment horizontal="center" vertical="top" wrapText="1"/>
    </xf>
    <xf numFmtId="167" fontId="22" fillId="3" borderId="1" xfId="3" applyNumberFormat="1" applyFont="1" applyFill="1" applyBorder="1" applyAlignment="1" applyProtection="1">
      <alignment vertical="top" wrapText="1"/>
    </xf>
    <xf numFmtId="167" fontId="22" fillId="3" borderId="1" xfId="3" applyNumberFormat="1" applyFont="1" applyFill="1" applyBorder="1" applyAlignment="1" applyProtection="1">
      <alignment horizontal="right" vertical="top" wrapText="1"/>
    </xf>
    <xf numFmtId="167" fontId="22" fillId="2" borderId="1" xfId="3" applyNumberFormat="1" applyFont="1" applyFill="1" applyBorder="1" applyAlignment="1" applyProtection="1">
      <alignment horizontal="right" vertical="top"/>
    </xf>
    <xf numFmtId="9" fontId="22" fillId="2" borderId="1" xfId="3" applyNumberFormat="1" applyFont="1" applyFill="1" applyBorder="1" applyAlignment="1" applyProtection="1">
      <alignment horizontal="right" vertical="top"/>
    </xf>
    <xf numFmtId="0" fontId="21" fillId="0" borderId="0" xfId="0" applyFont="1" applyAlignment="1">
      <alignment horizontal="left"/>
    </xf>
    <xf numFmtId="167" fontId="22" fillId="0" borderId="1" xfId="3" applyNumberFormat="1" applyFont="1" applyFill="1" applyBorder="1" applyAlignment="1" applyProtection="1">
      <alignment vertical="top" wrapText="1"/>
    </xf>
    <xf numFmtId="167" fontId="22" fillId="0" borderId="1" xfId="3" applyNumberFormat="1" applyFont="1" applyFill="1" applyBorder="1" applyAlignment="1" applyProtection="1">
      <alignment horizontal="right" vertical="top"/>
    </xf>
    <xf numFmtId="167" fontId="21" fillId="2" borderId="1" xfId="3" applyNumberFormat="1" applyFont="1" applyFill="1" applyBorder="1" applyAlignment="1" applyProtection="1">
      <alignment vertical="top"/>
    </xf>
    <xf numFmtId="167" fontId="22" fillId="0" borderId="1" xfId="3" applyNumberFormat="1" applyFont="1" applyFill="1" applyBorder="1" applyAlignment="1" applyProtection="1">
      <alignment vertical="top"/>
    </xf>
    <xf numFmtId="167" fontId="20" fillId="2" borderId="1" xfId="3" applyNumberFormat="1" applyFont="1" applyFill="1" applyBorder="1" applyAlignment="1">
      <alignment horizontal="right"/>
    </xf>
    <xf numFmtId="166" fontId="22" fillId="0" borderId="1" xfId="3" applyNumberFormat="1" applyFont="1" applyFill="1" applyBorder="1" applyAlignment="1" applyProtection="1">
      <alignment horizontal="right" vertical="top"/>
    </xf>
    <xf numFmtId="10" fontId="22" fillId="2" borderId="1" xfId="3" applyNumberFormat="1" applyFont="1" applyFill="1" applyBorder="1" applyAlignment="1" applyProtection="1">
      <alignment horizontal="right" vertical="top"/>
    </xf>
    <xf numFmtId="0" fontId="23" fillId="0" borderId="0" xfId="0" applyFont="1" applyAlignment="1">
      <alignment horizontal="center"/>
    </xf>
    <xf numFmtId="10" fontId="22" fillId="0" borderId="1" xfId="3" applyNumberFormat="1" applyFont="1" applyFill="1" applyBorder="1" applyAlignment="1" applyProtection="1">
      <alignment horizontal="right" vertical="top"/>
    </xf>
    <xf numFmtId="166" fontId="22" fillId="2" borderId="1" xfId="3" applyFont="1" applyFill="1" applyBorder="1" applyAlignment="1" applyProtection="1">
      <alignment horizontal="right" vertical="top"/>
    </xf>
    <xf numFmtId="4" fontId="22" fillId="4" borderId="1" xfId="3" applyNumberFormat="1" applyFont="1" applyFill="1" applyBorder="1" applyAlignment="1" applyProtection="1">
      <alignment horizontal="right" vertical="top"/>
    </xf>
    <xf numFmtId="4" fontId="22" fillId="5" borderId="1" xfId="3" applyNumberFormat="1" applyFont="1" applyFill="1" applyBorder="1" applyAlignment="1" applyProtection="1">
      <alignment horizontal="right" vertical="top"/>
    </xf>
    <xf numFmtId="0" fontId="23" fillId="0" borderId="0" xfId="0" applyFont="1" applyAlignment="1">
      <alignment horizontal="left"/>
    </xf>
    <xf numFmtId="2" fontId="22" fillId="0" borderId="1" xfId="0" applyNumberFormat="1" applyFont="1" applyBorder="1" applyAlignment="1">
      <alignment horizontal="right"/>
    </xf>
    <xf numFmtId="167" fontId="21" fillId="0" borderId="1" xfId="3" applyNumberFormat="1" applyFont="1" applyFill="1" applyBorder="1" applyAlignment="1" applyProtection="1">
      <alignment vertical="top"/>
    </xf>
    <xf numFmtId="10" fontId="21" fillId="2" borderId="1" xfId="3" applyNumberFormat="1" applyFont="1" applyFill="1" applyBorder="1" applyAlignment="1" applyProtection="1">
      <alignment horizontal="right" vertical="top"/>
    </xf>
    <xf numFmtId="166" fontId="21" fillId="0" borderId="1" xfId="3" applyFont="1" applyFill="1" applyBorder="1" applyAlignment="1" applyProtection="1">
      <alignment vertical="top"/>
    </xf>
    <xf numFmtId="10" fontId="21" fillId="2" borderId="1" xfId="0" applyNumberFormat="1" applyFont="1" applyFill="1" applyBorder="1" applyAlignment="1">
      <alignment horizontal="right" vertical="top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vertical="top" wrapText="1"/>
    </xf>
    <xf numFmtId="2" fontId="20" fillId="0" borderId="1" xfId="3" applyNumberFormat="1" applyFont="1" applyFill="1" applyBorder="1" applyAlignment="1" applyProtection="1">
      <alignment vertical="top" wrapText="1"/>
    </xf>
    <xf numFmtId="2" fontId="20" fillId="0" borderId="1" xfId="3" applyNumberFormat="1" applyFont="1" applyFill="1" applyBorder="1" applyAlignment="1" applyProtection="1">
      <alignment horizontal="right" vertical="top" wrapText="1"/>
    </xf>
    <xf numFmtId="2" fontId="20" fillId="0" borderId="1" xfId="3" applyNumberFormat="1" applyFont="1" applyFill="1" applyBorder="1" applyAlignment="1" applyProtection="1">
      <alignment horizontal="center" vertical="top" wrapText="1"/>
    </xf>
    <xf numFmtId="2" fontId="23" fillId="2" borderId="1" xfId="3" applyNumberFormat="1" applyFont="1" applyFill="1" applyBorder="1" applyAlignment="1" applyProtection="1">
      <alignment vertical="top" wrapText="1"/>
    </xf>
    <xf numFmtId="2" fontId="22" fillId="2" borderId="1" xfId="3" applyNumberFormat="1" applyFont="1" applyFill="1" applyBorder="1" applyAlignment="1" applyProtection="1">
      <alignment vertical="top" wrapText="1"/>
    </xf>
    <xf numFmtId="2" fontId="20" fillId="2" borderId="1" xfId="3" applyNumberFormat="1" applyFont="1" applyFill="1" applyBorder="1" applyAlignment="1" applyProtection="1">
      <alignment vertical="top" wrapText="1"/>
    </xf>
    <xf numFmtId="2" fontId="23" fillId="6" borderId="1" xfId="3" applyNumberFormat="1" applyFont="1" applyFill="1" applyBorder="1" applyAlignment="1" applyProtection="1">
      <alignment vertical="top" wrapText="1"/>
    </xf>
    <xf numFmtId="2" fontId="20" fillId="3" borderId="1" xfId="0" applyNumberFormat="1" applyFont="1" applyFill="1" applyBorder="1" applyAlignment="1">
      <alignment horizontal="center" vertical="top" wrapText="1"/>
    </xf>
    <xf numFmtId="2" fontId="20" fillId="3" borderId="1" xfId="3" applyNumberFormat="1" applyFont="1" applyFill="1" applyBorder="1" applyAlignment="1" applyProtection="1">
      <alignment horizontal="center" vertical="top" wrapText="1"/>
    </xf>
    <xf numFmtId="2" fontId="23" fillId="0" borderId="1" xfId="3" applyNumberFormat="1" applyFont="1" applyFill="1" applyBorder="1" applyAlignment="1" applyProtection="1">
      <alignment vertical="top" wrapText="1"/>
    </xf>
    <xf numFmtId="2" fontId="20" fillId="7" borderId="1" xfId="3" applyNumberFormat="1" applyFont="1" applyFill="1" applyBorder="1" applyAlignment="1" applyProtection="1">
      <alignment vertical="top" wrapText="1"/>
    </xf>
    <xf numFmtId="2" fontId="20" fillId="7" borderId="1" xfId="0" applyNumberFormat="1" applyFont="1" applyFill="1" applyBorder="1" applyAlignment="1">
      <alignment vertical="top" wrapText="1"/>
    </xf>
    <xf numFmtId="0" fontId="24" fillId="0" borderId="0" xfId="0" applyFont="1" applyBorder="1" applyAlignment="1">
      <alignment vertical="top" wrapText="1"/>
    </xf>
    <xf numFmtId="2" fontId="23" fillId="6" borderId="1" xfId="0" applyNumberFormat="1" applyFont="1" applyFill="1" applyBorder="1" applyAlignment="1">
      <alignment vertical="top" wrapText="1"/>
    </xf>
    <xf numFmtId="2" fontId="20" fillId="0" borderId="1" xfId="0" applyNumberFormat="1" applyFont="1" applyBorder="1" applyAlignment="1">
      <alignment horizontal="center" vertical="top" wrapText="1"/>
    </xf>
    <xf numFmtId="2" fontId="20" fillId="0" borderId="1" xfId="0" applyNumberFormat="1" applyFont="1" applyBorder="1" applyAlignment="1">
      <alignment horizontal="right" vertical="top" wrapText="1"/>
    </xf>
    <xf numFmtId="0" fontId="20" fillId="0" borderId="1" xfId="0" applyFont="1" applyFill="1" applyBorder="1" applyAlignment="1">
      <alignment vertical="top" wrapText="1"/>
    </xf>
    <xf numFmtId="0" fontId="20" fillId="0" borderId="1" xfId="0" applyFont="1" applyBorder="1" applyAlignment="1">
      <alignment horizontal="right" vertical="top" wrapText="1"/>
    </xf>
    <xf numFmtId="2" fontId="23" fillId="0" borderId="1" xfId="0" applyNumberFormat="1" applyFont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0" fontId="23" fillId="8" borderId="1" xfId="0" applyFont="1" applyFill="1" applyBorder="1" applyAlignment="1">
      <alignment horizontal="center" vertical="top" wrapText="1"/>
    </xf>
    <xf numFmtId="0" fontId="23" fillId="15" borderId="1" xfId="0" applyFont="1" applyFill="1" applyBorder="1" applyAlignment="1">
      <alignment horizontal="center" vertical="top" wrapText="1"/>
    </xf>
    <xf numFmtId="0" fontId="23" fillId="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vertical="center" wrapText="1"/>
    </xf>
    <xf numFmtId="2" fontId="20" fillId="0" borderId="1" xfId="0" applyNumberFormat="1" applyFont="1" applyBorder="1" applyAlignment="1">
      <alignment horizontal="right" vertical="center" wrapText="1"/>
    </xf>
    <xf numFmtId="2" fontId="20" fillId="8" borderId="1" xfId="3" applyNumberFormat="1" applyFont="1" applyFill="1" applyBorder="1" applyAlignment="1" applyProtection="1">
      <alignment horizontal="right" vertical="center" wrapText="1"/>
    </xf>
    <xf numFmtId="2" fontId="20" fillId="8" borderId="1" xfId="0" applyNumberFormat="1" applyFont="1" applyFill="1" applyBorder="1" applyAlignment="1">
      <alignment horizontal="right" vertical="center" wrapText="1"/>
    </xf>
    <xf numFmtId="167" fontId="20" fillId="10" borderId="0" xfId="3" applyNumberFormat="1" applyFont="1" applyFill="1" applyBorder="1" applyAlignment="1">
      <alignment horizontal="center"/>
    </xf>
    <xf numFmtId="0" fontId="20" fillId="10" borderId="0" xfId="9" applyFont="1" applyFill="1" applyBorder="1" applyAlignment="1">
      <alignment horizontal="left"/>
    </xf>
    <xf numFmtId="0" fontId="20" fillId="10" borderId="0" xfId="9" applyFont="1" applyFill="1" applyBorder="1" applyAlignment="1">
      <alignment horizontal="center"/>
    </xf>
    <xf numFmtId="0" fontId="20" fillId="10" borderId="1" xfId="9" applyNumberFormat="1" applyFont="1" applyFill="1" applyBorder="1" applyAlignment="1">
      <alignment horizontal="center"/>
    </xf>
    <xf numFmtId="0" fontId="20" fillId="10" borderId="1" xfId="9" applyFont="1" applyFill="1" applyBorder="1" applyAlignment="1">
      <alignment horizontal="center"/>
    </xf>
    <xf numFmtId="0" fontId="20" fillId="10" borderId="1" xfId="9" applyNumberFormat="1" applyFont="1" applyFill="1" applyBorder="1" applyAlignment="1">
      <alignment horizontal="left"/>
    </xf>
    <xf numFmtId="171" fontId="20" fillId="10" borderId="1" xfId="9" quotePrefix="1" applyNumberFormat="1" applyFont="1" applyFill="1" applyBorder="1" applyAlignment="1">
      <alignment horizontal="center"/>
    </xf>
    <xf numFmtId="0" fontId="20" fillId="10" borderId="0" xfId="9" applyNumberFormat="1" applyFont="1" applyFill="1" applyBorder="1" applyAlignment="1">
      <alignment horizontal="center"/>
    </xf>
    <xf numFmtId="171" fontId="20" fillId="10" borderId="0" xfId="9" applyNumberFormat="1" applyFont="1" applyFill="1" applyBorder="1" applyAlignment="1">
      <alignment horizontal="center"/>
    </xf>
    <xf numFmtId="0" fontId="25" fillId="10" borderId="0" xfId="9" applyNumberFormat="1" applyFont="1" applyFill="1" applyBorder="1" applyAlignment="1">
      <alignment horizontal="center"/>
    </xf>
    <xf numFmtId="170" fontId="23" fillId="12" borderId="1" xfId="10" applyNumberFormat="1" applyFont="1" applyFill="1" applyBorder="1" applyAlignment="1">
      <alignment horizontal="left" vertical="center"/>
    </xf>
    <xf numFmtId="170" fontId="23" fillId="12" borderId="1" xfId="10" applyNumberFormat="1" applyFont="1" applyFill="1" applyBorder="1" applyAlignment="1">
      <alignment vertical="center"/>
    </xf>
    <xf numFmtId="0" fontId="26" fillId="14" borderId="1" xfId="0" applyFont="1" applyFill="1" applyBorder="1" applyAlignment="1">
      <alignment horizontal="center"/>
    </xf>
    <xf numFmtId="0" fontId="20" fillId="0" borderId="1" xfId="0" applyFont="1" applyBorder="1"/>
    <xf numFmtId="0" fontId="23" fillId="14" borderId="1" xfId="0" applyFont="1" applyFill="1" applyBorder="1"/>
    <xf numFmtId="2" fontId="20" fillId="16" borderId="1" xfId="3" applyNumberFormat="1" applyFont="1" applyFill="1" applyBorder="1" applyAlignment="1" applyProtection="1">
      <alignment vertical="top" wrapText="1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horizontal="right" vertical="top" wrapText="1"/>
    </xf>
    <xf numFmtId="2" fontId="20" fillId="17" borderId="1" xfId="0" applyNumberFormat="1" applyFont="1" applyFill="1" applyBorder="1" applyAlignment="1">
      <alignment horizontal="right" vertical="top" wrapText="1"/>
    </xf>
    <xf numFmtId="0" fontId="20" fillId="17" borderId="1" xfId="0" applyFont="1" applyFill="1" applyBorder="1" applyAlignment="1">
      <alignment vertical="top" wrapText="1"/>
    </xf>
    <xf numFmtId="0" fontId="20" fillId="17" borderId="1" xfId="0" applyFont="1" applyFill="1" applyBorder="1" applyAlignment="1">
      <alignment horizontal="right" vertical="top" wrapText="1"/>
    </xf>
    <xf numFmtId="0" fontId="20" fillId="0" borderId="5" xfId="0" applyFont="1" applyBorder="1" applyAlignment="1">
      <alignment vertical="top" wrapText="1"/>
    </xf>
    <xf numFmtId="0" fontId="20" fillId="0" borderId="5" xfId="0" applyFont="1" applyBorder="1" applyAlignment="1">
      <alignment horizontal="center" vertical="top" wrapText="1"/>
    </xf>
    <xf numFmtId="0" fontId="23" fillId="8" borderId="6" xfId="0" applyFont="1" applyFill="1" applyBorder="1" applyAlignment="1">
      <alignment horizontal="center" vertical="top" wrapText="1"/>
    </xf>
    <xf numFmtId="2" fontId="21" fillId="15" borderId="7" xfId="0" applyNumberFormat="1" applyFont="1" applyFill="1" applyBorder="1" applyAlignment="1">
      <alignment horizontal="left" vertical="top" wrapText="1"/>
    </xf>
    <xf numFmtId="0" fontId="23" fillId="15" borderId="6" xfId="0" applyFont="1" applyFill="1" applyBorder="1" applyAlignment="1">
      <alignment horizontal="center" vertical="top" wrapText="1"/>
    </xf>
    <xf numFmtId="2" fontId="20" fillId="0" borderId="7" xfId="0" applyNumberFormat="1" applyFont="1" applyBorder="1" applyAlignment="1">
      <alignment vertical="top" wrapText="1"/>
    </xf>
    <xf numFmtId="2" fontId="20" fillId="0" borderId="6" xfId="3" applyNumberFormat="1" applyFont="1" applyFill="1" applyBorder="1" applyAlignment="1" applyProtection="1">
      <alignment horizontal="center" vertical="top" wrapText="1"/>
    </xf>
    <xf numFmtId="2" fontId="20" fillId="0" borderId="7" xfId="0" applyNumberFormat="1" applyFont="1" applyBorder="1" applyAlignment="1">
      <alignment horizontal="left" vertical="top" wrapText="1"/>
    </xf>
    <xf numFmtId="2" fontId="23" fillId="2" borderId="7" xfId="0" applyNumberFormat="1" applyFont="1" applyFill="1" applyBorder="1" applyAlignment="1">
      <alignment vertical="top" wrapText="1"/>
    </xf>
    <xf numFmtId="2" fontId="20" fillId="0" borderId="7" xfId="0" applyNumberFormat="1" applyFont="1" applyFill="1" applyBorder="1" applyAlignment="1">
      <alignment vertical="top" wrapText="1"/>
    </xf>
    <xf numFmtId="2" fontId="20" fillId="0" borderId="6" xfId="3" applyNumberFormat="1" applyFont="1" applyFill="1" applyBorder="1" applyAlignment="1" applyProtection="1">
      <alignment horizontal="right" vertical="top" wrapText="1"/>
    </xf>
    <xf numFmtId="2" fontId="20" fillId="17" borderId="7" xfId="0" applyNumberFormat="1" applyFont="1" applyFill="1" applyBorder="1" applyAlignment="1">
      <alignment vertical="top" wrapText="1"/>
    </xf>
    <xf numFmtId="2" fontId="22" fillId="2" borderId="7" xfId="0" applyNumberFormat="1" applyFont="1" applyFill="1" applyBorder="1" applyAlignment="1">
      <alignment vertical="top" wrapText="1"/>
    </xf>
    <xf numFmtId="2" fontId="20" fillId="3" borderId="7" xfId="0" applyNumberFormat="1" applyFont="1" applyFill="1" applyBorder="1" applyAlignment="1">
      <alignment vertical="top" wrapText="1"/>
    </xf>
    <xf numFmtId="2" fontId="20" fillId="3" borderId="6" xfId="3" applyNumberFormat="1" applyFont="1" applyFill="1" applyBorder="1" applyAlignment="1" applyProtection="1">
      <alignment horizontal="center" vertical="top" wrapText="1"/>
    </xf>
    <xf numFmtId="0" fontId="23" fillId="8" borderId="6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vertical="top" wrapText="1"/>
    </xf>
    <xf numFmtId="2" fontId="20" fillId="0" borderId="6" xfId="3" applyNumberFormat="1" applyFont="1" applyFill="1" applyBorder="1" applyAlignment="1" applyProtection="1">
      <alignment vertical="top" wrapText="1"/>
    </xf>
    <xf numFmtId="0" fontId="20" fillId="18" borderId="7" xfId="0" applyFont="1" applyFill="1" applyBorder="1" applyAlignment="1">
      <alignment vertical="top" wrapText="1"/>
    </xf>
    <xf numFmtId="0" fontId="20" fillId="0" borderId="7" xfId="0" applyFont="1" applyBorder="1" applyAlignment="1">
      <alignment horizontal="left" vertical="top" wrapText="1"/>
    </xf>
    <xf numFmtId="0" fontId="20" fillId="16" borderId="7" xfId="0" applyFont="1" applyFill="1" applyBorder="1" applyAlignment="1">
      <alignment vertical="top" wrapText="1"/>
    </xf>
    <xf numFmtId="0" fontId="20" fillId="2" borderId="7" xfId="0" applyFont="1" applyFill="1" applyBorder="1" applyAlignment="1">
      <alignment vertical="top" wrapText="1"/>
    </xf>
    <xf numFmtId="0" fontId="23" fillId="6" borderId="7" xfId="0" applyFont="1" applyFill="1" applyBorder="1" applyAlignment="1">
      <alignment vertical="top" wrapText="1"/>
    </xf>
    <xf numFmtId="2" fontId="23" fillId="0" borderId="6" xfId="3" applyNumberFormat="1" applyFont="1" applyFill="1" applyBorder="1" applyAlignment="1" applyProtection="1">
      <alignment vertical="top" wrapText="1"/>
    </xf>
    <xf numFmtId="0" fontId="20" fillId="2" borderId="7" xfId="0" applyFont="1" applyFill="1" applyBorder="1" applyAlignment="1">
      <alignment horizontal="left" vertical="top" wrapText="1"/>
    </xf>
    <xf numFmtId="0" fontId="23" fillId="7" borderId="7" xfId="0" applyFont="1" applyFill="1" applyBorder="1" applyAlignment="1">
      <alignment horizontal="left" vertical="top" wrapText="1"/>
    </xf>
    <xf numFmtId="0" fontId="20" fillId="7" borderId="7" xfId="0" applyFont="1" applyFill="1" applyBorder="1" applyAlignment="1">
      <alignment horizontal="left" vertical="top" wrapText="1"/>
    </xf>
    <xf numFmtId="0" fontId="20" fillId="7" borderId="7" xfId="0" applyFont="1" applyFill="1" applyBorder="1" applyAlignment="1">
      <alignment vertical="top" wrapText="1"/>
    </xf>
    <xf numFmtId="0" fontId="20" fillId="0" borderId="6" xfId="0" applyFont="1" applyBorder="1" applyAlignment="1">
      <alignment horizontal="center" vertical="top" wrapText="1"/>
    </xf>
    <xf numFmtId="2" fontId="20" fillId="0" borderId="6" xfId="0" applyNumberFormat="1" applyFont="1" applyBorder="1" applyAlignment="1">
      <alignment horizontal="right" vertical="top" wrapText="1"/>
    </xf>
    <xf numFmtId="0" fontId="19" fillId="17" borderId="7" xfId="0" applyFont="1" applyFill="1" applyBorder="1" applyAlignment="1">
      <alignment vertical="top" wrapText="1"/>
    </xf>
    <xf numFmtId="2" fontId="20" fillId="17" borderId="6" xfId="0" applyNumberFormat="1" applyFont="1" applyFill="1" applyBorder="1" applyAlignment="1">
      <alignment horizontal="right" vertical="top" wrapText="1"/>
    </xf>
    <xf numFmtId="0" fontId="20" fillId="17" borderId="6" xfId="0" applyFont="1" applyFill="1" applyBorder="1" applyAlignment="1">
      <alignment horizontal="right" vertical="top" wrapText="1"/>
    </xf>
    <xf numFmtId="0" fontId="20" fillId="0" borderId="7" xfId="0" applyFont="1" applyFill="1" applyBorder="1" applyAlignment="1">
      <alignment vertical="top" wrapText="1"/>
    </xf>
    <xf numFmtId="0" fontId="20" fillId="0" borderId="6" xfId="0" applyFont="1" applyBorder="1" applyAlignment="1">
      <alignment horizontal="right" vertical="top" wrapText="1"/>
    </xf>
    <xf numFmtId="0" fontId="23" fillId="0" borderId="7" xfId="0" applyFont="1" applyBorder="1" applyAlignment="1">
      <alignment vertical="top" wrapText="1"/>
    </xf>
    <xf numFmtId="0" fontId="23" fillId="0" borderId="6" xfId="0" applyFont="1" applyBorder="1" applyAlignment="1">
      <alignment horizontal="right" vertical="top" wrapText="1"/>
    </xf>
    <xf numFmtId="0" fontId="20" fillId="0" borderId="8" xfId="0" applyFont="1" applyBorder="1" applyAlignment="1">
      <alignment vertical="top" wrapText="1"/>
    </xf>
    <xf numFmtId="2" fontId="20" fillId="0" borderId="9" xfId="0" applyNumberFormat="1" applyFont="1" applyBorder="1" applyAlignment="1">
      <alignment horizontal="right" vertical="top" wrapText="1"/>
    </xf>
    <xf numFmtId="0" fontId="20" fillId="0" borderId="9" xfId="0" applyFont="1" applyBorder="1" applyAlignment="1">
      <alignment vertical="top" wrapText="1"/>
    </xf>
    <xf numFmtId="0" fontId="20" fillId="0" borderId="9" xfId="0" applyFont="1" applyBorder="1" applyAlignment="1">
      <alignment horizontal="right" vertical="top" wrapText="1"/>
    </xf>
    <xf numFmtId="0" fontId="20" fillId="0" borderId="10" xfId="0" applyFont="1" applyBorder="1" applyAlignment="1">
      <alignment horizontal="right" vertical="top" wrapText="1"/>
    </xf>
    <xf numFmtId="167" fontId="20" fillId="10" borderId="1" xfId="3" applyNumberFormat="1" applyFont="1" applyFill="1" applyBorder="1" applyAlignment="1">
      <alignment horizontal="center" wrapText="1"/>
    </xf>
    <xf numFmtId="0" fontId="20" fillId="10" borderId="1" xfId="9" applyNumberFormat="1" applyFont="1" applyFill="1" applyBorder="1" applyAlignment="1">
      <alignment horizontal="center" wrapText="1"/>
    </xf>
    <xf numFmtId="2" fontId="23" fillId="0" borderId="7" xfId="0" applyNumberFormat="1" applyFont="1" applyFill="1" applyBorder="1" applyAlignment="1">
      <alignment vertical="top" wrapText="1"/>
    </xf>
    <xf numFmtId="2" fontId="23" fillId="0" borderId="1" xfId="3" applyNumberFormat="1" applyFont="1" applyFill="1" applyBorder="1" applyAlignment="1" applyProtection="1">
      <alignment horizontal="center" vertical="top" wrapText="1"/>
    </xf>
    <xf numFmtId="2" fontId="23" fillId="16" borderId="7" xfId="0" applyNumberFormat="1" applyFont="1" applyFill="1" applyBorder="1" applyAlignment="1">
      <alignment vertical="top" wrapText="1"/>
    </xf>
    <xf numFmtId="2" fontId="22" fillId="20" borderId="7" xfId="0" applyNumberFormat="1" applyFont="1" applyFill="1" applyBorder="1" applyAlignment="1">
      <alignment vertical="top" wrapText="1"/>
    </xf>
    <xf numFmtId="2" fontId="22" fillId="20" borderId="1" xfId="3" applyNumberFormat="1" applyFont="1" applyFill="1" applyBorder="1" applyAlignment="1" applyProtection="1">
      <alignment vertical="top" wrapText="1"/>
    </xf>
    <xf numFmtId="2" fontId="21" fillId="20" borderId="7" xfId="0" applyNumberFormat="1" applyFont="1" applyFill="1" applyBorder="1" applyAlignment="1">
      <alignment vertical="top" wrapText="1"/>
    </xf>
    <xf numFmtId="2" fontId="28" fillId="21" borderId="7" xfId="0" applyNumberFormat="1" applyFont="1" applyFill="1" applyBorder="1" applyAlignment="1">
      <alignment vertical="top" wrapText="1"/>
    </xf>
    <xf numFmtId="2" fontId="29" fillId="19" borderId="7" xfId="0" applyNumberFormat="1" applyFont="1" applyFill="1" applyBorder="1" applyAlignment="1">
      <alignment vertical="top" wrapText="1"/>
    </xf>
    <xf numFmtId="2" fontId="29" fillId="0" borderId="1" xfId="3" applyNumberFormat="1" applyFont="1" applyFill="1" applyBorder="1" applyAlignment="1" applyProtection="1">
      <alignment horizontal="right" vertical="top" wrapText="1"/>
    </xf>
    <xf numFmtId="2" fontId="29" fillId="0" borderId="6" xfId="3" applyNumberFormat="1" applyFont="1" applyFill="1" applyBorder="1" applyAlignment="1" applyProtection="1">
      <alignment horizontal="right" vertical="top" wrapText="1"/>
    </xf>
    <xf numFmtId="2" fontId="29" fillId="21" borderId="7" xfId="0" applyNumberFormat="1" applyFont="1" applyFill="1" applyBorder="1" applyAlignment="1">
      <alignment vertical="top" wrapText="1"/>
    </xf>
    <xf numFmtId="0" fontId="20" fillId="0" borderId="7" xfId="0" applyFont="1" applyFill="1" applyBorder="1" applyAlignment="1">
      <alignment horizontal="left" vertical="top" wrapText="1"/>
    </xf>
    <xf numFmtId="0" fontId="29" fillId="19" borderId="7" xfId="0" applyFont="1" applyFill="1" applyBorder="1" applyAlignment="1">
      <alignment vertical="top" wrapText="1"/>
    </xf>
    <xf numFmtId="0" fontId="20" fillId="16" borderId="7" xfId="0" applyFont="1" applyFill="1" applyBorder="1" applyAlignment="1">
      <alignment horizontal="left" vertical="top" wrapText="1"/>
    </xf>
    <xf numFmtId="2" fontId="22" fillId="0" borderId="1" xfId="3" applyNumberFormat="1" applyFont="1" applyFill="1" applyBorder="1" applyAlignment="1" applyProtection="1">
      <alignment vertical="top" wrapText="1"/>
    </xf>
    <xf numFmtId="0" fontId="20" fillId="0" borderId="7" xfId="13" applyFont="1" applyFill="1" applyBorder="1" applyAlignment="1">
      <alignment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/>
    <xf numFmtId="2" fontId="20" fillId="20" borderId="7" xfId="0" applyNumberFormat="1" applyFont="1" applyFill="1" applyBorder="1" applyAlignment="1">
      <alignment vertical="top" wrapText="1"/>
    </xf>
    <xf numFmtId="2" fontId="20" fillId="20" borderId="1" xfId="3" applyNumberFormat="1" applyFont="1" applyFill="1" applyBorder="1" applyAlignment="1" applyProtection="1">
      <alignment vertical="top" wrapText="1"/>
    </xf>
    <xf numFmtId="2" fontId="23" fillId="22" borderId="1" xfId="3" applyNumberFormat="1" applyFont="1" applyFill="1" applyBorder="1" applyAlignment="1" applyProtection="1">
      <alignment vertical="top" wrapText="1"/>
    </xf>
    <xf numFmtId="2" fontId="23" fillId="22" borderId="7" xfId="0" applyNumberFormat="1" applyFont="1" applyFill="1" applyBorder="1" applyAlignment="1">
      <alignment horizontal="left" vertical="top" wrapText="1"/>
    </xf>
    <xf numFmtId="2" fontId="20" fillId="20" borderId="1" xfId="3" applyNumberFormat="1" applyFont="1" applyFill="1" applyBorder="1" applyAlignment="1" applyProtection="1">
      <alignment horizontal="right" vertical="top" wrapText="1"/>
    </xf>
    <xf numFmtId="2" fontId="29" fillId="16" borderId="1" xfId="3" applyNumberFormat="1" applyFont="1" applyFill="1" applyBorder="1" applyAlignment="1" applyProtection="1">
      <alignment vertical="top" wrapText="1"/>
    </xf>
    <xf numFmtId="2" fontId="23" fillId="20" borderId="7" xfId="0" applyNumberFormat="1" applyFont="1" applyFill="1" applyBorder="1" applyAlignment="1">
      <alignment vertical="top" wrapText="1"/>
    </xf>
    <xf numFmtId="2" fontId="23" fillId="20" borderId="1" xfId="0" applyNumberFormat="1" applyFont="1" applyFill="1" applyBorder="1" applyAlignment="1">
      <alignment horizontal="right" vertical="top" wrapText="1"/>
    </xf>
    <xf numFmtId="0" fontId="23" fillId="20" borderId="7" xfId="0" applyFont="1" applyFill="1" applyBorder="1" applyAlignment="1">
      <alignment vertical="top" wrapText="1"/>
    </xf>
    <xf numFmtId="2" fontId="23" fillId="20" borderId="1" xfId="3" applyNumberFormat="1" applyFont="1" applyFill="1" applyBorder="1" applyAlignment="1" applyProtection="1">
      <alignment vertical="top" wrapText="1"/>
    </xf>
    <xf numFmtId="0" fontId="22" fillId="20" borderId="7" xfId="0" applyFont="1" applyFill="1" applyBorder="1" applyAlignment="1">
      <alignment vertical="top" wrapText="1"/>
    </xf>
    <xf numFmtId="0" fontId="20" fillId="0" borderId="7" xfId="13" applyFont="1" applyFill="1" applyBorder="1" applyAlignment="1">
      <alignment horizontal="left" wrapText="1"/>
    </xf>
    <xf numFmtId="0" fontId="23" fillId="23" borderId="1" xfId="0" applyFont="1" applyFill="1" applyBorder="1" applyAlignment="1">
      <alignment horizontal="center" vertical="top" wrapText="1"/>
    </xf>
    <xf numFmtId="2" fontId="20" fillId="16" borderId="7" xfId="0" applyNumberFormat="1" applyFont="1" applyFill="1" applyBorder="1" applyAlignment="1">
      <alignment vertical="top" wrapText="1"/>
    </xf>
    <xf numFmtId="2" fontId="22" fillId="24" borderId="7" xfId="0" applyNumberFormat="1" applyFont="1" applyFill="1" applyBorder="1" applyAlignment="1">
      <alignment vertical="top" wrapText="1"/>
    </xf>
    <xf numFmtId="0" fontId="23" fillId="10" borderId="0" xfId="9" applyNumberFormat="1" applyFont="1" applyFill="1" applyBorder="1" applyAlignment="1">
      <alignment horizontal="left"/>
    </xf>
    <xf numFmtId="2" fontId="20" fillId="19" borderId="7" xfId="0" applyNumberFormat="1" applyFont="1" applyFill="1" applyBorder="1" applyAlignment="1">
      <alignment vertical="top" wrapText="1"/>
    </xf>
    <xf numFmtId="170" fontId="23" fillId="12" borderId="11" xfId="10" applyNumberFormat="1" applyFont="1" applyFill="1" applyBorder="1" applyAlignment="1">
      <alignment vertical="center"/>
    </xf>
    <xf numFmtId="2" fontId="23" fillId="16" borderId="1" xfId="3" applyNumberFormat="1" applyFont="1" applyFill="1" applyBorder="1" applyAlignment="1" applyProtection="1">
      <alignment vertical="top" wrapText="1"/>
    </xf>
    <xf numFmtId="0" fontId="20" fillId="0" borderId="12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13" xfId="0" applyFont="1" applyBorder="1" applyAlignment="1">
      <alignment vertical="top" wrapText="1"/>
    </xf>
    <xf numFmtId="0" fontId="20" fillId="0" borderId="13" xfId="0" applyFont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0" fontId="20" fillId="0" borderId="15" xfId="0" applyFont="1" applyBorder="1" applyAlignment="1">
      <alignment vertical="top" wrapText="1"/>
    </xf>
    <xf numFmtId="164" fontId="20" fillId="0" borderId="16" xfId="0" applyNumberFormat="1" applyFont="1" applyBorder="1" applyAlignment="1">
      <alignment horizontal="center" vertical="top" wrapText="1"/>
    </xf>
    <xf numFmtId="0" fontId="20" fillId="0" borderId="16" xfId="0" applyFont="1" applyBorder="1" applyAlignment="1">
      <alignment vertical="top" wrapText="1"/>
    </xf>
    <xf numFmtId="0" fontId="20" fillId="0" borderId="16" xfId="0" applyFont="1" applyBorder="1" applyAlignment="1">
      <alignment horizontal="center" vertical="top" wrapText="1"/>
    </xf>
    <xf numFmtId="0" fontId="20" fillId="0" borderId="17" xfId="0" applyFont="1" applyBorder="1" applyAlignment="1">
      <alignment horizontal="center" vertical="top" wrapText="1"/>
    </xf>
    <xf numFmtId="2" fontId="20" fillId="0" borderId="16" xfId="0" applyNumberFormat="1" applyFont="1" applyBorder="1" applyAlignment="1">
      <alignment horizontal="center" vertical="top" wrapText="1"/>
    </xf>
    <xf numFmtId="169" fontId="20" fillId="0" borderId="5" xfId="0" applyNumberFormat="1" applyFont="1" applyBorder="1" applyAlignment="1">
      <alignment horizontal="center" vertical="top" wrapText="1"/>
    </xf>
    <xf numFmtId="169" fontId="20" fillId="0" borderId="1" xfId="0" applyNumberFormat="1" applyFont="1" applyBorder="1" applyAlignment="1">
      <alignment horizontal="center" vertical="top" wrapText="1"/>
    </xf>
    <xf numFmtId="0" fontId="23" fillId="0" borderId="7" xfId="0" applyFont="1" applyBorder="1" applyAlignment="1">
      <alignment horizontal="left" vertical="top" wrapText="1"/>
    </xf>
    <xf numFmtId="0" fontId="23" fillId="0" borderId="5" xfId="0" applyFont="1" applyBorder="1" applyAlignment="1">
      <alignment vertical="top" wrapText="1"/>
    </xf>
    <xf numFmtId="2" fontId="22" fillId="0" borderId="0" xfId="0" applyNumberFormat="1" applyFont="1" applyAlignment="1">
      <alignment horizontal="center"/>
    </xf>
    <xf numFmtId="0" fontId="19" fillId="19" borderId="7" xfId="0" applyFont="1" applyFill="1" applyBorder="1" applyAlignment="1">
      <alignment vertical="top" wrapText="1"/>
    </xf>
    <xf numFmtId="2" fontId="20" fillId="19" borderId="1" xfId="0" applyNumberFormat="1" applyFont="1" applyFill="1" applyBorder="1" applyAlignment="1">
      <alignment horizontal="right" vertical="top" wrapText="1"/>
    </xf>
    <xf numFmtId="0" fontId="23" fillId="0" borderId="0" xfId="0" applyFont="1"/>
    <xf numFmtId="0" fontId="23" fillId="0" borderId="1" xfId="0" applyFont="1" applyBorder="1"/>
    <xf numFmtId="0" fontId="14" fillId="2" borderId="23" xfId="0" applyFont="1" applyFill="1" applyBorder="1"/>
    <xf numFmtId="0" fontId="14" fillId="0" borderId="23" xfId="0" applyFont="1" applyBorder="1"/>
    <xf numFmtId="0" fontId="14" fillId="0" borderId="0" xfId="0" applyFont="1"/>
    <xf numFmtId="10" fontId="14" fillId="2" borderId="23" xfId="20" applyNumberFormat="1" applyFont="1" applyFill="1" applyBorder="1" applyAlignment="1" applyProtection="1"/>
    <xf numFmtId="0" fontId="14" fillId="0" borderId="24" xfId="0" applyFont="1" applyBorder="1"/>
    <xf numFmtId="0" fontId="14" fillId="0" borderId="23" xfId="0" applyFont="1" applyBorder="1" applyAlignment="1">
      <alignment horizontal="center"/>
    </xf>
    <xf numFmtId="1" fontId="14" fillId="0" borderId="23" xfId="0" applyNumberFormat="1" applyFont="1" applyBorder="1"/>
    <xf numFmtId="1" fontId="14" fillId="0" borderId="0" xfId="0" applyNumberFormat="1" applyFont="1"/>
    <xf numFmtId="0" fontId="14" fillId="0" borderId="24" xfId="0" applyFont="1" applyBorder="1" applyAlignment="1">
      <alignment horizontal="center"/>
    </xf>
    <xf numFmtId="1" fontId="14" fillId="0" borderId="25" xfId="0" applyNumberFormat="1" applyFont="1" applyBorder="1"/>
    <xf numFmtId="1" fontId="14" fillId="0" borderId="0" xfId="0" applyNumberFormat="1" applyFont="1" applyBorder="1"/>
    <xf numFmtId="1" fontId="14" fillId="0" borderId="26" xfId="0" applyNumberFormat="1" applyFont="1" applyBorder="1"/>
    <xf numFmtId="0" fontId="14" fillId="0" borderId="27" xfId="0" applyFont="1" applyBorder="1" applyAlignment="1">
      <alignment horizontal="center"/>
    </xf>
    <xf numFmtId="1" fontId="14" fillId="0" borderId="28" xfId="0" applyNumberFormat="1" applyFont="1" applyBorder="1"/>
    <xf numFmtId="1" fontId="14" fillId="0" borderId="29" xfId="0" applyNumberFormat="1" applyFont="1" applyBorder="1"/>
    <xf numFmtId="1" fontId="14" fillId="0" borderId="30" xfId="0" applyNumberFormat="1" applyFont="1" applyBorder="1"/>
    <xf numFmtId="0" fontId="14" fillId="0" borderId="0" xfId="0" applyFont="1" applyAlignment="1">
      <alignment horizontal="center"/>
    </xf>
    <xf numFmtId="0" fontId="22" fillId="19" borderId="0" xfId="0" applyFont="1" applyFill="1"/>
    <xf numFmtId="0" fontId="15" fillId="0" borderId="32" xfId="0" applyFont="1" applyBorder="1" applyAlignment="1">
      <alignment vertical="top" wrapText="1"/>
    </xf>
    <xf numFmtId="0" fontId="15" fillId="0" borderId="33" xfId="0" applyFont="1" applyBorder="1" applyAlignment="1">
      <alignment vertical="top" wrapText="1"/>
    </xf>
    <xf numFmtId="0" fontId="12" fillId="0" borderId="34" xfId="0" applyFont="1" applyBorder="1" applyAlignment="1">
      <alignment vertical="top" wrapText="1"/>
    </xf>
    <xf numFmtId="0" fontId="12" fillId="0" borderId="35" xfId="0" applyFont="1" applyBorder="1" applyAlignment="1">
      <alignment vertical="top" wrapText="1"/>
    </xf>
    <xf numFmtId="0" fontId="18" fillId="0" borderId="35" xfId="8" applyBorder="1" applyAlignment="1" applyProtection="1">
      <alignment vertical="top" wrapText="1"/>
    </xf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left" indent="4"/>
    </xf>
    <xf numFmtId="2" fontId="20" fillId="0" borderId="1" xfId="0" applyNumberFormat="1" applyFont="1" applyBorder="1"/>
    <xf numFmtId="171" fontId="23" fillId="0" borderId="1" xfId="0" applyNumberFormat="1" applyFont="1" applyBorder="1"/>
    <xf numFmtId="38" fontId="14" fillId="0" borderId="23" xfId="0" applyNumberFormat="1" applyFont="1" applyBorder="1"/>
    <xf numFmtId="0" fontId="23" fillId="11" borderId="1" xfId="9" applyNumberFormat="1" applyFont="1" applyFill="1" applyBorder="1" applyAlignment="1">
      <alignment horizontal="center" vertical="top" wrapText="1"/>
    </xf>
    <xf numFmtId="0" fontId="23" fillId="11" borderId="1" xfId="18" applyNumberFormat="1" applyFont="1" applyFill="1" applyBorder="1" applyAlignment="1">
      <alignment horizontal="center" vertical="top" wrapText="1"/>
    </xf>
    <xf numFmtId="171" fontId="23" fillId="11" borderId="1" xfId="18" applyNumberFormat="1" applyFont="1" applyFill="1" applyBorder="1" applyAlignment="1">
      <alignment horizontal="center" vertical="top" wrapText="1"/>
    </xf>
    <xf numFmtId="1" fontId="23" fillId="11" borderId="1" xfId="18" applyNumberFormat="1" applyFont="1" applyFill="1" applyBorder="1" applyAlignment="1">
      <alignment horizontal="center" vertical="top" wrapText="1"/>
    </xf>
    <xf numFmtId="0" fontId="20" fillId="10" borderId="0" xfId="9" applyFont="1" applyFill="1" applyBorder="1" applyAlignment="1">
      <alignment horizontal="left" vertical="top" wrapText="1"/>
    </xf>
    <xf numFmtId="0" fontId="20" fillId="10" borderId="0" xfId="9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/>
    </xf>
    <xf numFmtId="2" fontId="23" fillId="0" borderId="6" xfId="3" applyNumberFormat="1" applyFont="1" applyFill="1" applyBorder="1" applyAlignment="1" applyProtection="1">
      <alignment horizontal="center" vertical="top" wrapText="1"/>
    </xf>
    <xf numFmtId="0" fontId="20" fillId="0" borderId="1" xfId="10" applyNumberFormat="1" applyFont="1" applyFill="1" applyBorder="1" applyAlignment="1">
      <alignment horizontal="center"/>
    </xf>
    <xf numFmtId="167" fontId="22" fillId="0" borderId="0" xfId="0" applyNumberFormat="1" applyFont="1"/>
    <xf numFmtId="0" fontId="20" fillId="10" borderId="1" xfId="3" applyNumberFormat="1" applyFont="1" applyFill="1" applyBorder="1" applyAlignment="1">
      <alignment horizontal="center"/>
    </xf>
    <xf numFmtId="0" fontId="20" fillId="0" borderId="36" xfId="0" applyFont="1" applyBorder="1" applyAlignment="1">
      <alignment vertical="top" wrapText="1"/>
    </xf>
    <xf numFmtId="0" fontId="20" fillId="0" borderId="37" xfId="0" applyFont="1" applyBorder="1" applyAlignment="1">
      <alignment horizontal="center" vertical="top" wrapText="1"/>
    </xf>
    <xf numFmtId="0" fontId="23" fillId="0" borderId="38" xfId="0" applyFont="1" applyBorder="1" applyAlignment="1">
      <alignment vertical="top" wrapText="1"/>
    </xf>
    <xf numFmtId="0" fontId="20" fillId="0" borderId="39" xfId="0" applyFont="1" applyBorder="1" applyAlignment="1">
      <alignment horizontal="center" vertical="top" wrapText="1"/>
    </xf>
    <xf numFmtId="0" fontId="23" fillId="0" borderId="8" xfId="0" applyFont="1" applyBorder="1" applyAlignment="1">
      <alignment vertical="top" wrapText="1"/>
    </xf>
    <xf numFmtId="169" fontId="20" fillId="0" borderId="9" xfId="0" applyNumberFormat="1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31" fillId="26" borderId="5" xfId="24" applyFont="1" applyFill="1" applyBorder="1" applyAlignment="1">
      <alignment horizontal="left" vertical="center"/>
    </xf>
    <xf numFmtId="0" fontId="31" fillId="26" borderId="1" xfId="24" applyFont="1" applyFill="1" applyBorder="1" applyAlignment="1">
      <alignment horizontal="left" vertical="center"/>
    </xf>
    <xf numFmtId="0" fontId="31" fillId="26" borderId="7" xfId="24" applyFont="1" applyFill="1" applyBorder="1" applyAlignment="1">
      <alignment horizontal="center" vertical="center" wrapText="1"/>
    </xf>
    <xf numFmtId="0" fontId="31" fillId="26" borderId="1" xfId="24" applyFont="1" applyFill="1" applyBorder="1" applyAlignment="1">
      <alignment horizontal="center" vertical="center"/>
    </xf>
    <xf numFmtId="0" fontId="35" fillId="26" borderId="1" xfId="26" applyFont="1" applyFill="1" applyBorder="1" applyAlignment="1">
      <alignment horizontal="center" vertical="center" wrapText="1"/>
    </xf>
    <xf numFmtId="0" fontId="36" fillId="0" borderId="7" xfId="25" applyFont="1" applyBorder="1" applyAlignment="1">
      <alignment vertical="center"/>
    </xf>
    <xf numFmtId="0" fontId="36" fillId="0" borderId="1" xfId="25" applyFont="1" applyBorder="1" applyAlignment="1">
      <alignment vertical="center"/>
    </xf>
    <xf numFmtId="0" fontId="37" fillId="0" borderId="1" xfId="26" applyFont="1" applyBorder="1" applyAlignment="1">
      <alignment horizontal="right" vertical="center" wrapText="1"/>
    </xf>
    <xf numFmtId="9" fontId="37" fillId="0" borderId="1" xfId="22" applyFont="1" applyBorder="1" applyAlignment="1">
      <alignment horizontal="right" vertical="center" wrapText="1"/>
    </xf>
    <xf numFmtId="0" fontId="35" fillId="28" borderId="1" xfId="26" applyFont="1" applyFill="1" applyBorder="1" applyAlignment="1">
      <alignment horizontal="right" vertical="center" wrapText="1"/>
    </xf>
    <xf numFmtId="174" fontId="35" fillId="28" borderId="1" xfId="22" applyNumberFormat="1" applyFont="1" applyFill="1" applyBorder="1" applyAlignment="1">
      <alignment horizontal="right" vertical="center" wrapText="1"/>
    </xf>
    <xf numFmtId="0" fontId="36" fillId="0" borderId="40" xfId="25" applyFont="1" applyBorder="1" applyAlignment="1">
      <alignment vertical="center"/>
    </xf>
    <xf numFmtId="0" fontId="36" fillId="0" borderId="41" xfId="25" applyFont="1" applyBorder="1" applyAlignment="1">
      <alignment vertical="center"/>
    </xf>
    <xf numFmtId="0" fontId="36" fillId="0" borderId="42" xfId="25" applyFont="1" applyBorder="1" applyAlignment="1">
      <alignment vertical="center"/>
    </xf>
    <xf numFmtId="0" fontId="36" fillId="0" borderId="43" xfId="25" applyFont="1" applyBorder="1" applyAlignment="1">
      <alignment vertical="center"/>
    </xf>
    <xf numFmtId="0" fontId="36" fillId="0" borderId="44" xfId="25" applyFont="1" applyBorder="1" applyAlignment="1">
      <alignment vertical="center"/>
    </xf>
    <xf numFmtId="0" fontId="39" fillId="0" borderId="43" xfId="25" applyFont="1" applyBorder="1" applyAlignment="1">
      <alignment vertical="center"/>
    </xf>
    <xf numFmtId="22" fontId="39" fillId="0" borderId="43" xfId="25" applyNumberFormat="1" applyFont="1" applyBorder="1" applyAlignment="1">
      <alignment vertical="center"/>
    </xf>
    <xf numFmtId="14" fontId="39" fillId="0" borderId="43" xfId="25" applyNumberFormat="1" applyFont="1" applyBorder="1" applyAlignment="1">
      <alignment vertical="center"/>
    </xf>
    <xf numFmtId="0" fontId="6" fillId="0" borderId="0" xfId="29"/>
    <xf numFmtId="0" fontId="20" fillId="17" borderId="0" xfId="29" applyFont="1" applyFill="1"/>
    <xf numFmtId="0" fontId="20" fillId="0" borderId="0" xfId="29" applyFont="1"/>
    <xf numFmtId="168" fontId="20" fillId="0" borderId="1" xfId="33" applyNumberFormat="1" applyFont="1" applyBorder="1" applyAlignment="1">
      <alignment horizontal="right" vertical="center" wrapText="1"/>
    </xf>
    <xf numFmtId="17" fontId="20" fillId="19" borderId="7" xfId="9" applyNumberFormat="1" applyFont="1" applyFill="1" applyBorder="1" applyAlignment="1">
      <alignment horizontal="center" vertical="center"/>
    </xf>
    <xf numFmtId="0" fontId="23" fillId="9" borderId="12" xfId="0" applyFont="1" applyFill="1" applyBorder="1" applyAlignment="1">
      <alignment vertical="center" wrapText="1"/>
    </xf>
    <xf numFmtId="0" fontId="23" fillId="9" borderId="7" xfId="0" applyFont="1" applyFill="1" applyBorder="1" applyAlignment="1">
      <alignment vertical="center" wrapText="1"/>
    </xf>
    <xf numFmtId="0" fontId="23" fillId="9" borderId="1" xfId="0" applyFont="1" applyFill="1" applyBorder="1" applyAlignment="1">
      <alignment horizontal="center" vertical="center" wrapText="1"/>
    </xf>
    <xf numFmtId="17" fontId="20" fillId="0" borderId="7" xfId="9" quotePrefix="1" applyNumberFormat="1" applyFont="1" applyBorder="1" applyAlignment="1">
      <alignment horizontal="right" vertical="center"/>
    </xf>
    <xf numFmtId="2" fontId="20" fillId="9" borderId="1" xfId="3" applyNumberFormat="1" applyFont="1" applyFill="1" applyBorder="1" applyAlignment="1">
      <alignment horizontal="right" vertical="center" wrapText="1"/>
    </xf>
    <xf numFmtId="168" fontId="20" fillId="0" borderId="6" xfId="33" applyNumberFormat="1" applyFont="1" applyBorder="1" applyAlignment="1">
      <alignment horizontal="right" vertical="center" wrapText="1"/>
    </xf>
    <xf numFmtId="17" fontId="20" fillId="9" borderId="7" xfId="0" applyNumberFormat="1" applyFont="1" applyFill="1" applyBorder="1" applyAlignment="1">
      <alignment vertical="center" wrapText="1"/>
    </xf>
    <xf numFmtId="168" fontId="20" fillId="0" borderId="1" xfId="3" applyNumberFormat="1" applyFont="1" applyBorder="1" applyAlignment="1">
      <alignment horizontal="right" vertical="center" wrapText="1"/>
    </xf>
    <xf numFmtId="0" fontId="20" fillId="0" borderId="1" xfId="0" applyFont="1" applyBorder="1" applyAlignment="1">
      <alignment horizontal="right" vertical="center" wrapText="1"/>
    </xf>
    <xf numFmtId="0" fontId="20" fillId="0" borderId="6" xfId="0" applyFont="1" applyBorder="1" applyAlignment="1">
      <alignment horizontal="right" vertical="center" wrapText="1"/>
    </xf>
    <xf numFmtId="0" fontId="45" fillId="9" borderId="7" xfId="0" applyFont="1" applyFill="1" applyBorder="1" applyAlignment="1">
      <alignment vertical="center" wrapText="1"/>
    </xf>
    <xf numFmtId="166" fontId="20" fillId="9" borderId="1" xfId="3" applyFont="1" applyFill="1" applyBorder="1" applyAlignment="1">
      <alignment horizontal="right" vertical="center"/>
    </xf>
    <xf numFmtId="166" fontId="20" fillId="0" borderId="1" xfId="3" applyFont="1" applyBorder="1" applyAlignment="1">
      <alignment horizontal="right" vertical="center" wrapText="1"/>
    </xf>
    <xf numFmtId="167" fontId="20" fillId="0" borderId="1" xfId="3" applyNumberFormat="1" applyFont="1" applyBorder="1" applyAlignment="1">
      <alignment horizontal="right" vertical="center" wrapText="1"/>
    </xf>
    <xf numFmtId="167" fontId="20" fillId="0" borderId="6" xfId="3" applyNumberFormat="1" applyFont="1" applyBorder="1" applyAlignment="1">
      <alignment horizontal="right" vertical="center" wrapText="1"/>
    </xf>
    <xf numFmtId="167" fontId="20" fillId="9" borderId="1" xfId="3" applyNumberFormat="1" applyFont="1" applyFill="1" applyBorder="1" applyAlignment="1">
      <alignment horizontal="right" vertical="center" wrapText="1"/>
    </xf>
    <xf numFmtId="167" fontId="20" fillId="9" borderId="6" xfId="3" applyNumberFormat="1" applyFont="1" applyFill="1" applyBorder="1" applyAlignment="1">
      <alignment horizontal="right" vertical="center" wrapText="1"/>
    </xf>
    <xf numFmtId="0" fontId="23" fillId="9" borderId="7" xfId="0" applyFont="1" applyFill="1" applyBorder="1" applyAlignment="1">
      <alignment vertical="center"/>
    </xf>
    <xf numFmtId="166" fontId="20" fillId="9" borderId="1" xfId="3" applyFont="1" applyFill="1" applyBorder="1" applyAlignment="1">
      <alignment horizontal="right" vertical="center" wrapText="1"/>
    </xf>
    <xf numFmtId="166" fontId="20" fillId="0" borderId="6" xfId="3" applyFont="1" applyBorder="1" applyAlignment="1">
      <alignment horizontal="right" vertical="center" wrapText="1"/>
    </xf>
    <xf numFmtId="166" fontId="20" fillId="9" borderId="9" xfId="3" applyFont="1" applyFill="1" applyBorder="1" applyAlignment="1">
      <alignment horizontal="right" vertical="center" wrapText="1"/>
    </xf>
    <xf numFmtId="166" fontId="20" fillId="0" borderId="9" xfId="3" applyFont="1" applyBorder="1" applyAlignment="1">
      <alignment horizontal="right" vertical="center" wrapText="1"/>
    </xf>
    <xf numFmtId="166" fontId="20" fillId="0" borderId="10" xfId="3" applyFont="1" applyBorder="1" applyAlignment="1">
      <alignment horizontal="right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2" fontId="20" fillId="0" borderId="1" xfId="3" applyNumberFormat="1" applyFont="1" applyBorder="1" applyAlignment="1">
      <alignment horizontal="right" vertical="center"/>
    </xf>
    <xf numFmtId="2" fontId="20" fillId="0" borderId="1" xfId="19" applyNumberFormat="1" applyFont="1" applyBorder="1" applyAlignment="1">
      <alignment vertical="center"/>
    </xf>
    <xf numFmtId="1" fontId="20" fillId="0" borderId="1" xfId="3" applyNumberFormat="1" applyFont="1" applyBorder="1" applyAlignment="1">
      <alignment horizontal="right" vertical="center"/>
    </xf>
    <xf numFmtId="1" fontId="20" fillId="0" borderId="1" xfId="0" applyNumberFormat="1" applyFont="1" applyBorder="1" applyAlignment="1">
      <alignment horizontal="right" vertical="center"/>
    </xf>
    <xf numFmtId="0" fontId="23" fillId="0" borderId="55" xfId="19" applyFont="1" applyBorder="1" applyAlignment="1">
      <alignment horizontal="left" vertical="center"/>
    </xf>
    <xf numFmtId="0" fontId="23" fillId="0" borderId="20" xfId="19" applyFont="1" applyBorder="1" applyAlignment="1">
      <alignment horizontal="left" vertical="center"/>
    </xf>
    <xf numFmtId="2" fontId="20" fillId="9" borderId="1" xfId="3" applyNumberFormat="1" applyFont="1" applyFill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2" fontId="20" fillId="0" borderId="1" xfId="0" applyNumberFormat="1" applyFont="1" applyBorder="1" applyAlignment="1">
      <alignment horizontal="right" vertical="center"/>
    </xf>
    <xf numFmtId="2" fontId="20" fillId="0" borderId="6" xfId="0" applyNumberFormat="1" applyFont="1" applyBorder="1" applyAlignment="1">
      <alignment horizontal="right" vertical="center"/>
    </xf>
    <xf numFmtId="176" fontId="20" fillId="0" borderId="1" xfId="33" applyNumberFormat="1" applyFont="1" applyBorder="1" applyAlignment="1">
      <alignment horizontal="right" vertical="center" wrapText="1"/>
    </xf>
    <xf numFmtId="49" fontId="20" fillId="0" borderId="0" xfId="10" applyNumberFormat="1" applyFont="1" applyAlignment="1">
      <alignment horizontal="center" vertical="center"/>
    </xf>
    <xf numFmtId="49" fontId="27" fillId="13" borderId="1" xfId="10" applyNumberFormat="1" applyFont="1" applyFill="1" applyBorder="1" applyAlignment="1">
      <alignment horizontal="center" vertical="center" wrapText="1"/>
    </xf>
    <xf numFmtId="17" fontId="20" fillId="0" borderId="1" xfId="9" quotePrefix="1" applyNumberFormat="1" applyFont="1" applyBorder="1" applyAlignment="1">
      <alignment horizontal="center" vertical="center"/>
    </xf>
    <xf numFmtId="1" fontId="20" fillId="0" borderId="1" xfId="10" applyNumberFormat="1" applyFont="1" applyFill="1" applyBorder="1" applyAlignment="1">
      <alignment horizontal="center" vertical="center" wrapText="1"/>
    </xf>
    <xf numFmtId="170" fontId="20" fillId="0" borderId="0" xfId="10" applyNumberFormat="1" applyFont="1" applyAlignment="1">
      <alignment horizontal="center" vertical="center"/>
    </xf>
    <xf numFmtId="0" fontId="7" fillId="0" borderId="0" xfId="15"/>
    <xf numFmtId="0" fontId="7" fillId="17" borderId="0" xfId="15" applyFill="1"/>
    <xf numFmtId="0" fontId="0" fillId="0" borderId="44" xfId="0" applyBorder="1"/>
    <xf numFmtId="0" fontId="44" fillId="0" borderId="44" xfId="0" applyFont="1" applyBorder="1"/>
    <xf numFmtId="0" fontId="36" fillId="0" borderId="64" xfId="25" applyFont="1" applyBorder="1" applyAlignment="1">
      <alignment vertical="center"/>
    </xf>
    <xf numFmtId="0" fontId="36" fillId="0" borderId="65" xfId="25" applyFont="1" applyBorder="1" applyAlignment="1">
      <alignment vertical="center"/>
    </xf>
    <xf numFmtId="0" fontId="31" fillId="26" borderId="9" xfId="24" applyFont="1" applyFill="1" applyBorder="1" applyAlignment="1">
      <alignment horizontal="left" vertical="center"/>
    </xf>
    <xf numFmtId="0" fontId="39" fillId="0" borderId="44" xfId="25" applyFont="1" applyBorder="1" applyAlignment="1">
      <alignment vertical="center"/>
    </xf>
    <xf numFmtId="0" fontId="36" fillId="0" borderId="66" xfId="25" applyFont="1" applyBorder="1" applyAlignment="1">
      <alignment vertical="center"/>
    </xf>
    <xf numFmtId="0" fontId="46" fillId="25" borderId="19" xfId="0" applyFont="1" applyFill="1" applyBorder="1" applyAlignment="1">
      <alignment horizontal="center" vertical="center" wrapText="1"/>
    </xf>
    <xf numFmtId="0" fontId="46" fillId="25" borderId="20" xfId="0" applyFont="1" applyFill="1" applyBorder="1" applyAlignment="1">
      <alignment horizontal="center" vertical="center" wrapText="1"/>
    </xf>
    <xf numFmtId="0" fontId="46" fillId="25" borderId="21" xfId="0" applyFont="1" applyFill="1" applyBorder="1" applyAlignment="1">
      <alignment horizontal="center" vertical="center" wrapText="1"/>
    </xf>
    <xf numFmtId="0" fontId="20" fillId="0" borderId="7" xfId="0" applyFont="1" applyBorder="1"/>
    <xf numFmtId="0" fontId="20" fillId="0" borderId="6" xfId="0" applyFont="1" applyBorder="1" applyAlignment="1">
      <alignment horizontal="center"/>
    </xf>
    <xf numFmtId="0" fontId="20" fillId="0" borderId="8" xfId="0" applyFont="1" applyBorder="1"/>
    <xf numFmtId="0" fontId="20" fillId="0" borderId="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37" fillId="17" borderId="0" xfId="28" applyFont="1" applyFill="1"/>
    <xf numFmtId="0" fontId="36" fillId="17" borderId="0" xfId="28" applyFont="1" applyFill="1"/>
    <xf numFmtId="0" fontId="36" fillId="17" borderId="0" xfId="28" applyFont="1" applyFill="1" applyAlignment="1">
      <alignment wrapText="1"/>
    </xf>
    <xf numFmtId="0" fontId="36" fillId="17" borderId="74" xfId="28" applyFont="1" applyFill="1" applyBorder="1"/>
    <xf numFmtId="0" fontId="36" fillId="17" borderId="75" xfId="28" applyFont="1" applyFill="1" applyBorder="1"/>
    <xf numFmtId="0" fontId="37" fillId="17" borderId="0" xfId="35" applyFont="1" applyFill="1"/>
    <xf numFmtId="0" fontId="51" fillId="17" borderId="0" xfId="35" applyFont="1" applyFill="1"/>
    <xf numFmtId="0" fontId="35" fillId="26" borderId="5" xfId="35" applyFont="1" applyFill="1" applyBorder="1" applyAlignment="1">
      <alignment horizontal="right" vertical="center"/>
    </xf>
    <xf numFmtId="0" fontId="51" fillId="0" borderId="0" xfId="35" applyFont="1"/>
    <xf numFmtId="0" fontId="37" fillId="0" borderId="0" xfId="35" applyFont="1"/>
    <xf numFmtId="0" fontId="37" fillId="17" borderId="68" xfId="35" applyFont="1" applyFill="1" applyBorder="1"/>
    <xf numFmtId="0" fontId="35" fillId="26" borderId="69" xfId="35" applyFont="1" applyFill="1" applyBorder="1" applyAlignment="1">
      <alignment horizontal="left" vertical="center"/>
    </xf>
    <xf numFmtId="0" fontId="35" fillId="26" borderId="69" xfId="35" applyFont="1" applyFill="1" applyBorder="1" applyAlignment="1">
      <alignment horizontal="right" vertical="center"/>
    </xf>
    <xf numFmtId="0" fontId="37" fillId="17" borderId="74" xfId="35" applyFont="1" applyFill="1" applyBorder="1"/>
    <xf numFmtId="0" fontId="33" fillId="30" borderId="69" xfId="35" applyFont="1" applyFill="1" applyBorder="1" applyAlignment="1">
      <alignment horizontal="left" vertical="center"/>
    </xf>
    <xf numFmtId="0" fontId="52" fillId="30" borderId="69" xfId="35" applyFont="1" applyFill="1" applyBorder="1" applyAlignment="1">
      <alignment horizontal="center" vertical="center"/>
    </xf>
    <xf numFmtId="0" fontId="35" fillId="26" borderId="69" xfId="35" applyFont="1" applyFill="1" applyBorder="1" applyAlignment="1">
      <alignment vertical="center"/>
    </xf>
    <xf numFmtId="0" fontId="37" fillId="17" borderId="69" xfId="35" applyFont="1" applyFill="1" applyBorder="1" applyAlignment="1">
      <alignment horizontal="right" vertical="center"/>
    </xf>
    <xf numFmtId="0" fontId="37" fillId="17" borderId="0" xfId="35" applyFont="1" applyFill="1" applyAlignment="1">
      <alignment wrapText="1"/>
    </xf>
    <xf numFmtId="0" fontId="35" fillId="26" borderId="69" xfId="35" applyFont="1" applyFill="1" applyBorder="1" applyAlignment="1">
      <alignment vertical="center" wrapText="1"/>
    </xf>
    <xf numFmtId="0" fontId="37" fillId="17" borderId="69" xfId="35" applyFont="1" applyFill="1" applyBorder="1" applyAlignment="1">
      <alignment horizontal="right" vertical="center" wrapText="1"/>
    </xf>
    <xf numFmtId="14" fontId="37" fillId="17" borderId="69" xfId="35" applyNumberFormat="1" applyFont="1" applyFill="1" applyBorder="1" applyAlignment="1">
      <alignment horizontal="right" vertical="center"/>
    </xf>
    <xf numFmtId="15" fontId="37" fillId="17" borderId="69" xfId="35" applyNumberFormat="1" applyFont="1" applyFill="1" applyBorder="1" applyAlignment="1">
      <alignment horizontal="right" vertical="center"/>
    </xf>
    <xf numFmtId="22" fontId="37" fillId="17" borderId="69" xfId="35" applyNumberFormat="1" applyFont="1" applyFill="1" applyBorder="1" applyAlignment="1">
      <alignment horizontal="right" vertical="center"/>
    </xf>
    <xf numFmtId="49" fontId="23" fillId="9" borderId="4" xfId="10" applyNumberFormat="1" applyFont="1" applyFill="1" applyBorder="1" applyAlignment="1">
      <alignment horizontal="right" vertical="center" wrapText="1"/>
    </xf>
    <xf numFmtId="49" fontId="23" fillId="9" borderId="1" xfId="10" applyNumberFormat="1" applyFont="1" applyFill="1" applyBorder="1" applyAlignment="1">
      <alignment horizontal="right" vertical="center" wrapText="1"/>
    </xf>
    <xf numFmtId="3" fontId="23" fillId="9" borderId="1" xfId="10" applyNumberFormat="1" applyFont="1" applyFill="1" applyBorder="1" applyAlignment="1">
      <alignment horizontal="right" vertical="center" wrapText="1"/>
    </xf>
    <xf numFmtId="0" fontId="36" fillId="17" borderId="0" xfId="36" applyFont="1" applyFill="1" applyProtection="1">
      <protection hidden="1"/>
    </xf>
    <xf numFmtId="0" fontId="36" fillId="17" borderId="0" xfId="36" applyFont="1" applyFill="1" applyAlignment="1" applyProtection="1">
      <alignment wrapText="1"/>
      <protection hidden="1"/>
    </xf>
    <xf numFmtId="0" fontId="35" fillId="17" borderId="74" xfId="36" applyFont="1" applyFill="1" applyBorder="1" applyProtection="1">
      <protection hidden="1"/>
    </xf>
    <xf numFmtId="0" fontId="7" fillId="17" borderId="0" xfId="36" applyFont="1" applyFill="1" applyProtection="1">
      <protection hidden="1"/>
    </xf>
    <xf numFmtId="0" fontId="36" fillId="17" borderId="75" xfId="36" applyFont="1" applyFill="1" applyBorder="1" applyProtection="1">
      <protection hidden="1"/>
    </xf>
    <xf numFmtId="0" fontId="36" fillId="17" borderId="74" xfId="36" applyFont="1" applyFill="1" applyBorder="1" applyProtection="1">
      <protection hidden="1"/>
    </xf>
    <xf numFmtId="0" fontId="36" fillId="17" borderId="74" xfId="36" applyFont="1" applyFill="1" applyBorder="1" applyAlignment="1" applyProtection="1">
      <alignment vertical="center"/>
      <protection hidden="1"/>
    </xf>
    <xf numFmtId="178" fontId="38" fillId="27" borderId="78" xfId="36" applyNumberFormat="1" applyFont="1" applyFill="1" applyBorder="1" applyAlignment="1">
      <alignment vertical="center"/>
    </xf>
    <xf numFmtId="178" fontId="38" fillId="27" borderId="78" xfId="36" applyNumberFormat="1" applyFont="1" applyFill="1" applyBorder="1" applyAlignment="1" applyProtection="1">
      <alignment vertical="center"/>
      <protection hidden="1"/>
    </xf>
    <xf numFmtId="178" fontId="38" fillId="27" borderId="79" xfId="36" applyNumberFormat="1" applyFont="1" applyFill="1" applyBorder="1" applyAlignment="1" applyProtection="1">
      <alignment vertical="center"/>
      <protection hidden="1"/>
    </xf>
    <xf numFmtId="0" fontId="36" fillId="17" borderId="75" xfId="36" applyFont="1" applyFill="1" applyBorder="1" applyAlignment="1" applyProtection="1">
      <alignment vertical="center"/>
      <protection hidden="1"/>
    </xf>
    <xf numFmtId="0" fontId="36" fillId="17" borderId="0" xfId="36" applyFont="1" applyFill="1" applyAlignment="1" applyProtection="1">
      <alignment vertical="center"/>
      <protection hidden="1"/>
    </xf>
    <xf numFmtId="0" fontId="31" fillId="17" borderId="56" xfId="36" applyFont="1" applyFill="1" applyBorder="1" applyAlignment="1" applyProtection="1">
      <alignment horizontal="center"/>
      <protection hidden="1"/>
    </xf>
    <xf numFmtId="0" fontId="31" fillId="17" borderId="57" xfId="36" applyFont="1" applyFill="1" applyBorder="1" applyAlignment="1" applyProtection="1">
      <alignment horizontal="center"/>
      <protection hidden="1"/>
    </xf>
    <xf numFmtId="0" fontId="37" fillId="17" borderId="75" xfId="36" applyFont="1" applyFill="1" applyBorder="1" applyProtection="1">
      <protection hidden="1"/>
    </xf>
    <xf numFmtId="0" fontId="37" fillId="17" borderId="0" xfId="36" applyFont="1" applyFill="1" applyProtection="1">
      <protection hidden="1"/>
    </xf>
    <xf numFmtId="0" fontId="37" fillId="17" borderId="74" xfId="36" applyFont="1" applyFill="1" applyBorder="1" applyAlignment="1" applyProtection="1">
      <alignment vertical="center"/>
      <protection hidden="1"/>
    </xf>
    <xf numFmtId="178" fontId="37" fillId="17" borderId="83" xfId="36" applyNumberFormat="1" applyFont="1" applyFill="1" applyBorder="1" applyAlignment="1" applyProtection="1">
      <alignment vertical="center"/>
      <protection hidden="1"/>
    </xf>
    <xf numFmtId="178" fontId="37" fillId="17" borderId="84" xfId="36" applyNumberFormat="1" applyFont="1" applyFill="1" applyBorder="1" applyAlignment="1" applyProtection="1">
      <alignment vertical="center"/>
      <protection hidden="1"/>
    </xf>
    <xf numFmtId="178" fontId="37" fillId="17" borderId="85" xfId="36" applyNumberFormat="1" applyFont="1" applyFill="1" applyBorder="1" applyAlignment="1" applyProtection="1">
      <alignment vertical="center"/>
      <protection hidden="1"/>
    </xf>
    <xf numFmtId="0" fontId="37" fillId="17" borderId="75" xfId="36" applyFont="1" applyFill="1" applyBorder="1" applyAlignment="1" applyProtection="1">
      <alignment vertical="center"/>
      <protection hidden="1"/>
    </xf>
    <xf numFmtId="0" fontId="37" fillId="17" borderId="0" xfId="36" applyFont="1" applyFill="1" applyAlignment="1" applyProtection="1">
      <alignment vertical="center"/>
      <protection hidden="1"/>
    </xf>
    <xf numFmtId="178" fontId="37" fillId="17" borderId="88" xfId="36" applyNumberFormat="1" applyFont="1" applyFill="1" applyBorder="1" applyAlignment="1" applyProtection="1">
      <alignment vertical="center"/>
      <protection hidden="1"/>
    </xf>
    <xf numFmtId="178" fontId="37" fillId="17" borderId="41" xfId="36" applyNumberFormat="1" applyFont="1" applyFill="1" applyBorder="1" applyAlignment="1" applyProtection="1">
      <alignment vertical="center"/>
      <protection hidden="1"/>
    </xf>
    <xf numFmtId="178" fontId="37" fillId="17" borderId="89" xfId="36" applyNumberFormat="1" applyFont="1" applyFill="1" applyBorder="1" applyAlignment="1" applyProtection="1">
      <alignment vertical="center"/>
      <protection hidden="1"/>
    </xf>
    <xf numFmtId="179" fontId="37" fillId="17" borderId="93" xfId="36" applyNumberFormat="1" applyFont="1" applyFill="1" applyBorder="1" applyAlignment="1" applyProtection="1">
      <alignment vertical="center"/>
      <protection hidden="1"/>
    </xf>
    <xf numFmtId="179" fontId="37" fillId="17" borderId="94" xfId="36" applyNumberFormat="1" applyFont="1" applyFill="1" applyBorder="1" applyAlignment="1" applyProtection="1">
      <alignment vertical="center"/>
      <protection hidden="1"/>
    </xf>
    <xf numFmtId="0" fontId="36" fillId="17" borderId="55" xfId="36" applyFont="1" applyFill="1" applyBorder="1" applyProtection="1">
      <protection hidden="1"/>
    </xf>
    <xf numFmtId="0" fontId="36" fillId="17" borderId="54" xfId="36" applyFont="1" applyFill="1" applyBorder="1" applyProtection="1">
      <protection hidden="1"/>
    </xf>
    <xf numFmtId="0" fontId="36" fillId="17" borderId="74" xfId="36" applyFont="1" applyFill="1" applyBorder="1" applyAlignment="1" applyProtection="1">
      <alignment horizontal="left"/>
      <protection hidden="1"/>
    </xf>
    <xf numFmtId="177" fontId="37" fillId="17" borderId="0" xfId="36" applyNumberFormat="1" applyFont="1" applyFill="1" applyProtection="1">
      <protection hidden="1"/>
    </xf>
    <xf numFmtId="177" fontId="37" fillId="17" borderId="75" xfId="36" applyNumberFormat="1" applyFont="1" applyFill="1" applyBorder="1" applyProtection="1">
      <protection hidden="1"/>
    </xf>
    <xf numFmtId="0" fontId="37" fillId="17" borderId="74" xfId="36" applyFont="1" applyFill="1" applyBorder="1" applyProtection="1">
      <protection hidden="1"/>
    </xf>
    <xf numFmtId="0" fontId="37" fillId="17" borderId="96" xfId="36" applyFont="1" applyFill="1" applyBorder="1" applyProtection="1">
      <protection hidden="1"/>
    </xf>
    <xf numFmtId="177" fontId="7" fillId="31" borderId="96" xfId="38" applyNumberFormat="1" applyFont="1" applyFill="1" applyBorder="1" applyAlignment="1" applyProtection="1">
      <alignment wrapText="1"/>
      <protection hidden="1"/>
    </xf>
    <xf numFmtId="177" fontId="7" fillId="31" borderId="98" xfId="38" applyNumberFormat="1" applyFont="1" applyFill="1" applyBorder="1" applyAlignment="1" applyProtection="1">
      <alignment wrapText="1"/>
      <protection hidden="1"/>
    </xf>
    <xf numFmtId="0" fontId="57" fillId="17" borderId="74" xfId="36" applyFont="1" applyFill="1" applyBorder="1" applyProtection="1">
      <protection hidden="1"/>
    </xf>
    <xf numFmtId="0" fontId="57" fillId="17" borderId="96" xfId="36" applyFont="1" applyFill="1" applyBorder="1" applyProtection="1">
      <protection hidden="1"/>
    </xf>
    <xf numFmtId="0" fontId="58" fillId="31" borderId="97" xfId="37" applyFont="1" applyFill="1" applyBorder="1" applyAlignment="1" applyProtection="1">
      <alignment wrapText="1"/>
      <protection hidden="1"/>
    </xf>
    <xf numFmtId="177" fontId="58" fillId="31" borderId="96" xfId="38" applyNumberFormat="1" applyFont="1" applyFill="1" applyBorder="1" applyProtection="1">
      <protection hidden="1"/>
    </xf>
    <xf numFmtId="177" fontId="58" fillId="31" borderId="98" xfId="38" applyNumberFormat="1" applyFont="1" applyFill="1" applyBorder="1" applyProtection="1">
      <protection hidden="1"/>
    </xf>
    <xf numFmtId="0" fontId="57" fillId="17" borderId="75" xfId="36" applyFont="1" applyFill="1" applyBorder="1" applyProtection="1">
      <protection hidden="1"/>
    </xf>
    <xf numFmtId="0" fontId="57" fillId="17" borderId="0" xfId="36" applyFont="1" applyFill="1" applyProtection="1">
      <protection hidden="1"/>
    </xf>
    <xf numFmtId="0" fontId="58" fillId="31" borderId="95" xfId="37" applyFont="1" applyFill="1" applyBorder="1" applyAlignment="1" applyProtection="1">
      <alignment wrapText="1"/>
      <protection hidden="1"/>
    </xf>
    <xf numFmtId="177" fontId="58" fillId="31" borderId="0" xfId="38" applyNumberFormat="1" applyFont="1" applyFill="1" applyProtection="1">
      <protection hidden="1"/>
    </xf>
    <xf numFmtId="177" fontId="58" fillId="31" borderId="75" xfId="38" applyNumberFormat="1" applyFont="1" applyFill="1" applyBorder="1" applyProtection="1">
      <protection hidden="1"/>
    </xf>
    <xf numFmtId="177" fontId="7" fillId="31" borderId="0" xfId="38" applyNumberFormat="1" applyFont="1" applyFill="1" applyAlignment="1" applyProtection="1">
      <alignment wrapText="1"/>
      <protection hidden="1"/>
    </xf>
    <xf numFmtId="177" fontId="7" fillId="31" borderId="75" xfId="38" applyNumberFormat="1" applyFont="1" applyFill="1" applyBorder="1" applyAlignment="1" applyProtection="1">
      <alignment wrapText="1"/>
      <protection hidden="1"/>
    </xf>
    <xf numFmtId="177" fontId="7" fillId="31" borderId="0" xfId="38" applyNumberFormat="1" applyFont="1" applyFill="1" applyProtection="1">
      <protection hidden="1"/>
    </xf>
    <xf numFmtId="177" fontId="7" fillId="31" borderId="75" xfId="38" applyNumberFormat="1" applyFont="1" applyFill="1" applyBorder="1" applyProtection="1">
      <protection hidden="1"/>
    </xf>
    <xf numFmtId="177" fontId="7" fillId="31" borderId="76" xfId="38" applyNumberFormat="1" applyFont="1" applyFill="1" applyBorder="1" applyProtection="1">
      <protection hidden="1"/>
    </xf>
    <xf numFmtId="177" fontId="7" fillId="31" borderId="101" xfId="38" applyNumberFormat="1" applyFont="1" applyFill="1" applyBorder="1" applyProtection="1">
      <protection hidden="1"/>
    </xf>
    <xf numFmtId="177" fontId="59" fillId="28" borderId="103" xfId="36" applyNumberFormat="1" applyFont="1" applyFill="1" applyBorder="1" applyProtection="1">
      <protection hidden="1"/>
    </xf>
    <xf numFmtId="177" fontId="59" fillId="28" borderId="104" xfId="36" applyNumberFormat="1" applyFont="1" applyFill="1" applyBorder="1" applyProtection="1">
      <protection hidden="1"/>
    </xf>
    <xf numFmtId="0" fontId="52" fillId="17" borderId="74" xfId="36" applyFont="1" applyFill="1" applyBorder="1" applyProtection="1">
      <protection hidden="1"/>
    </xf>
    <xf numFmtId="177" fontId="58" fillId="0" borderId="96" xfId="38" applyNumberFormat="1" applyFont="1" applyBorder="1" applyProtection="1">
      <protection hidden="1"/>
    </xf>
    <xf numFmtId="0" fontId="57" fillId="17" borderId="76" xfId="36" applyFont="1" applyFill="1" applyBorder="1" applyProtection="1">
      <protection hidden="1"/>
    </xf>
    <xf numFmtId="0" fontId="58" fillId="31" borderId="0" xfId="37" applyFont="1" applyFill="1" applyAlignment="1" applyProtection="1">
      <alignment wrapText="1"/>
      <protection hidden="1"/>
    </xf>
    <xf numFmtId="43" fontId="57" fillId="17" borderId="0" xfId="36" applyNumberFormat="1" applyFont="1" applyFill="1" applyProtection="1">
      <protection hidden="1"/>
    </xf>
    <xf numFmtId="177" fontId="58" fillId="31" borderId="76" xfId="38" applyNumberFormat="1" applyFont="1" applyFill="1" applyBorder="1" applyProtection="1">
      <protection hidden="1"/>
    </xf>
    <xf numFmtId="177" fontId="58" fillId="31" borderId="101" xfId="38" applyNumberFormat="1" applyFont="1" applyFill="1" applyBorder="1" applyProtection="1">
      <protection hidden="1"/>
    </xf>
    <xf numFmtId="177" fontId="59" fillId="28" borderId="106" xfId="36" applyNumberFormat="1" applyFont="1" applyFill="1" applyBorder="1" applyProtection="1">
      <protection hidden="1"/>
    </xf>
    <xf numFmtId="177" fontId="59" fillId="28" borderId="107" xfId="36" applyNumberFormat="1" applyFont="1" applyFill="1" applyBorder="1" applyProtection="1">
      <protection hidden="1"/>
    </xf>
    <xf numFmtId="0" fontId="58" fillId="31" borderId="96" xfId="37" applyFont="1" applyFill="1" applyBorder="1" applyAlignment="1" applyProtection="1">
      <alignment wrapText="1"/>
      <protection hidden="1"/>
    </xf>
    <xf numFmtId="177" fontId="7" fillId="0" borderId="0" xfId="38" applyNumberFormat="1" applyFont="1" applyAlignment="1" applyProtection="1">
      <alignment wrapText="1"/>
      <protection hidden="1"/>
    </xf>
    <xf numFmtId="177" fontId="7" fillId="0" borderId="75" xfId="38" applyNumberFormat="1" applyFont="1" applyBorder="1" applyAlignment="1" applyProtection="1">
      <alignment wrapText="1"/>
      <protection hidden="1"/>
    </xf>
    <xf numFmtId="177" fontId="58" fillId="31" borderId="96" xfId="38" applyNumberFormat="1" applyFont="1" applyFill="1" applyBorder="1" applyAlignment="1" applyProtection="1">
      <alignment wrapText="1"/>
      <protection hidden="1"/>
    </xf>
    <xf numFmtId="177" fontId="58" fillId="31" borderId="0" xfId="38" applyNumberFormat="1" applyFont="1" applyFill="1" applyAlignment="1" applyProtection="1">
      <alignment wrapText="1"/>
      <protection hidden="1"/>
    </xf>
    <xf numFmtId="177" fontId="7" fillId="0" borderId="0" xfId="38" applyNumberFormat="1" applyFont="1" applyProtection="1">
      <protection hidden="1"/>
    </xf>
    <xf numFmtId="3" fontId="37" fillId="17" borderId="75" xfId="36" applyNumberFormat="1" applyFont="1" applyFill="1" applyBorder="1" applyProtection="1">
      <protection hidden="1"/>
    </xf>
    <xf numFmtId="9" fontId="7" fillId="31" borderId="0" xfId="39" applyFont="1" applyFill="1" applyAlignment="1" applyProtection="1">
      <alignment horizontal="right"/>
      <protection hidden="1"/>
    </xf>
    <xf numFmtId="9" fontId="7" fillId="31" borderId="75" xfId="39" applyFont="1" applyFill="1" applyBorder="1" applyAlignment="1" applyProtection="1">
      <alignment horizontal="right"/>
      <protection hidden="1"/>
    </xf>
    <xf numFmtId="14" fontId="37" fillId="17" borderId="0" xfId="36" applyNumberFormat="1" applyFont="1" applyFill="1" applyProtection="1">
      <protection hidden="1"/>
    </xf>
    <xf numFmtId="14" fontId="60" fillId="17" borderId="74" xfId="36" applyNumberFormat="1" applyFont="1" applyFill="1" applyBorder="1" applyProtection="1">
      <protection hidden="1"/>
    </xf>
    <xf numFmtId="14" fontId="62" fillId="17" borderId="0" xfId="38" applyNumberFormat="1" applyFont="1" applyFill="1" applyProtection="1">
      <protection hidden="1"/>
    </xf>
    <xf numFmtId="14" fontId="62" fillId="17" borderId="75" xfId="38" applyNumberFormat="1" applyFont="1" applyFill="1" applyBorder="1" applyProtection="1">
      <protection hidden="1"/>
    </xf>
    <xf numFmtId="14" fontId="60" fillId="17" borderId="75" xfId="36" applyNumberFormat="1" applyFont="1" applyFill="1" applyBorder="1" applyProtection="1">
      <protection hidden="1"/>
    </xf>
    <xf numFmtId="14" fontId="60" fillId="17" borderId="0" xfId="36" applyNumberFormat="1" applyFont="1" applyFill="1" applyProtection="1">
      <protection hidden="1"/>
    </xf>
    <xf numFmtId="0" fontId="60" fillId="17" borderId="0" xfId="36" applyFont="1" applyFill="1" applyProtection="1">
      <protection hidden="1"/>
    </xf>
    <xf numFmtId="0" fontId="60" fillId="17" borderId="74" xfId="36" applyFont="1" applyFill="1" applyBorder="1" applyProtection="1">
      <protection hidden="1"/>
    </xf>
    <xf numFmtId="177" fontId="10" fillId="17" borderId="0" xfId="36" applyNumberFormat="1" applyFont="1" applyFill="1" applyProtection="1">
      <protection hidden="1"/>
    </xf>
    <xf numFmtId="177" fontId="10" fillId="17" borderId="0" xfId="36" applyNumberFormat="1" applyFont="1" applyFill="1" applyAlignment="1" applyProtection="1">
      <alignment horizontal="right"/>
      <protection hidden="1"/>
    </xf>
    <xf numFmtId="177" fontId="10" fillId="17" borderId="75" xfId="36" applyNumberFormat="1" applyFont="1" applyFill="1" applyBorder="1" applyAlignment="1" applyProtection="1">
      <alignment horizontal="right"/>
      <protection hidden="1"/>
    </xf>
    <xf numFmtId="0" fontId="60" fillId="17" borderId="75" xfId="36" applyFont="1" applyFill="1" applyBorder="1" applyProtection="1">
      <protection hidden="1"/>
    </xf>
    <xf numFmtId="177" fontId="59" fillId="28" borderId="46" xfId="36" applyNumberFormat="1" applyFont="1" applyFill="1" applyBorder="1" applyProtection="1">
      <protection hidden="1"/>
    </xf>
    <xf numFmtId="177" fontId="59" fillId="28" borderId="47" xfId="36" applyNumberFormat="1" applyFont="1" applyFill="1" applyBorder="1" applyProtection="1">
      <protection hidden="1"/>
    </xf>
    <xf numFmtId="177" fontId="31" fillId="17" borderId="0" xfId="38" applyNumberFormat="1" applyFont="1" applyFill="1" applyProtection="1">
      <protection hidden="1"/>
    </xf>
    <xf numFmtId="177" fontId="31" fillId="17" borderId="75" xfId="38" applyNumberFormat="1" applyFont="1" applyFill="1" applyBorder="1" applyProtection="1">
      <protection hidden="1"/>
    </xf>
    <xf numFmtId="0" fontId="36" fillId="17" borderId="99" xfId="36" applyFont="1" applyFill="1" applyBorder="1" applyProtection="1">
      <protection hidden="1"/>
    </xf>
    <xf numFmtId="0" fontId="36" fillId="17" borderId="76" xfId="36" applyFont="1" applyFill="1" applyBorder="1" applyProtection="1">
      <protection hidden="1"/>
    </xf>
    <xf numFmtId="0" fontId="58" fillId="31" borderId="100" xfId="37" applyFont="1" applyFill="1" applyBorder="1" applyAlignment="1" applyProtection="1">
      <alignment wrapText="1"/>
      <protection hidden="1"/>
    </xf>
    <xf numFmtId="0" fontId="10" fillId="31" borderId="76" xfId="37" applyFont="1" applyFill="1" applyBorder="1" applyAlignment="1" applyProtection="1">
      <alignment wrapText="1"/>
      <protection hidden="1"/>
    </xf>
    <xf numFmtId="1" fontId="10" fillId="31" borderId="76" xfId="40" applyNumberFormat="1" applyFont="1" applyFill="1" applyBorder="1" applyProtection="1">
      <protection hidden="1"/>
    </xf>
    <xf numFmtId="1" fontId="10" fillId="17" borderId="101" xfId="40" applyNumberFormat="1" applyFont="1" applyFill="1" applyBorder="1" applyProtection="1">
      <protection hidden="1"/>
    </xf>
    <xf numFmtId="178" fontId="38" fillId="27" borderId="113" xfId="36" applyNumberFormat="1" applyFont="1" applyFill="1" applyBorder="1" applyAlignment="1" applyProtection="1">
      <alignment vertical="center"/>
      <protection hidden="1"/>
    </xf>
    <xf numFmtId="178" fontId="38" fillId="27" borderId="114" xfId="36" applyNumberFormat="1" applyFont="1" applyFill="1" applyBorder="1" applyAlignment="1" applyProtection="1">
      <alignment vertical="center"/>
      <protection hidden="1"/>
    </xf>
    <xf numFmtId="3" fontId="62" fillId="17" borderId="0" xfId="37" applyNumberFormat="1" applyFont="1" applyFill="1" applyAlignment="1" applyProtection="1">
      <alignment wrapText="1"/>
      <protection hidden="1"/>
    </xf>
    <xf numFmtId="3" fontId="10" fillId="17" borderId="0" xfId="37" applyNumberFormat="1" applyFont="1" applyFill="1" applyAlignment="1" applyProtection="1">
      <alignment horizontal="center"/>
      <protection hidden="1"/>
    </xf>
    <xf numFmtId="3" fontId="10" fillId="17" borderId="75" xfId="37" applyNumberFormat="1" applyFont="1" applyFill="1" applyBorder="1" applyAlignment="1" applyProtection="1">
      <alignment horizontal="center"/>
      <protection hidden="1"/>
    </xf>
    <xf numFmtId="0" fontId="52" fillId="17" borderId="74" xfId="36" applyFont="1" applyFill="1" applyBorder="1" applyAlignment="1" applyProtection="1">
      <alignment horizontal="left"/>
      <protection hidden="1"/>
    </xf>
    <xf numFmtId="177" fontId="58" fillId="0" borderId="96" xfId="38" applyNumberFormat="1" applyFont="1" applyBorder="1" applyAlignment="1" applyProtection="1">
      <alignment wrapText="1"/>
      <protection hidden="1"/>
    </xf>
    <xf numFmtId="177" fontId="58" fillId="31" borderId="76" xfId="38" applyNumberFormat="1" applyFont="1" applyFill="1" applyBorder="1" applyAlignment="1" applyProtection="1">
      <alignment wrapText="1"/>
      <protection hidden="1"/>
    </xf>
    <xf numFmtId="0" fontId="37" fillId="17" borderId="0" xfId="36" applyFont="1" applyFill="1" applyAlignment="1" applyProtection="1">
      <alignment wrapText="1"/>
      <protection hidden="1"/>
    </xf>
    <xf numFmtId="0" fontId="56" fillId="31" borderId="74" xfId="37" applyFont="1" applyFill="1" applyBorder="1" applyAlignment="1" applyProtection="1">
      <alignment wrapText="1"/>
      <protection hidden="1"/>
    </xf>
    <xf numFmtId="0" fontId="37" fillId="17" borderId="74" xfId="36" applyFont="1" applyFill="1" applyBorder="1" applyAlignment="1" applyProtection="1">
      <alignment wrapText="1"/>
      <protection hidden="1"/>
    </xf>
    <xf numFmtId="0" fontId="56" fillId="31" borderId="0" xfId="37" applyFont="1" applyFill="1" applyAlignment="1" applyProtection="1">
      <alignment wrapText="1"/>
      <protection hidden="1"/>
    </xf>
    <xf numFmtId="0" fontId="56" fillId="31" borderId="99" xfId="37" applyFont="1" applyFill="1" applyBorder="1" applyAlignment="1" applyProtection="1">
      <alignment wrapText="1"/>
      <protection hidden="1"/>
    </xf>
    <xf numFmtId="177" fontId="7" fillId="31" borderId="76" xfId="38" applyNumberFormat="1" applyFont="1" applyFill="1" applyBorder="1" applyAlignment="1" applyProtection="1">
      <alignment wrapText="1"/>
      <protection hidden="1"/>
    </xf>
    <xf numFmtId="0" fontId="57" fillId="17" borderId="74" xfId="36" applyFont="1" applyFill="1" applyBorder="1" applyAlignment="1" applyProtection="1">
      <alignment wrapText="1"/>
      <protection hidden="1"/>
    </xf>
    <xf numFmtId="177" fontId="58" fillId="31" borderId="75" xfId="38" applyNumberFormat="1" applyFont="1" applyFill="1" applyBorder="1" applyAlignment="1" applyProtection="1">
      <alignment wrapText="1"/>
      <protection hidden="1"/>
    </xf>
    <xf numFmtId="0" fontId="58" fillId="31" borderId="76" xfId="37" applyFont="1" applyFill="1" applyBorder="1" applyAlignment="1" applyProtection="1">
      <alignment wrapText="1"/>
      <protection hidden="1"/>
    </xf>
    <xf numFmtId="177" fontId="59" fillId="26" borderId="103" xfId="36" applyNumberFormat="1" applyFont="1" applyFill="1" applyBorder="1" applyProtection="1">
      <protection hidden="1"/>
    </xf>
    <xf numFmtId="177" fontId="59" fillId="26" borderId="104" xfId="36" applyNumberFormat="1" applyFont="1" applyFill="1" applyBorder="1" applyProtection="1">
      <protection hidden="1"/>
    </xf>
    <xf numFmtId="3" fontId="62" fillId="17" borderId="55" xfId="37" applyNumberFormat="1" applyFont="1" applyFill="1" applyBorder="1" applyAlignment="1" applyProtection="1">
      <alignment wrapText="1"/>
      <protection hidden="1"/>
    </xf>
    <xf numFmtId="3" fontId="10" fillId="17" borderId="55" xfId="37" applyNumberFormat="1" applyFont="1" applyFill="1" applyBorder="1" applyAlignment="1" applyProtection="1">
      <alignment horizontal="center"/>
      <protection hidden="1"/>
    </xf>
    <xf numFmtId="3" fontId="10" fillId="17" borderId="54" xfId="37" applyNumberFormat="1" applyFont="1" applyFill="1" applyBorder="1" applyAlignment="1" applyProtection="1">
      <alignment horizontal="center"/>
      <protection hidden="1"/>
    </xf>
    <xf numFmtId="177" fontId="58" fillId="0" borderId="0" xfId="38" applyNumberFormat="1" applyFont="1" applyAlignment="1" applyProtection="1">
      <alignment wrapText="1"/>
      <protection hidden="1"/>
    </xf>
    <xf numFmtId="177" fontId="66" fillId="17" borderId="96" xfId="36" applyNumberFormat="1" applyFont="1" applyFill="1" applyBorder="1" applyProtection="1">
      <protection hidden="1"/>
    </xf>
    <xf numFmtId="177" fontId="66" fillId="17" borderId="98" xfId="36" applyNumberFormat="1" applyFont="1" applyFill="1" applyBorder="1" applyProtection="1">
      <protection hidden="1"/>
    </xf>
    <xf numFmtId="0" fontId="57" fillId="17" borderId="96" xfId="41" applyFont="1" applyFill="1" applyBorder="1" applyAlignment="1" applyProtection="1">
      <alignment wrapText="1"/>
      <protection hidden="1"/>
    </xf>
    <xf numFmtId="0" fontId="57" fillId="17" borderId="97" xfId="41" applyFont="1" applyFill="1" applyBorder="1" applyAlignment="1" applyProtection="1">
      <alignment wrapText="1"/>
      <protection hidden="1"/>
    </xf>
    <xf numFmtId="0" fontId="57" fillId="17" borderId="0" xfId="41" applyFont="1" applyFill="1" applyAlignment="1" applyProtection="1">
      <alignment wrapText="1"/>
      <protection hidden="1"/>
    </xf>
    <xf numFmtId="0" fontId="57" fillId="17" borderId="95" xfId="41" applyFont="1" applyFill="1" applyBorder="1" applyAlignment="1" applyProtection="1">
      <alignment wrapText="1"/>
      <protection hidden="1"/>
    </xf>
    <xf numFmtId="177" fontId="66" fillId="17" borderId="0" xfId="36" applyNumberFormat="1" applyFont="1" applyFill="1" applyProtection="1">
      <protection hidden="1"/>
    </xf>
    <xf numFmtId="177" fontId="66" fillId="17" borderId="75" xfId="36" applyNumberFormat="1" applyFont="1" applyFill="1" applyBorder="1" applyProtection="1">
      <protection hidden="1"/>
    </xf>
    <xf numFmtId="177" fontId="67" fillId="17" borderId="0" xfId="38" applyNumberFormat="1" applyFont="1" applyFill="1" applyAlignment="1" applyProtection="1">
      <alignment horizontal="right"/>
      <protection hidden="1"/>
    </xf>
    <xf numFmtId="177" fontId="67" fillId="17" borderId="75" xfId="38" applyNumberFormat="1" applyFont="1" applyFill="1" applyBorder="1" applyAlignment="1" applyProtection="1">
      <alignment horizontal="right"/>
      <protection hidden="1"/>
    </xf>
    <xf numFmtId="177" fontId="68" fillId="17" borderId="96" xfId="38" applyNumberFormat="1" applyFont="1" applyFill="1" applyBorder="1" applyAlignment="1" applyProtection="1">
      <alignment horizontal="right"/>
      <protection hidden="1"/>
    </xf>
    <xf numFmtId="177" fontId="68" fillId="17" borderId="98" xfId="38" applyNumberFormat="1" applyFont="1" applyFill="1" applyBorder="1" applyAlignment="1" applyProtection="1">
      <alignment horizontal="right"/>
      <protection hidden="1"/>
    </xf>
    <xf numFmtId="177" fontId="68" fillId="17" borderId="0" xfId="38" applyNumberFormat="1" applyFont="1" applyFill="1" applyAlignment="1" applyProtection="1">
      <alignment horizontal="right"/>
      <protection hidden="1"/>
    </xf>
    <xf numFmtId="177" fontId="68" fillId="17" borderId="75" xfId="38" applyNumberFormat="1" applyFont="1" applyFill="1" applyBorder="1" applyAlignment="1" applyProtection="1">
      <alignment horizontal="right"/>
      <protection hidden="1"/>
    </xf>
    <xf numFmtId="0" fontId="57" fillId="17" borderId="76" xfId="41" applyFont="1" applyFill="1" applyBorder="1" applyAlignment="1" applyProtection="1">
      <alignment wrapText="1"/>
      <protection hidden="1"/>
    </xf>
    <xf numFmtId="177" fontId="7" fillId="0" borderId="76" xfId="38" applyNumberFormat="1" applyFont="1" applyBorder="1" applyProtection="1">
      <protection hidden="1"/>
    </xf>
    <xf numFmtId="177" fontId="67" fillId="17" borderId="76" xfId="38" applyNumberFormat="1" applyFont="1" applyFill="1" applyBorder="1" applyAlignment="1" applyProtection="1">
      <alignment horizontal="right"/>
      <protection hidden="1"/>
    </xf>
    <xf numFmtId="0" fontId="58" fillId="31" borderId="96" xfId="36" applyFont="1" applyFill="1" applyBorder="1" applyAlignment="1" applyProtection="1">
      <alignment horizontal="left" wrapText="1"/>
      <protection hidden="1"/>
    </xf>
    <xf numFmtId="0" fontId="58" fillId="31" borderId="97" xfId="36" applyFont="1" applyFill="1" applyBorder="1" applyAlignment="1" applyProtection="1">
      <alignment horizontal="left" wrapText="1"/>
      <protection hidden="1"/>
    </xf>
    <xf numFmtId="0" fontId="58" fillId="31" borderId="0" xfId="36" applyFont="1" applyFill="1" applyAlignment="1" applyProtection="1">
      <alignment horizontal="left" wrapText="1"/>
      <protection hidden="1"/>
    </xf>
    <xf numFmtId="0" fontId="58" fillId="31" borderId="95" xfId="36" applyFont="1" applyFill="1" applyBorder="1" applyAlignment="1" applyProtection="1">
      <alignment horizontal="left" wrapText="1"/>
      <protection hidden="1"/>
    </xf>
    <xf numFmtId="177" fontId="58" fillId="17" borderId="96" xfId="36" applyNumberFormat="1" applyFont="1" applyFill="1" applyBorder="1" applyProtection="1">
      <protection hidden="1"/>
    </xf>
    <xf numFmtId="177" fontId="58" fillId="17" borderId="98" xfId="36" applyNumberFormat="1" applyFont="1" applyFill="1" applyBorder="1" applyProtection="1">
      <protection hidden="1"/>
    </xf>
    <xf numFmtId="177" fontId="58" fillId="17" borderId="0" xfId="36" applyNumberFormat="1" applyFont="1" applyFill="1" applyProtection="1">
      <protection hidden="1"/>
    </xf>
    <xf numFmtId="177" fontId="58" fillId="17" borderId="75" xfId="36" applyNumberFormat="1" applyFont="1" applyFill="1" applyBorder="1" applyProtection="1">
      <protection hidden="1"/>
    </xf>
    <xf numFmtId="177" fontId="67" fillId="17" borderId="101" xfId="38" applyNumberFormat="1" applyFont="1" applyFill="1" applyBorder="1" applyAlignment="1" applyProtection="1">
      <alignment horizontal="right"/>
      <protection hidden="1"/>
    </xf>
    <xf numFmtId="0" fontId="66" fillId="17" borderId="0" xfId="37" applyFont="1" applyFill="1" applyAlignment="1" applyProtection="1">
      <alignment wrapText="1"/>
      <protection hidden="1"/>
    </xf>
    <xf numFmtId="177" fontId="62" fillId="17" borderId="0" xfId="38" applyNumberFormat="1" applyFont="1" applyFill="1" applyAlignment="1" applyProtection="1">
      <alignment wrapText="1"/>
      <protection hidden="1"/>
    </xf>
    <xf numFmtId="177" fontId="62" fillId="17" borderId="0" xfId="38" applyNumberFormat="1" applyFont="1" applyFill="1" applyProtection="1">
      <protection hidden="1"/>
    </xf>
    <xf numFmtId="177" fontId="58" fillId="31" borderId="120" xfId="38" applyNumberFormat="1" applyFont="1" applyFill="1" applyBorder="1" applyProtection="1">
      <protection hidden="1"/>
    </xf>
    <xf numFmtId="177" fontId="58" fillId="31" borderId="121" xfId="38" applyNumberFormat="1" applyFont="1" applyFill="1" applyBorder="1" applyProtection="1">
      <protection hidden="1"/>
    </xf>
    <xf numFmtId="0" fontId="58" fillId="17" borderId="0" xfId="36" applyFont="1" applyFill="1" applyAlignment="1" applyProtection="1">
      <alignment wrapText="1"/>
      <protection hidden="1"/>
    </xf>
    <xf numFmtId="0" fontId="10" fillId="17" borderId="0" xfId="36" applyFont="1" applyFill="1" applyAlignment="1" applyProtection="1">
      <alignment wrapText="1"/>
      <protection hidden="1"/>
    </xf>
    <xf numFmtId="0" fontId="10" fillId="17" borderId="0" xfId="36" applyFont="1" applyFill="1" applyProtection="1">
      <protection hidden="1"/>
    </xf>
    <xf numFmtId="0" fontId="69" fillId="17" borderId="74" xfId="36" applyFont="1" applyFill="1" applyBorder="1" applyProtection="1">
      <protection hidden="1"/>
    </xf>
    <xf numFmtId="0" fontId="69" fillId="17" borderId="75" xfId="36" applyFont="1" applyFill="1" applyBorder="1" applyProtection="1">
      <protection hidden="1"/>
    </xf>
    <xf numFmtId="0" fontId="69" fillId="17" borderId="0" xfId="36" applyFont="1" applyFill="1" applyAlignment="1" applyProtection="1">
      <alignment wrapText="1"/>
      <protection hidden="1"/>
    </xf>
    <xf numFmtId="0" fontId="69" fillId="17" borderId="0" xfId="36" applyFont="1" applyFill="1" applyProtection="1">
      <protection hidden="1"/>
    </xf>
    <xf numFmtId="0" fontId="7" fillId="17" borderId="0" xfId="36" applyFont="1" applyFill="1" applyAlignment="1" applyProtection="1">
      <alignment horizontal="right" wrapText="1"/>
      <protection hidden="1"/>
    </xf>
    <xf numFmtId="9" fontId="7" fillId="17" borderId="0" xfId="36" applyNumberFormat="1" applyFont="1" applyFill="1" applyAlignment="1" applyProtection="1">
      <alignment horizontal="right"/>
      <protection hidden="1"/>
    </xf>
    <xf numFmtId="9" fontId="7" fillId="17" borderId="75" xfId="36" applyNumberFormat="1" applyFont="1" applyFill="1" applyBorder="1" applyAlignment="1" applyProtection="1">
      <alignment horizontal="right"/>
      <protection hidden="1"/>
    </xf>
    <xf numFmtId="177" fontId="7" fillId="17" borderId="0" xfId="36" applyNumberFormat="1" applyFont="1" applyFill="1" applyAlignment="1" applyProtection="1">
      <alignment horizontal="right"/>
      <protection hidden="1"/>
    </xf>
    <xf numFmtId="177" fontId="7" fillId="17" borderId="75" xfId="36" applyNumberFormat="1" applyFont="1" applyFill="1" applyBorder="1" applyAlignment="1" applyProtection="1">
      <alignment horizontal="right"/>
      <protection hidden="1"/>
    </xf>
    <xf numFmtId="177" fontId="7" fillId="17" borderId="0" xfId="36" applyNumberFormat="1" applyFont="1" applyFill="1" applyAlignment="1" applyProtection="1">
      <alignment horizontal="right" wrapText="1"/>
      <protection hidden="1"/>
    </xf>
    <xf numFmtId="177" fontId="7" fillId="17" borderId="75" xfId="36" applyNumberFormat="1" applyFont="1" applyFill="1" applyBorder="1" applyAlignment="1" applyProtection="1">
      <alignment horizontal="right" wrapText="1"/>
      <protection hidden="1"/>
    </xf>
    <xf numFmtId="177" fontId="7" fillId="17" borderId="76" xfId="36" applyNumberFormat="1" applyFont="1" applyFill="1" applyBorder="1" applyAlignment="1" applyProtection="1">
      <alignment horizontal="right"/>
      <protection hidden="1"/>
    </xf>
    <xf numFmtId="177" fontId="7" fillId="17" borderId="101" xfId="36" applyNumberFormat="1" applyFont="1" applyFill="1" applyBorder="1" applyAlignment="1" applyProtection="1">
      <alignment horizontal="right"/>
      <protection hidden="1"/>
    </xf>
    <xf numFmtId="0" fontId="36" fillId="17" borderId="76" xfId="36" applyFont="1" applyFill="1" applyBorder="1" applyAlignment="1" applyProtection="1">
      <alignment wrapText="1"/>
      <protection hidden="1"/>
    </xf>
    <xf numFmtId="0" fontId="36" fillId="17" borderId="101" xfId="36" applyFont="1" applyFill="1" applyBorder="1" applyProtection="1">
      <protection hidden="1"/>
    </xf>
    <xf numFmtId="172" fontId="35" fillId="17" borderId="21" xfId="36" applyNumberFormat="1" applyFont="1" applyFill="1" applyBorder="1" applyProtection="1">
      <protection hidden="1"/>
    </xf>
    <xf numFmtId="172" fontId="35" fillId="17" borderId="73" xfId="36" applyNumberFormat="1" applyFont="1" applyFill="1" applyBorder="1" applyProtection="1">
      <protection hidden="1"/>
    </xf>
    <xf numFmtId="0" fontId="31" fillId="28" borderId="69" xfId="36" applyFont="1" applyFill="1" applyBorder="1" applyAlignment="1" applyProtection="1">
      <alignment horizontal="left" vertical="center"/>
      <protection hidden="1"/>
    </xf>
    <xf numFmtId="177" fontId="7" fillId="17" borderId="69" xfId="36" applyNumberFormat="1" applyFont="1" applyFill="1" applyBorder="1" applyAlignment="1" applyProtection="1">
      <alignment vertical="center"/>
      <protection hidden="1"/>
    </xf>
    <xf numFmtId="2" fontId="20" fillId="0" borderId="127" xfId="0" applyNumberFormat="1" applyFont="1" applyBorder="1" applyAlignment="1">
      <alignment vertical="top" wrapText="1"/>
    </xf>
    <xf numFmtId="2" fontId="20" fillId="0" borderId="128" xfId="3" applyNumberFormat="1" applyFont="1" applyFill="1" applyBorder="1" applyAlignment="1" applyProtection="1">
      <alignment horizontal="right" vertical="top" wrapText="1"/>
    </xf>
    <xf numFmtId="2" fontId="23" fillId="0" borderId="127" xfId="0" applyNumberFormat="1" applyFont="1" applyFill="1" applyBorder="1" applyAlignment="1">
      <alignment vertical="top" wrapText="1"/>
    </xf>
    <xf numFmtId="2" fontId="23" fillId="0" borderId="128" xfId="3" applyNumberFormat="1" applyFont="1" applyFill="1" applyBorder="1" applyAlignment="1" applyProtection="1">
      <alignment vertical="top" wrapText="1"/>
    </xf>
    <xf numFmtId="2" fontId="23" fillId="0" borderId="128" xfId="3" applyNumberFormat="1" applyFont="1" applyFill="1" applyBorder="1" applyAlignment="1" applyProtection="1">
      <alignment horizontal="center" vertical="top" wrapText="1"/>
    </xf>
    <xf numFmtId="2" fontId="23" fillId="0" borderId="129" xfId="3" applyNumberFormat="1" applyFont="1" applyFill="1" applyBorder="1" applyAlignment="1" applyProtection="1">
      <alignment horizontal="center" vertical="top" wrapText="1"/>
    </xf>
    <xf numFmtId="2" fontId="20" fillId="0" borderId="129" xfId="3" applyNumberFormat="1" applyFont="1" applyFill="1" applyBorder="1" applyAlignment="1" applyProtection="1">
      <alignment horizontal="right" vertical="top" wrapText="1"/>
    </xf>
    <xf numFmtId="2" fontId="20" fillId="0" borderId="127" xfId="0" applyNumberFormat="1" applyFont="1" applyFill="1" applyBorder="1" applyAlignment="1">
      <alignment vertical="top" wrapText="1"/>
    </xf>
    <xf numFmtId="2" fontId="22" fillId="0" borderId="128" xfId="3" applyNumberFormat="1" applyFont="1" applyFill="1" applyBorder="1" applyAlignment="1" applyProtection="1">
      <alignment horizontal="right" vertical="top" wrapText="1"/>
    </xf>
    <xf numFmtId="2" fontId="29" fillId="0" borderId="128" xfId="3" applyNumberFormat="1" applyFont="1" applyFill="1" applyBorder="1" applyAlignment="1" applyProtection="1">
      <alignment horizontal="right" vertical="top" wrapText="1"/>
    </xf>
    <xf numFmtId="2" fontId="29" fillId="0" borderId="129" xfId="3" applyNumberFormat="1" applyFont="1" applyFill="1" applyBorder="1" applyAlignment="1" applyProtection="1">
      <alignment horizontal="right" vertical="top" wrapText="1"/>
    </xf>
    <xf numFmtId="0" fontId="20" fillId="0" borderId="127" xfId="0" applyFont="1" applyBorder="1" applyAlignment="1">
      <alignment vertical="top" wrapText="1"/>
    </xf>
    <xf numFmtId="0" fontId="20" fillId="0" borderId="127" xfId="0" applyFont="1" applyBorder="1" applyAlignment="1">
      <alignment horizontal="left" vertical="top" wrapText="1"/>
    </xf>
    <xf numFmtId="0" fontId="20" fillId="0" borderId="127" xfId="13" applyFont="1" applyFill="1" applyBorder="1" applyAlignment="1">
      <alignment wrapText="1"/>
    </xf>
    <xf numFmtId="0" fontId="23" fillId="0" borderId="127" xfId="0" applyFont="1" applyBorder="1" applyAlignment="1">
      <alignment horizontal="left" vertical="top" wrapText="1"/>
    </xf>
    <xf numFmtId="0" fontId="20" fillId="0" borderId="127" xfId="0" applyFont="1" applyFill="1" applyBorder="1" applyAlignment="1">
      <alignment horizontal="left" vertical="top" wrapText="1"/>
    </xf>
    <xf numFmtId="0" fontId="20" fillId="0" borderId="127" xfId="13" applyFont="1" applyFill="1" applyBorder="1" applyAlignment="1">
      <alignment horizontal="left" wrapText="1"/>
    </xf>
    <xf numFmtId="0" fontId="20" fillId="18" borderId="127" xfId="0" applyFont="1" applyFill="1" applyBorder="1" applyAlignment="1">
      <alignment vertical="top" wrapText="1"/>
    </xf>
    <xf numFmtId="2" fontId="20" fillId="0" borderId="128" xfId="0" applyNumberFormat="1" applyFont="1" applyBorder="1" applyAlignment="1">
      <alignment horizontal="right" vertical="top" wrapText="1"/>
    </xf>
    <xf numFmtId="0" fontId="20" fillId="0" borderId="128" xfId="0" applyFont="1" applyBorder="1" applyAlignment="1">
      <alignment vertical="top" wrapText="1"/>
    </xf>
    <xf numFmtId="2" fontId="20" fillId="0" borderId="129" xfId="0" applyNumberFormat="1" applyFont="1" applyBorder="1" applyAlignment="1">
      <alignment horizontal="right" vertical="top" wrapText="1"/>
    </xf>
    <xf numFmtId="0" fontId="19" fillId="17" borderId="127" xfId="0" applyFont="1" applyFill="1" applyBorder="1" applyAlignment="1">
      <alignment vertical="top" wrapText="1"/>
    </xf>
    <xf numFmtId="2" fontId="20" fillId="17" borderId="128" xfId="0" applyNumberFormat="1" applyFont="1" applyFill="1" applyBorder="1" applyAlignment="1">
      <alignment horizontal="right" vertical="top" wrapText="1"/>
    </xf>
    <xf numFmtId="0" fontId="20" fillId="17" borderId="128" xfId="0" applyFont="1" applyFill="1" applyBorder="1" applyAlignment="1">
      <alignment vertical="top" wrapText="1"/>
    </xf>
    <xf numFmtId="2" fontId="20" fillId="17" borderId="129" xfId="0" applyNumberFormat="1" applyFont="1" applyFill="1" applyBorder="1" applyAlignment="1">
      <alignment horizontal="right" vertical="top" wrapText="1"/>
    </xf>
    <xf numFmtId="0" fontId="19" fillId="19" borderId="127" xfId="0" applyFont="1" applyFill="1" applyBorder="1" applyAlignment="1">
      <alignment vertical="top" wrapText="1"/>
    </xf>
    <xf numFmtId="2" fontId="20" fillId="19" borderId="128" xfId="0" applyNumberFormat="1" applyFont="1" applyFill="1" applyBorder="1" applyAlignment="1">
      <alignment horizontal="right" vertical="top" wrapText="1"/>
    </xf>
    <xf numFmtId="0" fontId="20" fillId="17" borderId="128" xfId="0" applyFont="1" applyFill="1" applyBorder="1" applyAlignment="1">
      <alignment horizontal="right" vertical="top" wrapText="1"/>
    </xf>
    <xf numFmtId="0" fontId="20" fillId="17" borderId="129" xfId="0" applyFont="1" applyFill="1" applyBorder="1" applyAlignment="1">
      <alignment horizontal="right" vertical="top" wrapText="1"/>
    </xf>
    <xf numFmtId="0" fontId="20" fillId="0" borderId="127" xfId="0" applyFont="1" applyFill="1" applyBorder="1" applyAlignment="1">
      <alignment vertical="top" wrapText="1"/>
    </xf>
    <xf numFmtId="0" fontId="20" fillId="0" borderId="128" xfId="0" applyFont="1" applyFill="1" applyBorder="1" applyAlignment="1">
      <alignment vertical="top" wrapText="1"/>
    </xf>
    <xf numFmtId="0" fontId="23" fillId="0" borderId="127" xfId="0" applyFont="1" applyBorder="1" applyAlignment="1">
      <alignment vertical="top" wrapText="1"/>
    </xf>
    <xf numFmtId="0" fontId="20" fillId="0" borderId="128" xfId="0" applyFont="1" applyBorder="1" applyAlignment="1">
      <alignment horizontal="right" vertical="top" wrapText="1"/>
    </xf>
    <xf numFmtId="0" fontId="20" fillId="0" borderId="129" xfId="0" applyFont="1" applyBorder="1" applyAlignment="1">
      <alignment horizontal="right" vertical="top" wrapText="1"/>
    </xf>
    <xf numFmtId="2" fontId="23" fillId="0" borderId="128" xfId="0" applyNumberFormat="1" applyFont="1" applyBorder="1" applyAlignment="1">
      <alignment horizontal="right" vertical="top" wrapText="1"/>
    </xf>
    <xf numFmtId="0" fontId="23" fillId="0" borderId="128" xfId="0" applyFont="1" applyBorder="1" applyAlignment="1">
      <alignment vertical="top" wrapText="1"/>
    </xf>
    <xf numFmtId="0" fontId="23" fillId="0" borderId="128" xfId="0" applyFont="1" applyBorder="1" applyAlignment="1">
      <alignment horizontal="right" vertical="top" wrapText="1"/>
    </xf>
    <xf numFmtId="0" fontId="23" fillId="0" borderId="129" xfId="0" applyFont="1" applyBorder="1" applyAlignment="1">
      <alignment horizontal="right" vertical="top" wrapText="1"/>
    </xf>
    <xf numFmtId="0" fontId="20" fillId="0" borderId="130" xfId="0" applyFont="1" applyBorder="1" applyAlignment="1">
      <alignment vertical="top" wrapText="1"/>
    </xf>
    <xf numFmtId="2" fontId="20" fillId="0" borderId="131" xfId="0" applyNumberFormat="1" applyFont="1" applyBorder="1" applyAlignment="1">
      <alignment horizontal="right" vertical="top" wrapText="1"/>
    </xf>
    <xf numFmtId="0" fontId="20" fillId="0" borderId="131" xfId="0" applyFont="1" applyBorder="1" applyAlignment="1">
      <alignment vertical="top" wrapText="1"/>
    </xf>
    <xf numFmtId="0" fontId="20" fillId="0" borderId="131" xfId="0" applyFont="1" applyBorder="1" applyAlignment="1">
      <alignment horizontal="right" vertical="top" wrapText="1"/>
    </xf>
    <xf numFmtId="0" fontId="20" fillId="0" borderId="132" xfId="0" applyFont="1" applyBorder="1" applyAlignment="1">
      <alignment horizontal="right" vertical="top" wrapText="1"/>
    </xf>
    <xf numFmtId="2" fontId="23" fillId="35" borderId="127" xfId="0" applyNumberFormat="1" applyFont="1" applyFill="1" applyBorder="1" applyAlignment="1">
      <alignment vertical="top" wrapText="1"/>
    </xf>
    <xf numFmtId="2" fontId="23" fillId="35" borderId="128" xfId="3" applyNumberFormat="1" applyFont="1" applyFill="1" applyBorder="1" applyAlignment="1" applyProtection="1">
      <alignment horizontal="right" vertical="top" wrapText="1"/>
    </xf>
    <xf numFmtId="2" fontId="20" fillId="29" borderId="128" xfId="3" applyNumberFormat="1" applyFont="1" applyFill="1" applyBorder="1" applyAlignment="1" applyProtection="1">
      <alignment horizontal="right" vertical="top" wrapText="1"/>
    </xf>
    <xf numFmtId="2" fontId="23" fillId="29" borderId="127" xfId="0" applyNumberFormat="1" applyFont="1" applyFill="1" applyBorder="1" applyAlignment="1">
      <alignment vertical="top" wrapText="1"/>
    </xf>
    <xf numFmtId="2" fontId="23" fillId="29" borderId="128" xfId="3" applyNumberFormat="1" applyFont="1" applyFill="1" applyBorder="1" applyAlignment="1" applyProtection="1">
      <alignment horizontal="center" vertical="top" wrapText="1"/>
    </xf>
    <xf numFmtId="2" fontId="23" fillId="29" borderId="129" xfId="3" applyNumberFormat="1" applyFont="1" applyFill="1" applyBorder="1" applyAlignment="1" applyProtection="1">
      <alignment horizontal="center" vertical="top" wrapText="1"/>
    </xf>
    <xf numFmtId="2" fontId="23" fillId="29" borderId="128" xfId="3" applyNumberFormat="1" applyFont="1" applyFill="1" applyBorder="1" applyAlignment="1" applyProtection="1">
      <alignment horizontal="right" vertical="top" wrapText="1"/>
    </xf>
    <xf numFmtId="183" fontId="71" fillId="34" borderId="128" xfId="0" applyNumberFormat="1" applyFont="1" applyFill="1" applyBorder="1" applyAlignment="1" applyProtection="1">
      <alignment horizontal="center" vertical="top"/>
      <protection locked="0"/>
    </xf>
    <xf numFmtId="2" fontId="21" fillId="37" borderId="127" xfId="0" applyNumberFormat="1" applyFont="1" applyFill="1" applyBorder="1" applyAlignment="1">
      <alignment horizontal="center" vertical="center" wrapText="1"/>
    </xf>
    <xf numFmtId="0" fontId="21" fillId="37" borderId="96" xfId="0" applyNumberFormat="1" applyFont="1" applyFill="1" applyBorder="1" applyAlignment="1">
      <alignment vertical="center" wrapText="1"/>
    </xf>
    <xf numFmtId="0" fontId="21" fillId="37" borderId="128" xfId="0" applyNumberFormat="1" applyFont="1" applyFill="1" applyBorder="1" applyAlignment="1">
      <alignment vertical="center" wrapText="1"/>
    </xf>
    <xf numFmtId="0" fontId="72" fillId="37" borderId="129" xfId="42" applyFont="1" applyFill="1" applyBorder="1" applyAlignment="1" applyProtection="1">
      <alignment horizontal="right" vertical="center"/>
      <protection locked="0"/>
    </xf>
    <xf numFmtId="182" fontId="71" fillId="37" borderId="128" xfId="0" applyNumberFormat="1" applyFont="1" applyFill="1" applyBorder="1" applyAlignment="1">
      <alignment horizontal="center" vertical="top" wrapText="1"/>
    </xf>
    <xf numFmtId="0" fontId="71" fillId="37" borderId="128" xfId="0" applyFont="1" applyFill="1" applyBorder="1" applyAlignment="1">
      <alignment horizontal="center" vertical="top" wrapText="1"/>
    </xf>
    <xf numFmtId="0" fontId="73" fillId="34" borderId="129" xfId="0" applyFont="1" applyFill="1" applyBorder="1" applyAlignment="1">
      <alignment horizontal="left" vertical="center"/>
    </xf>
    <xf numFmtId="0" fontId="57" fillId="17" borderId="0" xfId="36" applyFont="1" applyFill="1" applyBorder="1" applyProtection="1">
      <protection hidden="1"/>
    </xf>
    <xf numFmtId="177" fontId="58" fillId="31" borderId="0" xfId="38" applyNumberFormat="1" applyFont="1" applyFill="1" applyBorder="1" applyAlignment="1" applyProtection="1">
      <alignment wrapText="1"/>
      <protection hidden="1"/>
    </xf>
    <xf numFmtId="177" fontId="58" fillId="31" borderId="0" xfId="38" applyNumberFormat="1" applyFont="1" applyFill="1" applyBorder="1" applyProtection="1">
      <protection hidden="1"/>
    </xf>
    <xf numFmtId="0" fontId="37" fillId="17" borderId="138" xfId="36" applyFont="1" applyFill="1" applyBorder="1" applyProtection="1">
      <protection hidden="1"/>
    </xf>
    <xf numFmtId="0" fontId="57" fillId="17" borderId="139" xfId="36" applyFont="1" applyFill="1" applyBorder="1" applyProtection="1">
      <protection hidden="1"/>
    </xf>
    <xf numFmtId="177" fontId="7" fillId="31" borderId="0" xfId="38" applyNumberFormat="1" applyFont="1" applyFill="1" applyBorder="1" applyAlignment="1" applyProtection="1">
      <alignment wrapText="1"/>
      <protection hidden="1"/>
    </xf>
    <xf numFmtId="177" fontId="58" fillId="31" borderId="134" xfId="38" applyNumberFormat="1" applyFont="1" applyFill="1" applyBorder="1" applyProtection="1">
      <protection hidden="1"/>
    </xf>
    <xf numFmtId="0" fontId="58" fillId="31" borderId="0" xfId="37" applyFont="1" applyFill="1" applyBorder="1" applyAlignment="1" applyProtection="1">
      <alignment wrapText="1"/>
      <protection hidden="1"/>
    </xf>
    <xf numFmtId="177" fontId="58" fillId="31" borderId="101" xfId="38" applyNumberFormat="1" applyFont="1" applyFill="1" applyBorder="1" applyAlignment="1" applyProtection="1">
      <alignment wrapText="1"/>
      <protection hidden="1"/>
    </xf>
    <xf numFmtId="0" fontId="20" fillId="0" borderId="0" xfId="0" applyFont="1" applyBorder="1" applyAlignment="1">
      <alignment vertical="top" wrapText="1"/>
    </xf>
    <xf numFmtId="0" fontId="20" fillId="0" borderId="0" xfId="0" applyFont="1" applyBorder="1" applyAlignment="1">
      <alignment horizontal="center" vertical="top" wrapText="1"/>
    </xf>
    <xf numFmtId="2" fontId="23" fillId="33" borderId="128" xfId="3" applyNumberFormat="1" applyFont="1" applyFill="1" applyBorder="1" applyAlignment="1" applyProtection="1">
      <alignment horizontal="center" vertical="top" wrapText="1"/>
    </xf>
    <xf numFmtId="2" fontId="23" fillId="33" borderId="129" xfId="3" applyNumberFormat="1" applyFont="1" applyFill="1" applyBorder="1" applyAlignment="1" applyProtection="1">
      <alignment horizontal="center" vertical="top" wrapText="1"/>
    </xf>
    <xf numFmtId="2" fontId="21" fillId="38" borderId="127" xfId="0" applyNumberFormat="1" applyFont="1" applyFill="1" applyBorder="1" applyAlignment="1">
      <alignment vertical="top" wrapText="1"/>
    </xf>
    <xf numFmtId="2" fontId="28" fillId="0" borderId="127" xfId="0" applyNumberFormat="1" applyFont="1" applyFill="1" applyBorder="1" applyAlignment="1">
      <alignment vertical="top" wrapText="1"/>
    </xf>
    <xf numFmtId="2" fontId="22" fillId="0" borderId="127" xfId="0" applyNumberFormat="1" applyFont="1" applyFill="1" applyBorder="1" applyAlignment="1">
      <alignment vertical="top" wrapText="1"/>
    </xf>
    <xf numFmtId="2" fontId="29" fillId="0" borderId="127" xfId="0" applyNumberFormat="1" applyFont="1" applyFill="1" applyBorder="1" applyAlignment="1">
      <alignment vertical="top" wrapText="1"/>
    </xf>
    <xf numFmtId="2" fontId="20" fillId="0" borderId="127" xfId="0" applyNumberFormat="1" applyFont="1" applyFill="1" applyBorder="1" applyAlignment="1">
      <alignment horizontal="left" vertical="top" wrapText="1"/>
    </xf>
    <xf numFmtId="0" fontId="23" fillId="0" borderId="0" xfId="0" applyFont="1" applyAlignment="1">
      <alignment vertical="top" wrapText="1"/>
    </xf>
    <xf numFmtId="2" fontId="20" fillId="33" borderId="127" xfId="0" applyNumberFormat="1" applyFont="1" applyFill="1" applyBorder="1" applyAlignment="1">
      <alignment vertical="top" wrapText="1"/>
    </xf>
    <xf numFmtId="2" fontId="20" fillId="33" borderId="128" xfId="3" applyNumberFormat="1" applyFont="1" applyFill="1" applyBorder="1" applyAlignment="1" applyProtection="1">
      <alignment horizontal="right" vertical="top" wrapText="1"/>
    </xf>
    <xf numFmtId="2" fontId="29" fillId="33" borderId="127" xfId="0" applyNumberFormat="1" applyFont="1" applyFill="1" applyBorder="1" applyAlignment="1">
      <alignment vertical="top" wrapText="1"/>
    </xf>
    <xf numFmtId="2" fontId="29" fillId="33" borderId="128" xfId="3" applyNumberFormat="1" applyFont="1" applyFill="1" applyBorder="1" applyAlignment="1" applyProtection="1">
      <alignment horizontal="right" vertical="top" wrapText="1"/>
    </xf>
    <xf numFmtId="0" fontId="23" fillId="39" borderId="127" xfId="0" applyFont="1" applyFill="1" applyBorder="1" applyAlignment="1">
      <alignment vertical="top" wrapText="1"/>
    </xf>
    <xf numFmtId="2" fontId="20" fillId="19" borderId="128" xfId="3" applyNumberFormat="1" applyFont="1" applyFill="1" applyBorder="1" applyAlignment="1" applyProtection="1">
      <alignment horizontal="right" vertical="top" wrapText="1"/>
    </xf>
    <xf numFmtId="2" fontId="23" fillId="39" borderId="128" xfId="3" applyNumberFormat="1" applyFont="1" applyFill="1" applyBorder="1" applyAlignment="1" applyProtection="1">
      <alignment horizontal="right" vertical="top" wrapText="1"/>
    </xf>
    <xf numFmtId="2" fontId="23" fillId="39" borderId="128" xfId="0" applyNumberFormat="1" applyFont="1" applyFill="1" applyBorder="1" applyAlignment="1">
      <alignment horizontal="right" vertical="top" wrapText="1"/>
    </xf>
    <xf numFmtId="0" fontId="23" fillId="0" borderId="127" xfId="0" applyFont="1" applyFill="1" applyBorder="1" applyAlignment="1">
      <alignment vertical="top" wrapText="1"/>
    </xf>
    <xf numFmtId="2" fontId="23" fillId="0" borderId="128" xfId="0" applyNumberFormat="1" applyFont="1" applyFill="1" applyBorder="1" applyAlignment="1">
      <alignment horizontal="right" vertical="top" wrapText="1"/>
    </xf>
    <xf numFmtId="0" fontId="20" fillId="0" borderId="0" xfId="0" applyFont="1" applyBorder="1"/>
    <xf numFmtId="182" fontId="23" fillId="8" borderId="20" xfId="0" applyNumberFormat="1" applyFont="1" applyFill="1" applyBorder="1" applyAlignment="1">
      <alignment horizontal="center" vertical="center" wrapText="1"/>
    </xf>
    <xf numFmtId="0" fontId="23" fillId="8" borderId="20" xfId="0" applyFont="1" applyFill="1" applyBorder="1" applyAlignment="1">
      <alignment horizontal="center" vertical="center" wrapText="1"/>
    </xf>
    <xf numFmtId="0" fontId="23" fillId="8" borderId="21" xfId="0" applyFont="1" applyFill="1" applyBorder="1" applyAlignment="1">
      <alignment horizontal="center" vertical="center" wrapText="1"/>
    </xf>
    <xf numFmtId="0" fontId="20" fillId="8" borderId="127" xfId="0" applyFont="1" applyFill="1" applyBorder="1" applyAlignment="1">
      <alignment vertical="center" wrapText="1"/>
    </xf>
    <xf numFmtId="2" fontId="20" fillId="0" borderId="128" xfId="0" applyNumberFormat="1" applyFont="1" applyBorder="1" applyAlignment="1">
      <alignment horizontal="right" vertical="center" wrapText="1"/>
    </xf>
    <xf numFmtId="2" fontId="20" fillId="8" borderId="128" xfId="3" applyNumberFormat="1" applyFont="1" applyFill="1" applyBorder="1" applyAlignment="1" applyProtection="1">
      <alignment horizontal="right" vertical="center" wrapText="1"/>
    </xf>
    <xf numFmtId="2" fontId="20" fillId="8" borderId="129" xfId="3" applyNumberFormat="1" applyFont="1" applyFill="1" applyBorder="1" applyAlignment="1" applyProtection="1">
      <alignment horizontal="right" vertical="center" wrapText="1"/>
    </xf>
    <xf numFmtId="2" fontId="20" fillId="8" borderId="128" xfId="0" applyNumberFormat="1" applyFont="1" applyFill="1" applyBorder="1" applyAlignment="1">
      <alignment horizontal="right" vertical="center" wrapText="1"/>
    </xf>
    <xf numFmtId="2" fontId="20" fillId="8" borderId="129" xfId="0" applyNumberFormat="1" applyFont="1" applyFill="1" applyBorder="1" applyAlignment="1">
      <alignment horizontal="right" vertical="center" wrapText="1"/>
    </xf>
    <xf numFmtId="0" fontId="20" fillId="8" borderId="71" xfId="0" applyFont="1" applyFill="1" applyBorder="1" applyAlignment="1">
      <alignment vertical="center" wrapText="1"/>
    </xf>
    <xf numFmtId="2" fontId="20" fillId="0" borderId="72" xfId="0" applyNumberFormat="1" applyFont="1" applyBorder="1" applyAlignment="1">
      <alignment horizontal="right" vertical="center" wrapText="1"/>
    </xf>
    <xf numFmtId="2" fontId="20" fillId="8" borderId="72" xfId="0" applyNumberFormat="1" applyFont="1" applyFill="1" applyBorder="1" applyAlignment="1">
      <alignment horizontal="right" vertical="center" wrapText="1"/>
    </xf>
    <xf numFmtId="2" fontId="20" fillId="8" borderId="73" xfId="0" applyNumberFormat="1" applyFont="1" applyFill="1" applyBorder="1" applyAlignment="1">
      <alignment horizontal="right" vertical="center" wrapText="1"/>
    </xf>
    <xf numFmtId="0" fontId="71" fillId="8" borderId="141" xfId="0" applyFont="1" applyFill="1" applyBorder="1" applyAlignment="1">
      <alignment horizontal="center" vertical="center" wrapText="1"/>
    </xf>
    <xf numFmtId="183" fontId="71" fillId="34" borderId="141" xfId="0" applyNumberFormat="1" applyFont="1" applyFill="1" applyBorder="1" applyAlignment="1" applyProtection="1">
      <alignment horizontal="center" vertical="center"/>
      <protection locked="0"/>
    </xf>
    <xf numFmtId="0" fontId="23" fillId="8" borderId="143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vertical="center" wrapText="1"/>
    </xf>
    <xf numFmtId="2" fontId="20" fillId="0" borderId="20" xfId="0" applyNumberFormat="1" applyFont="1" applyBorder="1" applyAlignment="1">
      <alignment horizontal="right" vertical="center" wrapText="1"/>
    </xf>
    <xf numFmtId="2" fontId="20" fillId="8" borderId="20" xfId="3" applyNumberFormat="1" applyFont="1" applyFill="1" applyBorder="1" applyAlignment="1" applyProtection="1">
      <alignment horizontal="right" vertical="center" wrapText="1"/>
    </xf>
    <xf numFmtId="2" fontId="20" fillId="8" borderId="21" xfId="3" applyNumberFormat="1" applyFont="1" applyFill="1" applyBorder="1" applyAlignment="1" applyProtection="1">
      <alignment horizontal="right" vertical="center" wrapText="1"/>
    </xf>
    <xf numFmtId="2" fontId="20" fillId="29" borderId="129" xfId="3" applyNumberFormat="1" applyFont="1" applyFill="1" applyBorder="1" applyAlignment="1" applyProtection="1">
      <alignment horizontal="right" vertical="top" wrapText="1"/>
    </xf>
    <xf numFmtId="2" fontId="23" fillId="29" borderId="71" xfId="0" applyNumberFormat="1" applyFont="1" applyFill="1" applyBorder="1" applyAlignment="1">
      <alignment vertical="top" wrapText="1"/>
    </xf>
    <xf numFmtId="2" fontId="23" fillId="29" borderId="131" xfId="3" applyNumberFormat="1" applyFont="1" applyFill="1" applyBorder="1" applyAlignment="1" applyProtection="1">
      <alignment horizontal="right" vertical="top" wrapText="1"/>
    </xf>
    <xf numFmtId="2" fontId="23" fillId="29" borderId="131" xfId="3" applyNumberFormat="1" applyFont="1" applyFill="1" applyBorder="1" applyAlignment="1" applyProtection="1">
      <alignment horizontal="center" vertical="top" wrapText="1"/>
    </xf>
    <xf numFmtId="2" fontId="23" fillId="29" borderId="73" xfId="3" applyNumberFormat="1" applyFont="1" applyFill="1" applyBorder="1" applyAlignment="1" applyProtection="1">
      <alignment horizontal="center" vertical="top" wrapText="1"/>
    </xf>
    <xf numFmtId="0" fontId="71" fillId="37" borderId="141" xfId="0" applyFont="1" applyFill="1" applyBorder="1" applyAlignment="1">
      <alignment horizontal="center" vertical="top" wrapText="1"/>
    </xf>
    <xf numFmtId="183" fontId="71" fillId="34" borderId="141" xfId="0" applyNumberFormat="1" applyFont="1" applyFill="1" applyBorder="1" applyAlignment="1" applyProtection="1">
      <alignment horizontal="center" vertical="top"/>
      <protection locked="0"/>
    </xf>
    <xf numFmtId="0" fontId="73" fillId="34" borderId="143" xfId="0" applyFont="1" applyFill="1" applyBorder="1" applyAlignment="1">
      <alignment horizontal="left" vertical="center"/>
    </xf>
    <xf numFmtId="2" fontId="21" fillId="36" borderId="19" xfId="0" applyNumberFormat="1" applyFont="1" applyFill="1" applyBorder="1" applyAlignment="1">
      <alignment horizontal="left" vertical="top" wrapText="1"/>
    </xf>
    <xf numFmtId="171" fontId="23" fillId="36" borderId="20" xfId="0" applyNumberFormat="1" applyFont="1" applyFill="1" applyBorder="1" applyAlignment="1">
      <alignment horizontal="center" vertical="top" wrapText="1"/>
    </xf>
    <xf numFmtId="0" fontId="23" fillId="36" borderId="20" xfId="0" applyFont="1" applyFill="1" applyBorder="1" applyAlignment="1">
      <alignment horizontal="center" vertical="top" wrapText="1"/>
    </xf>
    <xf numFmtId="0" fontId="23" fillId="36" borderId="21" xfId="0" applyFont="1" applyFill="1" applyBorder="1" applyAlignment="1">
      <alignment horizontal="center" vertical="top" wrapText="1"/>
    </xf>
    <xf numFmtId="2" fontId="20" fillId="3" borderId="55" xfId="0" applyNumberFormat="1" applyFont="1" applyFill="1" applyBorder="1" applyAlignment="1">
      <alignment vertical="top" wrapText="1"/>
    </xf>
    <xf numFmtId="2" fontId="20" fillId="3" borderId="55" xfId="0" applyNumberFormat="1" applyFont="1" applyFill="1" applyBorder="1" applyAlignment="1">
      <alignment horizontal="right" vertical="top" wrapText="1"/>
    </xf>
    <xf numFmtId="2" fontId="20" fillId="3" borderId="55" xfId="3" applyNumberFormat="1" applyFont="1" applyFill="1" applyBorder="1" applyAlignment="1" applyProtection="1">
      <alignment horizontal="center" vertical="top" wrapText="1"/>
    </xf>
    <xf numFmtId="0" fontId="20" fillId="0" borderId="76" xfId="0" applyFont="1" applyBorder="1" applyAlignment="1">
      <alignment vertical="top" wrapText="1"/>
    </xf>
    <xf numFmtId="2" fontId="20" fillId="0" borderId="76" xfId="0" applyNumberFormat="1" applyFont="1" applyBorder="1" applyAlignment="1">
      <alignment horizontal="center" vertical="top" wrapText="1"/>
    </xf>
    <xf numFmtId="2" fontId="20" fillId="0" borderId="76" xfId="3" applyNumberFormat="1" applyFont="1" applyFill="1" applyBorder="1" applyAlignment="1" applyProtection="1">
      <alignment horizontal="right" vertical="top" wrapText="1"/>
    </xf>
    <xf numFmtId="0" fontId="20" fillId="0" borderId="76" xfId="0" applyFont="1" applyBorder="1" applyAlignment="1">
      <alignment horizontal="center" vertical="top" wrapText="1"/>
    </xf>
    <xf numFmtId="182" fontId="23" fillId="37" borderId="20" xfId="0" applyNumberFormat="1" applyFont="1" applyFill="1" applyBorder="1" applyAlignment="1">
      <alignment horizontal="right" vertical="top" wrapText="1"/>
    </xf>
    <xf numFmtId="0" fontId="23" fillId="37" borderId="20" xfId="0" applyFont="1" applyFill="1" applyBorder="1" applyAlignment="1">
      <alignment horizontal="center" vertical="top" wrapText="1"/>
    </xf>
    <xf numFmtId="0" fontId="23" fillId="37" borderId="21" xfId="0" applyFont="1" applyFill="1" applyBorder="1" applyAlignment="1">
      <alignment horizontal="center" vertical="top" wrapText="1"/>
    </xf>
    <xf numFmtId="183" fontId="71" fillId="34" borderId="129" xfId="0" applyNumberFormat="1" applyFont="1" applyFill="1" applyBorder="1" applyAlignment="1" applyProtection="1">
      <alignment horizontal="center" vertical="top"/>
      <protection locked="0"/>
    </xf>
    <xf numFmtId="2" fontId="23" fillId="29" borderId="129" xfId="3" applyNumberFormat="1" applyFont="1" applyFill="1" applyBorder="1" applyAlignment="1" applyProtection="1">
      <alignment horizontal="right" vertical="top" wrapText="1"/>
    </xf>
    <xf numFmtId="2" fontId="20" fillId="19" borderId="129" xfId="3" applyNumberFormat="1" applyFont="1" applyFill="1" applyBorder="1" applyAlignment="1" applyProtection="1">
      <alignment horizontal="right" vertical="top" wrapText="1"/>
    </xf>
    <xf numFmtId="0" fontId="74" fillId="40" borderId="71" xfId="0" applyFont="1" applyFill="1" applyBorder="1" applyAlignment="1">
      <alignment horizontal="left" vertical="top" wrapText="1"/>
    </xf>
    <xf numFmtId="2" fontId="74" fillId="40" borderId="131" xfId="0" applyNumberFormat="1" applyFont="1" applyFill="1" applyBorder="1" applyAlignment="1">
      <alignment horizontal="right" vertical="top" wrapText="1"/>
    </xf>
    <xf numFmtId="2" fontId="74" fillId="40" borderId="131" xfId="3" applyNumberFormat="1" applyFont="1" applyFill="1" applyBorder="1" applyAlignment="1" applyProtection="1">
      <alignment horizontal="right" vertical="top" wrapText="1"/>
    </xf>
    <xf numFmtId="2" fontId="74" fillId="40" borderId="73" xfId="3" applyNumberFormat="1" applyFont="1" applyFill="1" applyBorder="1" applyAlignment="1" applyProtection="1">
      <alignment horizontal="right" vertical="top" wrapText="1"/>
    </xf>
    <xf numFmtId="2" fontId="21" fillId="8" borderId="7" xfId="0" applyNumberFormat="1" applyFont="1" applyFill="1" applyBorder="1" applyAlignment="1">
      <alignment horizontal="center" vertical="center" wrapText="1"/>
    </xf>
    <xf numFmtId="0" fontId="36" fillId="17" borderId="74" xfId="36" applyFont="1" applyFill="1" applyBorder="1" applyProtection="1">
      <protection hidden="1"/>
    </xf>
    <xf numFmtId="0" fontId="36" fillId="17" borderId="0" xfId="36" applyFont="1" applyFill="1" applyProtection="1">
      <protection hidden="1"/>
    </xf>
    <xf numFmtId="0" fontId="36" fillId="17" borderId="75" xfId="36" applyFont="1" applyFill="1" applyBorder="1" applyProtection="1">
      <protection hidden="1"/>
    </xf>
    <xf numFmtId="0" fontId="57" fillId="17" borderId="96" xfId="41" applyFont="1" applyFill="1" applyBorder="1" applyAlignment="1" applyProtection="1">
      <alignment wrapText="1"/>
      <protection hidden="1"/>
    </xf>
    <xf numFmtId="0" fontId="57" fillId="17" borderId="97" xfId="41" applyFont="1" applyFill="1" applyBorder="1" applyAlignment="1" applyProtection="1">
      <alignment wrapText="1"/>
      <protection hidden="1"/>
    </xf>
    <xf numFmtId="0" fontId="57" fillId="17" borderId="0" xfId="41" applyFont="1" applyFill="1" applyAlignment="1" applyProtection="1">
      <alignment wrapText="1"/>
      <protection hidden="1"/>
    </xf>
    <xf numFmtId="0" fontId="57" fillId="17" borderId="95" xfId="41" applyFont="1" applyFill="1" applyBorder="1" applyAlignment="1" applyProtection="1">
      <alignment wrapText="1"/>
      <protection hidden="1"/>
    </xf>
    <xf numFmtId="0" fontId="56" fillId="31" borderId="0" xfId="37" applyFont="1" applyFill="1" applyAlignment="1" applyProtection="1">
      <alignment wrapText="1"/>
      <protection hidden="1"/>
    </xf>
    <xf numFmtId="0" fontId="36" fillId="17" borderId="55" xfId="36" applyFont="1" applyFill="1" applyBorder="1" applyProtection="1">
      <protection hidden="1"/>
    </xf>
    <xf numFmtId="0" fontId="36" fillId="17" borderId="54" xfId="36" applyFont="1" applyFill="1" applyBorder="1" applyProtection="1">
      <protection hidden="1"/>
    </xf>
    <xf numFmtId="0" fontId="52" fillId="17" borderId="74" xfId="36" applyFont="1" applyFill="1" applyBorder="1" applyAlignment="1" applyProtection="1">
      <alignment horizontal="left"/>
      <protection hidden="1"/>
    </xf>
    <xf numFmtId="0" fontId="36" fillId="17" borderId="99" xfId="36" applyFont="1" applyFill="1" applyBorder="1" applyProtection="1">
      <protection hidden="1"/>
    </xf>
    <xf numFmtId="0" fontId="58" fillId="31" borderId="96" xfId="36" applyFont="1" applyFill="1" applyBorder="1" applyAlignment="1" applyProtection="1">
      <alignment horizontal="left" wrapText="1"/>
      <protection hidden="1"/>
    </xf>
    <xf numFmtId="0" fontId="58" fillId="31" borderId="97" xfId="36" applyFont="1" applyFill="1" applyBorder="1" applyAlignment="1" applyProtection="1">
      <alignment horizontal="left" wrapText="1"/>
      <protection hidden="1"/>
    </xf>
    <xf numFmtId="0" fontId="58" fillId="31" borderId="0" xfId="36" applyFont="1" applyFill="1" applyAlignment="1" applyProtection="1">
      <alignment horizontal="left" wrapText="1"/>
      <protection hidden="1"/>
    </xf>
    <xf numFmtId="0" fontId="58" fillId="31" borderId="95" xfId="36" applyFont="1" applyFill="1" applyBorder="1" applyAlignment="1" applyProtection="1">
      <alignment horizontal="left" wrapText="1"/>
      <protection hidden="1"/>
    </xf>
    <xf numFmtId="0" fontId="58" fillId="31" borderId="0" xfId="37" applyFont="1" applyFill="1" applyAlignment="1" applyProtection="1">
      <alignment wrapText="1"/>
      <protection hidden="1"/>
    </xf>
    <xf numFmtId="0" fontId="58" fillId="31" borderId="95" xfId="37" applyFont="1" applyFill="1" applyBorder="1" applyAlignment="1" applyProtection="1">
      <alignment wrapText="1"/>
      <protection hidden="1"/>
    </xf>
    <xf numFmtId="0" fontId="58" fillId="31" borderId="96" xfId="37" applyFont="1" applyFill="1" applyBorder="1" applyAlignment="1" applyProtection="1">
      <alignment wrapText="1"/>
      <protection hidden="1"/>
    </xf>
    <xf numFmtId="0" fontId="58" fillId="31" borderId="97" xfId="37" applyFont="1" applyFill="1" applyBorder="1" applyAlignment="1" applyProtection="1">
      <alignment wrapText="1"/>
      <protection hidden="1"/>
    </xf>
    <xf numFmtId="0" fontId="57" fillId="17" borderId="0" xfId="36" applyFont="1" applyFill="1" applyProtection="1">
      <protection hidden="1"/>
    </xf>
    <xf numFmtId="0" fontId="37" fillId="17" borderId="74" xfId="36" applyFont="1" applyFill="1" applyBorder="1" applyProtection="1">
      <protection hidden="1"/>
    </xf>
    <xf numFmtId="0" fontId="37" fillId="17" borderId="0" xfId="36" applyFont="1" applyFill="1" applyProtection="1">
      <protection hidden="1"/>
    </xf>
    <xf numFmtId="0" fontId="37" fillId="17" borderId="75" xfId="36" applyFont="1" applyFill="1" applyBorder="1" applyProtection="1">
      <protection hidden="1"/>
    </xf>
    <xf numFmtId="0" fontId="58" fillId="31" borderId="0" xfId="37" applyFont="1" applyFill="1" applyBorder="1" applyAlignment="1" applyProtection="1">
      <alignment wrapText="1"/>
      <protection hidden="1"/>
    </xf>
    <xf numFmtId="0" fontId="60" fillId="17" borderId="74" xfId="36" applyFont="1" applyFill="1" applyBorder="1" applyProtection="1">
      <protection hidden="1"/>
    </xf>
    <xf numFmtId="0" fontId="57" fillId="17" borderId="96" xfId="36" applyFont="1" applyFill="1" applyBorder="1" applyProtection="1">
      <protection hidden="1"/>
    </xf>
    <xf numFmtId="0" fontId="57" fillId="17" borderId="76" xfId="36" applyFont="1" applyFill="1" applyBorder="1" applyProtection="1">
      <protection hidden="1"/>
    </xf>
    <xf numFmtId="0" fontId="58" fillId="31" borderId="76" xfId="37" applyFont="1" applyFill="1" applyBorder="1" applyAlignment="1" applyProtection="1">
      <alignment wrapText="1"/>
      <protection hidden="1"/>
    </xf>
    <xf numFmtId="0" fontId="58" fillId="31" borderId="100" xfId="37" applyFont="1" applyFill="1" applyBorder="1" applyAlignment="1" applyProtection="1">
      <alignment wrapText="1"/>
      <protection hidden="1"/>
    </xf>
    <xf numFmtId="0" fontId="52" fillId="17" borderId="74" xfId="36" applyFont="1" applyFill="1" applyBorder="1" applyProtection="1">
      <protection hidden="1"/>
    </xf>
    <xf numFmtId="0" fontId="23" fillId="0" borderId="18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2" fontId="21" fillId="8" borderId="146" xfId="0" applyNumberFormat="1" applyFont="1" applyFill="1" applyBorder="1" applyAlignment="1">
      <alignment horizontal="left" vertical="center" wrapText="1"/>
    </xf>
    <xf numFmtId="2" fontId="21" fillId="8" borderId="81" xfId="0" applyNumberFormat="1" applyFont="1" applyFill="1" applyBorder="1" applyAlignment="1">
      <alignment horizontal="left" vertical="center" wrapText="1"/>
    </xf>
    <xf numFmtId="0" fontId="31" fillId="28" borderId="141" xfId="36" applyFont="1" applyFill="1" applyBorder="1" applyAlignment="1" applyProtection="1">
      <alignment horizontal="left" vertical="center"/>
      <protection hidden="1"/>
    </xf>
    <xf numFmtId="177" fontId="7" fillId="17" borderId="141" xfId="36" applyNumberFormat="1" applyFont="1" applyFill="1" applyBorder="1" applyAlignment="1" applyProtection="1">
      <alignment vertical="center"/>
      <protection hidden="1"/>
    </xf>
    <xf numFmtId="0" fontId="37" fillId="17" borderId="0" xfId="0" applyFont="1" applyFill="1" applyProtection="1">
      <protection locked="0"/>
    </xf>
    <xf numFmtId="0" fontId="35" fillId="17" borderId="0" xfId="0" applyFont="1" applyFill="1" applyProtection="1">
      <protection locked="0"/>
    </xf>
    <xf numFmtId="178" fontId="38" fillId="41" borderId="148" xfId="0" applyNumberFormat="1" applyFont="1" applyFill="1" applyBorder="1" applyAlignment="1" applyProtection="1">
      <alignment vertical="center"/>
      <protection hidden="1"/>
    </xf>
    <xf numFmtId="178" fontId="38" fillId="41" borderId="149" xfId="0" applyNumberFormat="1" applyFont="1" applyFill="1" applyBorder="1" applyAlignment="1" applyProtection="1">
      <alignment vertical="center"/>
      <protection hidden="1"/>
    </xf>
    <xf numFmtId="0" fontId="36" fillId="17" borderId="0" xfId="0" applyFont="1" applyFill="1" applyProtection="1">
      <protection locked="0"/>
    </xf>
    <xf numFmtId="0" fontId="36" fillId="17" borderId="75" xfId="0" applyFont="1" applyFill="1" applyBorder="1" applyProtection="1">
      <protection locked="0"/>
    </xf>
    <xf numFmtId="0" fontId="52" fillId="17" borderId="0" xfId="0" applyFont="1" applyFill="1" applyProtection="1">
      <protection locked="0"/>
    </xf>
    <xf numFmtId="177" fontId="37" fillId="17" borderId="0" xfId="3" applyNumberFormat="1" applyFont="1" applyFill="1" applyProtection="1">
      <protection hidden="1"/>
    </xf>
    <xf numFmtId="177" fontId="37" fillId="17" borderId="75" xfId="3" applyNumberFormat="1" applyFont="1" applyFill="1" applyBorder="1" applyProtection="1">
      <protection hidden="1"/>
    </xf>
    <xf numFmtId="184" fontId="37" fillId="17" borderId="0" xfId="3" applyNumberFormat="1" applyFont="1" applyFill="1" applyProtection="1">
      <protection locked="0"/>
    </xf>
    <xf numFmtId="184" fontId="37" fillId="17" borderId="75" xfId="3" applyNumberFormat="1" applyFont="1" applyFill="1" applyBorder="1" applyProtection="1">
      <protection locked="0"/>
    </xf>
    <xf numFmtId="184" fontId="37" fillId="17" borderId="0" xfId="0" applyNumberFormat="1" applyFont="1" applyFill="1" applyProtection="1">
      <protection locked="0"/>
    </xf>
    <xf numFmtId="177" fontId="31" fillId="17" borderId="155" xfId="0" applyNumberFormat="1" applyFont="1" applyFill="1" applyBorder="1" applyProtection="1">
      <protection hidden="1"/>
    </xf>
    <xf numFmtId="177" fontId="31" fillId="17" borderId="117" xfId="0" applyNumberFormat="1" applyFont="1" applyFill="1" applyBorder="1" applyProtection="1">
      <protection hidden="1"/>
    </xf>
    <xf numFmtId="177" fontId="37" fillId="17" borderId="161" xfId="3" applyNumberFormat="1" applyFont="1" applyFill="1" applyBorder="1" applyProtection="1">
      <protection hidden="1"/>
    </xf>
    <xf numFmtId="177" fontId="37" fillId="17" borderId="163" xfId="3" applyNumberFormat="1" applyFont="1" applyFill="1" applyBorder="1" applyProtection="1">
      <protection hidden="1"/>
    </xf>
    <xf numFmtId="0" fontId="57" fillId="17" borderId="125" xfId="41" applyFont="1" applyFill="1" applyBorder="1" applyAlignment="1" applyProtection="1">
      <alignment wrapText="1"/>
      <protection locked="0"/>
    </xf>
    <xf numFmtId="177" fontId="57" fillId="17" borderId="0" xfId="3" applyNumberFormat="1" applyFont="1" applyFill="1" applyProtection="1">
      <protection hidden="1"/>
    </xf>
    <xf numFmtId="177" fontId="57" fillId="17" borderId="75" xfId="3" applyNumberFormat="1" applyFont="1" applyFill="1" applyBorder="1" applyProtection="1">
      <protection hidden="1"/>
    </xf>
    <xf numFmtId="0" fontId="57" fillId="17" borderId="0" xfId="0" applyFont="1" applyFill="1" applyProtection="1">
      <protection locked="0"/>
    </xf>
    <xf numFmtId="0" fontId="37" fillId="17" borderId="125" xfId="0" applyFont="1" applyFill="1" applyBorder="1" applyProtection="1">
      <protection locked="0"/>
    </xf>
    <xf numFmtId="177" fontId="31" fillId="28" borderId="155" xfId="0" applyNumberFormat="1" applyFont="1" applyFill="1" applyBorder="1" applyProtection="1">
      <protection hidden="1"/>
    </xf>
    <xf numFmtId="177" fontId="31" fillId="28" borderId="117" xfId="0" applyNumberFormat="1" applyFont="1" applyFill="1" applyBorder="1" applyProtection="1">
      <protection hidden="1"/>
    </xf>
    <xf numFmtId="0" fontId="37" fillId="17" borderId="74" xfId="0" applyFont="1" applyFill="1" applyBorder="1" applyProtection="1">
      <protection locked="0"/>
    </xf>
    <xf numFmtId="0" fontId="57" fillId="17" borderId="125" xfId="0" applyFont="1" applyFill="1" applyBorder="1" applyProtection="1">
      <protection locked="0"/>
    </xf>
    <xf numFmtId="0" fontId="57" fillId="17" borderId="125" xfId="0" applyFont="1" applyFill="1" applyBorder="1" applyAlignment="1" applyProtection="1">
      <alignment wrapText="1"/>
      <protection locked="0"/>
    </xf>
    <xf numFmtId="0" fontId="57" fillId="17" borderId="169" xfId="0" applyFont="1" applyFill="1" applyBorder="1" applyProtection="1">
      <protection locked="0"/>
    </xf>
    <xf numFmtId="0" fontId="58" fillId="31" borderId="125" xfId="0" applyFont="1" applyFill="1" applyBorder="1" applyAlignment="1" applyProtection="1">
      <alignment horizontal="left" wrapText="1"/>
      <protection locked="0"/>
    </xf>
    <xf numFmtId="0" fontId="37" fillId="17" borderId="168" xfId="0" applyFont="1" applyFill="1" applyBorder="1" applyProtection="1">
      <protection locked="0"/>
    </xf>
    <xf numFmtId="0" fontId="35" fillId="17" borderId="151" xfId="0" applyFont="1" applyFill="1" applyBorder="1" applyProtection="1">
      <protection locked="0"/>
    </xf>
    <xf numFmtId="0" fontId="37" fillId="17" borderId="151" xfId="0" applyFont="1" applyFill="1" applyBorder="1" applyProtection="1">
      <protection locked="0"/>
    </xf>
    <xf numFmtId="0" fontId="57" fillId="17" borderId="164" xfId="0" applyFont="1" applyFill="1" applyBorder="1" applyProtection="1">
      <protection locked="0"/>
    </xf>
    <xf numFmtId="0" fontId="58" fillId="31" borderId="125" xfId="37" applyFont="1" applyFill="1" applyBorder="1" applyAlignment="1" applyProtection="1">
      <alignment wrapText="1"/>
      <protection locked="0"/>
    </xf>
    <xf numFmtId="0" fontId="57" fillId="17" borderId="165" xfId="0" applyFont="1" applyFill="1" applyBorder="1" applyProtection="1">
      <protection locked="0"/>
    </xf>
    <xf numFmtId="0" fontId="75" fillId="17" borderId="0" xfId="0" applyFont="1" applyFill="1" applyProtection="1">
      <protection locked="0"/>
    </xf>
    <xf numFmtId="0" fontId="37" fillId="17" borderId="171" xfId="0" applyFont="1" applyFill="1" applyBorder="1" applyAlignment="1" applyProtection="1">
      <alignment wrapText="1"/>
      <protection locked="0"/>
    </xf>
    <xf numFmtId="0" fontId="37" fillId="17" borderId="125" xfId="0" applyFont="1" applyFill="1" applyBorder="1" applyAlignment="1" applyProtection="1">
      <alignment wrapText="1"/>
      <protection locked="0"/>
    </xf>
    <xf numFmtId="0" fontId="37" fillId="17" borderId="0" xfId="0" applyFont="1" applyFill="1" applyAlignment="1" applyProtection="1">
      <alignment wrapText="1"/>
      <protection locked="0"/>
    </xf>
    <xf numFmtId="177" fontId="37" fillId="17" borderId="76" xfId="3" applyNumberFormat="1" applyFont="1" applyFill="1" applyBorder="1" applyProtection="1">
      <protection hidden="1"/>
    </xf>
    <xf numFmtId="177" fontId="37" fillId="17" borderId="101" xfId="3" applyNumberFormat="1" applyFont="1" applyFill="1" applyBorder="1" applyProtection="1">
      <protection hidden="1"/>
    </xf>
    <xf numFmtId="177" fontId="7" fillId="3" borderId="172" xfId="3" applyNumberFormat="1" applyFont="1" applyFill="1" applyBorder="1" applyProtection="1">
      <protection hidden="1"/>
    </xf>
    <xf numFmtId="0" fontId="47" fillId="0" borderId="128" xfId="0" applyFont="1" applyBorder="1" applyAlignment="1">
      <alignment horizontal="center"/>
    </xf>
    <xf numFmtId="17" fontId="0" fillId="0" borderId="128" xfId="0" applyNumberFormat="1" applyBorder="1"/>
    <xf numFmtId="4" fontId="0" fillId="0" borderId="128" xfId="0" applyNumberFormat="1" applyBorder="1"/>
    <xf numFmtId="4" fontId="47" fillId="0" borderId="128" xfId="0" applyNumberFormat="1" applyFont="1" applyBorder="1"/>
    <xf numFmtId="185" fontId="21" fillId="2" borderId="1" xfId="3" applyNumberFormat="1" applyFont="1" applyFill="1" applyBorder="1" applyAlignment="1" applyProtection="1">
      <alignment horizontal="center" vertical="top" wrapText="1"/>
    </xf>
    <xf numFmtId="186" fontId="23" fillId="0" borderId="1" xfId="0" applyNumberFormat="1" applyFont="1" applyBorder="1"/>
    <xf numFmtId="0" fontId="20" fillId="0" borderId="144" xfId="0" applyFont="1" applyBorder="1"/>
    <xf numFmtId="0" fontId="20" fillId="0" borderId="141" xfId="0" applyFont="1" applyBorder="1" applyAlignment="1">
      <alignment vertical="top" wrapText="1"/>
    </xf>
    <xf numFmtId="0" fontId="20" fillId="0" borderId="141" xfId="0" applyFont="1" applyBorder="1" applyAlignment="1">
      <alignment horizontal="center" vertical="top" wrapText="1"/>
    </xf>
    <xf numFmtId="0" fontId="20" fillId="0" borderId="141" xfId="0" applyFont="1" applyBorder="1" applyAlignment="1">
      <alignment horizontal="center"/>
    </xf>
    <xf numFmtId="0" fontId="20" fillId="0" borderId="143" xfId="0" applyFont="1" applyBorder="1" applyAlignment="1">
      <alignment horizontal="center"/>
    </xf>
    <xf numFmtId="172" fontId="20" fillId="0" borderId="1" xfId="0" applyNumberFormat="1" applyFont="1" applyBorder="1" applyAlignment="1">
      <alignment vertical="top" wrapText="1"/>
    </xf>
    <xf numFmtId="172" fontId="20" fillId="0" borderId="141" xfId="0" applyNumberFormat="1" applyFont="1" applyBorder="1" applyAlignment="1">
      <alignment vertical="top" wrapText="1"/>
    </xf>
    <xf numFmtId="172" fontId="20" fillId="0" borderId="9" xfId="0" applyNumberFormat="1" applyFont="1" applyBorder="1" applyAlignment="1">
      <alignment vertical="top" wrapText="1"/>
    </xf>
    <xf numFmtId="177" fontId="37" fillId="0" borderId="0" xfId="3" applyNumberFormat="1" applyFont="1" applyFill="1" applyProtection="1">
      <protection hidden="1"/>
    </xf>
    <xf numFmtId="177" fontId="37" fillId="0" borderId="75" xfId="3" applyNumberFormat="1" applyFont="1" applyFill="1" applyBorder="1" applyProtection="1">
      <protection hidden="1"/>
    </xf>
    <xf numFmtId="0" fontId="37" fillId="0" borderId="0" xfId="0" applyFont="1" applyFill="1" applyProtection="1">
      <protection locked="0"/>
    </xf>
    <xf numFmtId="0" fontId="76" fillId="17" borderId="0" xfId="25" applyFont="1" applyFill="1"/>
    <xf numFmtId="0" fontId="41" fillId="17" borderId="0" xfId="25" applyFont="1" applyFill="1"/>
    <xf numFmtId="0" fontId="41" fillId="17" borderId="44" xfId="25" applyFont="1" applyFill="1" applyBorder="1"/>
    <xf numFmtId="0" fontId="76" fillId="17" borderId="0" xfId="25" applyFont="1" applyFill="1" applyAlignment="1">
      <alignment vertical="center"/>
    </xf>
    <xf numFmtId="0" fontId="41" fillId="17" borderId="0" xfId="25" applyFont="1" applyFill="1" applyAlignment="1">
      <alignment vertical="center"/>
    </xf>
    <xf numFmtId="0" fontId="41" fillId="17" borderId="44" xfId="25" applyFont="1" applyFill="1" applyBorder="1" applyAlignment="1">
      <alignment vertical="center"/>
    </xf>
    <xf numFmtId="0" fontId="78" fillId="17" borderId="0" xfId="25" applyFont="1" applyFill="1"/>
    <xf numFmtId="0" fontId="80" fillId="17" borderId="0" xfId="25" applyFont="1" applyFill="1"/>
    <xf numFmtId="0" fontId="80" fillId="17" borderId="44" xfId="25" applyFont="1" applyFill="1" applyBorder="1"/>
    <xf numFmtId="17" fontId="47" fillId="42" borderId="188" xfId="25" applyNumberFormat="1" applyFont="1" applyFill="1" applyBorder="1" applyAlignment="1">
      <alignment horizontal="center" vertical="center" wrapText="1"/>
    </xf>
    <xf numFmtId="0" fontId="47" fillId="42" borderId="141" xfId="25" applyFont="1" applyFill="1" applyBorder="1" applyAlignment="1">
      <alignment horizontal="center" vertical="center" wrapText="1"/>
    </xf>
    <xf numFmtId="0" fontId="47" fillId="42" borderId="143" xfId="25" applyFont="1" applyFill="1" applyBorder="1" applyAlignment="1">
      <alignment horizontal="center" vertical="center" wrapText="1"/>
    </xf>
    <xf numFmtId="17" fontId="47" fillId="42" borderId="188" xfId="25" applyNumberFormat="1" applyFont="1" applyFill="1" applyBorder="1" applyAlignment="1">
      <alignment horizontal="center" vertical="center"/>
    </xf>
    <xf numFmtId="0" fontId="47" fillId="42" borderId="141" xfId="25" applyFont="1" applyFill="1" applyBorder="1" applyAlignment="1">
      <alignment horizontal="center" vertical="center"/>
    </xf>
    <xf numFmtId="17" fontId="47" fillId="42" borderId="144" xfId="25" applyNumberFormat="1" applyFont="1" applyFill="1" applyBorder="1" applyAlignment="1">
      <alignment horizontal="center" vertical="center"/>
    </xf>
    <xf numFmtId="0" fontId="47" fillId="42" borderId="143" xfId="25" applyFont="1" applyFill="1" applyBorder="1" applyAlignment="1">
      <alignment horizontal="center" vertical="center"/>
    </xf>
    <xf numFmtId="0" fontId="41" fillId="17" borderId="186" xfId="25" applyFont="1" applyFill="1" applyBorder="1" applyAlignment="1">
      <alignment vertical="center"/>
    </xf>
    <xf numFmtId="0" fontId="41" fillId="17" borderId="179" xfId="25" applyFont="1" applyFill="1" applyBorder="1" applyAlignment="1">
      <alignment vertical="center"/>
    </xf>
    <xf numFmtId="3" fontId="41" fillId="17" borderId="179" xfId="25" applyNumberFormat="1" applyFont="1" applyFill="1" applyBorder="1" applyAlignment="1">
      <alignment vertical="center"/>
    </xf>
    <xf numFmtId="3" fontId="74" fillId="0" borderId="189" xfId="25" applyNumberFormat="1" applyFont="1" applyBorder="1" applyAlignment="1">
      <alignment vertical="center"/>
    </xf>
    <xf numFmtId="14" fontId="41" fillId="17" borderId="179" xfId="25" applyNumberFormat="1" applyFont="1" applyFill="1" applyBorder="1" applyAlignment="1">
      <alignment vertical="center"/>
    </xf>
    <xf numFmtId="1" fontId="41" fillId="43" borderId="179" xfId="25" applyNumberFormat="1" applyFont="1" applyFill="1" applyBorder="1" applyAlignment="1">
      <alignment vertical="center"/>
    </xf>
    <xf numFmtId="0" fontId="41" fillId="17" borderId="179" xfId="25" applyFont="1" applyFill="1" applyBorder="1" applyAlignment="1">
      <alignment horizontal="center" vertical="center"/>
    </xf>
    <xf numFmtId="0" fontId="41" fillId="43" borderId="179" xfId="25" applyFont="1" applyFill="1" applyBorder="1" applyAlignment="1">
      <alignment vertical="center"/>
    </xf>
    <xf numFmtId="189" fontId="41" fillId="43" borderId="179" xfId="25" applyNumberFormat="1" applyFont="1" applyFill="1" applyBorder="1" applyAlignment="1">
      <alignment vertical="center"/>
    </xf>
    <xf numFmtId="3" fontId="41" fillId="43" borderId="179" xfId="25" applyNumberFormat="1" applyFont="1" applyFill="1" applyBorder="1" applyAlignment="1">
      <alignment vertical="center"/>
    </xf>
    <xf numFmtId="3" fontId="41" fillId="43" borderId="13" xfId="25" applyNumberFormat="1" applyFont="1" applyFill="1" applyBorder="1" applyAlignment="1">
      <alignment vertical="center"/>
    </xf>
    <xf numFmtId="0" fontId="41" fillId="17" borderId="190" xfId="25" applyFont="1" applyFill="1" applyBorder="1" applyAlignment="1">
      <alignment vertical="center"/>
    </xf>
    <xf numFmtId="0" fontId="41" fillId="17" borderId="13" xfId="25" applyFont="1" applyFill="1" applyBorder="1" applyAlignment="1">
      <alignment vertical="center"/>
    </xf>
    <xf numFmtId="3" fontId="41" fillId="17" borderId="13" xfId="25" applyNumberFormat="1" applyFont="1" applyFill="1" applyBorder="1" applyAlignment="1">
      <alignment vertical="center"/>
    </xf>
    <xf numFmtId="3" fontId="74" fillId="0" borderId="0" xfId="25" applyNumberFormat="1" applyFont="1" applyAlignment="1">
      <alignment vertical="center"/>
    </xf>
    <xf numFmtId="14" fontId="41" fillId="17" borderId="13" xfId="25" applyNumberFormat="1" applyFont="1" applyFill="1" applyBorder="1" applyAlignment="1">
      <alignment vertical="center"/>
    </xf>
    <xf numFmtId="0" fontId="41" fillId="17" borderId="13" xfId="25" applyFont="1" applyFill="1" applyBorder="1" applyAlignment="1">
      <alignment horizontal="center" vertical="center"/>
    </xf>
    <xf numFmtId="0" fontId="41" fillId="17" borderId="184" xfId="25" applyFont="1" applyFill="1" applyBorder="1" applyAlignment="1">
      <alignment vertical="center"/>
    </xf>
    <xf numFmtId="3" fontId="0" fillId="26" borderId="192" xfId="0" applyNumberFormat="1" applyFill="1" applyBorder="1" applyAlignment="1">
      <alignment vertical="center"/>
    </xf>
    <xf numFmtId="0" fontId="2" fillId="26" borderId="191" xfId="0" applyFont="1" applyFill="1" applyBorder="1" applyAlignment="1">
      <alignment vertical="center"/>
    </xf>
    <xf numFmtId="0" fontId="2" fillId="26" borderId="192" xfId="0" applyFont="1" applyFill="1" applyBorder="1" applyAlignment="1">
      <alignment vertical="center"/>
    </xf>
    <xf numFmtId="189" fontId="2" fillId="26" borderId="192" xfId="0" applyNumberFormat="1" applyFont="1" applyFill="1" applyBorder="1" applyAlignment="1">
      <alignment vertical="center"/>
    </xf>
    <xf numFmtId="3" fontId="2" fillId="26" borderId="192" xfId="0" applyNumberFormat="1" applyFont="1" applyFill="1" applyBorder="1" applyAlignment="1">
      <alignment vertical="center"/>
    </xf>
    <xf numFmtId="3" fontId="2" fillId="26" borderId="112" xfId="0" applyNumberFormat="1" applyFont="1" applyFill="1" applyBorder="1" applyAlignment="1">
      <alignment vertical="center"/>
    </xf>
    <xf numFmtId="189" fontId="2" fillId="26" borderId="193" xfId="0" applyNumberFormat="1" applyFont="1" applyFill="1" applyBorder="1" applyAlignment="1">
      <alignment vertical="center"/>
    </xf>
    <xf numFmtId="1" fontId="20" fillId="10" borderId="1" xfId="9" applyNumberFormat="1" applyFont="1" applyFill="1" applyBorder="1" applyAlignment="1">
      <alignment horizontal="center"/>
    </xf>
    <xf numFmtId="1" fontId="20" fillId="10" borderId="0" xfId="9" applyNumberFormat="1" applyFont="1" applyFill="1" applyBorder="1" applyAlignment="1">
      <alignment horizontal="center"/>
    </xf>
    <xf numFmtId="0" fontId="48" fillId="25" borderId="45" xfId="24" applyFont="1" applyFill="1" applyBorder="1" applyAlignment="1">
      <alignment horizontal="center" vertical="center"/>
    </xf>
    <xf numFmtId="0" fontId="48" fillId="25" borderId="46" xfId="24" applyFont="1" applyFill="1" applyBorder="1" applyAlignment="1">
      <alignment horizontal="center" vertical="center"/>
    </xf>
    <xf numFmtId="0" fontId="48" fillId="25" borderId="67" xfId="24" applyFont="1" applyFill="1" applyBorder="1" applyAlignment="1">
      <alignment horizontal="center" vertical="center"/>
    </xf>
    <xf numFmtId="0" fontId="31" fillId="26" borderId="7" xfId="24" applyFont="1" applyFill="1" applyBorder="1" applyAlignment="1">
      <alignment horizontal="left" vertical="center"/>
    </xf>
    <xf numFmtId="0" fontId="31" fillId="26" borderId="1" xfId="24" applyFont="1" applyFill="1" applyBorder="1" applyAlignment="1">
      <alignment horizontal="left" vertical="center"/>
    </xf>
    <xf numFmtId="172" fontId="36" fillId="0" borderId="1" xfId="25" applyNumberFormat="1" applyFont="1" applyBorder="1" applyAlignment="1">
      <alignment horizontal="right" vertical="center"/>
    </xf>
    <xf numFmtId="172" fontId="36" fillId="0" borderId="6" xfId="25" applyNumberFormat="1" applyFont="1" applyBorder="1" applyAlignment="1">
      <alignment horizontal="right" vertical="center"/>
    </xf>
    <xf numFmtId="0" fontId="37" fillId="0" borderId="1" xfId="26" applyFont="1" applyBorder="1" applyAlignment="1">
      <alignment horizontal="right" vertical="center" wrapText="1"/>
    </xf>
    <xf numFmtId="0" fontId="37" fillId="0" borderId="6" xfId="26" applyFont="1" applyBorder="1" applyAlignment="1">
      <alignment horizontal="right" vertical="center" wrapText="1"/>
    </xf>
    <xf numFmtId="0" fontId="31" fillId="28" borderId="7" xfId="24" applyFont="1" applyFill="1" applyBorder="1" applyAlignment="1">
      <alignment horizontal="center" vertical="center"/>
    </xf>
    <xf numFmtId="0" fontId="31" fillId="28" borderId="1" xfId="24" applyFont="1" applyFill="1" applyBorder="1" applyAlignment="1">
      <alignment horizontal="center" vertical="center"/>
    </xf>
    <xf numFmtId="0" fontId="35" fillId="28" borderId="1" xfId="26" applyFont="1" applyFill="1" applyBorder="1" applyAlignment="1">
      <alignment horizontal="right" vertical="center" wrapText="1"/>
    </xf>
    <xf numFmtId="0" fontId="35" fillId="28" borderId="6" xfId="26" applyFont="1" applyFill="1" applyBorder="1" applyAlignment="1">
      <alignment horizontal="right" vertical="center" wrapText="1"/>
    </xf>
    <xf numFmtId="0" fontId="31" fillId="26" borderId="8" xfId="24" applyFont="1" applyFill="1" applyBorder="1" applyAlignment="1">
      <alignment horizontal="left" vertical="center"/>
    </xf>
    <xf numFmtId="0" fontId="31" fillId="26" borderId="9" xfId="24" applyFont="1" applyFill="1" applyBorder="1" applyAlignment="1">
      <alignment horizontal="left" vertical="center"/>
    </xf>
    <xf numFmtId="0" fontId="36" fillId="0" borderId="9" xfId="26" applyFont="1" applyBorder="1" applyAlignment="1">
      <alignment horizontal="right" vertical="center" wrapText="1"/>
    </xf>
    <xf numFmtId="0" fontId="36" fillId="0" borderId="10" xfId="26" applyFont="1" applyBorder="1" applyAlignment="1">
      <alignment horizontal="right" vertical="center" wrapText="1"/>
    </xf>
    <xf numFmtId="0" fontId="38" fillId="25" borderId="15" xfId="24" applyFont="1" applyFill="1" applyBorder="1" applyAlignment="1">
      <alignment horizontal="center" vertical="center"/>
    </xf>
    <xf numFmtId="0" fontId="38" fillId="25" borderId="16" xfId="24" applyFont="1" applyFill="1" applyBorder="1" applyAlignment="1">
      <alignment horizontal="center" vertical="center"/>
    </xf>
    <xf numFmtId="0" fontId="38" fillId="25" borderId="17" xfId="24" applyFont="1" applyFill="1" applyBorder="1" applyAlignment="1">
      <alignment horizontal="center" vertical="center"/>
    </xf>
    <xf numFmtId="0" fontId="33" fillId="27" borderId="7" xfId="24" applyFont="1" applyFill="1" applyBorder="1" applyAlignment="1">
      <alignment horizontal="center" vertical="center"/>
    </xf>
    <xf numFmtId="0" fontId="33" fillId="27" borderId="1" xfId="24" applyFont="1" applyFill="1" applyBorder="1" applyAlignment="1">
      <alignment horizontal="center" vertical="center"/>
    </xf>
    <xf numFmtId="0" fontId="33" fillId="27" borderId="6" xfId="24" applyFont="1" applyFill="1" applyBorder="1" applyAlignment="1">
      <alignment horizontal="center" vertical="center"/>
    </xf>
    <xf numFmtId="0" fontId="35" fillId="26" borderId="1" xfId="26" applyFont="1" applyFill="1" applyBorder="1" applyAlignment="1">
      <alignment horizontal="center" vertical="center" wrapText="1"/>
    </xf>
    <xf numFmtId="0" fontId="35" fillId="26" borderId="6" xfId="26" applyFont="1" applyFill="1" applyBorder="1" applyAlignment="1">
      <alignment horizontal="center" vertical="center" wrapText="1"/>
    </xf>
    <xf numFmtId="175" fontId="36" fillId="0" borderId="9" xfId="25" applyNumberFormat="1" applyFont="1" applyBorder="1" applyAlignment="1">
      <alignment vertical="center"/>
    </xf>
    <xf numFmtId="175" fontId="36" fillId="0" borderId="10" xfId="25" applyNumberFormat="1" applyFont="1" applyBorder="1" applyAlignment="1">
      <alignment vertical="center"/>
    </xf>
    <xf numFmtId="0" fontId="31" fillId="26" borderId="38" xfId="24" applyFont="1" applyFill="1" applyBorder="1" applyAlignment="1">
      <alignment horizontal="left" vertical="center"/>
    </xf>
    <xf numFmtId="0" fontId="31" fillId="26" borderId="5" xfId="24" applyFont="1" applyFill="1" applyBorder="1" applyAlignment="1">
      <alignment horizontal="left" vertical="center"/>
    </xf>
    <xf numFmtId="0" fontId="36" fillId="0" borderId="5" xfId="25" applyFont="1" applyBorder="1" applyAlignment="1">
      <alignment horizontal="right" vertical="center"/>
    </xf>
    <xf numFmtId="0" fontId="36" fillId="0" borderId="39" xfId="25" applyFont="1" applyBorder="1" applyAlignment="1">
      <alignment horizontal="right" vertical="center"/>
    </xf>
    <xf numFmtId="0" fontId="37" fillId="0" borderId="3" xfId="26" applyFont="1" applyBorder="1" applyAlignment="1">
      <alignment horizontal="right" vertical="center" wrapText="1"/>
    </xf>
    <xf numFmtId="0" fontId="37" fillId="0" borderId="22" xfId="26" applyFont="1" applyBorder="1" applyAlignment="1">
      <alignment horizontal="right" vertical="center" wrapText="1"/>
    </xf>
    <xf numFmtId="173" fontId="7" fillId="0" borderId="1" xfId="24" applyNumberFormat="1" applyFont="1" applyBorder="1" applyAlignment="1">
      <alignment horizontal="right" vertical="center"/>
    </xf>
    <xf numFmtId="173" fontId="7" fillId="0" borderId="6" xfId="24" applyNumberFormat="1" applyFont="1" applyBorder="1" applyAlignment="1">
      <alignment horizontal="right" vertical="center"/>
    </xf>
    <xf numFmtId="172" fontId="7" fillId="0" borderId="1" xfId="24" applyNumberFormat="1" applyFont="1" applyBorder="1" applyAlignment="1">
      <alignment horizontal="right" vertical="center" wrapText="1"/>
    </xf>
    <xf numFmtId="172" fontId="7" fillId="0" borderId="6" xfId="24" applyNumberFormat="1" applyFont="1" applyBorder="1" applyAlignment="1">
      <alignment horizontal="right" vertical="center" wrapText="1"/>
    </xf>
    <xf numFmtId="173" fontId="7" fillId="0" borderId="9" xfId="24" applyNumberFormat="1" applyFont="1" applyBorder="1" applyAlignment="1">
      <alignment horizontal="right" vertical="center"/>
    </xf>
    <xf numFmtId="173" fontId="7" fillId="0" borderId="10" xfId="24" applyNumberFormat="1" applyFont="1" applyBorder="1" applyAlignment="1">
      <alignment horizontal="right" vertical="center"/>
    </xf>
    <xf numFmtId="0" fontId="33" fillId="25" borderId="15" xfId="24" applyFont="1" applyFill="1" applyBorder="1" applyAlignment="1">
      <alignment horizontal="center" vertical="center"/>
    </xf>
    <xf numFmtId="0" fontId="33" fillId="25" borderId="16" xfId="24" applyFont="1" applyFill="1" applyBorder="1" applyAlignment="1">
      <alignment horizontal="center" vertical="center"/>
    </xf>
    <xf numFmtId="0" fontId="33" fillId="25" borderId="17" xfId="24" applyFont="1" applyFill="1" applyBorder="1" applyAlignment="1">
      <alignment horizontal="center" vertical="center"/>
    </xf>
    <xf numFmtId="0" fontId="33" fillId="27" borderId="38" xfId="24" applyFont="1" applyFill="1" applyBorder="1" applyAlignment="1">
      <alignment horizontal="center" vertical="center"/>
    </xf>
    <xf numFmtId="0" fontId="33" fillId="27" borderId="5" xfId="24" applyFont="1" applyFill="1" applyBorder="1" applyAlignment="1">
      <alignment horizontal="center" vertical="center"/>
    </xf>
    <xf numFmtId="0" fontId="33" fillId="27" borderId="39" xfId="24" applyFont="1" applyFill="1" applyBorder="1" applyAlignment="1">
      <alignment horizontal="center" vertical="center"/>
    </xf>
    <xf numFmtId="0" fontId="7" fillId="0" borderId="1" xfId="24" applyFont="1" applyBorder="1" applyAlignment="1">
      <alignment horizontal="left" vertical="center" wrapText="1"/>
    </xf>
    <xf numFmtId="0" fontId="7" fillId="0" borderId="6" xfId="24" applyFont="1" applyBorder="1" applyAlignment="1">
      <alignment horizontal="left" vertical="center" wrapText="1"/>
    </xf>
    <xf numFmtId="172" fontId="32" fillId="0" borderId="1" xfId="25" applyNumberFormat="1" applyFont="1" applyBorder="1" applyAlignment="1">
      <alignment horizontal="right" vertical="center" wrapText="1"/>
    </xf>
    <xf numFmtId="172" fontId="32" fillId="0" borderId="6" xfId="25" applyNumberFormat="1" applyFont="1" applyBorder="1" applyAlignment="1">
      <alignment horizontal="right" vertical="center" wrapText="1"/>
    </xf>
    <xf numFmtId="14" fontId="7" fillId="0" borderId="1" xfId="24" applyNumberFormat="1" applyFont="1" applyBorder="1" applyAlignment="1">
      <alignment horizontal="right" vertical="center" wrapText="1"/>
    </xf>
    <xf numFmtId="0" fontId="7" fillId="0" borderId="1" xfId="24" applyFont="1" applyBorder="1" applyAlignment="1">
      <alignment horizontal="right" vertical="center" wrapText="1"/>
    </xf>
    <xf numFmtId="0" fontId="7" fillId="0" borderId="6" xfId="24" applyFont="1" applyBorder="1" applyAlignment="1">
      <alignment horizontal="right" vertical="center" wrapText="1"/>
    </xf>
    <xf numFmtId="0" fontId="32" fillId="0" borderId="1" xfId="25" applyFont="1" applyBorder="1" applyAlignment="1">
      <alignment horizontal="right" vertical="center" wrapText="1"/>
    </xf>
    <xf numFmtId="0" fontId="32" fillId="0" borderId="6" xfId="25" applyFont="1" applyBorder="1" applyAlignment="1">
      <alignment horizontal="right" vertical="center" wrapText="1"/>
    </xf>
    <xf numFmtId="22" fontId="32" fillId="0" borderId="1" xfId="25" applyNumberFormat="1" applyFont="1" applyBorder="1" applyAlignment="1">
      <alignment horizontal="right" vertical="center" wrapText="1"/>
    </xf>
    <xf numFmtId="22" fontId="32" fillId="0" borderId="6" xfId="25" applyNumberFormat="1" applyFont="1" applyBorder="1" applyAlignment="1">
      <alignment horizontal="right" vertical="center" wrapText="1"/>
    </xf>
    <xf numFmtId="0" fontId="30" fillId="25" borderId="15" xfId="24" applyFont="1" applyFill="1" applyBorder="1" applyAlignment="1">
      <alignment horizontal="center" vertical="center"/>
    </xf>
    <xf numFmtId="0" fontId="30" fillId="25" borderId="16" xfId="24" applyFont="1" applyFill="1" applyBorder="1" applyAlignment="1">
      <alignment horizontal="center" vertical="center"/>
    </xf>
    <xf numFmtId="0" fontId="30" fillId="25" borderId="17" xfId="24" applyFont="1" applyFill="1" applyBorder="1" applyAlignment="1">
      <alignment horizontal="center" vertical="center"/>
    </xf>
    <xf numFmtId="0" fontId="32" fillId="0" borderId="5" xfId="25" applyFont="1" applyBorder="1" applyAlignment="1">
      <alignment horizontal="right" vertical="center" wrapText="1"/>
    </xf>
    <xf numFmtId="0" fontId="32" fillId="0" borderId="39" xfId="25" applyFont="1" applyBorder="1" applyAlignment="1">
      <alignment horizontal="right" vertical="center" wrapText="1"/>
    </xf>
    <xf numFmtId="0" fontId="40" fillId="25" borderId="15" xfId="28" applyFont="1" applyFill="1" applyBorder="1" applyAlignment="1">
      <alignment horizontal="center" vertical="center"/>
    </xf>
    <xf numFmtId="0" fontId="40" fillId="25" borderId="16" xfId="28" applyFont="1" applyFill="1" applyBorder="1" applyAlignment="1">
      <alignment horizontal="center" vertical="center"/>
    </xf>
    <xf numFmtId="0" fontId="40" fillId="25" borderId="17" xfId="28" applyFont="1" applyFill="1" applyBorder="1" applyAlignment="1">
      <alignment horizontal="center" vertical="center"/>
    </xf>
    <xf numFmtId="22" fontId="37" fillId="17" borderId="69" xfId="35" applyNumberFormat="1" applyFont="1" applyFill="1" applyBorder="1" applyAlignment="1">
      <alignment horizontal="right" vertical="center"/>
    </xf>
    <xf numFmtId="22" fontId="37" fillId="17" borderId="70" xfId="35" applyNumberFormat="1" applyFont="1" applyFill="1" applyBorder="1" applyAlignment="1">
      <alignment horizontal="right" vertical="center"/>
    </xf>
    <xf numFmtId="0" fontId="37" fillId="0" borderId="71" xfId="35" applyFont="1" applyBorder="1"/>
    <xf numFmtId="0" fontId="37" fillId="0" borderId="72" xfId="35" applyFont="1" applyBorder="1"/>
    <xf numFmtId="0" fontId="37" fillId="0" borderId="73" xfId="35" applyFont="1" applyBorder="1"/>
    <xf numFmtId="0" fontId="37" fillId="17" borderId="69" xfId="35" applyFont="1" applyFill="1" applyBorder="1" applyAlignment="1">
      <alignment horizontal="right" vertical="center"/>
    </xf>
    <xf numFmtId="15" fontId="37" fillId="17" borderId="69" xfId="35" applyNumberFormat="1" applyFont="1" applyFill="1" applyBorder="1" applyAlignment="1">
      <alignment horizontal="right" vertical="center"/>
    </xf>
    <xf numFmtId="15" fontId="37" fillId="17" borderId="70" xfId="35" applyNumberFormat="1" applyFont="1" applyFill="1" applyBorder="1" applyAlignment="1">
      <alignment horizontal="right" vertical="center"/>
    </xf>
    <xf numFmtId="14" fontId="37" fillId="17" borderId="69" xfId="35" applyNumberFormat="1" applyFont="1" applyFill="1" applyBorder="1" applyAlignment="1">
      <alignment horizontal="right" vertical="center"/>
    </xf>
    <xf numFmtId="14" fontId="37" fillId="17" borderId="70" xfId="35" applyNumberFormat="1" applyFont="1" applyFill="1" applyBorder="1" applyAlignment="1">
      <alignment horizontal="right" vertical="center"/>
    </xf>
    <xf numFmtId="0" fontId="37" fillId="17" borderId="70" xfId="35" applyFont="1" applyFill="1" applyBorder="1" applyAlignment="1">
      <alignment horizontal="right" vertical="center"/>
    </xf>
    <xf numFmtId="0" fontId="52" fillId="30" borderId="69" xfId="35" applyFont="1" applyFill="1" applyBorder="1" applyAlignment="1">
      <alignment horizontal="center" vertical="center"/>
    </xf>
    <xf numFmtId="0" fontId="52" fillId="30" borderId="70" xfId="35" applyFont="1" applyFill="1" applyBorder="1" applyAlignment="1">
      <alignment horizontal="center" vertical="center"/>
    </xf>
    <xf numFmtId="0" fontId="37" fillId="17" borderId="69" xfId="35" applyFont="1" applyFill="1" applyBorder="1" applyAlignment="1">
      <alignment horizontal="right" vertical="center" wrapText="1"/>
    </xf>
    <xf numFmtId="0" fontId="37" fillId="17" borderId="70" xfId="35" applyFont="1" applyFill="1" applyBorder="1" applyAlignment="1">
      <alignment horizontal="right" vertical="center" wrapText="1"/>
    </xf>
    <xf numFmtId="0" fontId="37" fillId="17" borderId="69" xfId="35" applyFont="1" applyFill="1" applyBorder="1" applyAlignment="1">
      <alignment horizontal="center" vertical="top"/>
    </xf>
    <xf numFmtId="49" fontId="37" fillId="17" borderId="69" xfId="35" applyNumberFormat="1" applyFont="1" applyFill="1" applyBorder="1" applyAlignment="1">
      <alignment horizontal="center" vertical="top"/>
    </xf>
    <xf numFmtId="49" fontId="37" fillId="17" borderId="70" xfId="35" applyNumberFormat="1" applyFont="1" applyFill="1" applyBorder="1" applyAlignment="1">
      <alignment horizontal="center" vertical="top"/>
    </xf>
    <xf numFmtId="0" fontId="40" fillId="25" borderId="15" xfId="35" applyFont="1" applyFill="1" applyBorder="1" applyAlignment="1">
      <alignment horizontal="center" vertical="center"/>
    </xf>
    <xf numFmtId="0" fontId="40" fillId="25" borderId="16" xfId="35" applyFont="1" applyFill="1" applyBorder="1" applyAlignment="1">
      <alignment horizontal="center" vertical="center"/>
    </xf>
    <xf numFmtId="0" fontId="40" fillId="25" borderId="17" xfId="35" applyFont="1" applyFill="1" applyBorder="1" applyAlignment="1">
      <alignment horizontal="center" vertical="center"/>
    </xf>
    <xf numFmtId="0" fontId="35" fillId="26" borderId="38" xfId="35" applyFont="1" applyFill="1" applyBorder="1" applyAlignment="1">
      <alignment horizontal="left" vertical="center"/>
    </xf>
    <xf numFmtId="0" fontId="35" fillId="26" borderId="5" xfId="35" applyFont="1" applyFill="1" applyBorder="1" applyAlignment="1">
      <alignment horizontal="left" vertical="center"/>
    </xf>
    <xf numFmtId="0" fontId="37" fillId="17" borderId="5" xfId="35" applyFont="1" applyFill="1" applyBorder="1" applyAlignment="1">
      <alignment horizontal="center" vertical="center"/>
    </xf>
    <xf numFmtId="0" fontId="37" fillId="17" borderId="39" xfId="35" applyFont="1" applyFill="1" applyBorder="1" applyAlignment="1">
      <alignment horizontal="center" vertical="center"/>
    </xf>
    <xf numFmtId="0" fontId="37" fillId="0" borderId="68" xfId="35" applyFont="1" applyBorder="1"/>
    <xf numFmtId="0" fontId="37" fillId="0" borderId="69" xfId="35" applyFont="1" applyBorder="1"/>
    <xf numFmtId="0" fontId="37" fillId="0" borderId="70" xfId="35" applyFont="1" applyBorder="1"/>
    <xf numFmtId="172" fontId="47" fillId="0" borderId="146" xfId="0" applyNumberFormat="1" applyFont="1" applyBorder="1" applyAlignment="1">
      <alignment horizontal="center"/>
    </xf>
    <xf numFmtId="172" fontId="47" fillId="0" borderId="81" xfId="0" applyNumberFormat="1" applyFont="1" applyBorder="1" applyAlignment="1">
      <alignment horizontal="center"/>
    </xf>
    <xf numFmtId="172" fontId="47" fillId="0" borderId="82" xfId="0" applyNumberFormat="1" applyFont="1" applyBorder="1" applyAlignment="1">
      <alignment horizontal="center"/>
    </xf>
    <xf numFmtId="0" fontId="47" fillId="0" borderId="146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2" xfId="0" applyFont="1" applyBorder="1" applyAlignment="1">
      <alignment horizontal="center"/>
    </xf>
    <xf numFmtId="0" fontId="21" fillId="8" borderId="3" xfId="0" applyFont="1" applyFill="1" applyBorder="1" applyAlignment="1">
      <alignment horizontal="center" vertical="center"/>
    </xf>
    <xf numFmtId="0" fontId="21" fillId="8" borderId="18" xfId="0" applyFont="1" applyFill="1" applyBorder="1" applyAlignment="1">
      <alignment horizontal="center" vertical="center"/>
    </xf>
    <xf numFmtId="0" fontId="21" fillId="8" borderId="4" xfId="0" applyFont="1" applyFill="1" applyBorder="1" applyAlignment="1">
      <alignment horizontal="center" vertical="center"/>
    </xf>
    <xf numFmtId="167" fontId="22" fillId="0" borderId="1" xfId="3" applyNumberFormat="1" applyFont="1" applyFill="1" applyBorder="1" applyAlignment="1" applyProtection="1">
      <alignment horizontal="center" vertical="center"/>
    </xf>
    <xf numFmtId="0" fontId="21" fillId="2" borderId="1" xfId="0" applyFont="1" applyFill="1" applyBorder="1" applyAlignment="1">
      <alignment vertical="center"/>
    </xf>
    <xf numFmtId="4" fontId="22" fillId="0" borderId="1" xfId="3" applyNumberFormat="1" applyFont="1" applyFill="1" applyBorder="1" applyAlignment="1" applyProtection="1">
      <alignment horizontal="center" vertical="center"/>
    </xf>
    <xf numFmtId="167" fontId="21" fillId="8" borderId="1" xfId="3" applyNumberFormat="1" applyFont="1" applyFill="1" applyBorder="1" applyAlignment="1" applyProtection="1">
      <alignment horizontal="center" vertical="center"/>
    </xf>
    <xf numFmtId="0" fontId="37" fillId="17" borderId="74" xfId="41" applyFont="1" applyFill="1" applyBorder="1" applyAlignment="1" applyProtection="1">
      <alignment wrapText="1"/>
      <protection hidden="1"/>
    </xf>
    <xf numFmtId="0" fontId="37" fillId="17" borderId="0" xfId="41" applyFont="1" applyFill="1" applyAlignment="1" applyProtection="1">
      <alignment wrapText="1"/>
      <protection hidden="1"/>
    </xf>
    <xf numFmtId="0" fontId="37" fillId="17" borderId="125" xfId="41" applyFont="1" applyFill="1" applyBorder="1" applyAlignment="1" applyProtection="1">
      <alignment wrapText="1"/>
      <protection hidden="1"/>
    </xf>
    <xf numFmtId="0" fontId="37" fillId="17" borderId="99" xfId="41" applyFont="1" applyFill="1" applyBorder="1" applyAlignment="1" applyProtection="1">
      <alignment wrapText="1"/>
      <protection hidden="1"/>
    </xf>
    <xf numFmtId="0" fontId="37" fillId="17" borderId="76" xfId="41" applyFont="1" applyFill="1" applyBorder="1" applyAlignment="1" applyProtection="1">
      <alignment wrapText="1"/>
      <protection hidden="1"/>
    </xf>
    <xf numFmtId="0" fontId="37" fillId="17" borderId="126" xfId="41" applyFont="1" applyFill="1" applyBorder="1" applyAlignment="1" applyProtection="1">
      <alignment wrapText="1"/>
      <protection hidden="1"/>
    </xf>
    <xf numFmtId="0" fontId="36" fillId="17" borderId="74" xfId="36" applyFont="1" applyFill="1" applyBorder="1" applyProtection="1">
      <protection hidden="1"/>
    </xf>
    <xf numFmtId="0" fontId="36" fillId="17" borderId="0" xfId="36" applyFont="1" applyFill="1" applyProtection="1">
      <protection hidden="1"/>
    </xf>
    <xf numFmtId="0" fontId="36" fillId="17" borderId="75" xfId="36" applyFont="1" applyFill="1" applyBorder="1" applyProtection="1">
      <protection hidden="1"/>
    </xf>
    <xf numFmtId="0" fontId="70" fillId="30" borderId="122" xfId="36" applyFont="1" applyFill="1" applyBorder="1" applyAlignment="1" applyProtection="1">
      <alignment horizontal="left"/>
      <protection hidden="1"/>
    </xf>
    <xf numFmtId="0" fontId="70" fillId="30" borderId="123" xfId="36" applyFont="1" applyFill="1" applyBorder="1" applyAlignment="1" applyProtection="1">
      <alignment horizontal="left"/>
      <protection hidden="1"/>
    </xf>
    <xf numFmtId="0" fontId="70" fillId="30" borderId="124" xfId="36" applyFont="1" applyFill="1" applyBorder="1" applyAlignment="1" applyProtection="1">
      <alignment horizontal="left"/>
      <protection hidden="1"/>
    </xf>
    <xf numFmtId="0" fontId="7" fillId="17" borderId="74" xfId="36" applyFont="1" applyFill="1" applyBorder="1" applyAlignment="1" applyProtection="1">
      <alignment wrapText="1"/>
      <protection hidden="1"/>
    </xf>
    <xf numFmtId="0" fontId="7" fillId="17" borderId="0" xfId="36" applyFont="1" applyFill="1" applyAlignment="1" applyProtection="1">
      <alignment wrapText="1"/>
      <protection hidden="1"/>
    </xf>
    <xf numFmtId="0" fontId="7" fillId="17" borderId="125" xfId="36" applyFont="1" applyFill="1" applyBorder="1" applyAlignment="1" applyProtection="1">
      <alignment wrapText="1"/>
      <protection hidden="1"/>
    </xf>
    <xf numFmtId="0" fontId="37" fillId="17" borderId="74" xfId="41" applyFont="1" applyFill="1" applyBorder="1" applyAlignment="1" applyProtection="1">
      <protection hidden="1"/>
    </xf>
    <xf numFmtId="0" fontId="37" fillId="17" borderId="0" xfId="41" applyFont="1" applyFill="1" applyAlignment="1" applyProtection="1">
      <protection hidden="1"/>
    </xf>
    <xf numFmtId="0" fontId="37" fillId="17" borderId="125" xfId="41" applyFont="1" applyFill="1" applyBorder="1" applyAlignment="1" applyProtection="1">
      <protection hidden="1"/>
    </xf>
    <xf numFmtId="0" fontId="58" fillId="31" borderId="119" xfId="37" applyFont="1" applyFill="1" applyBorder="1" applyAlignment="1" applyProtection="1">
      <alignment wrapText="1"/>
      <protection hidden="1"/>
    </xf>
    <xf numFmtId="0" fontId="58" fillId="31" borderId="120" xfId="37" applyFont="1" applyFill="1" applyBorder="1" applyAlignment="1" applyProtection="1">
      <alignment wrapText="1"/>
      <protection hidden="1"/>
    </xf>
    <xf numFmtId="0" fontId="54" fillId="25" borderId="108" xfId="36" applyFont="1" applyFill="1" applyBorder="1" applyAlignment="1" applyProtection="1">
      <alignment horizontal="center" vertical="center"/>
      <protection hidden="1"/>
    </xf>
    <xf numFmtId="0" fontId="54" fillId="25" borderId="109" xfId="36" applyFont="1" applyFill="1" applyBorder="1" applyAlignment="1" applyProtection="1">
      <alignment horizontal="center" vertical="center"/>
      <protection hidden="1"/>
    </xf>
    <xf numFmtId="0" fontId="54" fillId="25" borderId="110" xfId="36" applyFont="1" applyFill="1" applyBorder="1" applyAlignment="1" applyProtection="1">
      <alignment horizontal="center" vertical="center"/>
      <protection hidden="1"/>
    </xf>
    <xf numFmtId="0" fontId="38" fillId="27" borderId="111" xfId="36" applyFont="1" applyFill="1" applyBorder="1" applyAlignment="1" applyProtection="1">
      <alignment vertical="center"/>
      <protection hidden="1"/>
    </xf>
    <xf numFmtId="0" fontId="38" fillId="27" borderId="112" xfId="36" applyFont="1" applyFill="1" applyBorder="1" applyAlignment="1" applyProtection="1">
      <alignment vertical="center"/>
      <protection hidden="1"/>
    </xf>
    <xf numFmtId="0" fontId="38" fillId="27" borderId="113" xfId="36" applyFont="1" applyFill="1" applyBorder="1" applyAlignment="1" applyProtection="1">
      <alignment vertical="center"/>
      <protection hidden="1"/>
    </xf>
    <xf numFmtId="0" fontId="56" fillId="31" borderId="0" xfId="37" applyFont="1" applyFill="1" applyAlignment="1" applyProtection="1">
      <alignment wrapText="1"/>
      <protection hidden="1"/>
    </xf>
    <xf numFmtId="0" fontId="55" fillId="31" borderId="0" xfId="37" applyFill="1" applyAlignment="1" applyProtection="1">
      <alignment wrapText="1"/>
      <protection hidden="1"/>
    </xf>
    <xf numFmtId="0" fontId="55" fillId="31" borderId="95" xfId="37" applyFill="1" applyBorder="1" applyAlignment="1" applyProtection="1">
      <alignment wrapText="1"/>
      <protection hidden="1"/>
    </xf>
    <xf numFmtId="0" fontId="57" fillId="17" borderId="96" xfId="41" applyFont="1" applyFill="1" applyBorder="1" applyAlignment="1" applyProtection="1">
      <alignment wrapText="1"/>
      <protection hidden="1"/>
    </xf>
    <xf numFmtId="0" fontId="57" fillId="17" borderId="97" xfId="41" applyFont="1" applyFill="1" applyBorder="1" applyAlignment="1" applyProtection="1">
      <alignment wrapText="1"/>
      <protection hidden="1"/>
    </xf>
    <xf numFmtId="0" fontId="57" fillId="17" borderId="0" xfId="41" applyFont="1" applyFill="1" applyAlignment="1" applyProtection="1">
      <alignment wrapText="1"/>
      <protection hidden="1"/>
    </xf>
    <xf numFmtId="0" fontId="57" fillId="17" borderId="95" xfId="41" applyFont="1" applyFill="1" applyBorder="1" applyAlignment="1" applyProtection="1">
      <alignment wrapText="1"/>
      <protection hidden="1"/>
    </xf>
    <xf numFmtId="0" fontId="59" fillId="28" borderId="45" xfId="36" applyFont="1" applyFill="1" applyBorder="1" applyAlignment="1" applyProtection="1">
      <alignment horizontal="left"/>
      <protection hidden="1"/>
    </xf>
    <xf numFmtId="0" fontId="59" fillId="28" borderId="46" xfId="36" applyFont="1" applyFill="1" applyBorder="1" applyAlignment="1" applyProtection="1">
      <alignment horizontal="left"/>
      <protection hidden="1"/>
    </xf>
    <xf numFmtId="0" fontId="59" fillId="28" borderId="118" xfId="36" applyFont="1" applyFill="1" applyBorder="1" applyAlignment="1" applyProtection="1">
      <alignment horizontal="left"/>
      <protection hidden="1"/>
    </xf>
    <xf numFmtId="0" fontId="59" fillId="26" borderId="102" xfId="36" applyFont="1" applyFill="1" applyBorder="1" applyAlignment="1" applyProtection="1">
      <alignment horizontal="left"/>
      <protection hidden="1"/>
    </xf>
    <xf numFmtId="0" fontId="59" fillId="26" borderId="103" xfId="36" applyFont="1" applyFill="1" applyBorder="1" applyAlignment="1" applyProtection="1">
      <alignment horizontal="left"/>
      <protection hidden="1"/>
    </xf>
    <xf numFmtId="0" fontId="59" fillId="28" borderId="102" xfId="36" applyFont="1" applyFill="1" applyBorder="1" applyAlignment="1" applyProtection="1">
      <alignment horizontal="left"/>
      <protection hidden="1"/>
    </xf>
    <xf numFmtId="0" fontId="59" fillId="28" borderId="103" xfId="36" applyFont="1" applyFill="1" applyBorder="1" applyAlignment="1" applyProtection="1">
      <alignment horizontal="left"/>
      <protection hidden="1"/>
    </xf>
    <xf numFmtId="0" fontId="36" fillId="17" borderId="53" xfId="36" applyFont="1" applyFill="1" applyBorder="1" applyProtection="1">
      <protection hidden="1"/>
    </xf>
    <xf numFmtId="0" fontId="36" fillId="17" borderId="55" xfId="36" applyFont="1" applyFill="1" applyBorder="1" applyProtection="1">
      <protection hidden="1"/>
    </xf>
    <xf numFmtId="0" fontId="36" fillId="17" borderId="54" xfId="36" applyFont="1" applyFill="1" applyBorder="1" applyProtection="1">
      <protection hidden="1"/>
    </xf>
    <xf numFmtId="0" fontId="52" fillId="17" borderId="74" xfId="36" applyFont="1" applyFill="1" applyBorder="1" applyAlignment="1" applyProtection="1">
      <alignment horizontal="left"/>
      <protection hidden="1"/>
    </xf>
    <xf numFmtId="0" fontId="52" fillId="17" borderId="0" xfId="36" applyFont="1" applyFill="1" applyAlignment="1" applyProtection="1">
      <alignment horizontal="left"/>
      <protection hidden="1"/>
    </xf>
    <xf numFmtId="0" fontId="36" fillId="17" borderId="99" xfId="36" applyFont="1" applyFill="1" applyBorder="1" applyProtection="1">
      <protection hidden="1"/>
    </xf>
    <xf numFmtId="0" fontId="58" fillId="31" borderId="96" xfId="36" applyFont="1" applyFill="1" applyBorder="1" applyAlignment="1" applyProtection="1">
      <alignment horizontal="left" wrapText="1"/>
      <protection hidden="1"/>
    </xf>
    <xf numFmtId="0" fontId="58" fillId="31" borderId="97" xfId="36" applyFont="1" applyFill="1" applyBorder="1" applyAlignment="1" applyProtection="1">
      <alignment horizontal="left" wrapText="1"/>
      <protection hidden="1"/>
    </xf>
    <xf numFmtId="0" fontId="58" fillId="31" borderId="0" xfId="36" applyFont="1" applyFill="1" applyAlignment="1" applyProtection="1">
      <alignment horizontal="left" wrapText="1"/>
      <protection hidden="1"/>
    </xf>
    <xf numFmtId="0" fontId="58" fillId="31" borderId="95" xfId="36" applyFont="1" applyFill="1" applyBorder="1" applyAlignment="1" applyProtection="1">
      <alignment horizontal="left" wrapText="1"/>
      <protection hidden="1"/>
    </xf>
    <xf numFmtId="0" fontId="57" fillId="17" borderId="0" xfId="41" applyFont="1" applyFill="1" applyAlignment="1" applyProtection="1">
      <alignment horizontal="left" wrapText="1"/>
      <protection hidden="1"/>
    </xf>
    <xf numFmtId="0" fontId="57" fillId="17" borderId="95" xfId="41" applyFont="1" applyFill="1" applyBorder="1" applyAlignment="1" applyProtection="1">
      <alignment horizontal="left" wrapText="1"/>
      <protection hidden="1"/>
    </xf>
    <xf numFmtId="1" fontId="57" fillId="32" borderId="96" xfId="36" applyNumberFormat="1" applyFont="1" applyFill="1" applyBorder="1" applyProtection="1">
      <protection locked="0"/>
    </xf>
    <xf numFmtId="1" fontId="57" fillId="32" borderId="97" xfId="36" applyNumberFormat="1" applyFont="1" applyFill="1" applyBorder="1" applyProtection="1">
      <protection locked="0"/>
    </xf>
    <xf numFmtId="1" fontId="57" fillId="32" borderId="0" xfId="36" applyNumberFormat="1" applyFont="1" applyFill="1" applyProtection="1">
      <protection locked="0"/>
    </xf>
    <xf numFmtId="1" fontId="57" fillId="32" borderId="95" xfId="36" applyNumberFormat="1" applyFont="1" applyFill="1" applyBorder="1" applyProtection="1">
      <protection locked="0"/>
    </xf>
    <xf numFmtId="0" fontId="64" fillId="30" borderId="115" xfId="36" applyFont="1" applyFill="1" applyBorder="1" applyAlignment="1" applyProtection="1">
      <alignment horizontal="left"/>
      <protection hidden="1"/>
    </xf>
    <xf numFmtId="0" fontId="64" fillId="30" borderId="116" xfId="36" applyFont="1" applyFill="1" applyBorder="1" applyAlignment="1" applyProtection="1">
      <alignment horizontal="left"/>
      <protection hidden="1"/>
    </xf>
    <xf numFmtId="0" fontId="64" fillId="30" borderId="117" xfId="36" applyFont="1" applyFill="1" applyBorder="1" applyAlignment="1" applyProtection="1">
      <alignment horizontal="left"/>
      <protection hidden="1"/>
    </xf>
    <xf numFmtId="0" fontId="52" fillId="17" borderId="53" xfId="36" applyFont="1" applyFill="1" applyBorder="1" applyAlignment="1" applyProtection="1">
      <alignment horizontal="left"/>
      <protection hidden="1"/>
    </xf>
    <xf numFmtId="0" fontId="52" fillId="17" borderId="55" xfId="36" applyFont="1" applyFill="1" applyBorder="1" applyAlignment="1" applyProtection="1">
      <alignment horizontal="left"/>
      <protection hidden="1"/>
    </xf>
    <xf numFmtId="0" fontId="52" fillId="17" borderId="99" xfId="36" applyFont="1" applyFill="1" applyBorder="1" applyAlignment="1" applyProtection="1">
      <alignment horizontal="left"/>
      <protection hidden="1"/>
    </xf>
    <xf numFmtId="0" fontId="7" fillId="31" borderId="96" xfId="37" applyFont="1" applyFill="1" applyBorder="1" applyAlignment="1" applyProtection="1">
      <alignment wrapText="1"/>
      <protection hidden="1"/>
    </xf>
    <xf numFmtId="0" fontId="7" fillId="31" borderId="97" xfId="37" applyFont="1" applyFill="1" applyBorder="1" applyAlignment="1" applyProtection="1">
      <alignment wrapText="1"/>
      <protection hidden="1"/>
    </xf>
    <xf numFmtId="0" fontId="58" fillId="31" borderId="0" xfId="37" applyFont="1" applyFill="1" applyAlignment="1" applyProtection="1">
      <alignment wrapText="1"/>
      <protection hidden="1"/>
    </xf>
    <xf numFmtId="0" fontId="58" fillId="31" borderId="95" xfId="37" applyFont="1" applyFill="1" applyBorder="1" applyAlignment="1" applyProtection="1">
      <alignment wrapText="1"/>
      <protection hidden="1"/>
    </xf>
    <xf numFmtId="0" fontId="57" fillId="17" borderId="96" xfId="41" applyFont="1" applyFill="1" applyBorder="1" applyAlignment="1" applyProtection="1">
      <alignment horizontal="left" wrapText="1"/>
      <protection hidden="1"/>
    </xf>
    <xf numFmtId="0" fontId="57" fillId="17" borderId="97" xfId="41" applyFont="1" applyFill="1" applyBorder="1" applyAlignment="1" applyProtection="1">
      <alignment horizontal="left" wrapText="1"/>
      <protection hidden="1"/>
    </xf>
    <xf numFmtId="0" fontId="57" fillId="17" borderId="76" xfId="41" applyFont="1" applyFill="1" applyBorder="1" applyAlignment="1" applyProtection="1">
      <alignment horizontal="left" wrapText="1"/>
      <protection hidden="1"/>
    </xf>
    <xf numFmtId="0" fontId="57" fillId="17" borderId="100" xfId="41" applyFont="1" applyFill="1" applyBorder="1" applyAlignment="1" applyProtection="1">
      <alignment horizontal="left" wrapText="1"/>
      <protection hidden="1"/>
    </xf>
    <xf numFmtId="0" fontId="58" fillId="31" borderId="96" xfId="37" applyFont="1" applyFill="1" applyBorder="1" applyAlignment="1" applyProtection="1">
      <alignment wrapText="1"/>
      <protection hidden="1"/>
    </xf>
    <xf numFmtId="0" fontId="58" fillId="31" borderId="97" xfId="37" applyFont="1" applyFill="1" applyBorder="1" applyAlignment="1" applyProtection="1">
      <alignment wrapText="1"/>
      <protection hidden="1"/>
    </xf>
    <xf numFmtId="0" fontId="57" fillId="17" borderId="0" xfId="36" applyFont="1" applyFill="1" applyProtection="1">
      <protection hidden="1"/>
    </xf>
    <xf numFmtId="0" fontId="57" fillId="17" borderId="95" xfId="36" applyFont="1" applyFill="1" applyBorder="1" applyProtection="1">
      <protection hidden="1"/>
    </xf>
    <xf numFmtId="0" fontId="57" fillId="17" borderId="0" xfId="36" applyFont="1" applyFill="1" applyAlignment="1" applyProtection="1">
      <alignment horizontal="left"/>
      <protection hidden="1"/>
    </xf>
    <xf numFmtId="0" fontId="57" fillId="17" borderId="95" xfId="36" applyFont="1" applyFill="1" applyBorder="1" applyAlignment="1" applyProtection="1">
      <alignment horizontal="left"/>
      <protection hidden="1"/>
    </xf>
    <xf numFmtId="0" fontId="58" fillId="31" borderId="0" xfId="37" applyFont="1" applyFill="1" applyAlignment="1" applyProtection="1">
      <alignment horizontal="left" wrapText="1"/>
      <protection hidden="1"/>
    </xf>
    <xf numFmtId="0" fontId="58" fillId="31" borderId="95" xfId="37" applyFont="1" applyFill="1" applyBorder="1" applyAlignment="1" applyProtection="1">
      <alignment horizontal="left" wrapText="1"/>
      <protection hidden="1"/>
    </xf>
    <xf numFmtId="0" fontId="58" fillId="31" borderId="76" xfId="37" applyFont="1" applyFill="1" applyBorder="1" applyAlignment="1" applyProtection="1">
      <alignment horizontal="left" wrapText="1"/>
      <protection hidden="1"/>
    </xf>
    <xf numFmtId="0" fontId="58" fillId="31" borderId="100" xfId="37" applyFont="1" applyFill="1" applyBorder="1" applyAlignment="1" applyProtection="1">
      <alignment horizontal="left" wrapText="1"/>
      <protection hidden="1"/>
    </xf>
    <xf numFmtId="0" fontId="56" fillId="31" borderId="76" xfId="37" applyFont="1" applyFill="1" applyBorder="1" applyAlignment="1" applyProtection="1">
      <alignment wrapText="1"/>
      <protection hidden="1"/>
    </xf>
    <xf numFmtId="0" fontId="55" fillId="31" borderId="76" xfId="37" applyFill="1" applyBorder="1" applyAlignment="1" applyProtection="1">
      <alignment wrapText="1"/>
      <protection hidden="1"/>
    </xf>
    <xf numFmtId="0" fontId="55" fillId="31" borderId="100" xfId="37" applyFill="1" applyBorder="1" applyAlignment="1" applyProtection="1">
      <alignment wrapText="1"/>
      <protection hidden="1"/>
    </xf>
    <xf numFmtId="0" fontId="59" fillId="28" borderId="105" xfId="36" applyFont="1" applyFill="1" applyBorder="1" applyAlignment="1" applyProtection="1">
      <alignment horizontal="left"/>
      <protection hidden="1"/>
    </xf>
    <xf numFmtId="0" fontId="59" fillId="28" borderId="106" xfId="36" applyFont="1" applyFill="1" applyBorder="1" applyAlignment="1" applyProtection="1">
      <alignment horizontal="left"/>
      <protection hidden="1"/>
    </xf>
    <xf numFmtId="0" fontId="37" fillId="17" borderId="74" xfId="36" applyFont="1" applyFill="1" applyBorder="1" applyProtection="1">
      <protection hidden="1"/>
    </xf>
    <xf numFmtId="0" fontId="37" fillId="17" borderId="0" xfId="36" applyFont="1" applyFill="1" applyProtection="1">
      <protection hidden="1"/>
    </xf>
    <xf numFmtId="0" fontId="37" fillId="17" borderId="75" xfId="36" applyFont="1" applyFill="1" applyBorder="1" applyProtection="1">
      <protection hidden="1"/>
    </xf>
    <xf numFmtId="0" fontId="58" fillId="31" borderId="96" xfId="37" applyFont="1" applyFill="1" applyBorder="1" applyAlignment="1" applyProtection="1">
      <alignment horizontal="left" wrapText="1"/>
      <protection hidden="1"/>
    </xf>
    <xf numFmtId="0" fontId="58" fillId="31" borderId="97" xfId="37" applyFont="1" applyFill="1" applyBorder="1" applyAlignment="1" applyProtection="1">
      <alignment horizontal="left" wrapText="1"/>
      <protection hidden="1"/>
    </xf>
    <xf numFmtId="0" fontId="58" fillId="31" borderId="0" xfId="37" applyFont="1" applyFill="1" applyBorder="1" applyAlignment="1" applyProtection="1">
      <alignment horizontal="left" wrapText="1"/>
      <protection hidden="1"/>
    </xf>
    <xf numFmtId="0" fontId="58" fillId="31" borderId="0" xfId="37" applyFont="1" applyFill="1" applyBorder="1" applyAlignment="1" applyProtection="1">
      <alignment wrapText="1"/>
      <protection hidden="1"/>
    </xf>
    <xf numFmtId="0" fontId="58" fillId="31" borderId="139" xfId="37" applyFont="1" applyFill="1" applyBorder="1" applyAlignment="1" applyProtection="1">
      <alignment wrapText="1"/>
      <protection hidden="1"/>
    </xf>
    <xf numFmtId="0" fontId="58" fillId="31" borderId="140" xfId="37" applyFont="1" applyFill="1" applyBorder="1" applyAlignment="1" applyProtection="1">
      <alignment wrapText="1"/>
      <protection hidden="1"/>
    </xf>
    <xf numFmtId="0" fontId="64" fillId="30" borderId="53" xfId="36" applyFont="1" applyFill="1" applyBorder="1" applyAlignment="1" applyProtection="1">
      <alignment horizontal="left"/>
      <protection hidden="1"/>
    </xf>
    <xf numFmtId="0" fontId="64" fillId="30" borderId="55" xfId="36" applyFont="1" applyFill="1" applyBorder="1" applyAlignment="1" applyProtection="1">
      <alignment horizontal="left"/>
      <protection hidden="1"/>
    </xf>
    <xf numFmtId="0" fontId="64" fillId="30" borderId="54" xfId="36" applyFont="1" applyFill="1" applyBorder="1" applyAlignment="1" applyProtection="1">
      <alignment horizontal="left"/>
      <protection hidden="1"/>
    </xf>
    <xf numFmtId="0" fontId="36" fillId="17" borderId="0" xfId="36" applyFont="1" applyFill="1" applyBorder="1" applyAlignment="1" applyProtection="1">
      <alignment horizontal="left"/>
      <protection hidden="1"/>
    </xf>
    <xf numFmtId="0" fontId="36" fillId="17" borderId="95" xfId="36" applyFont="1" applyFill="1" applyBorder="1" applyAlignment="1" applyProtection="1">
      <alignment horizontal="left"/>
      <protection hidden="1"/>
    </xf>
    <xf numFmtId="0" fontId="56" fillId="31" borderId="0" xfId="37" applyFont="1" applyFill="1" applyBorder="1" applyAlignment="1" applyProtection="1">
      <alignment wrapText="1"/>
      <protection hidden="1"/>
    </xf>
    <xf numFmtId="0" fontId="55" fillId="31" borderId="0" xfId="37" applyFill="1" applyBorder="1" applyAlignment="1" applyProtection="1">
      <alignment wrapText="1"/>
      <protection hidden="1"/>
    </xf>
    <xf numFmtId="0" fontId="31" fillId="17" borderId="74" xfId="37" applyFont="1" applyFill="1" applyBorder="1" applyAlignment="1" applyProtection="1">
      <alignment wrapText="1"/>
      <protection hidden="1"/>
    </xf>
    <xf numFmtId="0" fontId="31" fillId="17" borderId="0" xfId="37" applyFont="1" applyFill="1" applyAlignment="1" applyProtection="1">
      <alignment wrapText="1"/>
      <protection hidden="1"/>
    </xf>
    <xf numFmtId="0" fontId="31" fillId="17" borderId="95" xfId="37" applyFont="1" applyFill="1" applyBorder="1" applyAlignment="1" applyProtection="1">
      <alignment wrapText="1"/>
      <protection hidden="1"/>
    </xf>
    <xf numFmtId="0" fontId="60" fillId="17" borderId="74" xfId="36" applyFont="1" applyFill="1" applyBorder="1" applyProtection="1">
      <protection hidden="1"/>
    </xf>
    <xf numFmtId="14" fontId="61" fillId="17" borderId="0" xfId="37" applyNumberFormat="1" applyFont="1" applyFill="1" applyAlignment="1" applyProtection="1">
      <alignment wrapText="1"/>
      <protection hidden="1"/>
    </xf>
    <xf numFmtId="14" fontId="61" fillId="17" borderId="95" xfId="37" applyNumberFormat="1" applyFont="1" applyFill="1" applyBorder="1" applyAlignment="1" applyProtection="1">
      <alignment wrapText="1"/>
      <protection hidden="1"/>
    </xf>
    <xf numFmtId="0" fontId="61" fillId="17" borderId="0" xfId="36" applyFont="1" applyFill="1" applyProtection="1">
      <protection hidden="1"/>
    </xf>
    <xf numFmtId="0" fontId="61" fillId="17" borderId="95" xfId="36" applyFont="1" applyFill="1" applyBorder="1" applyProtection="1">
      <protection hidden="1"/>
    </xf>
    <xf numFmtId="0" fontId="56" fillId="31" borderId="76" xfId="37" applyFont="1" applyFill="1" applyBorder="1" applyAlignment="1" applyProtection="1">
      <alignment horizontal="left" wrapText="1"/>
      <protection hidden="1"/>
    </xf>
    <xf numFmtId="0" fontId="55" fillId="31" borderId="76" xfId="37" applyFill="1" applyBorder="1" applyAlignment="1" applyProtection="1">
      <alignment horizontal="left" wrapText="1"/>
      <protection hidden="1"/>
    </xf>
    <xf numFmtId="0" fontId="55" fillId="31" borderId="100" xfId="37" applyFill="1" applyBorder="1" applyAlignment="1" applyProtection="1">
      <alignment horizontal="left" wrapText="1"/>
      <protection hidden="1"/>
    </xf>
    <xf numFmtId="0" fontId="37" fillId="17" borderId="0" xfId="36" applyFont="1" applyFill="1" applyAlignment="1" applyProtection="1">
      <alignment horizontal="left"/>
      <protection hidden="1"/>
    </xf>
    <xf numFmtId="0" fontId="37" fillId="17" borderId="95" xfId="36" applyFont="1" applyFill="1" applyBorder="1" applyAlignment="1" applyProtection="1">
      <alignment horizontal="left"/>
      <protection hidden="1"/>
    </xf>
    <xf numFmtId="0" fontId="37" fillId="17" borderId="99" xfId="36" applyFont="1" applyFill="1" applyBorder="1" applyProtection="1">
      <protection hidden="1"/>
    </xf>
    <xf numFmtId="0" fontId="57" fillId="17" borderId="96" xfId="36" applyFont="1" applyFill="1" applyBorder="1" applyProtection="1">
      <protection hidden="1"/>
    </xf>
    <xf numFmtId="0" fontId="57" fillId="17" borderId="76" xfId="36" applyFont="1" applyFill="1" applyBorder="1" applyProtection="1">
      <protection hidden="1"/>
    </xf>
    <xf numFmtId="0" fontId="58" fillId="31" borderId="76" xfId="37" applyFont="1" applyFill="1" applyBorder="1" applyAlignment="1" applyProtection="1">
      <alignment wrapText="1"/>
      <protection hidden="1"/>
    </xf>
    <xf numFmtId="0" fontId="58" fillId="31" borderId="100" xfId="37" applyFont="1" applyFill="1" applyBorder="1" applyAlignment="1" applyProtection="1">
      <alignment wrapText="1"/>
      <protection hidden="1"/>
    </xf>
    <xf numFmtId="0" fontId="37" fillId="17" borderId="74" xfId="36" applyFont="1" applyFill="1" applyBorder="1" applyAlignment="1" applyProtection="1">
      <alignment horizontal="center"/>
      <protection hidden="1"/>
    </xf>
    <xf numFmtId="0" fontId="37" fillId="17" borderId="99" xfId="36" applyFont="1" applyFill="1" applyBorder="1" applyAlignment="1" applyProtection="1">
      <alignment horizontal="center"/>
      <protection hidden="1"/>
    </xf>
    <xf numFmtId="0" fontId="56" fillId="31" borderId="96" xfId="37" applyFont="1" applyFill="1" applyBorder="1" applyAlignment="1" applyProtection="1">
      <alignment horizontal="left" wrapText="1"/>
      <protection hidden="1"/>
    </xf>
    <xf numFmtId="0" fontId="55" fillId="31" borderId="97" xfId="37" applyFill="1" applyBorder="1" applyAlignment="1" applyProtection="1">
      <alignment horizontal="left" wrapText="1"/>
      <protection hidden="1"/>
    </xf>
    <xf numFmtId="0" fontId="57" fillId="17" borderId="0" xfId="36" applyFont="1" applyFill="1" applyAlignment="1" applyProtection="1">
      <alignment horizontal="center"/>
      <protection hidden="1"/>
    </xf>
    <xf numFmtId="0" fontId="56" fillId="31" borderId="0" xfId="37" applyFont="1" applyFill="1" applyAlignment="1" applyProtection="1">
      <alignment horizontal="left" wrapText="1"/>
      <protection hidden="1"/>
    </xf>
    <xf numFmtId="0" fontId="55" fillId="31" borderId="95" xfId="37" applyFill="1" applyBorder="1" applyAlignment="1" applyProtection="1">
      <alignment horizontal="left" wrapText="1"/>
      <protection hidden="1"/>
    </xf>
    <xf numFmtId="0" fontId="52" fillId="17" borderId="74" xfId="36" applyFont="1" applyFill="1" applyBorder="1" applyProtection="1">
      <protection hidden="1"/>
    </xf>
    <xf numFmtId="0" fontId="52" fillId="17" borderId="0" xfId="36" applyFont="1" applyFill="1" applyProtection="1">
      <protection hidden="1"/>
    </xf>
    <xf numFmtId="0" fontId="56" fillId="31" borderId="96" xfId="37" applyFont="1" applyFill="1" applyBorder="1" applyAlignment="1" applyProtection="1">
      <alignment wrapText="1"/>
      <protection hidden="1"/>
    </xf>
    <xf numFmtId="0" fontId="55" fillId="31" borderId="97" xfId="37" applyFill="1" applyBorder="1" applyAlignment="1" applyProtection="1">
      <alignment wrapText="1"/>
      <protection hidden="1"/>
    </xf>
    <xf numFmtId="0" fontId="53" fillId="25" borderId="53" xfId="36" applyFont="1" applyFill="1" applyBorder="1" applyAlignment="1" applyProtection="1">
      <alignment horizontal="center" vertical="center"/>
      <protection hidden="1"/>
    </xf>
    <xf numFmtId="0" fontId="53" fillId="25" borderId="55" xfId="36" applyFont="1" applyFill="1" applyBorder="1" applyAlignment="1" applyProtection="1">
      <alignment horizontal="center" vertical="center"/>
      <protection hidden="1"/>
    </xf>
    <xf numFmtId="0" fontId="53" fillId="25" borderId="54" xfId="36" applyFont="1" applyFill="1" applyBorder="1" applyAlignment="1" applyProtection="1">
      <alignment horizontal="center" vertical="center"/>
      <protection hidden="1"/>
    </xf>
    <xf numFmtId="0" fontId="54" fillId="25" borderId="45" xfId="36" applyFont="1" applyFill="1" applyBorder="1" applyAlignment="1" applyProtection="1">
      <alignment horizontal="center" vertical="center"/>
      <protection hidden="1"/>
    </xf>
    <xf numFmtId="0" fontId="54" fillId="25" borderId="46" xfId="36" applyFont="1" applyFill="1" applyBorder="1" applyAlignment="1" applyProtection="1">
      <alignment horizontal="center" vertical="center"/>
      <protection hidden="1"/>
    </xf>
    <xf numFmtId="0" fontId="54" fillId="25" borderId="47" xfId="36" applyFont="1" applyFill="1" applyBorder="1" applyAlignment="1" applyProtection="1">
      <alignment horizontal="center" vertical="center"/>
      <protection hidden="1"/>
    </xf>
    <xf numFmtId="0" fontId="38" fillId="27" borderId="77" xfId="36" applyFont="1" applyFill="1" applyBorder="1" applyAlignment="1" applyProtection="1">
      <alignment vertical="center"/>
      <protection hidden="1"/>
    </xf>
    <xf numFmtId="0" fontId="38" fillId="27" borderId="78" xfId="36" applyFont="1" applyFill="1" applyBorder="1" applyAlignment="1" applyProtection="1">
      <alignment vertical="center"/>
      <protection hidden="1"/>
    </xf>
    <xf numFmtId="0" fontId="35" fillId="17" borderId="58" xfId="36" applyFont="1" applyFill="1" applyBorder="1" applyAlignment="1" applyProtection="1">
      <alignment horizontal="right"/>
      <protection hidden="1"/>
    </xf>
    <xf numFmtId="0" fontId="35" fillId="17" borderId="56" xfId="36" applyFont="1" applyFill="1" applyBorder="1" applyAlignment="1" applyProtection="1">
      <alignment horizontal="right"/>
      <protection hidden="1"/>
    </xf>
    <xf numFmtId="0" fontId="35" fillId="17" borderId="59" xfId="36" applyFont="1" applyFill="1" applyBorder="1" applyAlignment="1" applyProtection="1">
      <alignment horizontal="right"/>
      <protection hidden="1"/>
    </xf>
    <xf numFmtId="0" fontId="35" fillId="17" borderId="63" xfId="36" applyFont="1" applyFill="1" applyBorder="1" applyAlignment="1" applyProtection="1">
      <alignment horizontal="right" vertical="center"/>
      <protection hidden="1"/>
    </xf>
    <xf numFmtId="0" fontId="35" fillId="17" borderId="177" xfId="36" applyFont="1" applyFill="1" applyBorder="1" applyAlignment="1" applyProtection="1">
      <alignment horizontal="right" vertical="center"/>
      <protection hidden="1"/>
    </xf>
    <xf numFmtId="0" fontId="35" fillId="17" borderId="178" xfId="36" applyFont="1" applyFill="1" applyBorder="1" applyAlignment="1" applyProtection="1">
      <alignment horizontal="right" vertical="center"/>
      <protection hidden="1"/>
    </xf>
    <xf numFmtId="0" fontId="35" fillId="17" borderId="80" xfId="36" applyFont="1" applyFill="1" applyBorder="1" applyAlignment="1" applyProtection="1">
      <alignment horizontal="right" vertical="center"/>
      <protection hidden="1"/>
    </xf>
    <xf numFmtId="0" fontId="35" fillId="17" borderId="81" xfId="36" applyFont="1" applyFill="1" applyBorder="1" applyAlignment="1" applyProtection="1">
      <alignment horizontal="right" vertical="center"/>
      <protection hidden="1"/>
    </xf>
    <xf numFmtId="0" fontId="35" fillId="17" borderId="82" xfId="36" applyFont="1" applyFill="1" applyBorder="1" applyAlignment="1" applyProtection="1">
      <alignment horizontal="right" vertical="center"/>
      <protection hidden="1"/>
    </xf>
    <xf numFmtId="0" fontId="23" fillId="0" borderId="3" xfId="0" applyFont="1" applyBorder="1" applyAlignment="1">
      <alignment horizontal="left"/>
    </xf>
    <xf numFmtId="0" fontId="23" fillId="0" borderId="18" xfId="0" applyFont="1" applyBorder="1" applyAlignment="1">
      <alignment horizontal="left"/>
    </xf>
    <xf numFmtId="0" fontId="23" fillId="0" borderId="4" xfId="0" applyFont="1" applyBorder="1" applyAlignment="1">
      <alignment horizontal="left"/>
    </xf>
    <xf numFmtId="0" fontId="35" fillId="17" borderId="74" xfId="0" applyFont="1" applyFill="1" applyBorder="1" applyProtection="1">
      <protection locked="0"/>
    </xf>
    <xf numFmtId="0" fontId="35" fillId="17" borderId="0" xfId="0" applyFont="1" applyFill="1" applyBorder="1" applyProtection="1">
      <protection locked="0"/>
    </xf>
    <xf numFmtId="0" fontId="35" fillId="17" borderId="75" xfId="0" applyFont="1" applyFill="1" applyBorder="1" applyProtection="1">
      <protection locked="0"/>
    </xf>
    <xf numFmtId="0" fontId="37" fillId="17" borderId="74" xfId="0" applyFont="1" applyFill="1" applyBorder="1" applyProtection="1">
      <protection locked="0"/>
    </xf>
    <xf numFmtId="0" fontId="37" fillId="17" borderId="0" xfId="0" applyFont="1" applyFill="1" applyBorder="1" applyProtection="1">
      <protection locked="0"/>
    </xf>
    <xf numFmtId="0" fontId="37" fillId="17" borderId="99" xfId="0" applyFont="1" applyFill="1" applyBorder="1" applyProtection="1">
      <protection locked="0"/>
    </xf>
    <xf numFmtId="0" fontId="37" fillId="17" borderId="76" xfId="0" applyFont="1" applyFill="1" applyBorder="1" applyProtection="1">
      <protection locked="0"/>
    </xf>
    <xf numFmtId="0" fontId="7" fillId="3" borderId="119" xfId="37" applyFont="1" applyFill="1" applyBorder="1" applyAlignment="1" applyProtection="1">
      <alignment wrapText="1"/>
      <protection locked="0"/>
    </xf>
    <xf numFmtId="0" fontId="7" fillId="3" borderId="120" xfId="37" applyFont="1" applyFill="1" applyBorder="1" applyAlignment="1" applyProtection="1">
      <alignment wrapText="1"/>
      <protection locked="0"/>
    </xf>
    <xf numFmtId="0" fontId="7" fillId="3" borderId="121" xfId="37" applyFont="1" applyFill="1" applyBorder="1" applyAlignment="1" applyProtection="1">
      <alignment wrapText="1"/>
      <protection locked="0"/>
    </xf>
    <xf numFmtId="0" fontId="59" fillId="28" borderId="115" xfId="0" applyFont="1" applyFill="1" applyBorder="1" applyAlignment="1" applyProtection="1">
      <alignment horizontal="left"/>
      <protection locked="0"/>
    </xf>
    <xf numFmtId="0" fontId="59" fillId="28" borderId="116" xfId="0" applyFont="1" applyFill="1" applyBorder="1" applyAlignment="1" applyProtection="1">
      <alignment horizontal="left"/>
      <protection locked="0"/>
    </xf>
    <xf numFmtId="0" fontId="59" fillId="28" borderId="154" xfId="0" applyFont="1" applyFill="1" applyBorder="1" applyAlignment="1" applyProtection="1">
      <alignment horizontal="left"/>
      <protection locked="0"/>
    </xf>
    <xf numFmtId="0" fontId="37" fillId="17" borderId="161" xfId="0" applyFont="1" applyFill="1" applyBorder="1" applyProtection="1">
      <protection locked="0"/>
    </xf>
    <xf numFmtId="0" fontId="37" fillId="17" borderId="162" xfId="0" applyFont="1" applyFill="1" applyBorder="1" applyProtection="1">
      <protection locked="0"/>
    </xf>
    <xf numFmtId="0" fontId="7" fillId="31" borderId="0" xfId="37" applyFont="1" applyFill="1" applyAlignment="1" applyProtection="1">
      <alignment horizontal="left" wrapText="1"/>
      <protection locked="0"/>
    </xf>
    <xf numFmtId="0" fontId="7" fillId="31" borderId="125" xfId="37" applyFont="1" applyFill="1" applyBorder="1" applyAlignment="1" applyProtection="1">
      <alignment horizontal="left" wrapText="1"/>
      <protection locked="0"/>
    </xf>
    <xf numFmtId="0" fontId="7" fillId="31" borderId="170" xfId="37" applyFont="1" applyFill="1" applyBorder="1" applyAlignment="1" applyProtection="1">
      <alignment horizontal="left" wrapText="1"/>
      <protection locked="0"/>
    </xf>
    <xf numFmtId="0" fontId="7" fillId="31" borderId="153" xfId="37" applyFont="1" applyFill="1" applyBorder="1" applyAlignment="1" applyProtection="1">
      <alignment horizontal="left" wrapText="1"/>
      <protection locked="0"/>
    </xf>
    <xf numFmtId="0" fontId="36" fillId="0" borderId="156" xfId="0" applyFont="1" applyBorder="1" applyProtection="1">
      <protection locked="0"/>
    </xf>
    <xf numFmtId="0" fontId="36" fillId="0" borderId="157" xfId="0" applyFont="1" applyBorder="1" applyProtection="1">
      <protection locked="0"/>
    </xf>
    <xf numFmtId="0" fontId="36" fillId="0" borderId="158" xfId="0" applyFont="1" applyBorder="1" applyProtection="1">
      <protection locked="0"/>
    </xf>
    <xf numFmtId="0" fontId="52" fillId="17" borderId="167" xfId="0" applyFont="1" applyFill="1" applyBorder="1" applyAlignment="1" applyProtection="1">
      <alignment horizontal="left"/>
      <protection locked="0"/>
    </xf>
    <xf numFmtId="0" fontId="52" fillId="17" borderId="159" xfId="0" applyFont="1" applyFill="1" applyBorder="1" applyAlignment="1" applyProtection="1">
      <alignment horizontal="left"/>
      <protection locked="0"/>
    </xf>
    <xf numFmtId="0" fontId="37" fillId="17" borderId="173" xfId="0" applyFont="1" applyFill="1" applyBorder="1" applyProtection="1">
      <protection locked="0"/>
    </xf>
    <xf numFmtId="0" fontId="57" fillId="17" borderId="164" xfId="0" applyFont="1" applyFill="1" applyBorder="1" applyProtection="1">
      <protection locked="0"/>
    </xf>
    <xf numFmtId="0" fontId="57" fillId="17" borderId="165" xfId="0" applyFont="1" applyFill="1" applyBorder="1" applyProtection="1">
      <protection locked="0"/>
    </xf>
    <xf numFmtId="0" fontId="59" fillId="17" borderId="115" xfId="0" applyFont="1" applyFill="1" applyBorder="1" applyAlignment="1" applyProtection="1">
      <alignment horizontal="left"/>
      <protection locked="0"/>
    </xf>
    <xf numFmtId="0" fontId="59" fillId="17" borderId="116" xfId="0" applyFont="1" applyFill="1" applyBorder="1" applyAlignment="1" applyProtection="1">
      <alignment horizontal="left"/>
      <protection locked="0"/>
    </xf>
    <xf numFmtId="0" fontId="59" fillId="17" borderId="154" xfId="0" applyFont="1" applyFill="1" applyBorder="1" applyAlignment="1" applyProtection="1">
      <alignment horizontal="left"/>
      <protection locked="0"/>
    </xf>
    <xf numFmtId="0" fontId="37" fillId="17" borderId="167" xfId="0" applyFont="1" applyFill="1" applyBorder="1" applyProtection="1">
      <protection locked="0"/>
    </xf>
    <xf numFmtId="0" fontId="37" fillId="17" borderId="168" xfId="0" applyFont="1" applyFill="1" applyBorder="1" applyProtection="1">
      <protection locked="0"/>
    </xf>
    <xf numFmtId="0" fontId="44" fillId="17" borderId="159" xfId="0" applyFont="1" applyFill="1" applyBorder="1" applyProtection="1">
      <protection locked="0"/>
    </xf>
    <xf numFmtId="0" fontId="44" fillId="17" borderId="160" xfId="0" applyFont="1" applyFill="1" applyBorder="1" applyProtection="1">
      <protection locked="0"/>
    </xf>
    <xf numFmtId="0" fontId="58" fillId="31" borderId="0" xfId="37" applyFont="1" applyFill="1" applyAlignment="1" applyProtection="1">
      <alignment horizontal="left" wrapText="1"/>
      <protection locked="0"/>
    </xf>
    <xf numFmtId="0" fontId="58" fillId="31" borderId="125" xfId="37" applyFont="1" applyFill="1" applyBorder="1" applyAlignment="1" applyProtection="1">
      <alignment horizontal="left" wrapText="1"/>
      <protection locked="0"/>
    </xf>
    <xf numFmtId="0" fontId="37" fillId="17" borderId="0" xfId="0" applyFont="1" applyFill="1" applyProtection="1">
      <protection locked="0"/>
    </xf>
    <xf numFmtId="0" fontId="37" fillId="17" borderId="125" xfId="0" applyFont="1" applyFill="1" applyBorder="1" applyProtection="1">
      <protection locked="0"/>
    </xf>
    <xf numFmtId="0" fontId="59" fillId="28" borderId="115" xfId="0" applyFont="1" applyFill="1" applyBorder="1" applyAlignment="1" applyProtection="1">
      <alignment horizontal="left" wrapText="1"/>
      <protection locked="0"/>
    </xf>
    <xf numFmtId="0" fontId="59" fillId="28" borderId="116" xfId="0" applyFont="1" applyFill="1" applyBorder="1" applyAlignment="1" applyProtection="1">
      <alignment horizontal="left" wrapText="1"/>
      <protection locked="0"/>
    </xf>
    <xf numFmtId="0" fontId="59" fillId="28" borderId="154" xfId="0" applyFont="1" applyFill="1" applyBorder="1" applyAlignment="1" applyProtection="1">
      <alignment horizontal="left" wrapText="1"/>
      <protection locked="0"/>
    </xf>
    <xf numFmtId="0" fontId="52" fillId="17" borderId="74" xfId="0" applyFont="1" applyFill="1" applyBorder="1" applyAlignment="1" applyProtection="1">
      <alignment horizontal="left"/>
      <protection locked="0"/>
    </xf>
    <xf numFmtId="0" fontId="52" fillId="17" borderId="0" xfId="0" applyFont="1" applyFill="1" applyBorder="1" applyAlignment="1" applyProtection="1">
      <alignment horizontal="left"/>
      <protection locked="0"/>
    </xf>
    <xf numFmtId="0" fontId="57" fillId="17" borderId="169" xfId="0" applyFont="1" applyFill="1" applyBorder="1" applyProtection="1">
      <protection locked="0"/>
    </xf>
    <xf numFmtId="0" fontId="57" fillId="17" borderId="125" xfId="0" applyFont="1" applyFill="1" applyBorder="1" applyProtection="1">
      <protection locked="0"/>
    </xf>
    <xf numFmtId="0" fontId="44" fillId="17" borderId="152" xfId="0" applyFont="1" applyFill="1" applyBorder="1" applyProtection="1">
      <protection locked="0"/>
    </xf>
    <xf numFmtId="0" fontId="44" fillId="17" borderId="153" xfId="0" applyFont="1" applyFill="1" applyBorder="1" applyProtection="1">
      <protection locked="0"/>
    </xf>
    <xf numFmtId="0" fontId="59" fillId="17" borderId="115" xfId="0" applyFont="1" applyFill="1" applyBorder="1" applyAlignment="1" applyProtection="1">
      <alignment horizontal="left" wrapText="1"/>
      <protection locked="0"/>
    </xf>
    <xf numFmtId="0" fontId="59" fillId="17" borderId="116" xfId="0" applyFont="1" applyFill="1" applyBorder="1" applyAlignment="1" applyProtection="1">
      <alignment horizontal="left" wrapText="1"/>
      <protection locked="0"/>
    </xf>
    <xf numFmtId="0" fontId="59" fillId="17" borderId="154" xfId="0" applyFont="1" applyFill="1" applyBorder="1" applyAlignment="1" applyProtection="1">
      <alignment horizontal="left" wrapText="1"/>
      <protection locked="0"/>
    </xf>
    <xf numFmtId="0" fontId="37" fillId="17" borderId="150" xfId="0" applyFont="1" applyFill="1" applyBorder="1" applyProtection="1">
      <protection locked="0"/>
    </xf>
    <xf numFmtId="0" fontId="37" fillId="17" borderId="151" xfId="0" applyFont="1" applyFill="1" applyBorder="1" applyProtection="1">
      <protection locked="0"/>
    </xf>
    <xf numFmtId="0" fontId="37" fillId="17" borderId="166" xfId="0" applyFont="1" applyFill="1" applyBorder="1" applyProtection="1">
      <protection locked="0"/>
    </xf>
    <xf numFmtId="0" fontId="44" fillId="17" borderId="175" xfId="0" applyFont="1" applyFill="1" applyBorder="1" applyProtection="1">
      <protection locked="0"/>
    </xf>
    <xf numFmtId="0" fontId="44" fillId="17" borderId="176" xfId="0" applyFont="1" applyFill="1" applyBorder="1" applyProtection="1">
      <protection locked="0"/>
    </xf>
    <xf numFmtId="0" fontId="44" fillId="17" borderId="174" xfId="0" applyFont="1" applyFill="1" applyBorder="1" applyProtection="1">
      <protection locked="0"/>
    </xf>
    <xf numFmtId="0" fontId="44" fillId="17" borderId="171" xfId="0" applyFont="1" applyFill="1" applyBorder="1" applyProtection="1">
      <protection locked="0"/>
    </xf>
    <xf numFmtId="0" fontId="44" fillId="17" borderId="125" xfId="0" applyFont="1" applyFill="1" applyBorder="1" applyProtection="1">
      <protection locked="0"/>
    </xf>
    <xf numFmtId="0" fontId="44" fillId="0" borderId="171" xfId="0" applyFont="1" applyFill="1" applyBorder="1" applyProtection="1">
      <protection locked="0"/>
    </xf>
    <xf numFmtId="0" fontId="44" fillId="0" borderId="125" xfId="0" applyFont="1" applyFill="1" applyBorder="1" applyProtection="1">
      <protection locked="0"/>
    </xf>
    <xf numFmtId="0" fontId="37" fillId="17" borderId="171" xfId="0" applyFont="1" applyFill="1" applyBorder="1" applyProtection="1">
      <protection locked="0"/>
    </xf>
    <xf numFmtId="0" fontId="54" fillId="25" borderId="108" xfId="0" applyFont="1" applyFill="1" applyBorder="1" applyAlignment="1" applyProtection="1">
      <alignment horizontal="center" vertical="center"/>
      <protection locked="0"/>
    </xf>
    <xf numFmtId="0" fontId="54" fillId="25" borderId="109" xfId="0" applyFont="1" applyFill="1" applyBorder="1" applyAlignment="1" applyProtection="1">
      <alignment horizontal="center" vertical="center"/>
      <protection locked="0"/>
    </xf>
    <xf numFmtId="0" fontId="54" fillId="25" borderId="110" xfId="0" applyFont="1" applyFill="1" applyBorder="1" applyAlignment="1" applyProtection="1">
      <alignment horizontal="center" vertical="center"/>
      <protection locked="0"/>
    </xf>
    <xf numFmtId="0" fontId="38" fillId="41" borderId="111" xfId="0" applyFont="1" applyFill="1" applyBorder="1" applyAlignment="1" applyProtection="1">
      <alignment vertical="center"/>
      <protection locked="0"/>
    </xf>
    <xf numFmtId="0" fontId="38" fillId="41" borderId="112" xfId="0" applyFont="1" applyFill="1" applyBorder="1" applyAlignment="1" applyProtection="1">
      <alignment vertical="center"/>
      <protection locked="0"/>
    </xf>
    <xf numFmtId="0" fontId="38" fillId="41" borderId="147" xfId="0" applyFont="1" applyFill="1" applyBorder="1" applyAlignment="1" applyProtection="1">
      <alignment vertical="center"/>
      <protection locked="0"/>
    </xf>
    <xf numFmtId="0" fontId="36" fillId="0" borderId="115" xfId="0" applyFont="1" applyBorder="1" applyProtection="1">
      <protection locked="0"/>
    </xf>
    <xf numFmtId="0" fontId="36" fillId="0" borderId="116" xfId="0" applyFont="1" applyBorder="1" applyProtection="1">
      <protection locked="0"/>
    </xf>
    <xf numFmtId="0" fontId="36" fillId="0" borderId="117" xfId="0" applyFont="1" applyBorder="1" applyProtection="1">
      <protection locked="0"/>
    </xf>
    <xf numFmtId="2" fontId="21" fillId="8" borderId="144" xfId="0" applyNumberFormat="1" applyFont="1" applyFill="1" applyBorder="1" applyAlignment="1">
      <alignment horizontal="left" vertical="center" wrapText="1"/>
    </xf>
    <xf numFmtId="2" fontId="21" fillId="8" borderId="135" xfId="0" applyNumberFormat="1" applyFont="1" applyFill="1" applyBorder="1" applyAlignment="1">
      <alignment horizontal="left" vertical="center" wrapText="1"/>
    </xf>
    <xf numFmtId="2" fontId="21" fillId="8" borderId="141" xfId="0" applyNumberFormat="1" applyFont="1" applyFill="1" applyBorder="1" applyAlignment="1">
      <alignment vertical="center" wrapText="1"/>
    </xf>
    <xf numFmtId="2" fontId="21" fillId="8" borderId="136" xfId="0" applyNumberFormat="1" applyFont="1" applyFill="1" applyBorder="1" applyAlignment="1">
      <alignment vertical="center" wrapText="1"/>
    </xf>
    <xf numFmtId="0" fontId="21" fillId="37" borderId="19" xfId="0" applyNumberFormat="1" applyFont="1" applyFill="1" applyBorder="1" applyAlignment="1">
      <alignment horizontal="center" vertical="center" wrapText="1"/>
    </xf>
    <xf numFmtId="0" fontId="21" fillId="37" borderId="20" xfId="0" applyNumberFormat="1" applyFont="1" applyFill="1" applyBorder="1" applyAlignment="1">
      <alignment horizontal="center" vertical="center" wrapText="1"/>
    </xf>
    <xf numFmtId="0" fontId="21" fillId="37" borderId="21" xfId="0" applyNumberFormat="1" applyFont="1" applyFill="1" applyBorder="1" applyAlignment="1">
      <alignment horizontal="center" vertical="center" wrapText="1"/>
    </xf>
    <xf numFmtId="0" fontId="21" fillId="37" borderId="127" xfId="0" applyNumberFormat="1" applyFont="1" applyFill="1" applyBorder="1" applyAlignment="1">
      <alignment horizontal="center" vertical="center" wrapText="1"/>
    </xf>
    <xf numFmtId="0" fontId="21" fillId="37" borderId="128" xfId="0" applyNumberFormat="1" applyFont="1" applyFill="1" applyBorder="1" applyAlignment="1">
      <alignment horizontal="center" vertical="center" wrapText="1"/>
    </xf>
    <xf numFmtId="0" fontId="21" fillId="37" borderId="129" xfId="0" applyNumberFormat="1" applyFont="1" applyFill="1" applyBorder="1" applyAlignment="1">
      <alignment horizontal="center" vertical="center" wrapText="1"/>
    </xf>
    <xf numFmtId="2" fontId="21" fillId="8" borderId="144" xfId="0" applyNumberFormat="1" applyFont="1" applyFill="1" applyBorder="1" applyAlignment="1">
      <alignment horizontal="left" vertical="top" wrapText="1"/>
    </xf>
    <xf numFmtId="2" fontId="21" fillId="8" borderId="135" xfId="0" applyNumberFormat="1" applyFont="1" applyFill="1" applyBorder="1" applyAlignment="1">
      <alignment horizontal="left" vertical="top" wrapText="1"/>
    </xf>
    <xf numFmtId="2" fontId="21" fillId="8" borderId="80" xfId="0" applyNumberFormat="1" applyFont="1" applyFill="1" applyBorder="1" applyAlignment="1">
      <alignment horizontal="center" vertical="top" wrapText="1"/>
    </xf>
    <xf numFmtId="2" fontId="21" fillId="8" borderId="81" xfId="0" applyNumberFormat="1" applyFont="1" applyFill="1" applyBorder="1" applyAlignment="1">
      <alignment horizontal="center" vertical="top" wrapText="1"/>
    </xf>
    <xf numFmtId="2" fontId="21" fillId="8" borderId="145" xfId="0" applyNumberFormat="1" applyFont="1" applyFill="1" applyBorder="1" applyAlignment="1">
      <alignment horizontal="center" vertical="top" wrapText="1"/>
    </xf>
    <xf numFmtId="0" fontId="35" fillId="28" borderId="71" xfId="36" applyFont="1" applyFill="1" applyBorder="1" applyProtection="1">
      <protection hidden="1"/>
    </xf>
    <xf numFmtId="0" fontId="35" fillId="28" borderId="72" xfId="36" applyFont="1" applyFill="1" applyBorder="1" applyProtection="1">
      <protection hidden="1"/>
    </xf>
    <xf numFmtId="0" fontId="35" fillId="28" borderId="19" xfId="36" applyFont="1" applyFill="1" applyBorder="1" applyProtection="1">
      <protection hidden="1"/>
    </xf>
    <xf numFmtId="0" fontId="35" fillId="28" borderId="20" xfId="36" applyFont="1" applyFill="1" applyBorder="1" applyProtection="1">
      <protection hidden="1"/>
    </xf>
    <xf numFmtId="0" fontId="54" fillId="25" borderId="74" xfId="36" applyFont="1" applyFill="1" applyBorder="1" applyAlignment="1" applyProtection="1">
      <alignment horizontal="center" vertical="center"/>
      <protection hidden="1"/>
    </xf>
    <xf numFmtId="0" fontId="54" fillId="25" borderId="0" xfId="36" applyFont="1" applyFill="1" applyBorder="1" applyAlignment="1" applyProtection="1">
      <alignment horizontal="center" vertical="center"/>
      <protection hidden="1"/>
    </xf>
    <xf numFmtId="0" fontId="54" fillId="25" borderId="55" xfId="36" applyFont="1" applyFill="1" applyBorder="1" applyAlignment="1" applyProtection="1">
      <alignment horizontal="center" vertical="center"/>
      <protection hidden="1"/>
    </xf>
    <xf numFmtId="0" fontId="54" fillId="25" borderId="75" xfId="36" applyFont="1" applyFill="1" applyBorder="1" applyAlignment="1" applyProtection="1">
      <alignment horizontal="center" vertical="center"/>
      <protection hidden="1"/>
    </xf>
    <xf numFmtId="0" fontId="35" fillId="17" borderId="86" xfId="36" applyFont="1" applyFill="1" applyBorder="1" applyAlignment="1" applyProtection="1">
      <alignment horizontal="right" vertical="center"/>
      <protection hidden="1"/>
    </xf>
    <xf numFmtId="0" fontId="35" fillId="17" borderId="41" xfId="36" applyFont="1" applyFill="1" applyBorder="1" applyAlignment="1" applyProtection="1">
      <alignment horizontal="right" vertical="center"/>
      <protection hidden="1"/>
    </xf>
    <xf numFmtId="0" fontId="35" fillId="17" borderId="87" xfId="36" applyFont="1" applyFill="1" applyBorder="1" applyAlignment="1" applyProtection="1">
      <alignment horizontal="right" vertical="center"/>
      <protection hidden="1"/>
    </xf>
    <xf numFmtId="0" fontId="35" fillId="17" borderId="90" xfId="36" applyFont="1" applyFill="1" applyBorder="1" applyAlignment="1" applyProtection="1">
      <alignment horizontal="right" vertical="center"/>
      <protection hidden="1"/>
    </xf>
    <xf numFmtId="0" fontId="35" fillId="17" borderId="91" xfId="36" applyFont="1" applyFill="1" applyBorder="1" applyAlignment="1" applyProtection="1">
      <alignment horizontal="right" vertical="center"/>
      <protection hidden="1"/>
    </xf>
    <xf numFmtId="0" fontId="35" fillId="17" borderId="92" xfId="36" applyFont="1" applyFill="1" applyBorder="1" applyAlignment="1" applyProtection="1">
      <alignment horizontal="right" vertical="center"/>
      <protection hidden="1"/>
    </xf>
    <xf numFmtId="0" fontId="20" fillId="0" borderId="0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74" fillId="0" borderId="0" xfId="0" applyFont="1" applyFill="1" applyBorder="1" applyAlignment="1">
      <alignment horizontal="left" vertical="top" wrapText="1"/>
    </xf>
    <xf numFmtId="0" fontId="74" fillId="0" borderId="0" xfId="0" applyFont="1" applyFill="1" applyAlignment="1">
      <alignment horizontal="left" vertical="top" wrapText="1"/>
    </xf>
    <xf numFmtId="2" fontId="21" fillId="8" borderId="142" xfId="0" applyNumberFormat="1" applyFont="1" applyFill="1" applyBorder="1" applyAlignment="1">
      <alignment vertical="center" wrapText="1"/>
    </xf>
    <xf numFmtId="2" fontId="21" fillId="8" borderId="36" xfId="0" applyNumberFormat="1" applyFont="1" applyFill="1" applyBorder="1" applyAlignment="1">
      <alignment vertical="center" wrapText="1"/>
    </xf>
    <xf numFmtId="2" fontId="21" fillId="37" borderId="127" xfId="0" applyNumberFormat="1" applyFont="1" applyFill="1" applyBorder="1" applyAlignment="1">
      <alignment horizontal="left" vertical="center" wrapText="1"/>
    </xf>
    <xf numFmtId="2" fontId="21" fillId="37" borderId="144" xfId="0" applyNumberFormat="1" applyFont="1" applyFill="1" applyBorder="1" applyAlignment="1">
      <alignment horizontal="left" vertical="center" wrapText="1"/>
    </xf>
    <xf numFmtId="2" fontId="21" fillId="37" borderId="19" xfId="0" applyNumberFormat="1" applyFont="1" applyFill="1" applyBorder="1" applyAlignment="1">
      <alignment horizontal="left" vertical="center" wrapText="1"/>
    </xf>
    <xf numFmtId="2" fontId="21" fillId="8" borderId="135" xfId="0" applyNumberFormat="1" applyFont="1" applyFill="1" applyBorder="1" applyAlignment="1">
      <alignment horizontal="center" vertical="top" wrapText="1"/>
    </xf>
    <xf numFmtId="2" fontId="21" fillId="8" borderId="136" xfId="0" applyNumberFormat="1" applyFont="1" applyFill="1" applyBorder="1" applyAlignment="1">
      <alignment horizontal="center" vertical="top" wrapText="1"/>
    </xf>
    <xf numFmtId="2" fontId="21" fillId="8" borderId="137" xfId="0" applyNumberFormat="1" applyFont="1" applyFill="1" applyBorder="1" applyAlignment="1">
      <alignment horizontal="center" vertical="top" wrapText="1"/>
    </xf>
    <xf numFmtId="0" fontId="21" fillId="37" borderId="133" xfId="0" applyNumberFormat="1" applyFont="1" applyFill="1" applyBorder="1" applyAlignment="1">
      <alignment horizontal="left" vertical="center" wrapText="1"/>
    </xf>
    <xf numFmtId="0" fontId="21" fillId="37" borderId="96" xfId="0" applyNumberFormat="1" applyFont="1" applyFill="1" applyBorder="1" applyAlignment="1">
      <alignment horizontal="left" vertical="center" wrapText="1"/>
    </xf>
    <xf numFmtId="168" fontId="20" fillId="0" borderId="3" xfId="3" applyNumberFormat="1" applyFont="1" applyBorder="1" applyAlignment="1">
      <alignment vertical="center" wrapText="1"/>
    </xf>
    <xf numFmtId="168" fontId="20" fillId="0" borderId="4" xfId="3" applyNumberFormat="1" applyFont="1" applyBorder="1" applyAlignment="1">
      <alignment vertical="center" wrapText="1"/>
    </xf>
    <xf numFmtId="0" fontId="23" fillId="19" borderId="8" xfId="0" applyFont="1" applyFill="1" applyBorder="1" applyAlignment="1">
      <alignment vertical="center" wrapText="1"/>
    </xf>
    <xf numFmtId="0" fontId="23" fillId="19" borderId="9" xfId="0" applyFont="1" applyFill="1" applyBorder="1" applyAlignment="1">
      <alignment vertical="center" wrapText="1"/>
    </xf>
    <xf numFmtId="166" fontId="20" fillId="0" borderId="52" xfId="3" applyFont="1" applyBorder="1" applyAlignment="1">
      <alignment horizontal="left" vertical="center" wrapText="1"/>
    </xf>
    <xf numFmtId="166" fontId="20" fillId="0" borderId="50" xfId="3" applyFont="1" applyBorder="1" applyAlignment="1">
      <alignment horizontal="left" vertical="center" wrapText="1"/>
    </xf>
    <xf numFmtId="166" fontId="20" fillId="0" borderId="51" xfId="3" applyFont="1" applyBorder="1" applyAlignment="1">
      <alignment horizontal="left" vertical="center" wrapText="1"/>
    </xf>
    <xf numFmtId="0" fontId="23" fillId="0" borderId="58" xfId="19" applyFont="1" applyBorder="1" applyAlignment="1">
      <alignment horizontal="left" vertical="center"/>
    </xf>
    <xf numFmtId="0" fontId="23" fillId="0" borderId="56" xfId="19" applyFont="1" applyBorder="1" applyAlignment="1">
      <alignment horizontal="left" vertical="center"/>
    </xf>
    <xf numFmtId="0" fontId="23" fillId="0" borderId="59" xfId="19" applyFont="1" applyBorder="1" applyAlignment="1">
      <alignment horizontal="left" vertical="center"/>
    </xf>
    <xf numFmtId="0" fontId="23" fillId="0" borderId="57" xfId="19" applyFont="1" applyBorder="1" applyAlignment="1">
      <alignment horizontal="left" vertical="center"/>
    </xf>
    <xf numFmtId="0" fontId="23" fillId="0" borderId="48" xfId="19" applyFont="1" applyBorder="1" applyAlignment="1">
      <alignment horizontal="left" vertical="center"/>
    </xf>
    <xf numFmtId="0" fontId="23" fillId="0" borderId="31" xfId="19" applyFont="1" applyBorder="1" applyAlignment="1">
      <alignment horizontal="left" vertical="center"/>
    </xf>
    <xf numFmtId="0" fontId="23" fillId="0" borderId="11" xfId="19" applyFont="1" applyBorder="1" applyAlignment="1">
      <alignment horizontal="left" vertical="center"/>
    </xf>
    <xf numFmtId="0" fontId="23" fillId="0" borderId="60" xfId="19" applyFont="1" applyBorder="1" applyAlignment="1">
      <alignment horizontal="left" vertical="center"/>
    </xf>
    <xf numFmtId="0" fontId="23" fillId="9" borderId="3" xfId="0" applyFont="1" applyFill="1" applyBorder="1" applyAlignment="1">
      <alignment horizontal="center" vertical="center" wrapText="1"/>
    </xf>
    <xf numFmtId="0" fontId="23" fillId="9" borderId="4" xfId="0" applyFont="1" applyFill="1" applyBorder="1" applyAlignment="1">
      <alignment horizontal="center" vertical="center" wrapText="1"/>
    </xf>
    <xf numFmtId="0" fontId="23" fillId="9" borderId="18" xfId="0" applyFont="1" applyFill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vertical="center" wrapText="1"/>
    </xf>
    <xf numFmtId="0" fontId="23" fillId="9" borderId="5" xfId="0" applyFont="1" applyFill="1" applyBorder="1" applyAlignment="1">
      <alignment horizontal="center" vertical="center" wrapText="1"/>
    </xf>
    <xf numFmtId="0" fontId="23" fillId="9" borderId="14" xfId="0" applyFont="1" applyFill="1" applyBorder="1" applyAlignment="1">
      <alignment horizontal="center" vertical="center" wrapText="1"/>
    </xf>
    <xf numFmtId="0" fontId="23" fillId="9" borderId="39" xfId="0" applyFont="1" applyFill="1" applyBorder="1" applyAlignment="1">
      <alignment horizontal="center" vertical="center" wrapText="1"/>
    </xf>
    <xf numFmtId="0" fontId="23" fillId="0" borderId="49" xfId="0" applyFont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3" xfId="0" applyFont="1" applyBorder="1" applyAlignment="1">
      <alignment vertical="center" wrapText="1"/>
    </xf>
    <xf numFmtId="176" fontId="23" fillId="0" borderId="1" xfId="0" applyNumberFormat="1" applyFont="1" applyBorder="1" applyAlignment="1">
      <alignment horizontal="center" vertical="center" wrapText="1"/>
    </xf>
    <xf numFmtId="176" fontId="23" fillId="0" borderId="6" xfId="0" applyNumberFormat="1" applyFont="1" applyBorder="1" applyAlignment="1">
      <alignment horizontal="center" vertical="center" wrapText="1"/>
    </xf>
    <xf numFmtId="0" fontId="23" fillId="0" borderId="49" xfId="0" applyFont="1" applyBorder="1" applyAlignment="1">
      <alignment horizontal="left" vertical="center"/>
    </xf>
    <xf numFmtId="0" fontId="23" fillId="0" borderId="18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176" fontId="23" fillId="0" borderId="18" xfId="0" applyNumberFormat="1" applyFont="1" applyBorder="1" applyAlignment="1">
      <alignment horizontal="right" vertical="center"/>
    </xf>
    <xf numFmtId="176" fontId="23" fillId="0" borderId="4" xfId="0" applyNumberFormat="1" applyFont="1" applyBorder="1" applyAlignment="1">
      <alignment horizontal="right" vertical="center"/>
    </xf>
    <xf numFmtId="0" fontId="23" fillId="0" borderId="3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53" xfId="19" applyFont="1" applyBorder="1" applyAlignment="1">
      <alignment horizontal="left" vertical="center"/>
    </xf>
    <xf numFmtId="0" fontId="23" fillId="0" borderId="55" xfId="19" applyFont="1" applyBorder="1" applyAlignment="1">
      <alignment horizontal="left" vertical="center"/>
    </xf>
    <xf numFmtId="0" fontId="23" fillId="0" borderId="61" xfId="19" applyFont="1" applyBorder="1" applyAlignment="1">
      <alignment horizontal="left" vertical="center"/>
    </xf>
    <xf numFmtId="176" fontId="23" fillId="0" borderId="62" xfId="19" applyNumberFormat="1" applyFont="1" applyBorder="1" applyAlignment="1">
      <alignment horizontal="right" vertical="center"/>
    </xf>
    <xf numFmtId="0" fontId="23" fillId="0" borderId="57" xfId="19" applyFont="1" applyBorder="1" applyAlignment="1">
      <alignment horizontal="right" vertical="center"/>
    </xf>
    <xf numFmtId="176" fontId="23" fillId="0" borderId="3" xfId="0" applyNumberFormat="1" applyFont="1" applyBorder="1" applyAlignment="1">
      <alignment horizontal="center" vertical="center" wrapText="1"/>
    </xf>
    <xf numFmtId="176" fontId="23" fillId="0" borderId="18" xfId="0" applyNumberFormat="1" applyFont="1" applyBorder="1" applyAlignment="1">
      <alignment horizontal="center" vertical="center" wrapText="1"/>
    </xf>
    <xf numFmtId="176" fontId="23" fillId="0" borderId="22" xfId="0" applyNumberFormat="1" applyFont="1" applyBorder="1" applyAlignment="1">
      <alignment horizontal="center" vertical="center" wrapText="1"/>
    </xf>
    <xf numFmtId="0" fontId="23" fillId="0" borderId="54" xfId="19" applyFont="1" applyBorder="1" applyAlignment="1">
      <alignment horizontal="left" vertical="center"/>
    </xf>
    <xf numFmtId="0" fontId="23" fillId="0" borderId="49" xfId="19" applyFont="1" applyBorder="1" applyAlignment="1">
      <alignment horizontal="left" vertical="center"/>
    </xf>
    <xf numFmtId="0" fontId="23" fillId="0" borderId="18" xfId="19" applyFont="1" applyBorder="1" applyAlignment="1">
      <alignment horizontal="left" vertical="center"/>
    </xf>
    <xf numFmtId="0" fontId="23" fillId="0" borderId="4" xfId="19" applyFont="1" applyBorder="1" applyAlignment="1">
      <alignment horizontal="left" vertical="center"/>
    </xf>
    <xf numFmtId="0" fontId="23" fillId="0" borderId="22" xfId="19" applyFont="1" applyBorder="1" applyAlignment="1">
      <alignment horizontal="left" vertical="center"/>
    </xf>
    <xf numFmtId="0" fontId="77" fillId="25" borderId="15" xfId="25" applyFont="1" applyFill="1" applyBorder="1" applyAlignment="1">
      <alignment horizontal="center" vertical="center"/>
    </xf>
    <xf numFmtId="0" fontId="77" fillId="25" borderId="16" xfId="25" applyFont="1" applyFill="1" applyBorder="1" applyAlignment="1">
      <alignment horizontal="center" vertical="center"/>
    </xf>
    <xf numFmtId="0" fontId="77" fillId="25" borderId="17" xfId="25" applyFont="1" applyFill="1" applyBorder="1" applyAlignment="1">
      <alignment horizontal="center" vertical="center"/>
    </xf>
    <xf numFmtId="0" fontId="78" fillId="27" borderId="135" xfId="25" applyFont="1" applyFill="1" applyBorder="1" applyAlignment="1">
      <alignment vertical="center"/>
    </xf>
    <xf numFmtId="0" fontId="78" fillId="27" borderId="179" xfId="25" applyFont="1" applyFill="1" applyBorder="1" applyAlignment="1">
      <alignment vertical="center"/>
    </xf>
    <xf numFmtId="0" fontId="78" fillId="27" borderId="179" xfId="25" applyFont="1" applyFill="1" applyBorder="1" applyAlignment="1">
      <alignment horizontal="center" vertical="center"/>
    </xf>
    <xf numFmtId="0" fontId="78" fillId="27" borderId="180" xfId="25" applyFont="1" applyFill="1" applyBorder="1" applyAlignment="1">
      <alignment horizontal="center" vertical="center"/>
    </xf>
    <xf numFmtId="0" fontId="41" fillId="17" borderId="128" xfId="25" applyFont="1" applyFill="1" applyBorder="1" applyAlignment="1">
      <alignment horizontal="right" vertical="center"/>
    </xf>
    <xf numFmtId="0" fontId="41" fillId="17" borderId="129" xfId="25" applyFont="1" applyFill="1" applyBorder="1" applyAlignment="1">
      <alignment horizontal="right" vertical="center"/>
    </xf>
    <xf numFmtId="0" fontId="79" fillId="26" borderId="127" xfId="25" applyFont="1" applyFill="1" applyBorder="1" applyAlignment="1">
      <alignment vertical="center"/>
    </xf>
    <xf numFmtId="0" fontId="79" fillId="26" borderId="128" xfId="25" applyFont="1" applyFill="1" applyBorder="1" applyAlignment="1">
      <alignment vertical="center"/>
    </xf>
    <xf numFmtId="187" fontId="41" fillId="17" borderId="128" xfId="25" applyNumberFormat="1" applyFont="1" applyFill="1" applyBorder="1" applyAlignment="1">
      <alignment horizontal="right" vertical="center"/>
    </xf>
    <xf numFmtId="187" fontId="41" fillId="17" borderId="129" xfId="25" applyNumberFormat="1" applyFont="1" applyFill="1" applyBorder="1" applyAlignment="1">
      <alignment horizontal="right" vertical="center"/>
    </xf>
    <xf numFmtId="0" fontId="80" fillId="17" borderId="128" xfId="25" applyFont="1" applyFill="1" applyBorder="1" applyAlignment="1">
      <alignment horizontal="right" vertical="center"/>
    </xf>
    <xf numFmtId="0" fontId="80" fillId="17" borderId="129" xfId="25" applyFont="1" applyFill="1" applyBorder="1" applyAlignment="1">
      <alignment horizontal="right" vertical="center"/>
    </xf>
    <xf numFmtId="3" fontId="41" fillId="17" borderId="128" xfId="25" applyNumberFormat="1" applyFont="1" applyFill="1" applyBorder="1" applyAlignment="1">
      <alignment horizontal="right" vertical="center"/>
    </xf>
    <xf numFmtId="3" fontId="41" fillId="17" borderId="129" xfId="25" applyNumberFormat="1" applyFont="1" applyFill="1" applyBorder="1" applyAlignment="1">
      <alignment horizontal="right" vertical="center"/>
    </xf>
    <xf numFmtId="9" fontId="41" fillId="29" borderId="128" xfId="20" applyFont="1" applyFill="1" applyBorder="1" applyAlignment="1">
      <alignment horizontal="right" vertical="center"/>
    </xf>
    <xf numFmtId="9" fontId="41" fillId="29" borderId="129" xfId="20" applyFont="1" applyFill="1" applyBorder="1" applyAlignment="1">
      <alignment horizontal="right" vertical="center"/>
    </xf>
    <xf numFmtId="0" fontId="41" fillId="17" borderId="131" xfId="25" applyFont="1" applyFill="1" applyBorder="1" applyAlignment="1">
      <alignment horizontal="right" vertical="center"/>
    </xf>
    <xf numFmtId="0" fontId="41" fillId="17" borderId="132" xfId="25" applyFont="1" applyFill="1" applyBorder="1" applyAlignment="1">
      <alignment horizontal="right" vertical="center"/>
    </xf>
    <xf numFmtId="49" fontId="41" fillId="17" borderId="128" xfId="25" applyNumberFormat="1" applyFont="1" applyFill="1" applyBorder="1" applyAlignment="1">
      <alignment horizontal="right" vertical="center"/>
    </xf>
    <xf numFmtId="49" fontId="41" fillId="17" borderId="129" xfId="25" applyNumberFormat="1" applyFont="1" applyFill="1" applyBorder="1" applyAlignment="1">
      <alignment horizontal="right" vertical="center"/>
    </xf>
    <xf numFmtId="0" fontId="47" fillId="42" borderId="179" xfId="25" applyFont="1" applyFill="1" applyBorder="1" applyAlignment="1">
      <alignment horizontal="center" vertical="center"/>
    </xf>
    <xf numFmtId="0" fontId="47" fillId="42" borderId="141" xfId="25" applyFont="1" applyFill="1" applyBorder="1" applyAlignment="1">
      <alignment horizontal="center" vertical="center"/>
    </xf>
    <xf numFmtId="0" fontId="47" fillId="42" borderId="179" xfId="25" applyFont="1" applyFill="1" applyBorder="1" applyAlignment="1">
      <alignment horizontal="center" vertical="center" wrapText="1"/>
    </xf>
    <xf numFmtId="0" fontId="47" fillId="42" borderId="141" xfId="25" applyFont="1" applyFill="1" applyBorder="1" applyAlignment="1">
      <alignment horizontal="center" vertical="center" wrapText="1"/>
    </xf>
    <xf numFmtId="0" fontId="47" fillId="42" borderId="184" xfId="25" applyFont="1" applyFill="1" applyBorder="1" applyAlignment="1">
      <alignment horizontal="center" vertical="center" wrapText="1"/>
    </xf>
    <xf numFmtId="0" fontId="47" fillId="42" borderId="185" xfId="25" applyFont="1" applyFill="1" applyBorder="1" applyAlignment="1">
      <alignment horizontal="center" vertical="center" wrapText="1"/>
    </xf>
    <xf numFmtId="0" fontId="47" fillId="42" borderId="180" xfId="25" applyFont="1" applyFill="1" applyBorder="1" applyAlignment="1">
      <alignment horizontal="center" vertical="center" wrapText="1"/>
    </xf>
    <xf numFmtId="0" fontId="47" fillId="42" borderId="143" xfId="25" applyFont="1" applyFill="1" applyBorder="1" applyAlignment="1">
      <alignment horizontal="center" vertical="center" wrapText="1"/>
    </xf>
    <xf numFmtId="17" fontId="47" fillId="42" borderId="186" xfId="25" applyNumberFormat="1" applyFont="1" applyFill="1" applyBorder="1" applyAlignment="1">
      <alignment horizontal="center" vertical="center"/>
    </xf>
    <xf numFmtId="17" fontId="47" fillId="42" borderId="179" xfId="25" applyNumberFormat="1" applyFont="1" applyFill="1" applyBorder="1" applyAlignment="1">
      <alignment horizontal="center" vertical="center"/>
    </xf>
    <xf numFmtId="17" fontId="47" fillId="42" borderId="180" xfId="25" applyNumberFormat="1" applyFont="1" applyFill="1" applyBorder="1" applyAlignment="1">
      <alignment horizontal="center" vertical="center"/>
    </xf>
    <xf numFmtId="188" fontId="47" fillId="42" borderId="186" xfId="25" applyNumberFormat="1" applyFont="1" applyFill="1" applyBorder="1" applyAlignment="1">
      <alignment horizontal="center" vertical="center"/>
    </xf>
    <xf numFmtId="188" fontId="47" fillId="42" borderId="179" xfId="25" applyNumberFormat="1" applyFont="1" applyFill="1" applyBorder="1" applyAlignment="1">
      <alignment horizontal="center" vertical="center"/>
    </xf>
    <xf numFmtId="188" fontId="47" fillId="42" borderId="180" xfId="25" applyNumberFormat="1" applyFont="1" applyFill="1" applyBorder="1" applyAlignment="1">
      <alignment horizontal="center" vertical="center"/>
    </xf>
    <xf numFmtId="0" fontId="47" fillId="42" borderId="135" xfId="25" applyFont="1" applyFill="1" applyBorder="1" applyAlignment="1">
      <alignment horizontal="center" vertical="center" wrapText="1"/>
    </xf>
    <xf numFmtId="0" fontId="47" fillId="42" borderId="144" xfId="25" applyFont="1" applyFill="1" applyBorder="1" applyAlignment="1">
      <alignment horizontal="center" vertical="center" wrapText="1"/>
    </xf>
    <xf numFmtId="0" fontId="47" fillId="42" borderId="183" xfId="25" applyFont="1" applyFill="1" applyBorder="1" applyAlignment="1">
      <alignment horizontal="center" vertical="center"/>
    </xf>
    <xf numFmtId="0" fontId="47" fillId="42" borderId="13" xfId="25" applyFont="1" applyFill="1" applyBorder="1" applyAlignment="1">
      <alignment horizontal="center" vertical="center"/>
    </xf>
    <xf numFmtId="0" fontId="47" fillId="42" borderId="183" xfId="25" applyFont="1" applyFill="1" applyBorder="1" applyAlignment="1">
      <alignment horizontal="center" vertical="center" wrapText="1"/>
    </xf>
    <xf numFmtId="0" fontId="47" fillId="42" borderId="13" xfId="25" applyFont="1" applyFill="1" applyBorder="1" applyAlignment="1">
      <alignment horizontal="center" vertical="center" wrapText="1"/>
    </xf>
    <xf numFmtId="0" fontId="49" fillId="25" borderId="181" xfId="25" applyFont="1" applyFill="1" applyBorder="1" applyAlignment="1">
      <alignment horizontal="center" vertical="center"/>
    </xf>
    <xf numFmtId="0" fontId="49" fillId="25" borderId="112" xfId="25" applyFont="1" applyFill="1" applyBorder="1" applyAlignment="1">
      <alignment horizontal="center" vertical="center"/>
    </xf>
    <xf numFmtId="0" fontId="49" fillId="25" borderId="182" xfId="25" applyFont="1" applyFill="1" applyBorder="1" applyAlignment="1">
      <alignment horizontal="center" vertical="center"/>
    </xf>
    <xf numFmtId="0" fontId="79" fillId="26" borderId="130" xfId="25" applyFont="1" applyFill="1" applyBorder="1" applyAlignment="1">
      <alignment vertical="center"/>
    </xf>
    <xf numFmtId="0" fontId="79" fillId="26" borderId="131" xfId="25" applyFont="1" applyFill="1" applyBorder="1" applyAlignment="1">
      <alignment vertical="center"/>
    </xf>
    <xf numFmtId="188" fontId="47" fillId="42" borderId="135" xfId="25" applyNumberFormat="1" applyFont="1" applyFill="1" applyBorder="1" applyAlignment="1">
      <alignment horizontal="center" vertical="center"/>
    </xf>
    <xf numFmtId="0" fontId="47" fillId="42" borderId="187" xfId="25" applyFont="1" applyFill="1" applyBorder="1" applyAlignment="1">
      <alignment horizontal="center" vertical="center"/>
    </xf>
    <xf numFmtId="0" fontId="35" fillId="26" borderId="194" xfId="28" applyFont="1" applyFill="1" applyBorder="1" applyAlignment="1">
      <alignment vertical="center"/>
    </xf>
    <xf numFmtId="0" fontId="35" fillId="26" borderId="179" xfId="28" applyFont="1" applyFill="1" applyBorder="1" applyAlignment="1">
      <alignment vertical="center"/>
    </xf>
    <xf numFmtId="0" fontId="37" fillId="17" borderId="179" xfId="28" applyFont="1" applyFill="1" applyBorder="1" applyAlignment="1">
      <alignment horizontal="right" vertical="center"/>
    </xf>
    <xf numFmtId="0" fontId="37" fillId="17" borderId="180" xfId="28" applyFont="1" applyFill="1" applyBorder="1" applyAlignment="1">
      <alignment horizontal="right" vertical="center"/>
    </xf>
    <xf numFmtId="0" fontId="35" fillId="26" borderId="127" xfId="28" applyFont="1" applyFill="1" applyBorder="1" applyAlignment="1">
      <alignment vertical="center" wrapText="1"/>
    </xf>
    <xf numFmtId="0" fontId="35" fillId="26" borderId="128" xfId="28" applyFont="1" applyFill="1" applyBorder="1" applyAlignment="1">
      <alignment vertical="center" wrapText="1"/>
    </xf>
    <xf numFmtId="0" fontId="37" fillId="17" borderId="128" xfId="28" applyFont="1" applyFill="1" applyBorder="1" applyAlignment="1">
      <alignment horizontal="right" vertical="center" wrapText="1"/>
    </xf>
    <xf numFmtId="0" fontId="37" fillId="17" borderId="129" xfId="28" applyFont="1" applyFill="1" applyBorder="1" applyAlignment="1">
      <alignment horizontal="right" vertical="center" wrapText="1"/>
    </xf>
    <xf numFmtId="0" fontId="35" fillId="26" borderId="127" xfId="28" applyFont="1" applyFill="1" applyBorder="1" applyAlignment="1">
      <alignment vertical="center"/>
    </xf>
    <xf numFmtId="0" fontId="35" fillId="26" borderId="128" xfId="28" applyFont="1" applyFill="1" applyBorder="1" applyAlignment="1">
      <alignment vertical="center"/>
    </xf>
    <xf numFmtId="0" fontId="37" fillId="17" borderId="128" xfId="28" applyFont="1" applyFill="1" applyBorder="1" applyAlignment="1">
      <alignment horizontal="right" vertical="center"/>
    </xf>
    <xf numFmtId="0" fontId="37" fillId="17" borderId="129" xfId="28" applyFont="1" applyFill="1" applyBorder="1" applyAlignment="1">
      <alignment horizontal="right" vertical="center"/>
    </xf>
    <xf numFmtId="14" fontId="37" fillId="17" borderId="128" xfId="28" applyNumberFormat="1" applyFont="1" applyFill="1" applyBorder="1" applyAlignment="1">
      <alignment horizontal="right" vertical="center"/>
    </xf>
    <xf numFmtId="22" fontId="37" fillId="17" borderId="128" xfId="28" applyNumberFormat="1" applyFont="1" applyFill="1" applyBorder="1" applyAlignment="1">
      <alignment horizontal="right" vertical="center"/>
    </xf>
    <xf numFmtId="0" fontId="36" fillId="17" borderId="0" xfId="28" applyFont="1" applyFill="1" applyBorder="1"/>
    <xf numFmtId="0" fontId="35" fillId="26" borderId="127" xfId="28" applyFont="1" applyFill="1" applyBorder="1" applyAlignment="1">
      <alignment horizontal="center" vertical="center" wrapText="1"/>
    </xf>
    <xf numFmtId="0" fontId="35" fillId="26" borderId="128" xfId="28" applyFont="1" applyFill="1" applyBorder="1" applyAlignment="1">
      <alignment horizontal="center" vertical="center"/>
    </xf>
    <xf numFmtId="0" fontId="35" fillId="26" borderId="129" xfId="28" applyFont="1" applyFill="1" applyBorder="1" applyAlignment="1">
      <alignment horizontal="center" vertical="center"/>
    </xf>
    <xf numFmtId="0" fontId="36" fillId="17" borderId="127" xfId="28" applyFont="1" applyFill="1" applyBorder="1"/>
    <xf numFmtId="0" fontId="37" fillId="17" borderId="128" xfId="28" applyFont="1" applyFill="1" applyBorder="1" applyAlignment="1">
      <alignment horizontal="center" vertical="center"/>
    </xf>
    <xf numFmtId="14" fontId="37" fillId="17" borderId="128" xfId="28" applyNumberFormat="1" applyFont="1" applyFill="1" applyBorder="1" applyAlignment="1">
      <alignment horizontal="center" vertical="center"/>
    </xf>
    <xf numFmtId="0" fontId="37" fillId="17" borderId="129" xfId="28" applyFont="1" applyFill="1" applyBorder="1" applyAlignment="1">
      <alignment horizontal="center" vertical="center"/>
    </xf>
    <xf numFmtId="0" fontId="36" fillId="17" borderId="130" xfId="28" applyFont="1" applyFill="1" applyBorder="1"/>
    <xf numFmtId="0" fontId="37" fillId="17" borderId="131" xfId="28" applyFont="1" applyFill="1" applyBorder="1" applyAlignment="1">
      <alignment horizontal="center" vertical="center"/>
    </xf>
    <xf numFmtId="14" fontId="37" fillId="17" borderId="131" xfId="28" applyNumberFormat="1" applyFont="1" applyFill="1" applyBorder="1" applyAlignment="1">
      <alignment horizontal="center" vertical="center"/>
    </xf>
    <xf numFmtId="0" fontId="37" fillId="17" borderId="132" xfId="28" applyFont="1" applyFill="1" applyBorder="1" applyAlignment="1">
      <alignment horizontal="center" vertical="center"/>
    </xf>
    <xf numFmtId="0" fontId="47" fillId="26" borderId="194" xfId="43" applyFont="1" applyFill="1" applyBorder="1" applyAlignment="1">
      <alignment horizontal="center" vertical="center"/>
    </xf>
    <xf numFmtId="0" fontId="47" fillId="26" borderId="179" xfId="43" applyFont="1" applyFill="1" applyBorder="1" applyAlignment="1">
      <alignment horizontal="center" vertical="center"/>
    </xf>
    <xf numFmtId="0" fontId="1" fillId="0" borderId="190" xfId="43" applyFont="1" applyBorder="1" applyAlignment="1">
      <alignment vertical="center"/>
    </xf>
    <xf numFmtId="0" fontId="1" fillId="0" borderId="161" xfId="43" applyFont="1" applyBorder="1" applyAlignment="1">
      <alignment vertical="center"/>
    </xf>
    <xf numFmtId="0" fontId="47" fillId="26" borderId="128" xfId="43" applyFont="1" applyFill="1" applyBorder="1" applyAlignment="1">
      <alignment vertical="center" wrapText="1"/>
    </xf>
    <xf numFmtId="0" fontId="1" fillId="0" borderId="163" xfId="43" applyFont="1" applyBorder="1" applyAlignment="1">
      <alignment vertical="center"/>
    </xf>
    <xf numFmtId="0" fontId="47" fillId="26" borderId="127" xfId="43" applyFont="1" applyFill="1" applyBorder="1" applyAlignment="1">
      <alignment horizontal="center" vertical="center"/>
    </xf>
    <xf numFmtId="0" fontId="47" fillId="26" borderId="128" xfId="43" applyFont="1" applyFill="1" applyBorder="1" applyAlignment="1">
      <alignment horizontal="center" vertical="center"/>
    </xf>
    <xf numFmtId="0" fontId="1" fillId="0" borderId="128" xfId="43" applyFont="1" applyBorder="1" applyAlignment="1">
      <alignment horizontal="center" vertical="center"/>
    </xf>
    <xf numFmtId="0" fontId="47" fillId="26" borderId="128" xfId="43" applyFont="1" applyFill="1" applyBorder="1" applyAlignment="1">
      <alignment vertical="center"/>
    </xf>
    <xf numFmtId="0" fontId="37" fillId="17" borderId="129" xfId="28" applyFont="1" applyFill="1" applyBorder="1" applyAlignment="1">
      <alignment horizontal="right" vertical="center"/>
    </xf>
    <xf numFmtId="0" fontId="31" fillId="26" borderId="127" xfId="43" applyFont="1" applyFill="1" applyBorder="1" applyAlignment="1">
      <alignment horizontal="center" vertical="center"/>
    </xf>
    <xf numFmtId="0" fontId="31" fillId="26" borderId="128" xfId="43" applyFont="1" applyFill="1" applyBorder="1" applyAlignment="1">
      <alignment horizontal="center" vertical="center"/>
    </xf>
    <xf numFmtId="0" fontId="31" fillId="26" borderId="128" xfId="43" applyFont="1" applyFill="1" applyBorder="1" applyAlignment="1">
      <alignment horizontal="center" vertical="center" wrapText="1"/>
    </xf>
    <xf numFmtId="0" fontId="31" fillId="26" borderId="129" xfId="43" applyFont="1" applyFill="1" applyBorder="1" applyAlignment="1">
      <alignment horizontal="center" vertical="center"/>
    </xf>
    <xf numFmtId="0" fontId="31" fillId="26" borderId="128" xfId="43" applyFont="1" applyFill="1" applyBorder="1" applyAlignment="1">
      <alignment horizontal="center" vertical="center" wrapText="1"/>
    </xf>
    <xf numFmtId="17" fontId="7" fillId="0" borderId="80" xfId="43" applyNumberFormat="1" applyBorder="1"/>
    <xf numFmtId="17" fontId="7" fillId="0" borderId="82" xfId="43" applyNumberFormat="1" applyBorder="1"/>
    <xf numFmtId="3" fontId="7" fillId="0" borderId="128" xfId="43" applyNumberFormat="1" applyBorder="1" applyAlignment="1">
      <alignment horizontal="right"/>
    </xf>
    <xf numFmtId="3" fontId="7" fillId="0" borderId="129" xfId="43" applyNumberFormat="1" applyBorder="1" applyAlignment="1">
      <alignment horizontal="right"/>
    </xf>
    <xf numFmtId="0" fontId="31" fillId="26" borderId="80" xfId="43" applyFont="1" applyFill="1" applyBorder="1"/>
    <xf numFmtId="0" fontId="31" fillId="26" borderId="82" xfId="43" applyFont="1" applyFill="1" applyBorder="1"/>
    <xf numFmtId="3" fontId="31" fillId="26" borderId="128" xfId="43" applyNumberFormat="1" applyFont="1" applyFill="1" applyBorder="1" applyAlignment="1">
      <alignment horizontal="right"/>
    </xf>
    <xf numFmtId="3" fontId="47" fillId="26" borderId="129" xfId="43" applyNumberFormat="1" applyFont="1" applyFill="1" applyBorder="1" applyAlignment="1">
      <alignment horizontal="right"/>
    </xf>
    <xf numFmtId="0" fontId="31" fillId="26" borderId="130" xfId="43" applyFont="1" applyFill="1" applyBorder="1"/>
    <xf numFmtId="0" fontId="31" fillId="26" borderId="131" xfId="43" applyFont="1" applyFill="1" applyBorder="1"/>
    <xf numFmtId="3" fontId="31" fillId="26" borderId="131" xfId="43" applyNumberFormat="1" applyFont="1" applyFill="1" applyBorder="1" applyAlignment="1">
      <alignment horizontal="right"/>
    </xf>
    <xf numFmtId="3" fontId="31" fillId="26" borderId="132" xfId="43" applyNumberFormat="1" applyFont="1" applyFill="1" applyBorder="1" applyAlignment="1">
      <alignment horizontal="right"/>
    </xf>
    <xf numFmtId="0" fontId="1" fillId="17" borderId="0" xfId="44" applyFill="1"/>
    <xf numFmtId="0" fontId="49" fillId="25" borderId="45" xfId="44" applyFont="1" applyFill="1" applyBorder="1" applyAlignment="1">
      <alignment horizontal="center" vertical="center"/>
    </xf>
    <xf numFmtId="0" fontId="49" fillId="25" borderId="46" xfId="44" applyFont="1" applyFill="1" applyBorder="1" applyAlignment="1">
      <alignment horizontal="center" vertical="center"/>
    </xf>
    <xf numFmtId="0" fontId="49" fillId="25" borderId="47" xfId="44" applyFont="1" applyFill="1" applyBorder="1" applyAlignment="1">
      <alignment horizontal="center" vertical="center"/>
    </xf>
    <xf numFmtId="0" fontId="47" fillId="26" borderId="195" xfId="44" applyFont="1" applyFill="1" applyBorder="1" applyAlignment="1">
      <alignment vertical="center"/>
    </xf>
    <xf numFmtId="0" fontId="47" fillId="26" borderId="161" xfId="44" applyFont="1" applyFill="1" applyBorder="1" applyAlignment="1">
      <alignment vertical="center"/>
    </xf>
    <xf numFmtId="0" fontId="47" fillId="26" borderId="186" xfId="44" applyFont="1" applyFill="1" applyBorder="1" applyAlignment="1">
      <alignment vertical="center"/>
    </xf>
    <xf numFmtId="0" fontId="1" fillId="17" borderId="179" xfId="44" applyFill="1" applyBorder="1" applyAlignment="1">
      <alignment horizontal="right" vertical="center"/>
    </xf>
    <xf numFmtId="0" fontId="1" fillId="17" borderId="180" xfId="44" applyFill="1" applyBorder="1" applyAlignment="1">
      <alignment horizontal="right" vertical="center"/>
    </xf>
    <xf numFmtId="0" fontId="47" fillId="26" borderId="80" xfId="44" applyFont="1" applyFill="1" applyBorder="1" applyAlignment="1">
      <alignment vertical="center"/>
    </xf>
    <xf numFmtId="0" fontId="47" fillId="26" borderId="81" xfId="44" applyFont="1" applyFill="1" applyBorder="1" applyAlignment="1">
      <alignment vertical="center"/>
    </xf>
    <xf numFmtId="0" fontId="47" fillId="26" borderId="82" xfId="44" applyFont="1" applyFill="1" applyBorder="1" applyAlignment="1">
      <alignment vertical="center"/>
    </xf>
    <xf numFmtId="0" fontId="1" fillId="17" borderId="128" xfId="44" applyFill="1" applyBorder="1" applyAlignment="1">
      <alignment horizontal="right" vertical="center"/>
    </xf>
    <xf numFmtId="0" fontId="1" fillId="17" borderId="129" xfId="44" applyFill="1" applyBorder="1" applyAlignment="1">
      <alignment horizontal="right" vertical="center"/>
    </xf>
    <xf numFmtId="49" fontId="0" fillId="17" borderId="128" xfId="44" applyNumberFormat="1" applyFont="1" applyFill="1" applyBorder="1" applyAlignment="1">
      <alignment horizontal="right" vertical="center"/>
    </xf>
    <xf numFmtId="49" fontId="1" fillId="17" borderId="128" xfId="44" applyNumberFormat="1" applyFill="1" applyBorder="1" applyAlignment="1">
      <alignment horizontal="right" vertical="center"/>
    </xf>
    <xf numFmtId="49" fontId="1" fillId="17" borderId="129" xfId="44" applyNumberFormat="1" applyFill="1" applyBorder="1" applyAlignment="1">
      <alignment horizontal="right" vertical="center"/>
    </xf>
    <xf numFmtId="5" fontId="37" fillId="17" borderId="128" xfId="44" applyNumberFormat="1" applyFont="1" applyFill="1" applyBorder="1" applyAlignment="1">
      <alignment horizontal="right" vertical="center"/>
    </xf>
    <xf numFmtId="5" fontId="37" fillId="17" borderId="129" xfId="44" applyNumberFormat="1" applyFont="1" applyFill="1" applyBorder="1" applyAlignment="1">
      <alignment horizontal="right" vertical="center"/>
    </xf>
    <xf numFmtId="14" fontId="1" fillId="17" borderId="128" xfId="44" applyNumberFormat="1" applyFill="1" applyBorder="1" applyAlignment="1">
      <alignment horizontal="right" vertical="center"/>
    </xf>
    <xf numFmtId="14" fontId="47" fillId="26" borderId="128" xfId="44" applyNumberFormat="1" applyFont="1" applyFill="1" applyBorder="1" applyAlignment="1">
      <alignment horizontal="left" vertical="center"/>
    </xf>
    <xf numFmtId="1" fontId="1" fillId="17" borderId="129" xfId="44" applyNumberFormat="1" applyFill="1" applyBorder="1" applyAlignment="1">
      <alignment horizontal="right" vertical="center"/>
    </xf>
    <xf numFmtId="0" fontId="1" fillId="17" borderId="128" xfId="44" applyFill="1" applyBorder="1" applyAlignment="1">
      <alignment horizontal="right" vertical="center" wrapText="1"/>
    </xf>
    <xf numFmtId="0" fontId="1" fillId="17" borderId="129" xfId="44" applyFill="1" applyBorder="1" applyAlignment="1">
      <alignment horizontal="right" vertical="center" wrapText="1"/>
    </xf>
    <xf numFmtId="0" fontId="47" fillId="26" borderId="80" xfId="44" applyFont="1" applyFill="1" applyBorder="1" applyAlignment="1">
      <alignment vertical="center" wrapText="1"/>
    </xf>
    <xf numFmtId="0" fontId="47" fillId="26" borderId="81" xfId="44" applyFont="1" applyFill="1" applyBorder="1" applyAlignment="1">
      <alignment vertical="center" wrapText="1"/>
    </xf>
    <xf numFmtId="0" fontId="47" fillId="26" borderId="82" xfId="44" applyFont="1" applyFill="1" applyBorder="1" applyAlignment="1">
      <alignment vertical="center" wrapText="1"/>
    </xf>
    <xf numFmtId="14" fontId="1" fillId="17" borderId="128" xfId="44" applyNumberFormat="1" applyFill="1" applyBorder="1" applyAlignment="1">
      <alignment horizontal="right" vertical="center"/>
    </xf>
    <xf numFmtId="14" fontId="1" fillId="17" borderId="129" xfId="44" applyNumberFormat="1" applyFill="1" applyBorder="1" applyAlignment="1">
      <alignment horizontal="right" vertical="center"/>
    </xf>
    <xf numFmtId="0" fontId="1" fillId="17" borderId="141" xfId="44" applyFill="1" applyBorder="1" applyAlignment="1">
      <alignment horizontal="right" vertical="center"/>
    </xf>
    <xf numFmtId="0" fontId="1" fillId="17" borderId="143" xfId="44" applyFill="1" applyBorder="1" applyAlignment="1">
      <alignment horizontal="right" vertical="center"/>
    </xf>
    <xf numFmtId="0" fontId="47" fillId="26" borderId="63" xfId="44" applyFont="1" applyFill="1" applyBorder="1" applyAlignment="1">
      <alignment horizontal="left" vertical="center"/>
    </xf>
    <xf numFmtId="0" fontId="47" fillId="26" borderId="177" xfId="44" applyFont="1" applyFill="1" applyBorder="1" applyAlignment="1">
      <alignment horizontal="left" vertical="center"/>
    </xf>
    <xf numFmtId="0" fontId="47" fillId="26" borderId="178" xfId="44" applyFont="1" applyFill="1" applyBorder="1" applyAlignment="1">
      <alignment horizontal="left" vertical="center"/>
    </xf>
    <xf numFmtId="22" fontId="1" fillId="17" borderId="196" xfId="44" applyNumberFormat="1" applyFill="1" applyBorder="1" applyAlignment="1">
      <alignment horizontal="right" vertical="center"/>
    </xf>
    <xf numFmtId="22" fontId="1" fillId="17" borderId="177" xfId="44" applyNumberFormat="1" applyFill="1" applyBorder="1" applyAlignment="1">
      <alignment horizontal="right" vertical="center"/>
    </xf>
    <xf numFmtId="22" fontId="1" fillId="17" borderId="94" xfId="44" applyNumberFormat="1" applyFill="1" applyBorder="1" applyAlignment="1">
      <alignment horizontal="right" vertical="center"/>
    </xf>
    <xf numFmtId="0" fontId="49" fillId="25" borderId="15" xfId="44" applyFont="1" applyFill="1" applyBorder="1" applyAlignment="1">
      <alignment horizontal="center" vertical="center"/>
    </xf>
    <xf numFmtId="0" fontId="49" fillId="25" borderId="16" xfId="44" applyFont="1" applyFill="1" applyBorder="1" applyAlignment="1">
      <alignment horizontal="center" vertical="center"/>
    </xf>
    <xf numFmtId="0" fontId="49" fillId="25" borderId="17" xfId="44" applyFont="1" applyFill="1" applyBorder="1" applyAlignment="1">
      <alignment horizontal="center" vertical="center"/>
    </xf>
    <xf numFmtId="0" fontId="47" fillId="26" borderId="127" xfId="44" applyFont="1" applyFill="1" applyBorder="1"/>
    <xf numFmtId="0" fontId="47" fillId="26" borderId="128" xfId="44" applyFont="1" applyFill="1" applyBorder="1"/>
    <xf numFmtId="172" fontId="37" fillId="17" borderId="128" xfId="44" applyNumberFormat="1" applyFont="1" applyFill="1" applyBorder="1"/>
    <xf numFmtId="173" fontId="37" fillId="17" borderId="129" xfId="44" applyNumberFormat="1" applyFont="1" applyFill="1" applyBorder="1"/>
    <xf numFmtId="0" fontId="47" fillId="26" borderId="130" xfId="44" applyFont="1" applyFill="1" applyBorder="1"/>
    <xf numFmtId="0" fontId="47" fillId="26" borderId="131" xfId="44" applyFont="1" applyFill="1" applyBorder="1"/>
    <xf numFmtId="172" fontId="37" fillId="28" borderId="131" xfId="44" applyNumberFormat="1" applyFont="1" applyFill="1" applyBorder="1"/>
    <xf numFmtId="173" fontId="37" fillId="28" borderId="132" xfId="44" applyNumberFormat="1" applyFont="1" applyFill="1" applyBorder="1"/>
    <xf numFmtId="0" fontId="47" fillId="26" borderId="194" xfId="44" applyFont="1" applyFill="1" applyBorder="1" applyAlignment="1">
      <alignment horizontal="center" vertical="center" wrapText="1"/>
    </xf>
    <xf numFmtId="0" fontId="47" fillId="26" borderId="179" xfId="44" applyFont="1" applyFill="1" applyBorder="1" applyAlignment="1">
      <alignment horizontal="center" vertical="center" wrapText="1"/>
    </xf>
    <xf numFmtId="0" fontId="47" fillId="26" borderId="180" xfId="44" applyFont="1" applyFill="1" applyBorder="1" applyAlignment="1">
      <alignment horizontal="center" vertical="center" wrapText="1"/>
    </xf>
    <xf numFmtId="0" fontId="50" fillId="17" borderId="127" xfId="44" applyFont="1" applyFill="1" applyBorder="1" applyAlignment="1">
      <alignment horizontal="center" vertical="center" wrapText="1"/>
    </xf>
    <xf numFmtId="0" fontId="50" fillId="17" borderId="128" xfId="44" applyFont="1" applyFill="1" applyBorder="1" applyAlignment="1">
      <alignment horizontal="center" vertical="center" wrapText="1"/>
    </xf>
    <xf numFmtId="14" fontId="50" fillId="17" borderId="128" xfId="44" applyNumberFormat="1" applyFont="1" applyFill="1" applyBorder="1" applyAlignment="1">
      <alignment horizontal="center" vertical="center" wrapText="1"/>
    </xf>
    <xf numFmtId="5" fontId="50" fillId="17" borderId="128" xfId="44" applyNumberFormat="1" applyFont="1" applyFill="1" applyBorder="1" applyAlignment="1">
      <alignment horizontal="center" vertical="center" wrapText="1"/>
    </xf>
    <xf numFmtId="0" fontId="50" fillId="17" borderId="129" xfId="44" applyFont="1" applyFill="1" applyBorder="1" applyAlignment="1">
      <alignment horizontal="center" vertical="center" wrapText="1"/>
    </xf>
    <xf numFmtId="0" fontId="50" fillId="17" borderId="130" xfId="44" applyFont="1" applyFill="1" applyBorder="1" applyAlignment="1">
      <alignment horizontal="center" vertical="center" wrapText="1"/>
    </xf>
    <xf numFmtId="0" fontId="50" fillId="17" borderId="131" xfId="44" applyFont="1" applyFill="1" applyBorder="1" applyAlignment="1">
      <alignment horizontal="center" vertical="center" wrapText="1"/>
    </xf>
    <xf numFmtId="14" fontId="50" fillId="17" borderId="131" xfId="44" applyNumberFormat="1" applyFont="1" applyFill="1" applyBorder="1" applyAlignment="1">
      <alignment horizontal="center" vertical="center" wrapText="1"/>
    </xf>
    <xf numFmtId="5" fontId="50" fillId="17" borderId="131" xfId="44" applyNumberFormat="1" applyFont="1" applyFill="1" applyBorder="1" applyAlignment="1">
      <alignment horizontal="center" vertical="center" wrapText="1"/>
    </xf>
    <xf numFmtId="0" fontId="50" fillId="17" borderId="132" xfId="44" applyFont="1" applyFill="1" applyBorder="1" applyAlignment="1">
      <alignment horizontal="center" vertical="center" wrapText="1"/>
    </xf>
    <xf numFmtId="0" fontId="1" fillId="17" borderId="0" xfId="44" applyFill="1" applyAlignment="1">
      <alignment wrapText="1"/>
    </xf>
    <xf numFmtId="0" fontId="49" fillId="25" borderId="142" xfId="44" applyFont="1" applyFill="1" applyBorder="1" applyAlignment="1">
      <alignment horizontal="center" vertical="center" wrapText="1"/>
    </xf>
    <xf numFmtId="0" fontId="49" fillId="25" borderId="197" xfId="44" applyFont="1" applyFill="1" applyBorder="1" applyAlignment="1">
      <alignment horizontal="center" vertical="center" wrapText="1"/>
    </xf>
    <xf numFmtId="0" fontId="49" fillId="25" borderId="198" xfId="44" applyFont="1" applyFill="1" applyBorder="1" applyAlignment="1">
      <alignment horizontal="center" vertical="center" wrapText="1"/>
    </xf>
    <xf numFmtId="0" fontId="47" fillId="26" borderId="19" xfId="44" applyFont="1" applyFill="1" applyBorder="1" applyAlignment="1">
      <alignment horizontal="center" vertical="center" wrapText="1"/>
    </xf>
    <xf numFmtId="0" fontId="47" fillId="26" borderId="20" xfId="44" applyFont="1" applyFill="1" applyBorder="1" applyAlignment="1">
      <alignment horizontal="center" vertical="center" wrapText="1"/>
    </xf>
    <xf numFmtId="0" fontId="47" fillId="26" borderId="20" xfId="44" applyFont="1" applyFill="1" applyBorder="1" applyAlignment="1">
      <alignment horizontal="center" vertical="center" wrapText="1"/>
    </xf>
    <xf numFmtId="0" fontId="47" fillId="26" borderId="21" xfId="44" applyFont="1" applyFill="1" applyBorder="1" applyAlignment="1">
      <alignment horizontal="center" vertical="center" wrapText="1"/>
    </xf>
    <xf numFmtId="0" fontId="1" fillId="17" borderId="0" xfId="44" applyFill="1" applyAlignment="1">
      <alignment horizontal="center"/>
    </xf>
    <xf numFmtId="1" fontId="50" fillId="17" borderId="127" xfId="44" applyNumberFormat="1" applyFont="1" applyFill="1" applyBorder="1" applyAlignment="1">
      <alignment horizontal="center" vertical="center" wrapText="1"/>
    </xf>
    <xf numFmtId="49" fontId="50" fillId="17" borderId="128" xfId="44" applyNumberFormat="1" applyFont="1" applyFill="1" applyBorder="1" applyAlignment="1">
      <alignment horizontal="center" vertical="center" wrapText="1"/>
    </xf>
    <xf numFmtId="0" fontId="50" fillId="17" borderId="128" xfId="44" applyFont="1" applyFill="1" applyBorder="1" applyAlignment="1">
      <alignment horizontal="center" vertical="center" wrapText="1"/>
    </xf>
    <xf numFmtId="0" fontId="50" fillId="17" borderId="129" xfId="44" applyFont="1" applyFill="1" applyBorder="1" applyAlignment="1">
      <alignment horizontal="center" vertical="center" wrapText="1"/>
    </xf>
    <xf numFmtId="1" fontId="50" fillId="17" borderId="130" xfId="44" applyNumberFormat="1" applyFont="1" applyFill="1" applyBorder="1" applyAlignment="1">
      <alignment horizontal="center" vertical="center" wrapText="1"/>
    </xf>
    <xf numFmtId="49" fontId="50" fillId="17" borderId="131" xfId="44" applyNumberFormat="1" applyFont="1" applyFill="1" applyBorder="1" applyAlignment="1">
      <alignment horizontal="center" vertical="center" wrapText="1"/>
    </xf>
    <xf numFmtId="0" fontId="50" fillId="17" borderId="131" xfId="44" applyFont="1" applyFill="1" applyBorder="1" applyAlignment="1">
      <alignment horizontal="center" vertical="center" wrapText="1"/>
    </xf>
    <xf numFmtId="0" fontId="50" fillId="17" borderId="132" xfId="44" applyFont="1" applyFill="1" applyBorder="1" applyAlignment="1">
      <alignment horizontal="center" vertical="center" wrapText="1"/>
    </xf>
  </cellXfs>
  <cellStyles count="45">
    <cellStyle name="_ET_STYLE_NoName_00_" xfId="1" xr:uid="{00000000-0005-0000-0000-000000000000}"/>
    <cellStyle name="_Shivkala-rtr" xfId="2" xr:uid="{00000000-0005-0000-0000-000001000000}"/>
    <cellStyle name="Comma" xfId="3" builtinId="3"/>
    <cellStyle name="Comma 2" xfId="4" xr:uid="{00000000-0005-0000-0000-000003000000}"/>
    <cellStyle name="Comma 2 2" xfId="40" xr:uid="{0165B766-800B-439B-81B7-057C42F9D242}"/>
    <cellStyle name="Comma 3" xfId="5" xr:uid="{00000000-0005-0000-0000-000004000000}"/>
    <cellStyle name="Comma 4" xfId="6" xr:uid="{00000000-0005-0000-0000-000005000000}"/>
    <cellStyle name="Comma 5" xfId="7" xr:uid="{00000000-0005-0000-0000-000006000000}"/>
    <cellStyle name="Comma 6" xfId="33" xr:uid="{D38F9900-E5B5-4749-9364-0E43985D2E7C}"/>
    <cellStyle name="Comma 7" xfId="38" xr:uid="{94981561-E53F-4B77-BF43-DD0A30E6A280}"/>
    <cellStyle name="Excel Built-in Normal" xfId="41" xr:uid="{32788DAD-5E6B-47CB-A6EB-FA31A66A826D}"/>
    <cellStyle name="Hyperlink" xfId="8" builtinId="8"/>
    <cellStyle name="Hyperlink 2" xfId="26" xr:uid="{00000000-0005-0000-0000-000008000000}"/>
    <cellStyle name="Hyperlink 3" xfId="31" xr:uid="{00000000-0005-0000-0000-000009000000}"/>
    <cellStyle name="Nor}al" xfId="9" xr:uid="{00000000-0005-0000-0000-00000A000000}"/>
    <cellStyle name="Nor}al 2" xfId="10" xr:uid="{00000000-0005-0000-0000-00000B000000}"/>
    <cellStyle name="Nor}al 3" xfId="11" xr:uid="{00000000-0005-0000-0000-00000C000000}"/>
    <cellStyle name="Nor}al_Banking" xfId="12" xr:uid="{00000000-0005-0000-0000-00000D000000}"/>
    <cellStyle name="Nor}al_Mohit Bhardwaj-CAM" xfId="13" xr:uid="{00000000-0005-0000-0000-00000E000000}"/>
    <cellStyle name="Normal" xfId="0" builtinId="0"/>
    <cellStyle name="Normal 2" xfId="14" xr:uid="{00000000-0005-0000-0000-000010000000}"/>
    <cellStyle name="Normal 2 2" xfId="29" xr:uid="{00000000-0005-0000-0000-000011000000}"/>
    <cellStyle name="Normal 2 3" xfId="37" xr:uid="{D3621AC9-D2AD-4E61-B211-75481F2244E2}"/>
    <cellStyle name="Normal 3" xfId="15" xr:uid="{00000000-0005-0000-0000-000012000000}"/>
    <cellStyle name="Normal 3 2" xfId="25" xr:uid="{00000000-0005-0000-0000-000013000000}"/>
    <cellStyle name="Normal 3 3" xfId="24" xr:uid="{00000000-0005-0000-0000-000014000000}"/>
    <cellStyle name="Normal 4" xfId="16" xr:uid="{00000000-0005-0000-0000-000015000000}"/>
    <cellStyle name="Normal 5" xfId="17" xr:uid="{00000000-0005-0000-0000-000016000000}"/>
    <cellStyle name="Normal 58" xfId="27" xr:uid="{00000000-0005-0000-0000-000017000000}"/>
    <cellStyle name="Normal 58 2" xfId="34" xr:uid="{BBF7420B-064C-48A6-91DA-9577E15349A1}"/>
    <cellStyle name="Normal 58 3" xfId="43" xr:uid="{E3E49564-1695-4AB2-85CB-3C7F19C4A09F}"/>
    <cellStyle name="Normal 58 4" xfId="44" xr:uid="{5BAB56C0-FCC4-4466-B4FB-7E974F7BD289}"/>
    <cellStyle name="Normal 6" xfId="30" xr:uid="{00000000-0005-0000-0000-000018000000}"/>
    <cellStyle name="Normal 6 2" xfId="35" xr:uid="{1CD910F6-FF07-4E11-BA17-36FAD7FC926D}"/>
    <cellStyle name="Normal 7" xfId="28" xr:uid="{00000000-0005-0000-0000-000019000000}"/>
    <cellStyle name="Normal 8" xfId="32" xr:uid="{A8314E3D-C97A-40A7-B728-D240DA698821}"/>
    <cellStyle name="Normal 9" xfId="36" xr:uid="{2348A367-BA11-4628-980A-458C16B16BDF}"/>
    <cellStyle name="Normal_Bawarchi Restaurant_RTR_11 06 07 (2)" xfId="18" xr:uid="{00000000-0005-0000-0000-00001A000000}"/>
    <cellStyle name="Normal_GPR CAM" xfId="19" xr:uid="{00000000-0005-0000-0000-00001B000000}"/>
    <cellStyle name="Normal_senp__eligibility" xfId="42" xr:uid="{97F9F093-B681-483D-B19D-4ED1408979AA}"/>
    <cellStyle name="Percent" xfId="20" builtinId="5"/>
    <cellStyle name="Percent 2" xfId="21" xr:uid="{00000000-0005-0000-0000-00001D000000}"/>
    <cellStyle name="Percent 3" xfId="22" xr:uid="{00000000-0005-0000-0000-00001E000000}"/>
    <cellStyle name="Percent 4" xfId="39" xr:uid="{24B3977C-257A-4961-8A22-11C72A498D80}"/>
    <cellStyle name="Style 1" xfId="23" xr:uid="{00000000-0005-0000-0000-00001F000000}"/>
  </cellStyles>
  <dxfs count="2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89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0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0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0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0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0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0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0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0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0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0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0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0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89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89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89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" formatCode="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89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1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vertical="center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9" defaultPivotStyle="PivotStyleLight16"/>
  <colors>
    <mruColors>
      <color rgb="FFFBC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460889</xdr:colOff>
      <xdr:row>4</xdr:row>
      <xdr:rowOff>1</xdr:rowOff>
    </xdr:from>
    <xdr:to>
      <xdr:col>9</xdr:col>
      <xdr:colOff>142980</xdr:colOff>
      <xdr:row>4</xdr:row>
      <xdr:rowOff>209551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E01C90-5E0E-417B-AC0D-61607B531270}"/>
            </a:ext>
          </a:extLst>
        </xdr:cNvPr>
        <xdr:cNvSpPr/>
      </xdr:nvSpPr>
      <xdr:spPr bwMode="auto">
        <a:xfrm>
          <a:off x="6647018" y="911533"/>
          <a:ext cx="685801" cy="20955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en-IN" sz="1100" b="1">
              <a:solidFill>
                <a:schemeClr val="bg1"/>
              </a:solidFill>
            </a:rPr>
            <a:t>Latest Year</a:t>
          </a:r>
        </a:p>
      </xdr:txBody>
    </xdr:sp>
    <xdr:clientData/>
  </xdr:twoCellAnchor>
  <xdr:twoCellAnchor>
    <xdr:from>
      <xdr:col>9</xdr:col>
      <xdr:colOff>112660</xdr:colOff>
      <xdr:row>4</xdr:row>
      <xdr:rowOff>92179</xdr:rowOff>
    </xdr:from>
    <xdr:to>
      <xdr:col>9</xdr:col>
      <xdr:colOff>286772</xdr:colOff>
      <xdr:row>5</xdr:row>
      <xdr:rowOff>20900</xdr:rowOff>
    </xdr:to>
    <xdr:sp macro="" textlink="">
      <xdr:nvSpPr>
        <xdr:cNvPr id="3" name="Arrow: Bent 2">
          <a:extLst>
            <a:ext uri="{FF2B5EF4-FFF2-40B4-BE49-F238E27FC236}">
              <a16:creationId xmlns:a16="http://schemas.microsoft.com/office/drawing/2014/main" id="{27CD9431-E007-4A16-BA19-34DD44A44DEF}"/>
            </a:ext>
          </a:extLst>
        </xdr:cNvPr>
        <xdr:cNvSpPr/>
      </xdr:nvSpPr>
      <xdr:spPr bwMode="auto">
        <a:xfrm rot="5400000">
          <a:off x="7297170" y="1009040"/>
          <a:ext cx="184770" cy="174112"/>
        </a:xfrm>
        <a:prstGeom prst="bent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rkDocs\Namaste%20credit-namastecreditdoc\Shared%20With%20Me\Financials\Lease%20Plan\Lease%20Plan%20CA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hared%20With%20Me\Financials\NC%20Financial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-CAM"/>
      <sheetName val="Business Profile"/>
      <sheetName val="CA-Check"/>
      <sheetName val="Suit-Check"/>
      <sheetName val="ROC-Check"/>
      <sheetName val="GST-Check"/>
      <sheetName val="KYC-Check"/>
      <sheetName val="Banking-Analysis"/>
      <sheetName val="rekensheet"/>
      <sheetName val="1"/>
      <sheetName val="2"/>
      <sheetName val="3"/>
      <sheetName val="4"/>
      <sheetName val="score mapping"/>
      <sheetName val="weights"/>
      <sheetName val="drop-off tables"/>
      <sheetName val="cutoffs"/>
      <sheetName val="scores"/>
      <sheetName val="points_break_down"/>
      <sheetName val="Holding-Subsidiary Details"/>
      <sheetName val="Analysis"/>
      <sheetName val="Financial Statement- Lease Plan"/>
      <sheetName val="Input-Lease Plan"/>
      <sheetName val="Financial Statement"/>
      <sheetName val="Cash Flow"/>
      <sheetName val="RTR Sheet"/>
    </sheetNames>
    <sheetDataSet>
      <sheetData sheetId="0"/>
      <sheetData sheetId="1"/>
      <sheetData sheetId="2"/>
      <sheetData sheetId="3"/>
      <sheetData sheetId="4">
        <row r="3">
          <cell r="E3"/>
        </row>
        <row r="4">
          <cell r="E4"/>
        </row>
        <row r="10">
          <cell r="E10"/>
        </row>
        <row r="11">
          <cell r="E11"/>
        </row>
        <row r="14">
          <cell r="E14"/>
        </row>
        <row r="22">
          <cell r="E22"/>
        </row>
        <row r="32">
          <cell r="H32"/>
          <cell r="I32"/>
        </row>
        <row r="33">
          <cell r="H33"/>
          <cell r="I33"/>
        </row>
      </sheetData>
      <sheetData sheetId="5">
        <row r="3">
          <cell r="E3"/>
        </row>
        <row r="10">
          <cell r="E10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D3"/>
        </row>
      </sheetData>
      <sheetData sheetId="20"/>
      <sheetData sheetId="21"/>
      <sheetData sheetId="22">
        <row r="6">
          <cell r="E6">
            <v>0</v>
          </cell>
        </row>
      </sheetData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Profile"/>
      <sheetName val="ROC-Check"/>
      <sheetName val="GST-Check"/>
      <sheetName val="KYC-Check"/>
      <sheetName val="Analysis"/>
      <sheetName val="Financial Statement"/>
      <sheetName val="Cash Flow"/>
      <sheetName val="RTR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0A0223-0F40-4DD6-A8C3-B15DE2BE42A2}" name="LoanTrack" displayName="LoanTrack" ref="B26:BC30" headerRowCount="0" totalsRowCount="1" headerRowDxfId="167" dataDxfId="165" totalsRowDxfId="163" headerRowBorderDxfId="166" tableBorderDxfId="164" totalsRowBorderDxfId="162">
  <tableColumns count="54">
    <tableColumn id="1" xr3:uid="{77E08535-1DF9-4DA4-B7E7-E0D8B08E5900}" name="Column1" totalsRowLabel="Total" headerRowDxfId="161" dataDxfId="160" totalsRowDxfId="159"/>
    <tableColumn id="2" xr3:uid="{7E9F7846-30DC-4F5B-A4E7-D3D328E3219F}" name="Column2" headerRowDxfId="158" dataDxfId="157" totalsRowDxfId="156"/>
    <tableColumn id="3" xr3:uid="{D013839A-29DF-4BAA-981D-755062CBC1FF}" name="Column3" totalsRowFunction="count" headerRowDxfId="155" dataDxfId="154" totalsRowDxfId="153"/>
    <tableColumn id="4" xr3:uid="{380AB1ED-D236-4D48-A858-81B65BB34D4A}" name="Column4" totalsRowFunction="sum" headerRowDxfId="152" dataDxfId="151" totalsRowDxfId="150"/>
    <tableColumn id="53" xr3:uid="{00714C24-0DDA-46A4-BD42-21046AF49C04}" name="Column52" totalsRowFunction="sum" headerRowDxfId="149" dataDxfId="148" totalsRowDxfId="147"/>
    <tableColumn id="5" xr3:uid="{608ACB99-1527-47BA-B400-E745FFC2494B}" name="Column5" totalsRowFunction="sum" headerRowDxfId="146" dataDxfId="145" totalsRowDxfId="144"/>
    <tableColumn id="6" xr3:uid="{2591DD54-3571-46E1-9EC6-07139AAFADC9}" name="Column6" headerRowDxfId="143" dataDxfId="142" totalsRowDxfId="141"/>
    <tableColumn id="54" xr3:uid="{3AE0C0CE-4BE9-4D89-8155-8B35C51E7F7C}" name="Column54" totalsRowFunction="sum" headerRowDxfId="140" dataDxfId="139" totalsRowDxfId="138" dataCellStyle="Normal 3 2"/>
    <tableColumn id="7" xr3:uid="{8ED191E5-78A2-4437-A353-E71FFC95649E}" name="Column7" headerRowDxfId="137" dataDxfId="136" totalsRowDxfId="135"/>
    <tableColumn id="8" xr3:uid="{BC5DA317-B2CB-406A-A513-496B3BF5721E}" name="Column8" headerRowDxfId="134" dataDxfId="133" totalsRowDxfId="132">
      <calculatedColumnFormula>IFERROR(IF(J26&lt;(TODAY()-H26)/30,"",J26-((TODAY()-H26)/30)+1),"")</calculatedColumnFormula>
    </tableColumn>
    <tableColumn id="9" xr3:uid="{816693AC-7A6E-45FE-B2BE-834E6AF660BB}" name="Column9" totalsRowFunction="custom" headerRowDxfId="131" dataDxfId="130" totalsRowDxfId="129">
      <totalsRowFormula>COUNTIF(L26:L29,"Yes")</totalsRowFormula>
    </tableColumn>
    <tableColumn id="10" xr3:uid="{9677465F-D584-40A6-8065-6CF2D5DEED1D}" name="Column10" totalsRowFunction="sum" headerRowDxfId="128" dataDxfId="127" totalsRowDxfId="126">
      <calculatedColumnFormula>IF(OR(L26="Yes",AND(K26&gt;1,K26&lt;&gt;"")),G26,"")</calculatedColumnFormula>
    </tableColumn>
    <tableColumn id="11" xr3:uid="{D5A6CEAF-8382-452A-A65A-426703F227C8}" name="Column11" totalsRowFunction="custom" headerRowDxfId="125" dataDxfId="124" totalsRowDxfId="123">
      <totalsRowFormula>SUMPRODUCT((N26:N29&lt;&gt;"")/COUNTIF(N26:N29,N26:N29&amp;""))</totalsRowFormula>
    </tableColumn>
    <tableColumn id="52" xr3:uid="{B46D7844-8B86-47F0-A6B9-AF4EF71270B4}" name="Column51" totalsRowFunction="sum" headerRowDxfId="122" dataDxfId="121" totalsRowDxfId="120" dataCellStyle="Normal 3 2">
      <calculatedColumnFormula>IF($G26&lt;&gt;"",COUNT($S26,$V26,$Y26,$AB26,$AE26,$AH26,$AK26,$AN26,$AQ26,$AT26,$AW26,$AZ26),"")</calculatedColumnFormula>
    </tableColumn>
    <tableColumn id="55" xr3:uid="{6FD09779-1A37-4187-9C37-F219F64778FD}" name="Column53" totalsRowFunction="sum" headerRowDxfId="119" dataDxfId="118" totalsRowDxfId="117" dataCellStyle="Normal 3 2"/>
    <tableColumn id="51" xr3:uid="{0B574BDD-6563-4A76-AA93-15524A0A213B}" name="Column50" totalsRowFunction="sum" headerRowDxfId="116" dataDxfId="115" totalsRowDxfId="114" dataCellStyle="Normal 3 2">
      <calculatedColumnFormula>IF($G26&lt;&gt;"",SUM($T26,$W26,$Z26,$AC26,$AF26,$AI26,$AL26,$AO26,$AR26,$AU26,$AX26,$BA26),"")</calculatedColumnFormula>
    </tableColumn>
    <tableColumn id="50" xr3:uid="{3B8D11EC-936F-4B08-AF46-B488B41E4971}" name="Column49" totalsRowFunction="custom" headerRowDxfId="113" dataDxfId="112" totalsRowDxfId="111" dataCellStyle="Normal 3 2">
      <calculatedColumnFormula>IF($G26&lt;&gt;"",IFERROR(AVERAGE($U26,$X26,$AA26,$AD26,$AG26,$AJ26,$AM26,$AP26,$AS26,$AV26,$AY26,$BB26),""),"")</calculatedColumnFormula>
      <totalsRowFormula>IFERROR(SUBTOTAL(101,R26:R29),"")</totalsRowFormula>
    </tableColumn>
    <tableColumn id="12" xr3:uid="{B37D9482-F6CD-496E-A552-70B823E1BB0B}" name="Column12" totalsRowFunction="count" headerRowDxfId="110" dataDxfId="109" totalsRowDxfId="108"/>
    <tableColumn id="13" xr3:uid="{F5ECA2CF-C1FA-4B4F-AA6E-CC8224927143}" name="Column13" totalsRowFunction="sum" headerRowDxfId="107" dataDxfId="106" totalsRowDxfId="105"/>
    <tableColumn id="14" xr3:uid="{A86811C8-130C-4A71-8803-B9210DFBE76D}" name="Column14" totalsRowFunction="custom" headerRowDxfId="104" dataDxfId="103" totalsRowDxfId="102">
      <totalsRowFormula>IFERROR(SUBTOTAL(101,U26:U29),"")</totalsRowFormula>
    </tableColumn>
    <tableColumn id="15" xr3:uid="{25A0A0FA-3977-4538-84A5-BDB799030A86}" name="Column15" totalsRowFunction="count" headerRowDxfId="101" dataDxfId="100" totalsRowDxfId="99"/>
    <tableColumn id="16" xr3:uid="{EB6B1CE2-8E19-46F2-A77A-EA5E92DD2920}" name="Column16" totalsRowFunction="sum" headerRowDxfId="98" dataDxfId="97" totalsRowDxfId="96"/>
    <tableColumn id="17" xr3:uid="{B714E88E-7575-40A6-8985-255259D7F248}" name="Column17" totalsRowFunction="custom" headerRowDxfId="95" dataDxfId="94" totalsRowDxfId="93">
      <totalsRowFormula>IFERROR(SUBTOTAL(101,X26:X29),"")</totalsRowFormula>
    </tableColumn>
    <tableColumn id="18" xr3:uid="{69ABBB78-3534-4C5B-A204-7965788738D2}" name="Column18" totalsRowFunction="count" headerRowDxfId="92" dataDxfId="91" totalsRowDxfId="90"/>
    <tableColumn id="19" xr3:uid="{CEA06989-A070-4C22-B577-B79584F68777}" name="Column19" totalsRowFunction="sum" headerRowDxfId="89" dataDxfId="88" totalsRowDxfId="87"/>
    <tableColumn id="20" xr3:uid="{1D6EE0A7-B759-40C0-A6E9-71A113AA8723}" name="Column20" totalsRowFunction="custom" headerRowDxfId="86" dataDxfId="85" totalsRowDxfId="84">
      <totalsRowFormula>IFERROR(SUBTOTAL(101,AA26:AA29),"")</totalsRowFormula>
    </tableColumn>
    <tableColumn id="21" xr3:uid="{68BFB34D-F28E-45BB-B130-744DC7036D58}" name="Column21" totalsRowFunction="count" headerRowDxfId="83" dataDxfId="82" totalsRowDxfId="81"/>
    <tableColumn id="22" xr3:uid="{B075A93F-8CA0-46A9-9B1C-6639E0F9F70A}" name="Column22" totalsRowFunction="sum" headerRowDxfId="80" dataDxfId="79" totalsRowDxfId="78"/>
    <tableColumn id="23" xr3:uid="{24708B85-F020-4492-AAB5-61F236449E47}" name="Column23" totalsRowFunction="custom" headerRowDxfId="77" dataDxfId="76" totalsRowDxfId="75">
      <totalsRowFormula>IFERROR(SUBTOTAL(101,AD26:AD29),"")</totalsRowFormula>
    </tableColumn>
    <tableColumn id="24" xr3:uid="{EA08D44D-F64D-4C5E-824E-F74EA5F2A62D}" name="Column24" totalsRowFunction="count" headerRowDxfId="74" dataDxfId="73" totalsRowDxfId="72"/>
    <tableColumn id="25" xr3:uid="{C88D4560-5B4C-4CD7-8AD6-B158E965ABE7}" name="Column25" totalsRowFunction="sum" headerRowDxfId="71" dataDxfId="70" totalsRowDxfId="69"/>
    <tableColumn id="26" xr3:uid="{1D7F5029-E721-414C-B671-0AE697CADCB3}" name="Column26" totalsRowFunction="custom" headerRowDxfId="68" dataDxfId="67" totalsRowDxfId="66">
      <totalsRowFormula>IFERROR(SUBTOTAL(101,AG26:AG29),"")</totalsRowFormula>
    </tableColumn>
    <tableColumn id="27" xr3:uid="{C8589198-D660-4E2D-935C-3FC10B6FC232}" name="Column27" totalsRowFunction="count" headerRowDxfId="65" dataDxfId="64" totalsRowDxfId="63"/>
    <tableColumn id="28" xr3:uid="{3BB743D5-93EA-43E1-AF43-3D57E5DD288C}" name="Column28" totalsRowFunction="sum" headerRowDxfId="62" dataDxfId="61" totalsRowDxfId="60"/>
    <tableColumn id="29" xr3:uid="{37266DC9-1DF5-4B0D-9166-C85E23E20BCE}" name="Column29" totalsRowFunction="custom" headerRowDxfId="59" dataDxfId="58" totalsRowDxfId="57">
      <totalsRowFormula>IFERROR(SUBTOTAL(101,AJ26:AJ29),"")</totalsRowFormula>
    </tableColumn>
    <tableColumn id="30" xr3:uid="{6D4819DA-1674-4434-9D91-87002D3FAB47}" name="Column30" totalsRowFunction="count" headerRowDxfId="56" dataDxfId="55" totalsRowDxfId="54"/>
    <tableColumn id="31" xr3:uid="{45B0AC46-EB8C-4DB9-BD2D-5A61B8398728}" name="Column31" totalsRowFunction="sum" headerRowDxfId="53" dataDxfId="52" totalsRowDxfId="51"/>
    <tableColumn id="32" xr3:uid="{6352CC3C-DFE2-42DA-B14D-5E71B198DE41}" name="Column32" totalsRowFunction="custom" headerRowDxfId="50" dataDxfId="49" totalsRowDxfId="48">
      <totalsRowFormula>IFERROR(SUBTOTAL(101,AM26:AM29),"")</totalsRowFormula>
    </tableColumn>
    <tableColumn id="33" xr3:uid="{B9355451-C3BA-470B-9F36-5658B24107DE}" name="Column33" totalsRowFunction="count" headerRowDxfId="47" dataDxfId="46" totalsRowDxfId="45"/>
    <tableColumn id="34" xr3:uid="{0CD7B84D-00A8-40D8-84DA-6F1B300195E3}" name="Column34" totalsRowFunction="sum" headerRowDxfId="44" dataDxfId="43" totalsRowDxfId="42"/>
    <tableColumn id="35" xr3:uid="{B3785094-D971-4F97-A685-DC7FBA3F254F}" name="Column35" totalsRowFunction="custom" headerRowDxfId="41" dataDxfId="40" totalsRowDxfId="39">
      <totalsRowFormula>IFERROR(SUBTOTAL(101,AP26:AP29),"")</totalsRowFormula>
    </tableColumn>
    <tableColumn id="36" xr3:uid="{B5D08E5F-0548-466E-BEE8-9CE85E21CF13}" name="Column36" totalsRowFunction="count" headerRowDxfId="38" dataDxfId="37" totalsRowDxfId="36"/>
    <tableColumn id="37" xr3:uid="{67B0067E-81A0-4288-909E-D1A164289AC5}" name="Column37" totalsRowFunction="sum" headerRowDxfId="35" dataDxfId="34" totalsRowDxfId="33"/>
    <tableColumn id="38" xr3:uid="{47FFB8C6-459C-46E5-80E8-D890313B34EE}" name="Column38" totalsRowFunction="custom" headerRowDxfId="32" dataDxfId="31" totalsRowDxfId="30">
      <totalsRowFormula>IFERROR(SUBTOTAL(101,AS26:AS29),"")</totalsRowFormula>
    </tableColumn>
    <tableColumn id="39" xr3:uid="{3389CD55-F9AF-4E64-B1D7-36AFEA7A635C}" name="Column39" totalsRowFunction="count" headerRowDxfId="29" dataDxfId="28" totalsRowDxfId="27"/>
    <tableColumn id="40" xr3:uid="{E830F41E-B93D-489A-9EC5-88C3A5D551B7}" name="Column40" totalsRowFunction="sum" headerRowDxfId="26" dataDxfId="25" totalsRowDxfId="24"/>
    <tableColumn id="41" xr3:uid="{6C0687A7-82F5-4866-9538-B8805D0EBC4E}" name="Column41" totalsRowFunction="custom" headerRowDxfId="23" dataDxfId="22" totalsRowDxfId="21">
      <totalsRowFormula>IFERROR(SUBTOTAL(101,AV26:AV29),"")</totalsRowFormula>
    </tableColumn>
    <tableColumn id="42" xr3:uid="{6B1E30D3-F802-44D9-A0A9-A55C3AD88EFC}" name="Column42" totalsRowFunction="count" headerRowDxfId="20" dataDxfId="19" totalsRowDxfId="18"/>
    <tableColumn id="43" xr3:uid="{D42B424C-1728-4518-A88A-1EB1AEB1EBFE}" name="Column43" totalsRowFunction="sum" headerRowDxfId="17" dataDxfId="16" totalsRowDxfId="15"/>
    <tableColumn id="44" xr3:uid="{8A604496-C987-4108-8BE5-E9E8F672E7F4}" name="Column44" totalsRowFunction="custom" headerRowDxfId="14" dataDxfId="13" totalsRowDxfId="12">
      <totalsRowFormula>IFERROR(SUBTOTAL(101,AY26:AY29),"")</totalsRowFormula>
    </tableColumn>
    <tableColumn id="45" xr3:uid="{98D22A39-0DEC-4944-9BC0-4BD3051EAE34}" name="Column45" totalsRowFunction="count" headerRowDxfId="11" dataDxfId="10" totalsRowDxfId="9"/>
    <tableColumn id="46" xr3:uid="{33E363A9-7A94-4E2E-A1F9-A573C3119287}" name="Column46" totalsRowFunction="sum" headerRowDxfId="8" dataDxfId="7" totalsRowDxfId="6"/>
    <tableColumn id="47" xr3:uid="{435555FC-25BB-4042-8B42-4188612B1F6A}" name="Column47" totalsRowFunction="custom" headerRowDxfId="5" dataDxfId="4" totalsRowDxfId="3">
      <totalsRowFormula>IFERROR(SUBTOTAL(101,BB26:BB29),"")</totalsRowFormula>
    </tableColumn>
    <tableColumn id="48" xr3:uid="{6C2132CA-D3A2-46CB-887C-D42281602498}" name="Column48" totalsRowFunction="count" headerRowDxfId="2" dataDxfId="1" totalsRowDxfId="0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atchoutinvestors.com/default2a.asp" TargetMode="External"/><Relationship Id="rId3" Type="http://schemas.openxmlformats.org/officeDocument/2006/relationships/hyperlink" Target="http://www.icai.org/new_post.html?post_id=1813&amp;c_id=93" TargetMode="External"/><Relationship Id="rId7" Type="http://schemas.openxmlformats.org/officeDocument/2006/relationships/hyperlink" Target="https://incometaxindiaefiling.gov.in/e-Filing/Services/KnowYourTanLink.html" TargetMode="External"/><Relationship Id="rId2" Type="http://schemas.openxmlformats.org/officeDocument/2006/relationships/hyperlink" Target="http://www.icai.org/new_post.html?post_id=1812&amp;c_id=92" TargetMode="External"/><Relationship Id="rId1" Type="http://schemas.openxmlformats.org/officeDocument/2006/relationships/hyperlink" Target="https://onlineservices.tin.egov-nsdl.com/etaxnew/tdsnontds.jsp" TargetMode="External"/><Relationship Id="rId6" Type="http://schemas.openxmlformats.org/officeDocument/2006/relationships/hyperlink" Target="https://tin.tin.nsdl.com/oltas/servlet/QueryTaxpayerAjax" TargetMode="External"/><Relationship Id="rId11" Type="http://schemas.openxmlformats.org/officeDocument/2006/relationships/hyperlink" Target="../../../Namaste%20Credit%2016/AppData/Local/Microsoft/Windows/INetCache/Content.Outlook/AppData/Local/Microsoft/Windows/Temporary%20Internet%20Files/Content.Outlook/CEDSGZUL/Desktop/AppData/Local/chetan.g/AppData/Local/Microsoft/Users/amit.g/AppData/Local/Microsoft/Windows/Temporary%20Internet%20Files/Content.Outlook/2IX1V3JU/www.google.com" TargetMode="External"/><Relationship Id="rId5" Type="http://schemas.openxmlformats.org/officeDocument/2006/relationships/hyperlink" Target="https://suit.cibil.com/" TargetMode="External"/><Relationship Id="rId10" Type="http://schemas.openxmlformats.org/officeDocument/2006/relationships/hyperlink" Target="http://www.mca.gov.in/DCAPortalWeb/dca/MyMCALogin.do?method=setDefaultProperty&amp;mode=31" TargetMode="External"/><Relationship Id="rId4" Type="http://schemas.openxmlformats.org/officeDocument/2006/relationships/hyperlink" Target="http://eci.nic.in/eci_main1/Linkto_electo_search.aspx" TargetMode="External"/><Relationship Id="rId9" Type="http://schemas.openxmlformats.org/officeDocument/2006/relationships/hyperlink" Target="http://www.companywiki.i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723CC-C647-42CE-8CB8-C4E40180347D}">
  <sheetPr codeName="Sheet15">
    <tabColor theme="3" tint="-0.499984740745262"/>
  </sheetPr>
  <dimension ref="A1:J62"/>
  <sheetViews>
    <sheetView showGridLines="0" tabSelected="1" workbookViewId="0"/>
  </sheetViews>
  <sheetFormatPr defaultRowHeight="14.25" outlineLevelRow="2"/>
  <cols>
    <col min="1" max="1" width="2.625" style="247" customWidth="1"/>
    <col min="2" max="2" width="3.25" style="247" customWidth="1"/>
    <col min="3" max="3" width="21.625" style="247" customWidth="1"/>
    <col min="4" max="5" width="11.625" style="247" customWidth="1"/>
    <col min="6" max="6" width="22.625" style="247" customWidth="1"/>
    <col min="7" max="9" width="11.625" style="247" customWidth="1"/>
    <col min="10" max="10" width="45.625" style="247" customWidth="1"/>
    <col min="11" max="16384" width="9" style="247"/>
  </cols>
  <sheetData>
    <row r="1" spans="1:10" ht="15" thickBot="1">
      <c r="B1" s="244"/>
      <c r="C1" s="244"/>
      <c r="D1" s="244"/>
      <c r="E1" s="244"/>
      <c r="F1" s="301"/>
      <c r="G1" s="301"/>
      <c r="H1" s="301"/>
      <c r="I1" s="301"/>
      <c r="J1" s="301"/>
    </row>
    <row r="2" spans="1:10" ht="16.5" thickBot="1">
      <c r="A2" s="302"/>
      <c r="B2" s="787" t="s">
        <v>339</v>
      </c>
      <c r="C2" s="788"/>
      <c r="D2" s="788"/>
      <c r="E2" s="788"/>
      <c r="F2" s="788"/>
      <c r="G2" s="788"/>
      <c r="H2" s="788"/>
      <c r="I2" s="788"/>
      <c r="J2" s="789"/>
    </row>
    <row r="3" spans="1:10" ht="45">
      <c r="A3" s="302"/>
      <c r="B3" s="306" t="s">
        <v>132</v>
      </c>
      <c r="C3" s="307" t="s">
        <v>184</v>
      </c>
      <c r="D3" s="307" t="s">
        <v>133</v>
      </c>
      <c r="E3" s="307" t="s">
        <v>98</v>
      </c>
      <c r="F3" s="307" t="s">
        <v>99</v>
      </c>
      <c r="G3" s="307" t="s">
        <v>100</v>
      </c>
      <c r="H3" s="307" t="s">
        <v>134</v>
      </c>
      <c r="I3" s="307" t="s">
        <v>279</v>
      </c>
      <c r="J3" s="308" t="s">
        <v>280</v>
      </c>
    </row>
    <row r="4" spans="1:10" ht="15">
      <c r="A4" s="302"/>
      <c r="B4" s="309">
        <v>1</v>
      </c>
      <c r="C4" s="738">
        <f>'NC-RTR'!E5</f>
        <v>0</v>
      </c>
      <c r="D4" s="2">
        <f>D19</f>
        <v>0</v>
      </c>
      <c r="E4" s="3"/>
      <c r="F4" s="3"/>
      <c r="G4" s="3"/>
      <c r="H4" s="738">
        <f>'NC-RTR'!E8</f>
        <v>0</v>
      </c>
      <c r="I4" s="219"/>
      <c r="J4" s="310"/>
    </row>
    <row r="5" spans="1:10" ht="15">
      <c r="A5" s="302"/>
      <c r="B5" s="309">
        <v>2</v>
      </c>
      <c r="C5" s="738">
        <f>'NC-RTR'!H5</f>
        <v>0</v>
      </c>
      <c r="D5" s="2"/>
      <c r="E5" s="3"/>
      <c r="F5" s="3"/>
      <c r="G5" s="3"/>
      <c r="H5" s="738">
        <f>'NC-RTR'!H8</f>
        <v>0</v>
      </c>
      <c r="I5" s="219"/>
      <c r="J5" s="310"/>
    </row>
    <row r="6" spans="1:10" ht="15">
      <c r="A6" s="302"/>
      <c r="B6" s="733">
        <v>3</v>
      </c>
      <c r="C6" s="739">
        <f>'NC-RTR'!K5</f>
        <v>0</v>
      </c>
      <c r="D6" s="734"/>
      <c r="E6" s="735"/>
      <c r="F6" s="735"/>
      <c r="G6" s="735"/>
      <c r="H6" s="739">
        <f>'NC-RTR'!K8</f>
        <v>0</v>
      </c>
      <c r="I6" s="736"/>
      <c r="J6" s="737"/>
    </row>
    <row r="7" spans="1:10" ht="15">
      <c r="A7" s="302"/>
      <c r="B7" s="733">
        <v>4</v>
      </c>
      <c r="C7" s="739">
        <f>'NC-RTR'!O5</f>
        <v>0</v>
      </c>
      <c r="D7" s="734"/>
      <c r="E7" s="735"/>
      <c r="F7" s="735"/>
      <c r="G7" s="735"/>
      <c r="H7" s="739">
        <f>'NC-RTR'!O8</f>
        <v>0</v>
      </c>
      <c r="I7" s="736"/>
      <c r="J7" s="737"/>
    </row>
    <row r="8" spans="1:10" ht="15">
      <c r="A8" s="302"/>
      <c r="B8" s="733">
        <v>5</v>
      </c>
      <c r="C8" s="739">
        <f>'NC-RTR'!S5</f>
        <v>0</v>
      </c>
      <c r="D8" s="734"/>
      <c r="E8" s="735"/>
      <c r="F8" s="735"/>
      <c r="G8" s="735"/>
      <c r="H8" s="739">
        <f>'NC-RTR'!S8</f>
        <v>0</v>
      </c>
      <c r="I8" s="736"/>
      <c r="J8" s="737"/>
    </row>
    <row r="9" spans="1:10" ht="15.75" thickBot="1">
      <c r="A9" s="302"/>
      <c r="B9" s="311">
        <v>6</v>
      </c>
      <c r="C9" s="740">
        <f>'NC-RTR'!W5</f>
        <v>0</v>
      </c>
      <c r="D9" s="122"/>
      <c r="E9" s="230"/>
      <c r="F9" s="230"/>
      <c r="G9" s="230"/>
      <c r="H9" s="740">
        <f>'NC-RTR'!W8</f>
        <v>0</v>
      </c>
      <c r="I9" s="312"/>
      <c r="J9" s="313"/>
    </row>
    <row r="10" spans="1:10" ht="15" thickBot="1">
      <c r="B10" s="244"/>
      <c r="C10" s="244"/>
      <c r="D10" s="244"/>
      <c r="E10" s="244"/>
      <c r="F10" s="244"/>
      <c r="G10" s="244"/>
      <c r="H10" s="244"/>
      <c r="I10" s="245"/>
      <c r="J10" s="245"/>
    </row>
    <row r="11" spans="1:10" ht="21.75" customHeight="1" thickBot="1">
      <c r="A11" s="302"/>
      <c r="B11" s="843" t="s">
        <v>284</v>
      </c>
      <c r="C11" s="844"/>
      <c r="D11" s="844"/>
      <c r="E11" s="844"/>
      <c r="F11" s="844"/>
      <c r="G11" s="844"/>
      <c r="H11" s="845"/>
      <c r="I11" s="246"/>
    </row>
    <row r="12" spans="1:10" ht="15.75" customHeight="1">
      <c r="A12" s="302"/>
      <c r="B12" s="814" t="s">
        <v>285</v>
      </c>
      <c r="C12" s="815"/>
      <c r="D12" s="846"/>
      <c r="E12" s="846"/>
      <c r="F12" s="232" t="s">
        <v>286</v>
      </c>
      <c r="G12" s="846"/>
      <c r="H12" s="847"/>
      <c r="I12" s="246"/>
    </row>
    <row r="13" spans="1:10">
      <c r="A13" s="302"/>
      <c r="B13" s="790" t="s">
        <v>287</v>
      </c>
      <c r="C13" s="791"/>
      <c r="D13" s="839"/>
      <c r="E13" s="839"/>
      <c r="F13" s="839"/>
      <c r="G13" s="839"/>
      <c r="H13" s="840"/>
      <c r="I13" s="246"/>
    </row>
    <row r="14" spans="1:10" outlineLevel="1">
      <c r="A14" s="302"/>
      <c r="B14" s="790" t="s">
        <v>288</v>
      </c>
      <c r="C14" s="791"/>
      <c r="D14" s="839"/>
      <c r="E14" s="839"/>
      <c r="F14" s="839"/>
      <c r="G14" s="839"/>
      <c r="H14" s="840"/>
      <c r="I14" s="246"/>
    </row>
    <row r="15" spans="1:10" outlineLevel="1">
      <c r="A15" s="302"/>
      <c r="B15" s="790" t="s">
        <v>289</v>
      </c>
      <c r="C15" s="791"/>
      <c r="D15" s="839"/>
      <c r="E15" s="839"/>
      <c r="F15" s="839"/>
      <c r="G15" s="839"/>
      <c r="H15" s="840"/>
      <c r="I15" s="246"/>
    </row>
    <row r="16" spans="1:10" outlineLevel="1">
      <c r="A16" s="302"/>
      <c r="B16" s="790" t="s">
        <v>290</v>
      </c>
      <c r="C16" s="791"/>
      <c r="D16" s="839"/>
      <c r="E16" s="839"/>
      <c r="F16" s="233" t="s">
        <v>291</v>
      </c>
      <c r="G16" s="841"/>
      <c r="H16" s="842"/>
      <c r="I16" s="246"/>
    </row>
    <row r="17" spans="1:9" outlineLevel="1">
      <c r="A17" s="302"/>
      <c r="B17" s="790" t="s">
        <v>292</v>
      </c>
      <c r="C17" s="791"/>
      <c r="D17" s="834">
        <f>GST!E3</f>
        <v>0</v>
      </c>
      <c r="E17" s="834"/>
      <c r="F17" s="233" t="s">
        <v>75</v>
      </c>
      <c r="G17" s="834">
        <f>GST!E8</f>
        <v>0</v>
      </c>
      <c r="H17" s="835"/>
      <c r="I17" s="246"/>
    </row>
    <row r="18" spans="1:9">
      <c r="A18" s="302"/>
      <c r="B18" s="790" t="s">
        <v>293</v>
      </c>
      <c r="C18" s="791"/>
      <c r="D18" s="836"/>
      <c r="E18" s="836"/>
      <c r="F18" s="233" t="s">
        <v>294</v>
      </c>
      <c r="G18" s="837" t="str">
        <f ca="1">IF(D18&lt;&gt;"",DATEDIF(D18,TODAY(),"Y")&amp;" Years","")</f>
        <v/>
      </c>
      <c r="H18" s="838"/>
      <c r="I18" s="246"/>
    </row>
    <row r="19" spans="1:9" ht="14.25" customHeight="1">
      <c r="A19" s="302"/>
      <c r="B19" s="790" t="s">
        <v>133</v>
      </c>
      <c r="C19" s="791"/>
      <c r="D19" s="832"/>
      <c r="E19" s="832"/>
      <c r="F19" s="233" t="s">
        <v>295</v>
      </c>
      <c r="G19" s="832"/>
      <c r="H19" s="833"/>
      <c r="I19" s="246"/>
    </row>
    <row r="20" spans="1:9" outlineLevel="1">
      <c r="A20" s="302"/>
      <c r="B20" s="790" t="s">
        <v>296</v>
      </c>
      <c r="C20" s="791"/>
      <c r="D20" s="822">
        <f>ROC!E3</f>
        <v>0</v>
      </c>
      <c r="E20" s="822"/>
      <c r="F20" s="233" t="s">
        <v>75</v>
      </c>
      <c r="G20" s="822">
        <f>ROC!E22</f>
        <v>0</v>
      </c>
      <c r="H20" s="823"/>
      <c r="I20" s="246"/>
    </row>
    <row r="21" spans="1:9" outlineLevel="1">
      <c r="A21" s="302"/>
      <c r="B21" s="790" t="s">
        <v>297</v>
      </c>
      <c r="C21" s="791"/>
      <c r="D21" s="820">
        <f>ROC!E10</f>
        <v>0</v>
      </c>
      <c r="E21" s="820"/>
      <c r="F21" s="233" t="s">
        <v>298</v>
      </c>
      <c r="G21" s="820">
        <f>ROC!E11</f>
        <v>0</v>
      </c>
      <c r="H21" s="821"/>
      <c r="I21" s="246"/>
    </row>
    <row r="22" spans="1:9" ht="31.5" customHeight="1">
      <c r="A22" s="302"/>
      <c r="B22" s="790" t="s">
        <v>299</v>
      </c>
      <c r="C22" s="791"/>
      <c r="D22" s="822"/>
      <c r="E22" s="822"/>
      <c r="F22" s="822"/>
      <c r="G22" s="822"/>
      <c r="H22" s="823"/>
      <c r="I22" s="246"/>
    </row>
    <row r="23" spans="1:9" ht="15" thickBot="1">
      <c r="A23" s="302"/>
      <c r="B23" s="800" t="s">
        <v>404</v>
      </c>
      <c r="C23" s="801"/>
      <c r="D23" s="824"/>
      <c r="E23" s="824"/>
      <c r="F23" s="303" t="s">
        <v>405</v>
      </c>
      <c r="G23" s="824"/>
      <c r="H23" s="825"/>
      <c r="I23" s="246"/>
    </row>
    <row r="24" spans="1:9" ht="21" customHeight="1" outlineLevel="1" thickBot="1">
      <c r="A24" s="302"/>
      <c r="B24" s="826" t="s">
        <v>300</v>
      </c>
      <c r="C24" s="827"/>
      <c r="D24" s="827"/>
      <c r="E24" s="827"/>
      <c r="F24" s="827"/>
      <c r="G24" s="827"/>
      <c r="H24" s="828"/>
      <c r="I24" s="246"/>
    </row>
    <row r="25" spans="1:9" ht="15" outlineLevel="1">
      <c r="A25" s="302"/>
      <c r="B25" s="829" t="s">
        <v>301</v>
      </c>
      <c r="C25" s="830"/>
      <c r="D25" s="830"/>
      <c r="E25" s="830"/>
      <c r="F25" s="830"/>
      <c r="G25" s="830"/>
      <c r="H25" s="831"/>
      <c r="I25" s="246"/>
    </row>
    <row r="26" spans="1:9" ht="25.5" hidden="1" outlineLevel="2">
      <c r="A26" s="302"/>
      <c r="B26" s="234" t="s">
        <v>302</v>
      </c>
      <c r="C26" s="235" t="s">
        <v>303</v>
      </c>
      <c r="D26" s="236" t="s">
        <v>304</v>
      </c>
      <c r="E26" s="236" t="s">
        <v>305</v>
      </c>
      <c r="F26" s="236" t="s">
        <v>306</v>
      </c>
      <c r="G26" s="810" t="s">
        <v>307</v>
      </c>
      <c r="H26" s="811"/>
      <c r="I26" s="246"/>
    </row>
    <row r="27" spans="1:9" ht="18" hidden="1" customHeight="1" outlineLevel="2">
      <c r="A27" s="302"/>
      <c r="B27" s="237"/>
      <c r="C27" s="238"/>
      <c r="D27" s="239"/>
      <c r="E27" s="240" t="str">
        <f>IFERROR(D27/$D$32,"")</f>
        <v/>
      </c>
      <c r="F27" s="239"/>
      <c r="G27" s="794"/>
      <c r="H27" s="795"/>
      <c r="I27" s="246"/>
    </row>
    <row r="28" spans="1:9" hidden="1" outlineLevel="2">
      <c r="A28" s="302"/>
      <c r="B28" s="237"/>
      <c r="C28" s="238"/>
      <c r="D28" s="239"/>
      <c r="E28" s="240" t="str">
        <f>IFERROR(D28/$D$32,"")</f>
        <v/>
      </c>
      <c r="F28" s="239"/>
      <c r="G28" s="794"/>
      <c r="H28" s="795"/>
      <c r="I28" s="246"/>
    </row>
    <row r="29" spans="1:9" hidden="1" outlineLevel="2">
      <c r="A29" s="302"/>
      <c r="B29" s="237"/>
      <c r="C29" s="238"/>
      <c r="D29" s="239"/>
      <c r="E29" s="240" t="str">
        <f>IFERROR(D29/$D$32,"")</f>
        <v/>
      </c>
      <c r="F29" s="239"/>
      <c r="G29" s="794"/>
      <c r="H29" s="795"/>
      <c r="I29" s="246"/>
    </row>
    <row r="30" spans="1:9" hidden="1" outlineLevel="2">
      <c r="A30" s="302"/>
      <c r="B30" s="237"/>
      <c r="C30" s="238"/>
      <c r="D30" s="239"/>
      <c r="E30" s="240" t="str">
        <f>IFERROR(D30/$D$32,"")</f>
        <v/>
      </c>
      <c r="F30" s="239"/>
      <c r="G30" s="818"/>
      <c r="H30" s="819"/>
      <c r="I30" s="246"/>
    </row>
    <row r="31" spans="1:9" hidden="1" outlineLevel="2">
      <c r="A31" s="302"/>
      <c r="B31" s="237"/>
      <c r="C31" s="238"/>
      <c r="D31" s="239"/>
      <c r="E31" s="240" t="str">
        <f>IFERROR(D31/$D$32,"")</f>
        <v/>
      </c>
      <c r="F31" s="239"/>
      <c r="G31" s="794"/>
      <c r="H31" s="795"/>
      <c r="I31" s="246"/>
    </row>
    <row r="32" spans="1:9" hidden="1" outlineLevel="2">
      <c r="A32" s="302"/>
      <c r="B32" s="796" t="s">
        <v>64</v>
      </c>
      <c r="C32" s="797"/>
      <c r="D32" s="241"/>
      <c r="E32" s="242">
        <f>SUM(E27:E31)</f>
        <v>0</v>
      </c>
      <c r="F32" s="798"/>
      <c r="G32" s="798"/>
      <c r="H32" s="799"/>
      <c r="I32" s="246"/>
    </row>
    <row r="33" spans="1:9" ht="15" outlineLevel="1" collapsed="1">
      <c r="A33" s="302"/>
      <c r="B33" s="807" t="s">
        <v>308</v>
      </c>
      <c r="C33" s="808"/>
      <c r="D33" s="808"/>
      <c r="E33" s="808"/>
      <c r="F33" s="808"/>
      <c r="G33" s="808"/>
      <c r="H33" s="809"/>
      <c r="I33" s="246"/>
    </row>
    <row r="34" spans="1:9" ht="25.5" hidden="1" outlineLevel="2">
      <c r="A34" s="302"/>
      <c r="B34" s="234" t="s">
        <v>302</v>
      </c>
      <c r="C34" s="235" t="s">
        <v>303</v>
      </c>
      <c r="D34" s="236" t="s">
        <v>304</v>
      </c>
      <c r="E34" s="236" t="s">
        <v>305</v>
      </c>
      <c r="F34" s="236" t="s">
        <v>306</v>
      </c>
      <c r="G34" s="810" t="s">
        <v>307</v>
      </c>
      <c r="H34" s="811"/>
      <c r="I34" s="246"/>
    </row>
    <row r="35" spans="1:9" hidden="1" outlineLevel="2">
      <c r="A35" s="302"/>
      <c r="B35" s="237"/>
      <c r="C35" s="238"/>
      <c r="D35" s="239"/>
      <c r="E35" s="240" t="str">
        <f>IFERROR(D35/$D$32,"")</f>
        <v/>
      </c>
      <c r="F35" s="239"/>
      <c r="G35" s="794"/>
      <c r="H35" s="795"/>
      <c r="I35" s="246"/>
    </row>
    <row r="36" spans="1:9" hidden="1" outlineLevel="2">
      <c r="A36" s="302"/>
      <c r="B36" s="237"/>
      <c r="C36" s="238"/>
      <c r="D36" s="239"/>
      <c r="E36" s="240" t="str">
        <f t="shared" ref="E36:E39" si="0">IFERROR(D36/$D$32,"")</f>
        <v/>
      </c>
      <c r="F36" s="239"/>
      <c r="G36" s="794"/>
      <c r="H36" s="795"/>
      <c r="I36" s="246"/>
    </row>
    <row r="37" spans="1:9" hidden="1" outlineLevel="2">
      <c r="A37" s="302"/>
      <c r="B37" s="237"/>
      <c r="C37" s="238"/>
      <c r="D37" s="239"/>
      <c r="E37" s="240" t="str">
        <f t="shared" si="0"/>
        <v/>
      </c>
      <c r="F37" s="239"/>
      <c r="G37" s="794"/>
      <c r="H37" s="795"/>
      <c r="I37" s="246"/>
    </row>
    <row r="38" spans="1:9" hidden="1" outlineLevel="2">
      <c r="A38" s="302"/>
      <c r="B38" s="237"/>
      <c r="C38" s="238"/>
      <c r="D38" s="239"/>
      <c r="E38" s="240" t="str">
        <f t="shared" si="0"/>
        <v/>
      </c>
      <c r="F38" s="239"/>
      <c r="G38" s="818"/>
      <c r="H38" s="819"/>
      <c r="I38" s="246"/>
    </row>
    <row r="39" spans="1:9" hidden="1" outlineLevel="2">
      <c r="A39" s="302"/>
      <c r="B39" s="237"/>
      <c r="C39" s="238"/>
      <c r="D39" s="239"/>
      <c r="E39" s="240" t="str">
        <f t="shared" si="0"/>
        <v/>
      </c>
      <c r="F39" s="239"/>
      <c r="G39" s="794"/>
      <c r="H39" s="795"/>
      <c r="I39" s="246"/>
    </row>
    <row r="40" spans="1:9" hidden="1" outlineLevel="2">
      <c r="A40" s="302"/>
      <c r="B40" s="796" t="s">
        <v>64</v>
      </c>
      <c r="C40" s="797"/>
      <c r="D40" s="241"/>
      <c r="E40" s="242">
        <f>SUM(E35:E39)</f>
        <v>0</v>
      </c>
      <c r="F40" s="798"/>
      <c r="G40" s="798"/>
      <c r="H40" s="799"/>
      <c r="I40" s="246"/>
    </row>
    <row r="41" spans="1:9" ht="15" outlineLevel="1" collapsed="1">
      <c r="A41" s="302"/>
      <c r="B41" s="807" t="s">
        <v>309</v>
      </c>
      <c r="C41" s="808"/>
      <c r="D41" s="808"/>
      <c r="E41" s="808"/>
      <c r="F41" s="808"/>
      <c r="G41" s="808"/>
      <c r="H41" s="809"/>
      <c r="I41" s="246"/>
    </row>
    <row r="42" spans="1:9" ht="25.5" hidden="1" outlineLevel="2">
      <c r="A42" s="302"/>
      <c r="B42" s="234" t="s">
        <v>302</v>
      </c>
      <c r="C42" s="235" t="s">
        <v>303</v>
      </c>
      <c r="D42" s="236" t="s">
        <v>310</v>
      </c>
      <c r="E42" s="236" t="s">
        <v>305</v>
      </c>
      <c r="F42" s="236" t="s">
        <v>306</v>
      </c>
      <c r="G42" s="810" t="s">
        <v>307</v>
      </c>
      <c r="H42" s="811"/>
      <c r="I42" s="246"/>
    </row>
    <row r="43" spans="1:9" hidden="1" outlineLevel="2">
      <c r="A43" s="302"/>
      <c r="B43" s="237"/>
      <c r="C43" s="238"/>
      <c r="D43" s="239"/>
      <c r="E43" s="240" t="str">
        <f>IFERROR(D43/$D$32,"")</f>
        <v/>
      </c>
      <c r="F43" s="239"/>
      <c r="G43" s="794"/>
      <c r="H43" s="795"/>
      <c r="I43" s="246"/>
    </row>
    <row r="44" spans="1:9" hidden="1" outlineLevel="2">
      <c r="A44" s="302"/>
      <c r="B44" s="237"/>
      <c r="C44" s="238"/>
      <c r="D44" s="239"/>
      <c r="E44" s="240" t="str">
        <f t="shared" ref="E44:E47" si="1">IFERROR(D44/$D$32,"")</f>
        <v/>
      </c>
      <c r="F44" s="239"/>
      <c r="G44" s="794"/>
      <c r="H44" s="795"/>
      <c r="I44" s="246"/>
    </row>
    <row r="45" spans="1:9" hidden="1" outlineLevel="2">
      <c r="A45" s="302"/>
      <c r="B45" s="237"/>
      <c r="C45" s="238"/>
      <c r="D45" s="239"/>
      <c r="E45" s="240" t="str">
        <f t="shared" si="1"/>
        <v/>
      </c>
      <c r="F45" s="239"/>
      <c r="G45" s="794"/>
      <c r="H45" s="795"/>
      <c r="I45" s="246"/>
    </row>
    <row r="46" spans="1:9" hidden="1" outlineLevel="2">
      <c r="A46" s="302"/>
      <c r="B46" s="237"/>
      <c r="C46" s="238"/>
      <c r="D46" s="239"/>
      <c r="E46" s="240" t="str">
        <f t="shared" si="1"/>
        <v/>
      </c>
      <c r="F46" s="239"/>
      <c r="G46" s="818"/>
      <c r="H46" s="819"/>
      <c r="I46" s="246"/>
    </row>
    <row r="47" spans="1:9" hidden="1" outlineLevel="2">
      <c r="A47" s="302"/>
      <c r="B47" s="237"/>
      <c r="C47" s="238"/>
      <c r="D47" s="239"/>
      <c r="E47" s="240" t="str">
        <f t="shared" si="1"/>
        <v/>
      </c>
      <c r="F47" s="239"/>
      <c r="G47" s="794"/>
      <c r="H47" s="795"/>
      <c r="I47" s="246"/>
    </row>
    <row r="48" spans="1:9" hidden="1" outlineLevel="2">
      <c r="A48" s="302"/>
      <c r="B48" s="796" t="s">
        <v>64</v>
      </c>
      <c r="C48" s="797"/>
      <c r="D48" s="241"/>
      <c r="E48" s="242">
        <f>SUM(E43:E47)</f>
        <v>0</v>
      </c>
      <c r="F48" s="798"/>
      <c r="G48" s="798"/>
      <c r="H48" s="799"/>
      <c r="I48" s="246"/>
    </row>
    <row r="49" spans="1:9" ht="15" outlineLevel="1" collapsed="1" thickBot="1">
      <c r="A49" s="302"/>
      <c r="B49" s="800" t="s">
        <v>311</v>
      </c>
      <c r="C49" s="801"/>
      <c r="D49" s="802"/>
      <c r="E49" s="802"/>
      <c r="F49" s="802"/>
      <c r="G49" s="802"/>
      <c r="H49" s="803"/>
      <c r="I49" s="246"/>
    </row>
    <row r="50" spans="1:9" ht="15" thickBot="1">
      <c r="A50" s="302"/>
      <c r="B50" s="243"/>
      <c r="C50" s="244"/>
      <c r="D50" s="244"/>
      <c r="E50" s="244"/>
      <c r="F50" s="244"/>
      <c r="G50" s="245"/>
      <c r="H50" s="245"/>
      <c r="I50" s="246"/>
    </row>
    <row r="51" spans="1:9" ht="15.75" outlineLevel="1" thickBot="1">
      <c r="A51" s="302"/>
      <c r="B51" s="804" t="s">
        <v>312</v>
      </c>
      <c r="C51" s="805"/>
      <c r="D51" s="805"/>
      <c r="E51" s="805"/>
      <c r="F51" s="806"/>
      <c r="G51" s="246"/>
      <c r="I51" s="246"/>
    </row>
    <row r="52" spans="1:9" ht="13.5" customHeight="1" outlineLevel="1">
      <c r="A52" s="302"/>
      <c r="B52" s="814" t="s">
        <v>313</v>
      </c>
      <c r="C52" s="815"/>
      <c r="D52" s="816"/>
      <c r="E52" s="816"/>
      <c r="F52" s="817"/>
      <c r="G52" s="248"/>
      <c r="I52" s="246"/>
    </row>
    <row r="53" spans="1:9" ht="13.5" customHeight="1" outlineLevel="1">
      <c r="A53" s="302"/>
      <c r="B53" s="790" t="s">
        <v>314</v>
      </c>
      <c r="C53" s="791"/>
      <c r="D53" s="792">
        <f>G53</f>
        <v>0</v>
      </c>
      <c r="E53" s="792"/>
      <c r="F53" s="793"/>
      <c r="G53" s="248"/>
      <c r="I53" s="246"/>
    </row>
    <row r="54" spans="1:9" ht="13.5" customHeight="1" outlineLevel="1">
      <c r="A54" s="302"/>
      <c r="B54" s="790" t="s">
        <v>315</v>
      </c>
      <c r="C54" s="791"/>
      <c r="D54" s="792">
        <f>G54</f>
        <v>0</v>
      </c>
      <c r="E54" s="792"/>
      <c r="F54" s="793"/>
      <c r="G54" s="248"/>
      <c r="I54" s="246"/>
    </row>
    <row r="55" spans="1:9" ht="13.5" customHeight="1" outlineLevel="1">
      <c r="A55" s="302"/>
      <c r="B55" s="790" t="s">
        <v>338</v>
      </c>
      <c r="C55" s="791"/>
      <c r="D55" s="792">
        <f>G55</f>
        <v>0</v>
      </c>
      <c r="E55" s="792"/>
      <c r="F55" s="793"/>
      <c r="G55" s="249"/>
    </row>
    <row r="56" spans="1:9" ht="13.5" customHeight="1" outlineLevel="1">
      <c r="A56" s="302"/>
      <c r="B56" s="790" t="s">
        <v>75</v>
      </c>
      <c r="C56" s="791"/>
      <c r="D56" s="792">
        <f>G56</f>
        <v>0</v>
      </c>
      <c r="E56" s="792"/>
      <c r="F56" s="793"/>
      <c r="G56" s="250"/>
      <c r="I56" s="246"/>
    </row>
    <row r="57" spans="1:9" ht="15" thickBot="1">
      <c r="A57" s="302"/>
      <c r="B57" s="800" t="s">
        <v>291</v>
      </c>
      <c r="C57" s="801"/>
      <c r="D57" s="812">
        <f>G57</f>
        <v>0</v>
      </c>
      <c r="E57" s="812"/>
      <c r="F57" s="813"/>
      <c r="G57" s="304"/>
      <c r="I57" s="246"/>
    </row>
    <row r="58" spans="1:9">
      <c r="A58" s="302"/>
      <c r="B58" s="305"/>
      <c r="C58" s="245"/>
      <c r="D58" s="245"/>
      <c r="E58" s="245"/>
      <c r="F58" s="245"/>
      <c r="I58" s="246"/>
    </row>
    <row r="59" spans="1:9">
      <c r="A59" s="302"/>
      <c r="B59" s="302"/>
      <c r="I59" s="246"/>
    </row>
    <row r="60" spans="1:9">
      <c r="A60" s="302"/>
      <c r="B60" s="302"/>
      <c r="I60" s="246"/>
    </row>
    <row r="61" spans="1:9" ht="15.75" customHeight="1">
      <c r="A61" s="302"/>
      <c r="B61" s="302"/>
      <c r="I61" s="246"/>
    </row>
    <row r="62" spans="1:9">
      <c r="B62" s="302"/>
    </row>
  </sheetData>
  <mergeCells count="77">
    <mergeCell ref="B11:H11"/>
    <mergeCell ref="B12:C12"/>
    <mergeCell ref="D12:E12"/>
    <mergeCell ref="G12:H12"/>
    <mergeCell ref="B13:C13"/>
    <mergeCell ref="D13:H13"/>
    <mergeCell ref="B14:C14"/>
    <mergeCell ref="D14:H14"/>
    <mergeCell ref="B15:C15"/>
    <mergeCell ref="D15:H15"/>
    <mergeCell ref="B16:C16"/>
    <mergeCell ref="D16:E16"/>
    <mergeCell ref="G16:H16"/>
    <mergeCell ref="B17:C17"/>
    <mergeCell ref="D17:E17"/>
    <mergeCell ref="G17:H17"/>
    <mergeCell ref="B18:C18"/>
    <mergeCell ref="D18:E18"/>
    <mergeCell ref="G18:H18"/>
    <mergeCell ref="B19:C19"/>
    <mergeCell ref="D19:E19"/>
    <mergeCell ref="G19:H19"/>
    <mergeCell ref="B20:C20"/>
    <mergeCell ref="D20:E20"/>
    <mergeCell ref="G20:H20"/>
    <mergeCell ref="G29:H29"/>
    <mergeCell ref="B21:C21"/>
    <mergeCell ref="D21:E21"/>
    <mergeCell ref="G21:H21"/>
    <mergeCell ref="B22:C22"/>
    <mergeCell ref="D22:H22"/>
    <mergeCell ref="B23:C23"/>
    <mergeCell ref="D23:E23"/>
    <mergeCell ref="G23:H23"/>
    <mergeCell ref="B24:H24"/>
    <mergeCell ref="B25:H25"/>
    <mergeCell ref="G26:H26"/>
    <mergeCell ref="G27:H27"/>
    <mergeCell ref="G28:H28"/>
    <mergeCell ref="B40:C40"/>
    <mergeCell ref="F40:H40"/>
    <mergeCell ref="G30:H30"/>
    <mergeCell ref="G31:H31"/>
    <mergeCell ref="B32:C32"/>
    <mergeCell ref="F32:H32"/>
    <mergeCell ref="B33:H33"/>
    <mergeCell ref="G34:H34"/>
    <mergeCell ref="G46:H46"/>
    <mergeCell ref="G35:H35"/>
    <mergeCell ref="G36:H36"/>
    <mergeCell ref="G37:H37"/>
    <mergeCell ref="G38:H38"/>
    <mergeCell ref="G39:H39"/>
    <mergeCell ref="B57:C57"/>
    <mergeCell ref="D57:F57"/>
    <mergeCell ref="B52:C52"/>
    <mergeCell ref="D52:F52"/>
    <mergeCell ref="B53:C53"/>
    <mergeCell ref="D53:F53"/>
    <mergeCell ref="B54:C54"/>
    <mergeCell ref="D54:F54"/>
    <mergeCell ref="B2:J2"/>
    <mergeCell ref="B55:C55"/>
    <mergeCell ref="D55:F55"/>
    <mergeCell ref="B56:C56"/>
    <mergeCell ref="D56:F56"/>
    <mergeCell ref="G47:H47"/>
    <mergeCell ref="B48:C48"/>
    <mergeCell ref="F48:H48"/>
    <mergeCell ref="B49:C49"/>
    <mergeCell ref="D49:H49"/>
    <mergeCell ref="B51:F51"/>
    <mergeCell ref="B41:H41"/>
    <mergeCell ref="G42:H42"/>
    <mergeCell ref="G43:H43"/>
    <mergeCell ref="G44:H44"/>
    <mergeCell ref="G45:H45"/>
  </mergeCells>
  <dataValidations count="4">
    <dataValidation type="list" allowBlank="1" showInputMessage="1" showErrorMessage="1" sqref="D19" xr:uid="{07352110-C903-4519-B57A-89D87A6C8FFF}">
      <formula1>"Proprietorship, Partnership, Private Ltd Company, Limited Liablity Partnership, Public Ltd Co, Trust, Society"</formula1>
    </dataValidation>
    <dataValidation type="list" allowBlank="1" showInputMessage="1" showErrorMessage="1" sqref="G4:G9" xr:uid="{5CBE581D-D21C-4331-A984-3C63F443D65C}">
      <formula1>"Applicant, Co-Applicant"</formula1>
    </dataValidation>
    <dataValidation type="list" allowBlank="1" showInputMessage="1" showErrorMessage="1" sqref="D4" xr:uid="{ED3E49FF-7A59-4264-8A63-8616CE1ADD82}">
      <formula1>"Sole proprietorship, Partnership, Pvt Ltd"</formula1>
    </dataValidation>
    <dataValidation type="list" allowBlank="1" showInputMessage="1" showErrorMessage="1" sqref="D5:D9" xr:uid="{3375512D-2759-4629-88C7-FE20251BE059}">
      <formula1>"Individual, Partner, Director"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CD4D-3F86-4704-A6E8-817ED6656B75}">
  <sheetPr codeName="Sheet12"/>
  <dimension ref="B1"/>
  <sheetViews>
    <sheetView showGridLines="0" workbookViewId="0">
      <selection activeCell="B2" sqref="B2"/>
    </sheetView>
  </sheetViews>
  <sheetFormatPr defaultRowHeight="14.25"/>
  <cols>
    <col min="1" max="1" width="2" customWidth="1"/>
    <col min="2" max="2" width="12.5" customWidth="1"/>
  </cols>
  <sheetData>
    <row r="1" spans="2:2">
      <c r="B1" t="s">
        <v>337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5CD4-994E-4902-8CA9-1028B49259C6}">
  <sheetPr codeName="Sheet13"/>
  <dimension ref="B1:J1"/>
  <sheetViews>
    <sheetView showGridLines="0" zoomScale="85" zoomScaleNormal="85" workbookViewId="0">
      <selection activeCell="N28" sqref="N28"/>
    </sheetView>
  </sheetViews>
  <sheetFormatPr defaultColWidth="7.75" defaultRowHeight="14.25"/>
  <cols>
    <col min="1" max="1" width="1.5" style="299" customWidth="1"/>
    <col min="2" max="2" width="10.25" style="299" customWidth="1"/>
    <col min="3" max="3" width="37.375" style="299" customWidth="1"/>
    <col min="4" max="4" width="10.25" style="299" customWidth="1"/>
    <col min="5" max="5" width="5.875" style="299" customWidth="1"/>
    <col min="6" max="6" width="10.25" style="299" customWidth="1"/>
    <col min="7" max="7" width="5.875" style="299" customWidth="1"/>
    <col min="8" max="8" width="12.875" style="299" customWidth="1"/>
    <col min="9" max="9" width="5" style="299" customWidth="1"/>
    <col min="10" max="10" width="10.25" style="299" customWidth="1"/>
    <col min="11" max="11" width="37.375" style="299" customWidth="1"/>
    <col min="12" max="12" width="10.25" style="299" customWidth="1"/>
    <col min="13" max="13" width="5.875" style="299" customWidth="1"/>
    <col min="14" max="14" width="10.25" style="299" customWidth="1"/>
    <col min="15" max="15" width="5.875" style="299" customWidth="1"/>
    <col min="16" max="16" width="12.875" style="299" customWidth="1"/>
    <col min="17" max="16384" width="7.75" style="299"/>
  </cols>
  <sheetData>
    <row r="1" spans="2:10" ht="9" customHeight="1">
      <c r="B1" s="299" t="s">
        <v>337</v>
      </c>
      <c r="J1" s="299" t="s">
        <v>337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24C2-FFDA-40E1-95A6-B34E9FC5395B}">
  <sheetPr codeName="Sheet14"/>
  <dimension ref="A1:H1"/>
  <sheetViews>
    <sheetView showGridLines="0" workbookViewId="0">
      <selection activeCell="H2" sqref="H2"/>
    </sheetView>
  </sheetViews>
  <sheetFormatPr defaultColWidth="7.75" defaultRowHeight="14.25"/>
  <cols>
    <col min="1" max="3" width="1.5" style="299" customWidth="1"/>
    <col min="4" max="4" width="26.875" style="300" customWidth="1"/>
    <col min="5" max="5" width="6.375" style="299" customWidth="1"/>
    <col min="6" max="6" width="11.125" style="299" customWidth="1"/>
    <col min="7" max="7" width="7.75" style="299"/>
    <col min="8" max="8" width="26.875" style="299" customWidth="1"/>
    <col min="9" max="9" width="6.375" style="299" customWidth="1"/>
    <col min="10" max="10" width="11.125" style="299" customWidth="1"/>
    <col min="11" max="12" width="1.5" style="299" customWidth="1"/>
    <col min="13" max="16384" width="7.75" style="299"/>
  </cols>
  <sheetData>
    <row r="1" spans="1:8" ht="6.75" customHeight="1">
      <c r="A1"/>
      <c r="D1" s="300" t="s">
        <v>337</v>
      </c>
      <c r="H1" s="299" t="s">
        <v>337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9"/>
  <sheetViews>
    <sheetView workbookViewId="0">
      <selection activeCell="K17" sqref="K17"/>
    </sheetView>
  </sheetViews>
  <sheetFormatPr defaultRowHeight="15"/>
  <cols>
    <col min="1" max="1" width="19.75" style="1" bestFit="1" customWidth="1"/>
    <col min="2" max="2" width="12.75" style="1" bestFit="1" customWidth="1"/>
    <col min="3" max="4" width="12.625" style="1" bestFit="1" customWidth="1"/>
    <col min="5" max="16384" width="9" style="1"/>
  </cols>
  <sheetData>
    <row r="1" spans="1:4">
      <c r="A1" s="183" t="s">
        <v>216</v>
      </c>
    </row>
    <row r="2" spans="1:4">
      <c r="C2" s="1" t="s">
        <v>408</v>
      </c>
      <c r="D2" s="183" t="str">
        <f>'Ratio Sheet 1'!I4</f>
        <v>Lakhs</v>
      </c>
    </row>
    <row r="3" spans="1:4">
      <c r="A3" s="184" t="s">
        <v>217</v>
      </c>
      <c r="B3" s="1039">
        <f>'Financial Statement1'!F3</f>
        <v>0</v>
      </c>
      <c r="C3" s="1040"/>
      <c r="D3" s="1041"/>
    </row>
    <row r="4" spans="1:4">
      <c r="A4" s="184" t="s">
        <v>218</v>
      </c>
      <c r="B4" s="732">
        <f>'Financial Statement Combined'!$K$5</f>
        <v>366</v>
      </c>
      <c r="C4" s="732" t="str">
        <f>IFERROR(EDATE(B4,-12),"-")</f>
        <v>-</v>
      </c>
      <c r="D4" s="732" t="str">
        <f>IFERROR(EDATE(C4,-12),"-")</f>
        <v>-</v>
      </c>
    </row>
    <row r="5" spans="1:4">
      <c r="A5" s="184" t="s">
        <v>219</v>
      </c>
      <c r="B5" s="211">
        <f>'Financial Statement1'!J91</f>
        <v>0</v>
      </c>
      <c r="C5" s="211">
        <f>'Financial Statement1'!I91</f>
        <v>0</v>
      </c>
      <c r="D5" s="211">
        <f>'Financial Statement1'!H91</f>
        <v>0</v>
      </c>
    </row>
    <row r="6" spans="1:4">
      <c r="A6" s="184" t="s">
        <v>220</v>
      </c>
      <c r="B6" s="210"/>
      <c r="C6" s="210"/>
      <c r="D6" s="210"/>
    </row>
    <row r="7" spans="1:4">
      <c r="A7" s="184" t="s">
        <v>2</v>
      </c>
      <c r="B7" s="210"/>
      <c r="C7" s="210"/>
      <c r="D7" s="210"/>
    </row>
    <row r="8" spans="1:4">
      <c r="A8" s="184" t="s">
        <v>221</v>
      </c>
      <c r="B8" s="210">
        <f>B6-B7</f>
        <v>0</v>
      </c>
      <c r="C8" s="210">
        <f>C6-C7</f>
        <v>0</v>
      </c>
      <c r="D8" s="210">
        <f>D6-D7</f>
        <v>0</v>
      </c>
    </row>
    <row r="10" spans="1:4">
      <c r="A10" s="184" t="s">
        <v>217</v>
      </c>
      <c r="B10" s="1039">
        <f>'Financial Statement2'!F3</f>
        <v>0</v>
      </c>
      <c r="C10" s="1040"/>
      <c r="D10" s="1041"/>
    </row>
    <row r="11" spans="1:4">
      <c r="A11" s="184" t="s">
        <v>218</v>
      </c>
      <c r="B11" s="732">
        <f>'Financial Statement Combined'!$K$5</f>
        <v>366</v>
      </c>
      <c r="C11" s="732" t="str">
        <f>IFERROR(EDATE(B11,-12),"-")</f>
        <v>-</v>
      </c>
      <c r="D11" s="732" t="str">
        <f>IFERROR(EDATE(C11,-12),"-")</f>
        <v>-</v>
      </c>
    </row>
    <row r="12" spans="1:4">
      <c r="A12" s="184" t="s">
        <v>219</v>
      </c>
      <c r="B12" s="211">
        <f>'Financial Statement2'!J91</f>
        <v>0</v>
      </c>
      <c r="C12" s="211">
        <f>'Financial Statement2'!I91</f>
        <v>0</v>
      </c>
      <c r="D12" s="211">
        <f>'Financial Statement2'!H91</f>
        <v>0</v>
      </c>
    </row>
    <row r="13" spans="1:4">
      <c r="A13" s="184" t="s">
        <v>220</v>
      </c>
      <c r="B13" s="210"/>
      <c r="C13" s="210"/>
      <c r="D13" s="210"/>
    </row>
    <row r="14" spans="1:4">
      <c r="A14" s="184" t="s">
        <v>2</v>
      </c>
      <c r="B14" s="210"/>
      <c r="C14" s="210"/>
      <c r="D14" s="210"/>
    </row>
    <row r="15" spans="1:4">
      <c r="A15" s="184" t="s">
        <v>221</v>
      </c>
      <c r="B15" s="210">
        <f t="shared" ref="B15:D15" si="0">B13-B14</f>
        <v>0</v>
      </c>
      <c r="C15" s="210">
        <f t="shared" si="0"/>
        <v>0</v>
      </c>
      <c r="D15" s="210">
        <f t="shared" si="0"/>
        <v>0</v>
      </c>
    </row>
    <row r="17" spans="1:4">
      <c r="A17" s="184" t="s">
        <v>217</v>
      </c>
      <c r="B17" s="1039">
        <f>'Financial Statement3'!F3</f>
        <v>0</v>
      </c>
      <c r="C17" s="1040"/>
      <c r="D17" s="1041"/>
    </row>
    <row r="18" spans="1:4">
      <c r="A18" s="184" t="s">
        <v>218</v>
      </c>
      <c r="B18" s="732">
        <f>'Financial Statement Combined'!$K$5</f>
        <v>366</v>
      </c>
      <c r="C18" s="732" t="str">
        <f>IFERROR(EDATE(B18,-12),"-")</f>
        <v>-</v>
      </c>
      <c r="D18" s="732" t="str">
        <f>IFERROR(EDATE(C18,-12),"-")</f>
        <v>-</v>
      </c>
    </row>
    <row r="19" spans="1:4">
      <c r="A19" s="184" t="s">
        <v>219</v>
      </c>
      <c r="B19" s="211">
        <f>'Financial Statement3'!J91</f>
        <v>0</v>
      </c>
      <c r="C19" s="211">
        <f>'Financial Statement3'!I91</f>
        <v>0</v>
      </c>
      <c r="D19" s="211">
        <f>'Financial Statement3'!H91</f>
        <v>0</v>
      </c>
    </row>
    <row r="20" spans="1:4">
      <c r="A20" s="184" t="s">
        <v>220</v>
      </c>
      <c r="B20" s="210"/>
      <c r="C20" s="210"/>
      <c r="D20" s="210"/>
    </row>
    <row r="21" spans="1:4">
      <c r="A21" s="184" t="s">
        <v>2</v>
      </c>
      <c r="B21" s="210"/>
      <c r="C21" s="210"/>
      <c r="D21" s="210"/>
    </row>
    <row r="22" spans="1:4">
      <c r="A22" s="184" t="s">
        <v>221</v>
      </c>
      <c r="B22" s="210">
        <f t="shared" ref="B22:D22" si="1">B20-B21</f>
        <v>0</v>
      </c>
      <c r="C22" s="210">
        <f t="shared" si="1"/>
        <v>0</v>
      </c>
      <c r="D22" s="210">
        <f t="shared" si="1"/>
        <v>0</v>
      </c>
    </row>
    <row r="24" spans="1:4">
      <c r="A24" s="184" t="s">
        <v>217</v>
      </c>
      <c r="B24" s="1039">
        <f>'Financial Statement4'!F3</f>
        <v>0</v>
      </c>
      <c r="C24" s="1040"/>
      <c r="D24" s="1041"/>
    </row>
    <row r="25" spans="1:4">
      <c r="A25" s="184" t="s">
        <v>218</v>
      </c>
      <c r="B25" s="732">
        <f>'Financial Statement Combined'!$K$5</f>
        <v>366</v>
      </c>
      <c r="C25" s="732" t="str">
        <f>IFERROR(EDATE(B25,-12),"-")</f>
        <v>-</v>
      </c>
      <c r="D25" s="732" t="str">
        <f>IFERROR(EDATE(C25,-12),"-")</f>
        <v>-</v>
      </c>
    </row>
    <row r="26" spans="1:4">
      <c r="A26" s="184" t="s">
        <v>219</v>
      </c>
      <c r="B26" s="211">
        <f>'Financial Statement4'!J91</f>
        <v>0</v>
      </c>
      <c r="C26" s="211">
        <f>'Financial Statement4'!I91</f>
        <v>0</v>
      </c>
      <c r="D26" s="211">
        <f>'Financial Statement4'!H91</f>
        <v>0</v>
      </c>
    </row>
    <row r="27" spans="1:4">
      <c r="A27" s="184" t="s">
        <v>220</v>
      </c>
      <c r="B27" s="210"/>
      <c r="C27" s="210"/>
      <c r="D27" s="210"/>
    </row>
    <row r="28" spans="1:4">
      <c r="A28" s="184" t="s">
        <v>2</v>
      </c>
      <c r="B28" s="210"/>
      <c r="C28" s="210"/>
      <c r="D28" s="210"/>
    </row>
    <row r="29" spans="1:4">
      <c r="A29" s="184" t="s">
        <v>221</v>
      </c>
      <c r="B29" s="210">
        <f t="shared" ref="B29:D29" si="2">B27-B28</f>
        <v>0</v>
      </c>
      <c r="C29" s="210">
        <f t="shared" si="2"/>
        <v>0</v>
      </c>
      <c r="D29" s="210">
        <f t="shared" si="2"/>
        <v>0</v>
      </c>
    </row>
  </sheetData>
  <mergeCells count="4">
    <mergeCell ref="B3:D3"/>
    <mergeCell ref="B10:D10"/>
    <mergeCell ref="B17:D17"/>
    <mergeCell ref="B24:D2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B9B6-8AEF-4E2D-951A-57B7CD8F94D1}">
  <sheetPr codeName="Sheet25"/>
  <dimension ref="B1:J90"/>
  <sheetViews>
    <sheetView topLeftCell="A6" workbookViewId="0">
      <selection activeCell="L28" sqref="L28"/>
    </sheetView>
  </sheetViews>
  <sheetFormatPr defaultRowHeight="12.75"/>
  <cols>
    <col min="1" max="1" width="2.375" style="686" customWidth="1"/>
    <col min="2" max="3" width="2.125" style="686" customWidth="1"/>
    <col min="4" max="4" width="44.375" style="686" customWidth="1"/>
    <col min="5" max="5" width="13.25" style="686" bestFit="1" customWidth="1"/>
    <col min="6" max="6" width="15.125" style="686" bestFit="1" customWidth="1"/>
    <col min="7" max="8" width="13.75" style="686" customWidth="1"/>
    <col min="9" max="16384" width="9" style="686"/>
  </cols>
  <sheetData>
    <row r="1" spans="2:10" ht="13.5" thickBot="1"/>
    <row r="2" spans="2:10" s="687" customFormat="1" ht="20.25" thickBot="1">
      <c r="B2" s="1103" t="s">
        <v>618</v>
      </c>
      <c r="C2" s="1104"/>
      <c r="D2" s="1104"/>
      <c r="E2" s="1104"/>
      <c r="F2" s="1104"/>
      <c r="G2" s="1104"/>
      <c r="H2" s="1105"/>
    </row>
    <row r="3" spans="2:10" s="687" customFormat="1" ht="15.75" thickBot="1">
      <c r="B3" s="1106" t="s">
        <v>218</v>
      </c>
      <c r="C3" s="1107"/>
      <c r="D3" s="1108"/>
      <c r="E3" s="688" t="str">
        <f>'Financial Statement Combined'!H5</f>
        <v>-</v>
      </c>
      <c r="F3" s="688" t="str">
        <f>'Financial Statement Combined'!I5</f>
        <v>-</v>
      </c>
      <c r="G3" s="688">
        <f>'Financial Statement Combined'!J5</f>
        <v>0</v>
      </c>
      <c r="H3" s="689">
        <f>'Financial Statement Combined'!K5</f>
        <v>366</v>
      </c>
    </row>
    <row r="4" spans="2:10" s="687" customFormat="1" ht="7.5" customHeight="1">
      <c r="B4" s="1109"/>
      <c r="C4" s="1110"/>
      <c r="D4" s="1110"/>
      <c r="E4" s="1110"/>
      <c r="F4" s="1110"/>
      <c r="G4" s="1110"/>
      <c r="H4" s="1111"/>
    </row>
    <row r="5" spans="2:10" s="692" customFormat="1" ht="15">
      <c r="B5" s="1083" t="s">
        <v>619</v>
      </c>
      <c r="C5" s="1084"/>
      <c r="D5" s="1084"/>
      <c r="E5" s="690"/>
      <c r="F5" s="690"/>
      <c r="G5" s="690"/>
      <c r="H5" s="691"/>
    </row>
    <row r="6" spans="2:10" ht="15" customHeight="1">
      <c r="B6" s="1045" t="s">
        <v>455</v>
      </c>
      <c r="C6" s="1046"/>
      <c r="D6" s="1079"/>
      <c r="E6" s="693">
        <f>'Financial Statement Combined'!H65</f>
        <v>0</v>
      </c>
      <c r="F6" s="693">
        <f>'Financial Statement Combined'!I65</f>
        <v>0</v>
      </c>
      <c r="G6" s="693">
        <f>'Financial Statement Combined'!J65</f>
        <v>0</v>
      </c>
      <c r="H6" s="694">
        <f>'Financial Statement Combined'!K65</f>
        <v>0</v>
      </c>
    </row>
    <row r="7" spans="2:10" ht="15" customHeight="1">
      <c r="B7" s="1045" t="s">
        <v>620</v>
      </c>
      <c r="C7" s="1046"/>
      <c r="D7" s="1079"/>
      <c r="E7" s="695"/>
      <c r="F7" s="695"/>
      <c r="G7" s="695"/>
      <c r="H7" s="696"/>
      <c r="J7" s="697"/>
    </row>
    <row r="8" spans="2:10" ht="15" customHeight="1">
      <c r="B8" s="1092"/>
      <c r="C8" s="1102" t="s">
        <v>447</v>
      </c>
      <c r="D8" s="1079"/>
      <c r="E8" s="693">
        <f>'Financial Statement Combined'!H57</f>
        <v>0</v>
      </c>
      <c r="F8" s="693">
        <f>'Financial Statement Combined'!I57</f>
        <v>0</v>
      </c>
      <c r="G8" s="693">
        <f>'Financial Statement Combined'!J57</f>
        <v>0</v>
      </c>
      <c r="H8" s="694">
        <f>'Financial Statement Combined'!K57</f>
        <v>0</v>
      </c>
    </row>
    <row r="9" spans="2:10" ht="15" customHeight="1">
      <c r="B9" s="1093"/>
      <c r="C9" s="1102" t="s">
        <v>621</v>
      </c>
      <c r="D9" s="1079"/>
      <c r="E9" s="693">
        <f>'Financial Statement Combined'!H61</f>
        <v>0</v>
      </c>
      <c r="F9" s="693">
        <f>'Financial Statement Combined'!I61</f>
        <v>0</v>
      </c>
      <c r="G9" s="693">
        <f>'Financial Statement Combined'!J61</f>
        <v>0</v>
      </c>
      <c r="H9" s="694">
        <f>'Financial Statement Combined'!K61</f>
        <v>0</v>
      </c>
    </row>
    <row r="10" spans="2:10" ht="15" customHeight="1">
      <c r="B10" s="1093"/>
      <c r="C10" s="1102" t="s">
        <v>622</v>
      </c>
      <c r="D10" s="1079"/>
      <c r="E10" s="693">
        <f>'Financial Statement Combined'!H76</f>
        <v>0</v>
      </c>
      <c r="F10" s="693">
        <f>'Financial Statement Combined'!I76</f>
        <v>0</v>
      </c>
      <c r="G10" s="693">
        <f>'Financial Statement Combined'!J76</f>
        <v>0</v>
      </c>
      <c r="H10" s="694">
        <f>'Financial Statement Combined'!K76</f>
        <v>0</v>
      </c>
    </row>
    <row r="11" spans="2:10" ht="15" customHeight="1">
      <c r="B11" s="1093"/>
      <c r="C11" s="1102" t="s">
        <v>623</v>
      </c>
      <c r="D11" s="1079"/>
      <c r="E11" s="693">
        <f>'Financial Statement Combined'!H77</f>
        <v>0</v>
      </c>
      <c r="F11" s="693">
        <f>'Financial Statement Combined'!I77</f>
        <v>0</v>
      </c>
      <c r="G11" s="693">
        <f>'Financial Statement Combined'!J77</f>
        <v>0</v>
      </c>
      <c r="H11" s="694">
        <f>'Financial Statement Combined'!K77</f>
        <v>0</v>
      </c>
    </row>
    <row r="12" spans="2:10" ht="15" customHeight="1" thickBot="1">
      <c r="B12" s="1094"/>
      <c r="C12" s="1087" t="s">
        <v>624</v>
      </c>
      <c r="D12" s="1088"/>
      <c r="E12" s="693">
        <f>'Financial Statement Combined'!H78</f>
        <v>0</v>
      </c>
      <c r="F12" s="693">
        <f>'Financial Statement Combined'!I78</f>
        <v>0</v>
      </c>
      <c r="G12" s="693">
        <f>'Financial Statement Combined'!J78</f>
        <v>0</v>
      </c>
      <c r="H12" s="694">
        <f>'Financial Statement Combined'!K78</f>
        <v>0</v>
      </c>
    </row>
    <row r="13" spans="2:10" ht="30" customHeight="1">
      <c r="B13" s="1089" t="s">
        <v>625</v>
      </c>
      <c r="C13" s="1090"/>
      <c r="D13" s="1091"/>
      <c r="E13" s="698">
        <f>SUM(E6,E8:E12)</f>
        <v>0</v>
      </c>
      <c r="F13" s="698">
        <f>SUM(F6,F8:F12)</f>
        <v>0</v>
      </c>
      <c r="G13" s="698">
        <f>SUM(G6,G8:G12)</f>
        <v>0</v>
      </c>
      <c r="H13" s="699">
        <f>SUM(H6,H8:H12)</f>
        <v>0</v>
      </c>
    </row>
    <row r="14" spans="2:10" ht="7.5" customHeight="1">
      <c r="B14" s="1061"/>
      <c r="C14" s="1062"/>
      <c r="D14" s="1062"/>
      <c r="E14" s="1062"/>
      <c r="F14" s="1062"/>
      <c r="G14" s="1062"/>
      <c r="H14" s="1063"/>
    </row>
    <row r="15" spans="2:10" ht="15" customHeight="1">
      <c r="B15" s="1092"/>
      <c r="C15" s="1095" t="s">
        <v>626</v>
      </c>
      <c r="D15" s="1096"/>
      <c r="E15" s="693">
        <f>'Financial Statement Combined'!G206-'Financial Statement Combined'!H206</f>
        <v>0</v>
      </c>
      <c r="F15" s="693">
        <f>'Financial Statement Combined'!H206-'Financial Statement Combined'!I206</f>
        <v>0</v>
      </c>
      <c r="G15" s="693">
        <f>'Financial Statement Combined'!I206-'Financial Statement Combined'!J206</f>
        <v>0</v>
      </c>
      <c r="H15" s="694">
        <f>'Financial Statement Combined'!J206-'Financial Statement Combined'!K206</f>
        <v>0</v>
      </c>
    </row>
    <row r="16" spans="2:10" ht="15" customHeight="1">
      <c r="B16" s="1093"/>
      <c r="C16" s="1097" t="s">
        <v>627</v>
      </c>
      <c r="D16" s="1075"/>
      <c r="E16" s="693">
        <f>'Financial Statement Combined'!G211-'Financial Statement Combined'!H211</f>
        <v>0</v>
      </c>
      <c r="F16" s="693">
        <f>'Financial Statement Combined'!H211-'Financial Statement Combined'!I211</f>
        <v>0</v>
      </c>
      <c r="G16" s="693">
        <f>'Financial Statement Combined'!I211-'Financial Statement Combined'!J211</f>
        <v>0</v>
      </c>
      <c r="H16" s="694">
        <f>'Financial Statement Combined'!J211-'Financial Statement Combined'!K211</f>
        <v>0</v>
      </c>
    </row>
    <row r="17" spans="2:8" ht="15" customHeight="1">
      <c r="B17" s="1093"/>
      <c r="C17" s="1066" t="s">
        <v>628</v>
      </c>
      <c r="D17" s="1056"/>
      <c r="E17" s="700">
        <f>SUM(E18:E19)</f>
        <v>0</v>
      </c>
      <c r="F17" s="700">
        <f>SUM(F18:F19)</f>
        <v>0</v>
      </c>
      <c r="G17" s="700">
        <f>SUM(G18:G19)</f>
        <v>0</v>
      </c>
      <c r="H17" s="701">
        <f>SUM(H18:H19)</f>
        <v>0</v>
      </c>
    </row>
    <row r="18" spans="2:8" s="705" customFormat="1" ht="13.5" customHeight="1">
      <c r="B18" s="1093"/>
      <c r="C18" s="1067"/>
      <c r="D18" s="702" t="s">
        <v>516</v>
      </c>
      <c r="E18" s="703">
        <f>'Financial Statement Combined'!G186-'Financial Statement Combined'!H1836</f>
        <v>0</v>
      </c>
      <c r="F18" s="703">
        <f>'Financial Statement Combined'!H186-'Financial Statement Combined'!I1836</f>
        <v>0</v>
      </c>
      <c r="G18" s="703">
        <f>'Financial Statement Combined'!I186-'Financial Statement Combined'!J1836</f>
        <v>0</v>
      </c>
      <c r="H18" s="704">
        <f>'Financial Statement Combined'!J186-'Financial Statement Combined'!K1836</f>
        <v>0</v>
      </c>
    </row>
    <row r="19" spans="2:8" s="705" customFormat="1" ht="13.5" customHeight="1">
      <c r="B19" s="1093"/>
      <c r="C19" s="1068"/>
      <c r="D19" s="702" t="s">
        <v>170</v>
      </c>
      <c r="E19" s="703">
        <f>'Financial Statement Combined'!G190-'Financial Statement Combined'!H190</f>
        <v>0</v>
      </c>
      <c r="F19" s="703">
        <f>'Financial Statement Combined'!H190-'Financial Statement Combined'!I190</f>
        <v>0</v>
      </c>
      <c r="G19" s="703">
        <f>'Financial Statement Combined'!I190-'Financial Statement Combined'!J190</f>
        <v>0</v>
      </c>
      <c r="H19" s="704">
        <f>'Financial Statement Combined'!J190-'Financial Statement Combined'!K190</f>
        <v>0</v>
      </c>
    </row>
    <row r="20" spans="2:8" ht="15" customHeight="1">
      <c r="B20" s="1093"/>
      <c r="C20" s="1066" t="s">
        <v>629</v>
      </c>
      <c r="D20" s="1056"/>
      <c r="E20" s="700">
        <f>SUM(E21:E22)</f>
        <v>0</v>
      </c>
      <c r="F20" s="700">
        <f>SUM(F21:F22)</f>
        <v>0</v>
      </c>
      <c r="G20" s="700">
        <f>SUM(G21:G22)</f>
        <v>0</v>
      </c>
      <c r="H20" s="701">
        <f>SUM(H21:H22)</f>
        <v>0</v>
      </c>
    </row>
    <row r="21" spans="2:8" s="705" customFormat="1" ht="13.5" customHeight="1">
      <c r="B21" s="1093"/>
      <c r="C21" s="1067"/>
      <c r="D21" s="702" t="s">
        <v>516</v>
      </c>
      <c r="E21" s="703">
        <f>'Financial Statement Combined'!G218-'Financial Statement Combined'!H218</f>
        <v>0</v>
      </c>
      <c r="F21" s="703">
        <f>'Financial Statement Combined'!H218-'Financial Statement Combined'!I218</f>
        <v>0</v>
      </c>
      <c r="G21" s="703">
        <f>'Financial Statement Combined'!I218-'Financial Statement Combined'!J218</f>
        <v>0</v>
      </c>
      <c r="H21" s="704">
        <f>'Financial Statement Combined'!J218-'Financial Statement Combined'!K218</f>
        <v>0</v>
      </c>
    </row>
    <row r="22" spans="2:8" s="705" customFormat="1" ht="13.5" customHeight="1">
      <c r="B22" s="1093"/>
      <c r="C22" s="1068"/>
      <c r="D22" s="702" t="s">
        <v>170</v>
      </c>
      <c r="E22" s="703">
        <f>'Financial Statement Combined'!G222-'Financial Statement Combined'!H222</f>
        <v>0</v>
      </c>
      <c r="F22" s="703">
        <f>'Financial Statement Combined'!H222-'Financial Statement Combined'!I222</f>
        <v>0</v>
      </c>
      <c r="G22" s="703">
        <f>'Financial Statement Combined'!I222-'Financial Statement Combined'!J222</f>
        <v>0</v>
      </c>
      <c r="H22" s="704">
        <f>'Financial Statement Combined'!J222-'Financial Statement Combined'!K222</f>
        <v>0</v>
      </c>
    </row>
    <row r="23" spans="2:8" ht="15" customHeight="1">
      <c r="B23" s="1093"/>
      <c r="C23" s="1098" t="s">
        <v>630</v>
      </c>
      <c r="D23" s="1099"/>
      <c r="E23" s="693">
        <f>'Financial Statement Combined'!G192-'Financial Statement Combined'!H192</f>
        <v>0</v>
      </c>
      <c r="F23" s="693">
        <f>'Financial Statement Combined'!H188-'Financial Statement Combined'!I188</f>
        <v>0</v>
      </c>
      <c r="G23" s="693">
        <f>'Financial Statement Combined'!I188-'Financial Statement Combined'!J188</f>
        <v>0</v>
      </c>
      <c r="H23" s="694">
        <f>'Financial Statement Combined'!J188-'Financial Statement Combined'!K188</f>
        <v>0</v>
      </c>
    </row>
    <row r="24" spans="2:8" ht="15" customHeight="1">
      <c r="B24" s="1093"/>
      <c r="C24" s="1098" t="s">
        <v>631</v>
      </c>
      <c r="D24" s="1099"/>
      <c r="E24" s="693">
        <f>'Financial Statement Combined'!G223-'Financial Statement Combined'!H223</f>
        <v>0</v>
      </c>
      <c r="F24" s="693">
        <f>'Financial Statement Combined'!H219-'Financial Statement Combined'!I219</f>
        <v>0</v>
      </c>
      <c r="G24" s="693">
        <f>'Financial Statement Combined'!I219-'Financial Statement Combined'!J219</f>
        <v>0</v>
      </c>
      <c r="H24" s="694">
        <f>'Financial Statement Combined'!J219-'Financial Statement Combined'!K219</f>
        <v>0</v>
      </c>
    </row>
    <row r="25" spans="2:8" s="743" customFormat="1" ht="15" customHeight="1">
      <c r="B25" s="1093"/>
      <c r="C25" s="1100" t="s">
        <v>632</v>
      </c>
      <c r="D25" s="1101"/>
      <c r="E25" s="741">
        <f>'Financial Statement Combined'!H153+'Financial Statement Combined'!H138-'Financial Statement Combined'!G153-'Financial Statement Combined'!G138</f>
        <v>0</v>
      </c>
      <c r="F25" s="741">
        <f>'Financial Statement Combined'!I151+'Financial Statement Combined'!I136-'Financial Statement Combined'!H151-'Financial Statement Combined'!H136</f>
        <v>0</v>
      </c>
      <c r="G25" s="741">
        <f>'Financial Statement Combined'!J151+'Financial Statement Combined'!J136-'Financial Statement Combined'!I151-'Financial Statement Combined'!I136</f>
        <v>0</v>
      </c>
      <c r="H25" s="742">
        <f>'Financial Statement Combined'!K151-'Financial Statement Combined'!J151</f>
        <v>0</v>
      </c>
    </row>
    <row r="26" spans="2:8" ht="15" customHeight="1">
      <c r="B26" s="1093"/>
      <c r="C26" s="1098" t="s">
        <v>633</v>
      </c>
      <c r="D26" s="1099"/>
      <c r="E26" s="693">
        <f>'Financial Statement Combined'!H133-'Financial Statement Combined'!G133</f>
        <v>0</v>
      </c>
      <c r="F26" s="693">
        <f>'Financial Statement Combined'!I133-'Financial Statement Combined'!H133</f>
        <v>0</v>
      </c>
      <c r="G26" s="693">
        <f>'Financial Statement Combined'!J133-'Financial Statement Combined'!I133</f>
        <v>0</v>
      </c>
      <c r="H26" s="694">
        <f>'Financial Statement Combined'!K133-'Financial Statement Combined'!J133</f>
        <v>0</v>
      </c>
    </row>
    <row r="27" spans="2:8" ht="15" customHeight="1">
      <c r="B27" s="1093"/>
      <c r="C27" s="1098" t="s">
        <v>634</v>
      </c>
      <c r="D27" s="1099"/>
      <c r="E27" s="693">
        <f>'Financial Statement Combined'!H156-'Financial Statement Combined'!G156</f>
        <v>0</v>
      </c>
      <c r="F27" s="693">
        <f>'Financial Statement Combined'!I156-'Financial Statement Combined'!H156</f>
        <v>0</v>
      </c>
      <c r="G27" s="693">
        <f>'Financial Statement Combined'!J156-'Financial Statement Combined'!I156</f>
        <v>0</v>
      </c>
      <c r="H27" s="694">
        <f>'Financial Statement Combined'!K156-'Financial Statement Combined'!J156</f>
        <v>0</v>
      </c>
    </row>
    <row r="28" spans="2:8" ht="15" customHeight="1">
      <c r="B28" s="1093"/>
      <c r="C28" s="1098" t="s">
        <v>635</v>
      </c>
      <c r="D28" s="1099"/>
      <c r="E28" s="693">
        <f>'Financial Statement Combined'!H139-'Financial Statement Combined'!G139</f>
        <v>0</v>
      </c>
      <c r="F28" s="693">
        <f>'Financial Statement Combined'!I139-'Financial Statement Combined'!H139</f>
        <v>0</v>
      </c>
      <c r="G28" s="693">
        <f>'Financial Statement Combined'!J139-'Financial Statement Combined'!I139</f>
        <v>0</v>
      </c>
      <c r="H28" s="694">
        <f>'Financial Statement Combined'!K139-'Financial Statement Combined'!J139</f>
        <v>0</v>
      </c>
    </row>
    <row r="29" spans="2:8" ht="15" customHeight="1" thickBot="1">
      <c r="B29" s="1094"/>
      <c r="C29" s="1087" t="s">
        <v>636</v>
      </c>
      <c r="D29" s="1088"/>
      <c r="E29" s="693">
        <f>'Financial Statement Combined'!H157-'Financial Statement Combined'!G157</f>
        <v>0</v>
      </c>
      <c r="F29" s="693">
        <f>'Financial Statement Combined'!I157-'Financial Statement Combined'!H157</f>
        <v>0</v>
      </c>
      <c r="G29" s="693">
        <f>'Financial Statement Combined'!J157-'Financial Statement Combined'!I157</f>
        <v>0</v>
      </c>
      <c r="H29" s="694">
        <f>'Financial Statement Combined'!K157-'Financial Statement Combined'!J157</f>
        <v>0</v>
      </c>
    </row>
    <row r="30" spans="2:8" s="687" customFormat="1" ht="16.5" customHeight="1">
      <c r="B30" s="1069" t="s">
        <v>637</v>
      </c>
      <c r="C30" s="1070"/>
      <c r="D30" s="1071"/>
      <c r="E30" s="698">
        <f>SUM(E13,E15:E16,E17,E20,E23:E29)</f>
        <v>0</v>
      </c>
      <c r="F30" s="698">
        <f>SUM(F13,F15:F16,F17,F20,F23:F29)</f>
        <v>0</v>
      </c>
      <c r="G30" s="698">
        <f>SUM(G13,G15:G16,G17,G20,G23:G29)</f>
        <v>0</v>
      </c>
      <c r="H30" s="699">
        <f>SUM(H13,H15:H16,H17,H20,H23:H29)</f>
        <v>0</v>
      </c>
    </row>
    <row r="31" spans="2:8" s="687" customFormat="1" ht="7.5" customHeight="1">
      <c r="B31" s="1061"/>
      <c r="C31" s="1062"/>
      <c r="D31" s="1062"/>
      <c r="E31" s="1062"/>
      <c r="F31" s="1062"/>
      <c r="G31" s="1062"/>
      <c r="H31" s="1063"/>
    </row>
    <row r="32" spans="2:8" ht="15" customHeight="1" collapsed="1">
      <c r="B32" s="1072"/>
      <c r="C32" s="1074" t="s">
        <v>638</v>
      </c>
      <c r="D32" s="1075"/>
      <c r="E32" s="693">
        <f>'Financial Statement Combined'!H79+'Financial Statement Combined'!H78</f>
        <v>0</v>
      </c>
      <c r="F32" s="693">
        <f>'Financial Statement Combined'!I79+'Financial Statement Combined'!I78</f>
        <v>0</v>
      </c>
      <c r="G32" s="693">
        <f>'Financial Statement Combined'!J79+'Financial Statement Combined'!J78</f>
        <v>0</v>
      </c>
      <c r="H32" s="694">
        <f>'Financial Statement Combined'!K79+'Financial Statement Combined'!K78</f>
        <v>0</v>
      </c>
    </row>
    <row r="33" spans="2:10" ht="13.5" customHeight="1">
      <c r="B33" s="1045"/>
      <c r="C33" s="1076" t="s">
        <v>639</v>
      </c>
      <c r="D33" s="1077"/>
      <c r="E33" s="693">
        <f>-'Financial Statement Combined'!H82</f>
        <v>0</v>
      </c>
      <c r="F33" s="693">
        <f>-'Financial Statement Combined'!I82</f>
        <v>0</v>
      </c>
      <c r="G33" s="693">
        <f>-'Financial Statement Combined'!J82</f>
        <v>0</v>
      </c>
      <c r="H33" s="694">
        <f>-'Financial Statement Combined'!K82</f>
        <v>0</v>
      </c>
    </row>
    <row r="34" spans="2:10" ht="15" customHeight="1">
      <c r="B34" s="1045"/>
      <c r="C34" s="1078" t="s">
        <v>640</v>
      </c>
      <c r="D34" s="1079"/>
      <c r="E34" s="693">
        <f>-'Financial Statement Combined'!H86</f>
        <v>0</v>
      </c>
      <c r="F34" s="693">
        <f>-'Financial Statement Combined'!I86</f>
        <v>0</v>
      </c>
      <c r="G34" s="693">
        <f>-'Financial Statement Combined'!J86</f>
        <v>0</v>
      </c>
      <c r="H34" s="694">
        <f>-'Financial Statement Combined'!K86</f>
        <v>0</v>
      </c>
      <c r="J34" s="697"/>
    </row>
    <row r="35" spans="2:10" ht="15" customHeight="1" thickBot="1">
      <c r="B35" s="1073"/>
      <c r="C35" s="686" t="s">
        <v>641</v>
      </c>
      <c r="D35" s="706"/>
      <c r="E35" s="693">
        <f>('Financial Statement Combined'!G187-'Financial Statement Combined'!H187)+('Financial Statement Combined'!H132-'Financial Statement Combined'!G132)-'Financial Statement Combined'!H87</f>
        <v>0</v>
      </c>
      <c r="F35" s="693">
        <f>('Financial Statement Combined'!H187-'Financial Statement Combined'!I187)+('Financial Statement Combined'!I132-'Financial Statement Combined'!H132)-'Financial Statement Combined'!I87</f>
        <v>0</v>
      </c>
      <c r="G35" s="693">
        <f>('Financial Statement Combined'!I187-'Financial Statement Combined'!J187)+('Financial Statement Combined'!J132-'Financial Statement Combined'!I132)-'Financial Statement Combined'!J87</f>
        <v>0</v>
      </c>
      <c r="H35" s="694">
        <f>('Financial Statement Combined'!J187-'Financial Statement Combined'!K187)+('Financial Statement Combined'!K132-'Financial Statement Combined'!J132)-'Financial Statement Combined'!K87</f>
        <v>0</v>
      </c>
      <c r="J35" s="697"/>
    </row>
    <row r="36" spans="2:10" s="687" customFormat="1" ht="16.5" customHeight="1">
      <c r="B36" s="1080" t="s">
        <v>642</v>
      </c>
      <c r="C36" s="1081"/>
      <c r="D36" s="1082"/>
      <c r="E36" s="707">
        <f>SUM(E32:E35,E30)</f>
        <v>0</v>
      </c>
      <c r="F36" s="707">
        <f>SUM(F32:F35,F30)</f>
        <v>0</v>
      </c>
      <c r="G36" s="707">
        <f>SUM(G32:G35,G30)</f>
        <v>0</v>
      </c>
      <c r="H36" s="708">
        <f>SUM(H32:H35,H30)</f>
        <v>0</v>
      </c>
    </row>
    <row r="37" spans="2:10" s="687" customFormat="1" ht="7.5" customHeight="1">
      <c r="B37" s="1042"/>
      <c r="C37" s="1043"/>
      <c r="D37" s="1043"/>
      <c r="E37" s="1043"/>
      <c r="F37" s="1043"/>
      <c r="G37" s="1043"/>
      <c r="H37" s="1044"/>
    </row>
    <row r="38" spans="2:10" ht="16.5" customHeight="1">
      <c r="B38" s="1083" t="s">
        <v>643</v>
      </c>
      <c r="C38" s="1084"/>
      <c r="D38" s="1084"/>
      <c r="E38" s="690"/>
      <c r="F38" s="690"/>
      <c r="G38" s="690"/>
      <c r="H38" s="691"/>
    </row>
    <row r="39" spans="2:10" ht="15" customHeight="1">
      <c r="B39" s="709"/>
      <c r="C39" s="1055" t="s">
        <v>644</v>
      </c>
      <c r="D39" s="1056"/>
      <c r="E39" s="700">
        <f>SUM(E40:E43,-'Financial Statement Combined'!H56)</f>
        <v>0</v>
      </c>
      <c r="F39" s="700">
        <f>SUM(F40:F43,-'Financial Statement Combined'!I56)</f>
        <v>0</v>
      </c>
      <c r="G39" s="700">
        <f>SUM(G40:G43,-'Financial Statement Combined'!J56)</f>
        <v>0</v>
      </c>
      <c r="H39" s="701">
        <f>SUM(H40:H43,-'Financial Statement Combined'!K56)</f>
        <v>0</v>
      </c>
    </row>
    <row r="40" spans="2:10" s="705" customFormat="1" ht="13.5" customHeight="1">
      <c r="B40" s="709"/>
      <c r="C40" s="1085"/>
      <c r="D40" s="710" t="s">
        <v>645</v>
      </c>
      <c r="E40" s="703">
        <f>SUM(('Financial Statement Combined'!G167-'Financial Statement Combined'!G171),-('Financial Statement Combined'!H167-'Financial Statement Combined'!H171))</f>
        <v>0</v>
      </c>
      <c r="F40" s="703">
        <f>SUM(('Financial Statement Combined'!H167-'Financial Statement Combined'!H171),-('Financial Statement Combined'!I167-'Financial Statement Combined'!I171))</f>
        <v>0</v>
      </c>
      <c r="G40" s="703">
        <f>SUM(('Financial Statement Combined'!I167-'Financial Statement Combined'!I171),-('Financial Statement Combined'!J167-'Financial Statement Combined'!J171))</f>
        <v>0</v>
      </c>
      <c r="H40" s="704">
        <f>SUM(('Financial Statement Combined'!J167-'Financial Statement Combined'!J171),-('Financial Statement Combined'!K167-'Financial Statement Combined'!K171))</f>
        <v>0</v>
      </c>
    </row>
    <row r="41" spans="2:10" s="705" customFormat="1" ht="13.5" customHeight="1">
      <c r="B41" s="709"/>
      <c r="C41" s="1086"/>
      <c r="D41" s="710" t="s">
        <v>646</v>
      </c>
      <c r="E41" s="703">
        <f>SUM(('Financial Statement Combined'!G172-'Financial Statement Combined'!G173),-('Financial Statement Combined'!H172-'Financial Statement Combined'!H173))</f>
        <v>0</v>
      </c>
      <c r="F41" s="703">
        <f>SUM(('Financial Statement Combined'!H172-'Financial Statement Combined'!H173),-('Financial Statement Combined'!I172-'Financial Statement Combined'!I173))</f>
        <v>0</v>
      </c>
      <c r="G41" s="703">
        <f>SUM(('Financial Statement Combined'!I172-'Financial Statement Combined'!I173),-('Financial Statement Combined'!J172-'Financial Statement Combined'!J173))</f>
        <v>0</v>
      </c>
      <c r="H41" s="704">
        <f>SUM(('Financial Statement Combined'!J172-'Financial Statement Combined'!J173),-('Financial Statement Combined'!K172-'Financial Statement Combined'!K173))</f>
        <v>0</v>
      </c>
    </row>
    <row r="42" spans="2:10" s="705" customFormat="1" ht="13.5" customHeight="1">
      <c r="B42" s="709"/>
      <c r="C42" s="1086"/>
      <c r="D42" s="710" t="s">
        <v>647</v>
      </c>
      <c r="E42" s="703">
        <f>SUM('Financial Statement Combined'!G174,-'Financial Statement Combined'!H174)</f>
        <v>0</v>
      </c>
      <c r="F42" s="703">
        <f>SUM('Financial Statement Combined'!H174,-'Financial Statement Combined'!I174)</f>
        <v>0</v>
      </c>
      <c r="G42" s="703">
        <f>SUM('Financial Statement Combined'!I174,-'Financial Statement Combined'!J174)</f>
        <v>0</v>
      </c>
      <c r="H42" s="704">
        <f>SUM('Financial Statement Combined'!J174,-'Financial Statement Combined'!K174)</f>
        <v>0</v>
      </c>
    </row>
    <row r="43" spans="2:10" s="705" customFormat="1" ht="13.5" customHeight="1">
      <c r="B43" s="709"/>
      <c r="C43" s="1086"/>
      <c r="D43" s="711" t="s">
        <v>648</v>
      </c>
      <c r="E43" s="703">
        <f>SUM('Financial Statement Combined'!G175,-'Financial Statement Combined'!H175)</f>
        <v>0</v>
      </c>
      <c r="F43" s="703">
        <f>SUM('Financial Statement Combined'!H175,-'Financial Statement Combined'!I175)</f>
        <v>0</v>
      </c>
      <c r="G43" s="703">
        <f>SUM('Financial Statement Combined'!I175,-'Financial Statement Combined'!J175)</f>
        <v>0</v>
      </c>
      <c r="H43" s="704">
        <f>SUM('Financial Statement Combined'!J175,-'Financial Statement Combined'!K175)</f>
        <v>0</v>
      </c>
    </row>
    <row r="44" spans="2:10" ht="15" customHeight="1">
      <c r="B44" s="709"/>
      <c r="C44" s="1055" t="s">
        <v>649</v>
      </c>
      <c r="D44" s="1056"/>
      <c r="E44" s="700">
        <f>SUM(E45:E48)</f>
        <v>0</v>
      </c>
      <c r="F44" s="700">
        <f>SUM(F45:F48)</f>
        <v>0</v>
      </c>
      <c r="G44" s="700">
        <f>SUM(G45:G48)</f>
        <v>0</v>
      </c>
      <c r="H44" s="701">
        <f>SUM(H45:H48)</f>
        <v>0</v>
      </c>
    </row>
    <row r="45" spans="2:10" s="705" customFormat="1" ht="13.5" customHeight="1">
      <c r="B45" s="709"/>
      <c r="C45" s="712"/>
      <c r="D45" s="713" t="s">
        <v>544</v>
      </c>
      <c r="E45" s="703">
        <f>SUM('Financial Statement Combined'!G177,-'Financial Statement Combined'!H177)</f>
        <v>0</v>
      </c>
      <c r="F45" s="703">
        <f>SUM('Financial Statement Combined'!H177,-'Financial Statement Combined'!I177)</f>
        <v>0</v>
      </c>
      <c r="G45" s="703">
        <f>SUM('Financial Statement Combined'!I177,-'Financial Statement Combined'!J177)</f>
        <v>0</v>
      </c>
      <c r="H45" s="704">
        <f>SUM('Financial Statement Combined'!J177,-'Financial Statement Combined'!K177)</f>
        <v>0</v>
      </c>
    </row>
    <row r="46" spans="2:10" s="705" customFormat="1" ht="13.5" customHeight="1">
      <c r="B46" s="709"/>
      <c r="C46" s="710"/>
      <c r="D46" s="713" t="s">
        <v>545</v>
      </c>
      <c r="E46" s="703">
        <f>SUM('Financial Statement Combined'!G178,-'Financial Statement Combined'!H178)</f>
        <v>0</v>
      </c>
      <c r="F46" s="703">
        <f>SUM('Financial Statement Combined'!H178,-'Financial Statement Combined'!I178)</f>
        <v>0</v>
      </c>
      <c r="G46" s="703">
        <f>SUM('Financial Statement Combined'!I178,-'Financial Statement Combined'!J178)</f>
        <v>0</v>
      </c>
      <c r="H46" s="704">
        <f>SUM('Financial Statement Combined'!J178,-'Financial Statement Combined'!K178)</f>
        <v>0</v>
      </c>
    </row>
    <row r="47" spans="2:10" s="705" customFormat="1" ht="13.5" customHeight="1">
      <c r="B47" s="709"/>
      <c r="C47" s="710"/>
      <c r="D47" s="713" t="s">
        <v>546</v>
      </c>
      <c r="E47" s="703">
        <f>SUM('Financial Statement Combined'!G179,-'Financial Statement Combined'!H179)</f>
        <v>0</v>
      </c>
      <c r="F47" s="703">
        <f>SUM('Financial Statement Combined'!H179,-'Financial Statement Combined'!I179)</f>
        <v>0</v>
      </c>
      <c r="G47" s="703">
        <f>SUM('Financial Statement Combined'!I179,-'Financial Statement Combined'!J179)</f>
        <v>0</v>
      </c>
      <c r="H47" s="704">
        <f>SUM('Financial Statement Combined'!J179,-'Financial Statement Combined'!K179)</f>
        <v>0</v>
      </c>
    </row>
    <row r="48" spans="2:10" s="705" customFormat="1" ht="13.5" customHeight="1">
      <c r="B48" s="709"/>
      <c r="C48" s="710"/>
      <c r="D48" s="713" t="s">
        <v>547</v>
      </c>
      <c r="E48" s="703">
        <f>SUM('Financial Statement Combined'!G180,-'Financial Statement Combined'!H180)</f>
        <v>0</v>
      </c>
      <c r="F48" s="703">
        <f>SUM('Financial Statement Combined'!H180,-'Financial Statement Combined'!I180)</f>
        <v>0</v>
      </c>
      <c r="G48" s="703">
        <f>SUM('Financial Statement Combined'!I180,-'Financial Statement Combined'!J180)</f>
        <v>0</v>
      </c>
      <c r="H48" s="704">
        <f>SUM('Financial Statement Combined'!J180,-'Financial Statement Combined'!K180)</f>
        <v>0</v>
      </c>
    </row>
    <row r="49" spans="2:8" ht="15" customHeight="1">
      <c r="B49" s="709"/>
      <c r="C49" s="1055" t="s">
        <v>650</v>
      </c>
      <c r="D49" s="1056"/>
      <c r="E49" s="700">
        <f>SUM(E50:E53)</f>
        <v>0</v>
      </c>
      <c r="F49" s="700">
        <f>SUM(F50:F53)</f>
        <v>0</v>
      </c>
      <c r="G49" s="700">
        <f>SUM(G50:G53)</f>
        <v>0</v>
      </c>
      <c r="H49" s="701">
        <f>SUM(H50:H53)</f>
        <v>0</v>
      </c>
    </row>
    <row r="50" spans="2:8" s="705" customFormat="1" ht="13.5" customHeight="1">
      <c r="B50" s="709"/>
      <c r="C50" s="712"/>
      <c r="D50" s="713" t="s">
        <v>544</v>
      </c>
      <c r="E50" s="703">
        <f>'Financial Statement Combined'!G196-'Financial Statement Combined'!H196</f>
        <v>0</v>
      </c>
      <c r="F50" s="703">
        <f>'Financial Statement Combined'!H196-'Financial Statement Combined'!I196</f>
        <v>0</v>
      </c>
      <c r="G50" s="703">
        <f>'Financial Statement Combined'!I196-'Financial Statement Combined'!J196</f>
        <v>0</v>
      </c>
      <c r="H50" s="704">
        <f>'Financial Statement Combined'!J196-'Financial Statement Combined'!K196</f>
        <v>0</v>
      </c>
    </row>
    <row r="51" spans="2:8" s="705" customFormat="1" ht="13.5" customHeight="1">
      <c r="B51" s="709"/>
      <c r="C51" s="710"/>
      <c r="D51" s="713" t="s">
        <v>545</v>
      </c>
      <c r="E51" s="703">
        <f>'Financial Statement Combined'!G199-'Financial Statement Combined'!H199</f>
        <v>0</v>
      </c>
      <c r="F51" s="703">
        <f>'Financial Statement Combined'!H199-'Financial Statement Combined'!I199</f>
        <v>0</v>
      </c>
      <c r="G51" s="703">
        <f>'Financial Statement Combined'!I199-'Financial Statement Combined'!J199</f>
        <v>0</v>
      </c>
      <c r="H51" s="704">
        <f>'Financial Statement Combined'!J199-'Financial Statement Combined'!K199</f>
        <v>0</v>
      </c>
    </row>
    <row r="52" spans="2:8" s="705" customFormat="1" ht="13.5" customHeight="1">
      <c r="B52" s="709"/>
      <c r="C52" s="710"/>
      <c r="D52" s="713" t="s">
        <v>546</v>
      </c>
      <c r="E52" s="703">
        <f>'Financial Statement Combined'!G200-'Financial Statement Combined'!H200</f>
        <v>0</v>
      </c>
      <c r="F52" s="703">
        <f>'Financial Statement Combined'!H200-'Financial Statement Combined'!I200</f>
        <v>0</v>
      </c>
      <c r="G52" s="703">
        <f>'Financial Statement Combined'!I200-'Financial Statement Combined'!J200</f>
        <v>0</v>
      </c>
      <c r="H52" s="704">
        <f>'Financial Statement Combined'!J200-'Financial Statement Combined'!K200</f>
        <v>0</v>
      </c>
    </row>
    <row r="53" spans="2:8" s="705" customFormat="1" ht="13.5" customHeight="1">
      <c r="B53" s="709"/>
      <c r="C53" s="710"/>
      <c r="D53" s="713" t="s">
        <v>547</v>
      </c>
      <c r="E53" s="703">
        <f>'Financial Statement Combined'!G201-'Financial Statement Combined'!H201</f>
        <v>0</v>
      </c>
      <c r="F53" s="703">
        <f>'Financial Statement Combined'!H201-'Financial Statement Combined'!I201</f>
        <v>0</v>
      </c>
      <c r="G53" s="703">
        <f>'Financial Statement Combined'!I201-'Financial Statement Combined'!J201</f>
        <v>0</v>
      </c>
      <c r="H53" s="704">
        <f>'Financial Statement Combined'!J201-'Financial Statement Combined'!K201</f>
        <v>0</v>
      </c>
    </row>
    <row r="54" spans="2:8" ht="15" customHeight="1">
      <c r="B54" s="709"/>
      <c r="C54" s="1057" t="s">
        <v>463</v>
      </c>
      <c r="D54" s="1058"/>
      <c r="E54" s="693">
        <f>'Financial Statement Combined'!H73</f>
        <v>0</v>
      </c>
      <c r="F54" s="693">
        <f>'Financial Statement Combined'!I73</f>
        <v>0</v>
      </c>
      <c r="G54" s="693">
        <f>'Financial Statement Combined'!J73</f>
        <v>0</v>
      </c>
      <c r="H54" s="694">
        <f>'Financial Statement Combined'!K73</f>
        <v>0</v>
      </c>
    </row>
    <row r="55" spans="2:8" ht="15" customHeight="1" thickBot="1">
      <c r="B55" s="714"/>
      <c r="C55" s="1059" t="s">
        <v>464</v>
      </c>
      <c r="D55" s="1060"/>
      <c r="E55" s="693">
        <f>'Financial Statement Combined'!H74</f>
        <v>0</v>
      </c>
      <c r="F55" s="693">
        <f>'Financial Statement Combined'!I74</f>
        <v>0</v>
      </c>
      <c r="G55" s="693">
        <f>'Financial Statement Combined'!J74</f>
        <v>0</v>
      </c>
      <c r="H55" s="694">
        <f>'Financial Statement Combined'!K74</f>
        <v>0</v>
      </c>
    </row>
    <row r="56" spans="2:8" s="687" customFormat="1" ht="16.5" customHeight="1">
      <c r="B56" s="1052" t="s">
        <v>651</v>
      </c>
      <c r="C56" s="1053"/>
      <c r="D56" s="1054"/>
      <c r="E56" s="707">
        <f>SUM(E49,E44,E39,E54:E55)</f>
        <v>0</v>
      </c>
      <c r="F56" s="707">
        <f>SUM(F49,F44,F39,F54:F55)</f>
        <v>0</v>
      </c>
      <c r="G56" s="707">
        <f>SUM(G49,G44,G39,G54:G55)</f>
        <v>0</v>
      </c>
      <c r="H56" s="708">
        <f>SUM(H49,H44,H39,H54:H55)</f>
        <v>0</v>
      </c>
    </row>
    <row r="57" spans="2:8" ht="7.5" customHeight="1">
      <c r="B57" s="1061"/>
      <c r="C57" s="1062"/>
      <c r="D57" s="1062"/>
      <c r="E57" s="1062"/>
      <c r="F57" s="1062"/>
      <c r="G57" s="1062"/>
      <c r="H57" s="1063"/>
    </row>
    <row r="58" spans="2:8" s="687" customFormat="1" ht="16.5" customHeight="1">
      <c r="B58" s="1064" t="s">
        <v>652</v>
      </c>
      <c r="C58" s="1065"/>
      <c r="D58" s="1065"/>
      <c r="E58" s="690"/>
      <c r="F58" s="690"/>
      <c r="G58" s="690"/>
      <c r="H58" s="691"/>
    </row>
    <row r="59" spans="2:8" s="687" customFormat="1" ht="15" customHeight="1">
      <c r="B59" s="715"/>
      <c r="C59" s="1066" t="s">
        <v>653</v>
      </c>
      <c r="D59" s="1056"/>
      <c r="E59" s="700">
        <f>SUM(E60:E66)</f>
        <v>0</v>
      </c>
      <c r="F59" s="700">
        <f>SUM(F60:F66)</f>
        <v>0</v>
      </c>
      <c r="G59" s="700">
        <f>SUM(G60:G66)</f>
        <v>0</v>
      </c>
      <c r="H59" s="701">
        <f>SUM(H60:H66)</f>
        <v>0</v>
      </c>
    </row>
    <row r="60" spans="2:8" s="705" customFormat="1" ht="13.5" customHeight="1">
      <c r="B60" s="716"/>
      <c r="C60" s="717"/>
      <c r="D60" s="718" t="s">
        <v>505</v>
      </c>
      <c r="E60" s="703">
        <f>'Financial Statement Combined'!H125-'Financial Statement Combined'!G125</f>
        <v>0</v>
      </c>
      <c r="F60" s="703">
        <f>'Financial Statement Combined'!I125-'Financial Statement Combined'!H125</f>
        <v>0</v>
      </c>
      <c r="G60" s="703">
        <f>'Financial Statement Combined'!J125-'Financial Statement Combined'!I125</f>
        <v>0</v>
      </c>
      <c r="H60" s="704">
        <f>'Financial Statement Combined'!K125-'Financial Statement Combined'!J125</f>
        <v>0</v>
      </c>
    </row>
    <row r="61" spans="2:8" s="720" customFormat="1" ht="13.5" customHeight="1">
      <c r="B61" s="715"/>
      <c r="C61" s="719"/>
      <c r="D61" s="718" t="s">
        <v>506</v>
      </c>
      <c r="E61" s="703">
        <f>'Financial Statement Combined'!H126-'Financial Statement Combined'!G126</f>
        <v>0</v>
      </c>
      <c r="F61" s="703">
        <f>'Financial Statement Combined'!I126-'Financial Statement Combined'!H126</f>
        <v>0</v>
      </c>
      <c r="G61" s="703">
        <f>'Financial Statement Combined'!J126-'Financial Statement Combined'!I126</f>
        <v>0</v>
      </c>
      <c r="H61" s="704">
        <f>'Financial Statement Combined'!K126-'Financial Statement Combined'!J126</f>
        <v>0</v>
      </c>
    </row>
    <row r="62" spans="2:8" s="720" customFormat="1" ht="13.5" customHeight="1">
      <c r="B62" s="715"/>
      <c r="C62" s="719"/>
      <c r="D62" s="718" t="s">
        <v>507</v>
      </c>
      <c r="E62" s="703">
        <f>'Financial Statement Combined'!H127-'Financial Statement Combined'!G127</f>
        <v>0</v>
      </c>
      <c r="F62" s="703">
        <f>'Financial Statement Combined'!I127-'Financial Statement Combined'!H127</f>
        <v>0</v>
      </c>
      <c r="G62" s="703">
        <f>'Financial Statement Combined'!J127-'Financial Statement Combined'!I127</f>
        <v>0</v>
      </c>
      <c r="H62" s="704">
        <f>'Financial Statement Combined'!K127-'Financial Statement Combined'!J127</f>
        <v>0</v>
      </c>
    </row>
    <row r="63" spans="2:8" s="720" customFormat="1" ht="13.5" customHeight="1">
      <c r="B63" s="715"/>
      <c r="C63" s="719"/>
      <c r="D63" s="718" t="s">
        <v>508</v>
      </c>
      <c r="E63" s="703">
        <f>'Financial Statement Combined'!H128-'Financial Statement Combined'!G128</f>
        <v>0</v>
      </c>
      <c r="F63" s="703">
        <f>'Financial Statement Combined'!I128-'Financial Statement Combined'!H128</f>
        <v>0</v>
      </c>
      <c r="G63" s="703">
        <f>'Financial Statement Combined'!J128-'Financial Statement Combined'!I128</f>
        <v>0</v>
      </c>
      <c r="H63" s="704">
        <f>'Financial Statement Combined'!K128-'Financial Statement Combined'!J128</f>
        <v>0</v>
      </c>
    </row>
    <row r="64" spans="2:8" s="720" customFormat="1" ht="13.5" customHeight="1">
      <c r="B64" s="715"/>
      <c r="C64" s="719"/>
      <c r="D64" s="718" t="s">
        <v>509</v>
      </c>
      <c r="E64" s="703">
        <f>'Financial Statement Combined'!H129-'Financial Statement Combined'!G129</f>
        <v>0</v>
      </c>
      <c r="F64" s="703">
        <f>'Financial Statement Combined'!I129-'Financial Statement Combined'!H129</f>
        <v>0</v>
      </c>
      <c r="G64" s="703">
        <f>'Financial Statement Combined'!J129-'Financial Statement Combined'!I129</f>
        <v>0</v>
      </c>
      <c r="H64" s="704">
        <f>'Financial Statement Combined'!K129-'Financial Statement Combined'!J129</f>
        <v>0</v>
      </c>
    </row>
    <row r="65" spans="2:8" s="720" customFormat="1" ht="13.5" customHeight="1">
      <c r="B65" s="715"/>
      <c r="C65" s="705"/>
      <c r="D65" s="718" t="s">
        <v>510</v>
      </c>
      <c r="E65" s="703">
        <f>'Financial Statement Combined'!H130-'Financial Statement Combined'!G130</f>
        <v>0</v>
      </c>
      <c r="F65" s="703">
        <f>'Financial Statement Combined'!I130-'Financial Statement Combined'!H130</f>
        <v>0</v>
      </c>
      <c r="G65" s="703">
        <f>'Financial Statement Combined'!J130-'Financial Statement Combined'!I130</f>
        <v>0</v>
      </c>
      <c r="H65" s="704">
        <f>'Financial Statement Combined'!K130-'Financial Statement Combined'!J130</f>
        <v>0</v>
      </c>
    </row>
    <row r="66" spans="2:8" s="720" customFormat="1" ht="13.5" customHeight="1">
      <c r="B66" s="715"/>
      <c r="C66" s="705"/>
      <c r="D66" s="718" t="s">
        <v>511</v>
      </c>
      <c r="E66" s="703">
        <f>'Financial Statement Combined'!H131-'Financial Statement Combined'!G131</f>
        <v>0</v>
      </c>
      <c r="F66" s="703">
        <f>'Financial Statement Combined'!I131-'Financial Statement Combined'!H131</f>
        <v>0</v>
      </c>
      <c r="G66" s="703">
        <f>'Financial Statement Combined'!J131-'Financial Statement Combined'!I131</f>
        <v>0</v>
      </c>
      <c r="H66" s="704">
        <f>'Financial Statement Combined'!K131-'Financial Statement Combined'!J131</f>
        <v>0</v>
      </c>
    </row>
    <row r="67" spans="2:8" s="687" customFormat="1" ht="15" customHeight="1">
      <c r="B67" s="715"/>
      <c r="C67" s="1066" t="s">
        <v>654</v>
      </c>
      <c r="D67" s="1056"/>
      <c r="E67" s="700">
        <f>SUM(E68:E74)</f>
        <v>0</v>
      </c>
      <c r="F67" s="700">
        <f>SUM(F68:F74)</f>
        <v>0</v>
      </c>
      <c r="G67" s="700">
        <f>SUM(G68:G74)</f>
        <v>0</v>
      </c>
      <c r="H67" s="701">
        <f>SUM(H68:H74)</f>
        <v>0</v>
      </c>
    </row>
    <row r="68" spans="2:8" s="705" customFormat="1" ht="13.5" customHeight="1">
      <c r="B68" s="715"/>
      <c r="C68" s="717"/>
      <c r="D68" s="718" t="s">
        <v>521</v>
      </c>
      <c r="E68" s="703">
        <f>'Financial Statement Combined'!H144-'Financial Statement Combined'!G144</f>
        <v>0</v>
      </c>
      <c r="F68" s="703">
        <f>'Financial Statement Combined'!I144-'Financial Statement Combined'!H144</f>
        <v>0</v>
      </c>
      <c r="G68" s="703">
        <f>'Financial Statement Combined'!J144-'Financial Statement Combined'!I144</f>
        <v>0</v>
      </c>
      <c r="H68" s="704">
        <f>'Financial Statement Combined'!K144-'Financial Statement Combined'!J144</f>
        <v>0</v>
      </c>
    </row>
    <row r="69" spans="2:8" s="705" customFormat="1" ht="13.5" customHeight="1">
      <c r="B69" s="715"/>
      <c r="C69" s="719"/>
      <c r="D69" s="718" t="s">
        <v>522</v>
      </c>
      <c r="E69" s="703">
        <f>'Financial Statement Combined'!H145-'Financial Statement Combined'!G145</f>
        <v>0</v>
      </c>
      <c r="F69" s="703">
        <f>'Financial Statement Combined'!I145-'Financial Statement Combined'!H145</f>
        <v>0</v>
      </c>
      <c r="G69" s="703">
        <f>'Financial Statement Combined'!J145-'Financial Statement Combined'!I145</f>
        <v>0</v>
      </c>
      <c r="H69" s="704">
        <f>'Financial Statement Combined'!K145-'Financial Statement Combined'!J145</f>
        <v>0</v>
      </c>
    </row>
    <row r="70" spans="2:8" s="705" customFormat="1" ht="13.5" customHeight="1">
      <c r="B70" s="715"/>
      <c r="C70" s="719"/>
      <c r="D70" s="718" t="s">
        <v>507</v>
      </c>
      <c r="E70" s="703">
        <f>'Financial Statement Combined'!H147-'Financial Statement Combined'!G147</f>
        <v>0</v>
      </c>
      <c r="F70" s="703">
        <f>'Financial Statement Combined'!I147-'Financial Statement Combined'!H147</f>
        <v>0</v>
      </c>
      <c r="G70" s="703">
        <f>'Financial Statement Combined'!J147-'Financial Statement Combined'!I147</f>
        <v>0</v>
      </c>
      <c r="H70" s="704">
        <f>'Financial Statement Combined'!K147-'Financial Statement Combined'!J147</f>
        <v>0</v>
      </c>
    </row>
    <row r="71" spans="2:8" ht="27.75" customHeight="1">
      <c r="B71" s="715"/>
      <c r="C71" s="721"/>
      <c r="D71" s="722" t="s">
        <v>655</v>
      </c>
      <c r="E71" s="693">
        <f>'Financial Statement Combined'!H146-'Financial Statement Combined'!G146</f>
        <v>0</v>
      </c>
      <c r="F71" s="693">
        <f>'Financial Statement Combined'!I146-'Financial Statement Combined'!H146</f>
        <v>0</v>
      </c>
      <c r="G71" s="693">
        <f>'Financial Statement Combined'!J146-'Financial Statement Combined'!I146</f>
        <v>0</v>
      </c>
      <c r="H71" s="694">
        <f>'Financial Statement Combined'!K146-'Financial Statement Combined'!J146</f>
        <v>0</v>
      </c>
    </row>
    <row r="72" spans="2:8">
      <c r="B72" s="715"/>
      <c r="C72" s="723"/>
      <c r="D72" s="718" t="s">
        <v>656</v>
      </c>
      <c r="E72" s="693">
        <f>'Financial Statement Combined'!H150-'Financial Statement Combined'!G150</f>
        <v>0</v>
      </c>
      <c r="F72" s="693">
        <f>'Financial Statement Combined'!I150-'Financial Statement Combined'!H150</f>
        <v>0</v>
      </c>
      <c r="G72" s="693">
        <f>'Financial Statement Combined'!J150-'Financial Statement Combined'!I150</f>
        <v>0</v>
      </c>
      <c r="H72" s="694">
        <f>'Financial Statement Combined'!K150-'Financial Statement Combined'!J150</f>
        <v>0</v>
      </c>
    </row>
    <row r="73" spans="2:8">
      <c r="B73" s="715"/>
      <c r="C73" s="723"/>
      <c r="D73" s="718" t="s">
        <v>508</v>
      </c>
      <c r="E73" s="693">
        <f>'Financial Statement Combined'!H148-'Financial Statement Combined'!G148</f>
        <v>0</v>
      </c>
      <c r="F73" s="693">
        <f>'Financial Statement Combined'!I148-'Financial Statement Combined'!H148</f>
        <v>0</v>
      </c>
      <c r="G73" s="693">
        <f>'Financial Statement Combined'!J148-'Financial Statement Combined'!I148</f>
        <v>0</v>
      </c>
      <c r="H73" s="694">
        <f>'Financial Statement Combined'!K148-'Financial Statement Combined'!J148</f>
        <v>0</v>
      </c>
    </row>
    <row r="74" spans="2:8">
      <c r="B74" s="715"/>
      <c r="C74" s="723"/>
      <c r="D74" s="718" t="s">
        <v>509</v>
      </c>
      <c r="E74" s="693">
        <f>'Financial Statement Combined'!H149-'Financial Statement Combined'!G149</f>
        <v>0</v>
      </c>
      <c r="F74" s="693">
        <f>'Financial Statement Combined'!I149-'Financial Statement Combined'!H149</f>
        <v>0</v>
      </c>
      <c r="G74" s="693">
        <f>'Financial Statement Combined'!J149-'Financial Statement Combined'!I149</f>
        <v>0</v>
      </c>
      <c r="H74" s="694">
        <f>'Financial Statement Combined'!K149-'Financial Statement Combined'!J149</f>
        <v>0</v>
      </c>
    </row>
    <row r="75" spans="2:8" ht="15" customHeight="1">
      <c r="B75" s="715"/>
      <c r="C75" s="1066" t="s">
        <v>657</v>
      </c>
      <c r="D75" s="1056"/>
      <c r="E75" s="700">
        <f>SUM(E76:E77)</f>
        <v>0</v>
      </c>
      <c r="F75" s="700">
        <f>SUM(F76:F77)</f>
        <v>0</v>
      </c>
      <c r="G75" s="700">
        <f>SUM(G76:G77)</f>
        <v>0</v>
      </c>
      <c r="H75" s="701">
        <f>SUM(H76:H77)</f>
        <v>0</v>
      </c>
    </row>
    <row r="76" spans="2:8" s="705" customFormat="1" ht="13.5" customHeight="1">
      <c r="B76" s="715"/>
      <c r="C76" s="1067"/>
      <c r="D76" s="710" t="s">
        <v>488</v>
      </c>
      <c r="E76" s="703">
        <f>'Financial Statement Combined'!H106-'Financial Statement Combined'!G106</f>
        <v>0</v>
      </c>
      <c r="F76" s="703">
        <f>'Financial Statement Combined'!I106-'Financial Statement Combined'!H106</f>
        <v>0</v>
      </c>
      <c r="G76" s="703">
        <f>'Financial Statement Combined'!J106-'Financial Statement Combined'!I106</f>
        <v>0</v>
      </c>
      <c r="H76" s="704">
        <f>'Financial Statement Combined'!K106-'Financial Statement Combined'!J106</f>
        <v>0</v>
      </c>
    </row>
    <row r="77" spans="2:8" s="705" customFormat="1" ht="13.5" customHeight="1">
      <c r="B77" s="715"/>
      <c r="C77" s="1068"/>
      <c r="D77" s="710" t="s">
        <v>494</v>
      </c>
      <c r="E77" s="703">
        <f>'Financial Statement Combined'!H112-'Financial Statement Combined'!G112-'Financial Statement Combined'!H91</f>
        <v>0</v>
      </c>
      <c r="F77" s="703">
        <f>'Financial Statement Combined'!I112-'Financial Statement Combined'!H112-'Financial Statement Combined'!I91</f>
        <v>0</v>
      </c>
      <c r="G77" s="703">
        <f>'Financial Statement Combined'!J112-'Financial Statement Combined'!I112-'Financial Statement Combined'!J91</f>
        <v>0</v>
      </c>
      <c r="H77" s="704">
        <f>'Financial Statement Combined'!K112-'Financial Statement Combined'!J112-'Financial Statement Combined'!K91</f>
        <v>0</v>
      </c>
    </row>
    <row r="78" spans="2:8">
      <c r="B78" s="715"/>
      <c r="C78" s="1066" t="s">
        <v>658</v>
      </c>
      <c r="D78" s="1056"/>
      <c r="E78" s="700">
        <f>SUM(E79:E83)</f>
        <v>0</v>
      </c>
      <c r="F78" s="700">
        <f t="shared" ref="F78:H78" si="0">SUM(F79:F83)</f>
        <v>0</v>
      </c>
      <c r="G78" s="700">
        <f t="shared" si="0"/>
        <v>0</v>
      </c>
      <c r="H78" s="701">
        <f t="shared" si="0"/>
        <v>0</v>
      </c>
    </row>
    <row r="79" spans="2:8">
      <c r="B79" s="715"/>
      <c r="C79" s="712"/>
      <c r="D79" s="718" t="s">
        <v>457</v>
      </c>
      <c r="E79" s="703">
        <f>-'Financial Statement Combined'!H67</f>
        <v>0</v>
      </c>
      <c r="F79" s="703">
        <f>-'Financial Statement Combined'!I67</f>
        <v>0</v>
      </c>
      <c r="G79" s="703">
        <f>-'Financial Statement Combined'!J67</f>
        <v>0</v>
      </c>
      <c r="H79" s="704">
        <f>-'Financial Statement Combined'!K67</f>
        <v>0</v>
      </c>
    </row>
    <row r="80" spans="2:8">
      <c r="B80" s="715"/>
      <c r="C80" s="710"/>
      <c r="D80" s="718" t="s">
        <v>458</v>
      </c>
      <c r="E80" s="703">
        <f>-'Financial Statement Combined'!H68</f>
        <v>0</v>
      </c>
      <c r="F80" s="703">
        <f>-'Financial Statement Combined'!I68</f>
        <v>0</v>
      </c>
      <c r="G80" s="703">
        <f>-'Financial Statement Combined'!J68</f>
        <v>0</v>
      </c>
      <c r="H80" s="704">
        <f>-'Financial Statement Combined'!K68</f>
        <v>0</v>
      </c>
    </row>
    <row r="81" spans="2:8">
      <c r="B81" s="715"/>
      <c r="C81" s="710"/>
      <c r="D81" s="718" t="s">
        <v>459</v>
      </c>
      <c r="E81" s="703">
        <f>-'Financial Statement Combined'!H69</f>
        <v>0</v>
      </c>
      <c r="F81" s="703">
        <f>-'Financial Statement Combined'!I69</f>
        <v>0</v>
      </c>
      <c r="G81" s="703">
        <f>-'Financial Statement Combined'!J69</f>
        <v>0</v>
      </c>
      <c r="H81" s="704">
        <f>-'Financial Statement Combined'!K69</f>
        <v>0</v>
      </c>
    </row>
    <row r="82" spans="2:8">
      <c r="B82" s="715"/>
      <c r="C82" s="710"/>
      <c r="D82" s="702" t="s">
        <v>460</v>
      </c>
      <c r="E82" s="703">
        <f>-'Financial Statement Combined'!H70</f>
        <v>0</v>
      </c>
      <c r="F82" s="703">
        <f>-'Financial Statement Combined'!I70</f>
        <v>0</v>
      </c>
      <c r="G82" s="703">
        <f>-'Financial Statement Combined'!J70</f>
        <v>0</v>
      </c>
      <c r="H82" s="704">
        <f>-'Financial Statement Combined'!K70</f>
        <v>0</v>
      </c>
    </row>
    <row r="83" spans="2:8" ht="13.5" thickBot="1">
      <c r="B83" s="715"/>
      <c r="C83" s="710"/>
      <c r="D83" s="702" t="s">
        <v>461</v>
      </c>
      <c r="E83" s="703">
        <f>-'Financial Statement Combined'!H71</f>
        <v>0</v>
      </c>
      <c r="F83" s="703">
        <f>-'Financial Statement Combined'!I71</f>
        <v>0</v>
      </c>
      <c r="G83" s="703">
        <f>-'Financial Statement Combined'!J71</f>
        <v>0</v>
      </c>
      <c r="H83" s="704">
        <f>-'Financial Statement Combined'!K71</f>
        <v>0</v>
      </c>
    </row>
    <row r="84" spans="2:8" s="687" customFormat="1" ht="16.5" customHeight="1">
      <c r="B84" s="1052" t="s">
        <v>659</v>
      </c>
      <c r="C84" s="1053"/>
      <c r="D84" s="1054"/>
      <c r="E84" s="707">
        <f>SUM(E59,E67,E75,E78)</f>
        <v>0</v>
      </c>
      <c r="F84" s="707">
        <f>SUM(F59,F67,F75,F78)</f>
        <v>0</v>
      </c>
      <c r="G84" s="707">
        <f>SUM(G59,G67,G75,G78)</f>
        <v>0</v>
      </c>
      <c r="H84" s="708">
        <f>SUM(H59,H67,H75,H78)</f>
        <v>0</v>
      </c>
    </row>
    <row r="85" spans="2:8" s="687" customFormat="1" ht="7.5" customHeight="1">
      <c r="B85" s="1042"/>
      <c r="C85" s="1043"/>
      <c r="D85" s="1043"/>
      <c r="E85" s="1043"/>
      <c r="F85" s="1043"/>
      <c r="G85" s="1043"/>
      <c r="H85" s="1044"/>
    </row>
    <row r="86" spans="2:8" ht="15" customHeight="1">
      <c r="B86" s="1045" t="s">
        <v>660</v>
      </c>
      <c r="C86" s="1046"/>
      <c r="D86" s="1046"/>
      <c r="E86" s="693">
        <f>E36+E56+E84</f>
        <v>0</v>
      </c>
      <c r="F86" s="693">
        <f>F36+F56+F84</f>
        <v>0</v>
      </c>
      <c r="G86" s="693">
        <f>G36+G56+G84</f>
        <v>0</v>
      </c>
      <c r="H86" s="694">
        <f>H36+H56+H84</f>
        <v>0</v>
      </c>
    </row>
    <row r="87" spans="2:8" ht="15" customHeight="1">
      <c r="B87" s="1045" t="s">
        <v>661</v>
      </c>
      <c r="C87" s="1046"/>
      <c r="D87" s="1046"/>
      <c r="E87" s="693">
        <f>'Financial Statement Combined'!G212</f>
        <v>0</v>
      </c>
      <c r="F87" s="693">
        <f>'Financial Statement Combined'!H212</f>
        <v>0</v>
      </c>
      <c r="G87" s="693">
        <f>'Financial Statement Combined'!I212</f>
        <v>0</v>
      </c>
      <c r="H87" s="694">
        <f>'Financial Statement Combined'!J212</f>
        <v>0</v>
      </c>
    </row>
    <row r="88" spans="2:8" ht="15" customHeight="1" thickBot="1">
      <c r="B88" s="1047" t="s">
        <v>662</v>
      </c>
      <c r="C88" s="1048"/>
      <c r="D88" s="1048"/>
      <c r="E88" s="724">
        <f>'Financial Statement Combined'!H212</f>
        <v>0</v>
      </c>
      <c r="F88" s="724">
        <f>'Financial Statement Combined'!I212</f>
        <v>0</v>
      </c>
      <c r="G88" s="724">
        <f>'Financial Statement Combined'!J212</f>
        <v>0</v>
      </c>
      <c r="H88" s="725">
        <f>'Financial Statement Combined'!K212</f>
        <v>0</v>
      </c>
    </row>
    <row r="89" spans="2:8" ht="15" customHeight="1">
      <c r="E89" s="695"/>
      <c r="F89" s="695"/>
      <c r="G89" s="695"/>
      <c r="H89" s="695"/>
    </row>
    <row r="90" spans="2:8" s="687" customFormat="1" ht="15" customHeight="1">
      <c r="B90" s="1049" t="s">
        <v>663</v>
      </c>
      <c r="C90" s="1050"/>
      <c r="D90" s="1051"/>
      <c r="E90" s="726">
        <f>E86+E87-E88</f>
        <v>0</v>
      </c>
      <c r="F90" s="726">
        <f>F86+F87-F88</f>
        <v>0</v>
      </c>
      <c r="G90" s="726">
        <f>G86+G87-G88</f>
        <v>0</v>
      </c>
      <c r="H90" s="726">
        <f>H86+H87-H88</f>
        <v>0</v>
      </c>
    </row>
  </sheetData>
  <mergeCells count="57">
    <mergeCell ref="B7:D7"/>
    <mergeCell ref="B2:H2"/>
    <mergeCell ref="B3:D3"/>
    <mergeCell ref="B4:H4"/>
    <mergeCell ref="B5:D5"/>
    <mergeCell ref="B6:D6"/>
    <mergeCell ref="B8:B12"/>
    <mergeCell ref="C8:D8"/>
    <mergeCell ref="C9:D9"/>
    <mergeCell ref="C10:D10"/>
    <mergeCell ref="C11:D11"/>
    <mergeCell ref="C12:D12"/>
    <mergeCell ref="C29:D29"/>
    <mergeCell ref="B13:D13"/>
    <mergeCell ref="B14:H14"/>
    <mergeCell ref="B15:B29"/>
    <mergeCell ref="C15:D15"/>
    <mergeCell ref="C16:D16"/>
    <mergeCell ref="C17:D17"/>
    <mergeCell ref="C18:C19"/>
    <mergeCell ref="C20:D20"/>
    <mergeCell ref="C21:C22"/>
    <mergeCell ref="C23:D23"/>
    <mergeCell ref="C24:D24"/>
    <mergeCell ref="C25:D25"/>
    <mergeCell ref="C26:D26"/>
    <mergeCell ref="C27:D27"/>
    <mergeCell ref="C28:D28"/>
    <mergeCell ref="C44:D44"/>
    <mergeCell ref="B30:D30"/>
    <mergeCell ref="B31:H31"/>
    <mergeCell ref="B32:B35"/>
    <mergeCell ref="C32:D32"/>
    <mergeCell ref="C33:D33"/>
    <mergeCell ref="C34:D34"/>
    <mergeCell ref="B36:D36"/>
    <mergeCell ref="B37:H37"/>
    <mergeCell ref="B38:D38"/>
    <mergeCell ref="C39:D39"/>
    <mergeCell ref="C40:C43"/>
    <mergeCell ref="B84:D84"/>
    <mergeCell ref="C49:D49"/>
    <mergeCell ref="C54:D54"/>
    <mergeCell ref="C55:D55"/>
    <mergeCell ref="B56:D56"/>
    <mergeCell ref="B57:H57"/>
    <mergeCell ref="B58:D58"/>
    <mergeCell ref="C59:D59"/>
    <mergeCell ref="C67:D67"/>
    <mergeCell ref="C75:D75"/>
    <mergeCell ref="C76:C77"/>
    <mergeCell ref="C78:D78"/>
    <mergeCell ref="B85:H85"/>
    <mergeCell ref="B86:D86"/>
    <mergeCell ref="B87:D87"/>
    <mergeCell ref="B88:D88"/>
    <mergeCell ref="B90:D90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092F5CB-CCDA-43ED-910B-908BF9A0573C}">
            <xm:f>OR('C:\Shared With Me\Financials\[NC Financial Analysis.xlsx]Financial Statement'!#REF!="",'C:\Shared With Me\Financials\[NC Financial Analysis.xlsx]Financial Statement'!#REF!="")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</x14:dxf>
          </x14:cfRule>
          <xm:sqref>E86:H88 E90:H90 E15:H30 E32:H35 E6:H6 E8:H13 E39:H55 E59:H83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C159"/>
  <sheetViews>
    <sheetView showGridLines="0" topLeftCell="A22" workbookViewId="0">
      <selection activeCell="B5" sqref="B5"/>
    </sheetView>
  </sheetViews>
  <sheetFormatPr defaultRowHeight="15"/>
  <cols>
    <col min="1" max="1" width="33.5" style="34" customWidth="1"/>
    <col min="2" max="2" width="10.75" style="34" customWidth="1"/>
    <col min="3" max="3" width="9" style="34" customWidth="1"/>
    <col min="4" max="4" width="10.75" style="54" customWidth="1"/>
    <col min="5" max="5" width="10.5" style="54" customWidth="1"/>
    <col min="6" max="6" width="10.75" style="54" customWidth="1"/>
    <col min="7" max="7" width="10.5" style="54" customWidth="1"/>
    <col min="8" max="8" width="10.75" style="54" customWidth="1"/>
    <col min="9" max="9" width="10.5" style="54" customWidth="1"/>
    <col min="10" max="10" width="16.125" style="34" customWidth="1"/>
    <col min="11" max="237" width="9" style="34"/>
    <col min="238" max="16384" width="9" style="1"/>
  </cols>
  <sheetData>
    <row r="1" spans="1:9" ht="15.75" thickBot="1"/>
    <row r="2" spans="1:9">
      <c r="A2" s="1116" t="s">
        <v>222</v>
      </c>
      <c r="B2" s="1117"/>
      <c r="C2" s="1117"/>
      <c r="D2" s="1117"/>
      <c r="E2" s="1117"/>
      <c r="F2" s="1117"/>
      <c r="G2" s="1117"/>
      <c r="H2" s="1117"/>
      <c r="I2" s="1118"/>
    </row>
    <row r="3" spans="1:9">
      <c r="A3" s="1119"/>
      <c r="B3" s="1120"/>
      <c r="C3" s="1120"/>
      <c r="D3" s="1120"/>
      <c r="E3" s="1120"/>
      <c r="F3" s="1120"/>
      <c r="G3" s="1120"/>
      <c r="H3" s="1120"/>
      <c r="I3" s="1121"/>
    </row>
    <row r="4" spans="1:9" ht="15" customHeight="1">
      <c r="A4" s="648"/>
      <c r="B4" s="682"/>
      <c r="C4" s="683"/>
      <c r="D4" s="683"/>
      <c r="E4" s="683"/>
      <c r="F4" s="683"/>
      <c r="G4" s="683"/>
      <c r="H4" s="564" t="s">
        <v>609</v>
      </c>
      <c r="I4" s="565" t="str">
        <f>'Ratio Sheet 1'!I4</f>
        <v>Lakhs</v>
      </c>
    </row>
    <row r="5" spans="1:9">
      <c r="A5" s="1122" t="s">
        <v>18</v>
      </c>
      <c r="B5" s="566">
        <f>'Ratio Sheet 1'!B5</f>
        <v>0</v>
      </c>
      <c r="C5" s="567" t="s">
        <v>19</v>
      </c>
      <c r="D5" s="566" t="str">
        <f>IFERROR(EDATE(B5,-12),"-")</f>
        <v>-</v>
      </c>
      <c r="E5" s="567" t="s">
        <v>19</v>
      </c>
      <c r="F5" s="566" t="str">
        <f>IFERROR(EDATE(D5,-12),"-")</f>
        <v>-</v>
      </c>
      <c r="G5" s="567" t="s">
        <v>19</v>
      </c>
      <c r="H5" s="566" t="str">
        <f>IFERROR(EDATE(F5,-12),"-")</f>
        <v>-</v>
      </c>
      <c r="I5" s="85"/>
    </row>
    <row r="6" spans="1:9" ht="14.25" customHeight="1">
      <c r="A6" s="1123"/>
      <c r="B6" s="624" t="str">
        <f>CONCATENATE("Rs."," ",$I$4)</f>
        <v>Rs. Lakhs</v>
      </c>
      <c r="C6" s="625">
        <f>B5</f>
        <v>0</v>
      </c>
      <c r="D6" s="624" t="str">
        <f>CONCATENATE("Rs."," ",$I$4)</f>
        <v>Rs. Lakhs</v>
      </c>
      <c r="E6" s="625" t="str">
        <f>D5</f>
        <v>-</v>
      </c>
      <c r="F6" s="624" t="str">
        <f>CONCATENATE("Rs."," ",$I$4)</f>
        <v>Rs. Lakhs</v>
      </c>
      <c r="G6" s="625" t="str">
        <f>F5</f>
        <v>-</v>
      </c>
      <c r="H6" s="624" t="str">
        <f>CONCATENATE("Rs."," ",$I$4)</f>
        <v>Rs. Lakhs</v>
      </c>
      <c r="I6" s="85"/>
    </row>
    <row r="7" spans="1:9">
      <c r="A7" s="86" t="s">
        <v>80</v>
      </c>
      <c r="B7" s="157"/>
      <c r="C7" s="56"/>
      <c r="D7" s="157"/>
      <c r="E7" s="56"/>
      <c r="F7" s="157"/>
      <c r="G7" s="56"/>
      <c r="H7" s="157"/>
      <c r="I7" s="87"/>
    </row>
    <row r="8" spans="1:9">
      <c r="A8" s="88" t="s">
        <v>149</v>
      </c>
      <c r="B8" s="35">
        <f>+'Ratio Sheet 1'!B8+'Ratio Sheet 2'!B8+'Ratio Sheet 3'!B8+'Ratio Sheet 4'!B8</f>
        <v>0</v>
      </c>
      <c r="C8" s="36" t="e">
        <f>(B8-D8)/D8*100</f>
        <v>#DIV/0!</v>
      </c>
      <c r="D8" s="35">
        <f>+'Ratio Sheet 1'!D8+'Ratio Sheet 2'!D8+'Ratio Sheet 3'!D8+'Ratio Sheet 4'!D8</f>
        <v>0</v>
      </c>
      <c r="E8" s="37" t="e">
        <f>(D8-F8)/F8*100</f>
        <v>#DIV/0!</v>
      </c>
      <c r="F8" s="35">
        <f>+'Ratio Sheet 1'!F8+'Ratio Sheet 2'!F8+'Ratio Sheet 3'!F8+'Ratio Sheet 4'!F8</f>
        <v>0</v>
      </c>
      <c r="G8" s="37" t="e">
        <f>(F8-H8)/H8*100</f>
        <v>#DIV/0!</v>
      </c>
      <c r="H8" s="35">
        <f>+'Ratio Sheet 1'!H8+'Ratio Sheet 2'!H8+'Ratio Sheet 3'!H8+'Ratio Sheet 4'!H8</f>
        <v>0</v>
      </c>
      <c r="I8" s="89"/>
    </row>
    <row r="9" spans="1:9">
      <c r="A9" s="88" t="s">
        <v>150</v>
      </c>
      <c r="B9" s="35">
        <f>+'Ratio Sheet 1'!B9+'Ratio Sheet 2'!B9+'Ratio Sheet 3'!B9+'Ratio Sheet 4'!B9</f>
        <v>0</v>
      </c>
      <c r="C9" s="36" t="e">
        <f>(B9-D9)/D9*100</f>
        <v>#DIV/0!</v>
      </c>
      <c r="D9" s="35">
        <f>+'Ratio Sheet 1'!D9+'Ratio Sheet 2'!D9+'Ratio Sheet 3'!D9+'Ratio Sheet 4'!D9</f>
        <v>0</v>
      </c>
      <c r="E9" s="37" t="e">
        <f>(D9-F9)/F9*100</f>
        <v>#DIV/0!</v>
      </c>
      <c r="F9" s="35">
        <f>+'Ratio Sheet 1'!F9+'Ratio Sheet 2'!F9+'Ratio Sheet 3'!F9+'Ratio Sheet 4'!F9</f>
        <v>0</v>
      </c>
      <c r="G9" s="37" t="e">
        <f>(F9-H9)/H9*100</f>
        <v>#DIV/0!</v>
      </c>
      <c r="H9" s="35">
        <f>+'Ratio Sheet 1'!H9+'Ratio Sheet 2'!H9+'Ratio Sheet 3'!H9+'Ratio Sheet 4'!H9</f>
        <v>0</v>
      </c>
      <c r="I9" s="89"/>
    </row>
    <row r="10" spans="1:9">
      <c r="A10" s="91" t="s">
        <v>21</v>
      </c>
      <c r="B10" s="38">
        <f>+B9+B8</f>
        <v>0</v>
      </c>
      <c r="C10" s="36" t="e">
        <f>(B10-D10)/D10*100</f>
        <v>#DIV/0!</v>
      </c>
      <c r="D10" s="38">
        <f>+D9+D8</f>
        <v>0</v>
      </c>
      <c r="E10" s="37" t="e">
        <f>(D10-F10)/F10*100</f>
        <v>#DIV/0!</v>
      </c>
      <c r="F10" s="38">
        <f>+F9+F8</f>
        <v>0</v>
      </c>
      <c r="G10" s="37" t="e">
        <f>(F10-H10)/H10*100</f>
        <v>#DIV/0!</v>
      </c>
      <c r="H10" s="38">
        <f>+H9+H8</f>
        <v>0</v>
      </c>
      <c r="I10" s="89"/>
    </row>
    <row r="11" spans="1:9" s="34" customFormat="1" ht="36" customHeight="1">
      <c r="A11" s="127"/>
      <c r="B11" s="44"/>
      <c r="C11" s="128" t="s">
        <v>275</v>
      </c>
      <c r="D11" s="44"/>
      <c r="E11" s="128" t="s">
        <v>276</v>
      </c>
      <c r="F11" s="44"/>
      <c r="G11" s="128" t="s">
        <v>277</v>
      </c>
      <c r="H11" s="44"/>
      <c r="I11" s="220" t="s">
        <v>278</v>
      </c>
    </row>
    <row r="12" spans="1:9" s="34" customFormat="1">
      <c r="A12" s="129" t="s">
        <v>192</v>
      </c>
      <c r="B12" s="163">
        <f>B13+B17+B18</f>
        <v>0</v>
      </c>
      <c r="C12" s="128"/>
      <c r="D12" s="163">
        <f>D13+D17+D18</f>
        <v>0</v>
      </c>
      <c r="E12" s="128"/>
      <c r="F12" s="163">
        <f>F13+F17+F18</f>
        <v>0</v>
      </c>
      <c r="G12" s="128"/>
      <c r="H12" s="163">
        <f>H13+H17+H18</f>
        <v>0</v>
      </c>
      <c r="I12" s="89"/>
    </row>
    <row r="13" spans="1:9" ht="30">
      <c r="A13" s="158" t="s">
        <v>191</v>
      </c>
      <c r="B13" s="77">
        <f>+B14+B15-B16</f>
        <v>0</v>
      </c>
      <c r="C13" s="36" t="e">
        <f>B13/$B$8*100</f>
        <v>#DIV/0!</v>
      </c>
      <c r="D13" s="77">
        <f>+D14+D15-D16</f>
        <v>0</v>
      </c>
      <c r="E13" s="36" t="e">
        <f>D13/$D$8*100</f>
        <v>#DIV/0!</v>
      </c>
      <c r="F13" s="77">
        <f>+F14+F15-F16</f>
        <v>0</v>
      </c>
      <c r="G13" s="36" t="e">
        <f>F13/$F$8*100</f>
        <v>#DIV/0!</v>
      </c>
      <c r="H13" s="77">
        <f>+H14+H15-H16</f>
        <v>0</v>
      </c>
      <c r="I13" s="93" t="e">
        <f>H13/$H$8*100</f>
        <v>#DIV/0!</v>
      </c>
    </row>
    <row r="14" spans="1:9">
      <c r="A14" s="161" t="s">
        <v>188</v>
      </c>
      <c r="B14" s="35">
        <f>+'Ratio Sheet 1'!B14+'Ratio Sheet 2'!B14+'Ratio Sheet 3'!B14+'Ratio Sheet 4'!B14</f>
        <v>0</v>
      </c>
      <c r="C14" s="36"/>
      <c r="D14" s="35">
        <f>+'Ratio Sheet 1'!D14+'Ratio Sheet 2'!D14+'Ratio Sheet 3'!D14+'Ratio Sheet 4'!D14</f>
        <v>0</v>
      </c>
      <c r="E14" s="36"/>
      <c r="F14" s="35">
        <f>+'Ratio Sheet 1'!F14+'Ratio Sheet 2'!F14+'Ratio Sheet 3'!F14+'Ratio Sheet 4'!F14</f>
        <v>0</v>
      </c>
      <c r="G14" s="36"/>
      <c r="H14" s="35">
        <f>+'Ratio Sheet 1'!H14+'Ratio Sheet 2'!H14+'Ratio Sheet 3'!H14+'Ratio Sheet 4'!H14</f>
        <v>0</v>
      </c>
      <c r="I14" s="93"/>
    </row>
    <row r="15" spans="1:9">
      <c r="A15" s="161" t="s">
        <v>189</v>
      </c>
      <c r="B15" s="35">
        <f>+'Ratio Sheet 1'!B15+'Ratio Sheet 2'!B15+'Ratio Sheet 3'!B15+'Ratio Sheet 4'!B15</f>
        <v>0</v>
      </c>
      <c r="C15" s="36"/>
      <c r="D15" s="35">
        <f>+'Ratio Sheet 1'!D15+'Ratio Sheet 2'!D15+'Ratio Sheet 3'!D15+'Ratio Sheet 4'!D15</f>
        <v>0</v>
      </c>
      <c r="E15" s="36"/>
      <c r="F15" s="35">
        <f>+'Ratio Sheet 1'!F15+'Ratio Sheet 2'!F15+'Ratio Sheet 3'!F15+'Ratio Sheet 4'!F15</f>
        <v>0</v>
      </c>
      <c r="G15" s="36"/>
      <c r="H15" s="35">
        <f>+'Ratio Sheet 1'!H15+'Ratio Sheet 2'!H15+'Ratio Sheet 3'!H15+'Ratio Sheet 4'!H15</f>
        <v>0</v>
      </c>
      <c r="I15" s="93"/>
    </row>
    <row r="16" spans="1:9">
      <c r="A16" s="161" t="s">
        <v>190</v>
      </c>
      <c r="B16" s="35">
        <f>+'Ratio Sheet 1'!B16+'Ratio Sheet 2'!B16+'Ratio Sheet 3'!B16+'Ratio Sheet 4'!B16</f>
        <v>0</v>
      </c>
      <c r="C16" s="36"/>
      <c r="D16" s="35">
        <f>+'Ratio Sheet 1'!D16+'Ratio Sheet 2'!D16+'Ratio Sheet 3'!D16+'Ratio Sheet 4'!D16</f>
        <v>0</v>
      </c>
      <c r="E16" s="36"/>
      <c r="F16" s="35">
        <f>+'Ratio Sheet 1'!F16+'Ratio Sheet 2'!F16+'Ratio Sheet 3'!F16+'Ratio Sheet 4'!F16</f>
        <v>0</v>
      </c>
      <c r="G16" s="36"/>
      <c r="H16" s="35">
        <f>+'Ratio Sheet 1'!H16+'Ratio Sheet 2'!H16+'Ratio Sheet 3'!H16+'Ratio Sheet 4'!H16</f>
        <v>0</v>
      </c>
      <c r="I16" s="93"/>
    </row>
    <row r="17" spans="1:9" ht="45">
      <c r="A17" s="92" t="s">
        <v>127</v>
      </c>
      <c r="B17" s="35">
        <f>+'Ratio Sheet 1'!B17+'Ratio Sheet 2'!B17+'Ratio Sheet 3'!B17+'Ratio Sheet 4'!B17</f>
        <v>0</v>
      </c>
      <c r="C17" s="36" t="e">
        <f>B17/$B$8*100</f>
        <v>#DIV/0!</v>
      </c>
      <c r="D17" s="35">
        <f>+'Ratio Sheet 1'!D17+'Ratio Sheet 2'!D17+'Ratio Sheet 3'!D17+'Ratio Sheet 4'!D17</f>
        <v>0</v>
      </c>
      <c r="E17" s="36" t="e">
        <f>D17/$D$8*100</f>
        <v>#DIV/0!</v>
      </c>
      <c r="F17" s="35">
        <f>+'Ratio Sheet 1'!F17+'Ratio Sheet 2'!F17+'Ratio Sheet 3'!F17+'Ratio Sheet 4'!F17</f>
        <v>0</v>
      </c>
      <c r="G17" s="36" t="e">
        <f>F17/$F$8*100</f>
        <v>#DIV/0!</v>
      </c>
      <c r="H17" s="35">
        <f>+'Ratio Sheet 1'!H17+'Ratio Sheet 2'!H17+'Ratio Sheet 3'!H17+'Ratio Sheet 4'!H17</f>
        <v>0</v>
      </c>
      <c r="I17" s="93" t="e">
        <f t="shared" ref="I17:I43" si="0">H17/$H$8*100</f>
        <v>#DIV/0!</v>
      </c>
    </row>
    <row r="18" spans="1:9">
      <c r="A18" s="94" t="s">
        <v>124</v>
      </c>
      <c r="B18" s="35">
        <f>+'Ratio Sheet 1'!B18+'Ratio Sheet 2'!B18+'Ratio Sheet 3'!B18+'Ratio Sheet 4'!B18</f>
        <v>0</v>
      </c>
      <c r="C18" s="36" t="e">
        <f>B18/$B$8*100</f>
        <v>#DIV/0!</v>
      </c>
      <c r="D18" s="35">
        <f>+'Ratio Sheet 1'!D18+'Ratio Sheet 2'!D18+'Ratio Sheet 3'!D18+'Ratio Sheet 4'!D18</f>
        <v>0</v>
      </c>
      <c r="E18" s="36" t="e">
        <f>D18/$D$8*100</f>
        <v>#DIV/0!</v>
      </c>
      <c r="F18" s="35">
        <f>+'Ratio Sheet 1'!F18+'Ratio Sheet 2'!F18+'Ratio Sheet 3'!F18+'Ratio Sheet 4'!F18</f>
        <v>0</v>
      </c>
      <c r="G18" s="36" t="e">
        <f>F18/$F$8*100</f>
        <v>#DIV/0!</v>
      </c>
      <c r="H18" s="35">
        <f>+'Ratio Sheet 1'!H18+'Ratio Sheet 2'!H18+'Ratio Sheet 3'!H18+'Ratio Sheet 4'!H18</f>
        <v>0</v>
      </c>
      <c r="I18" s="93" t="e">
        <f t="shared" si="0"/>
        <v>#DIV/0!</v>
      </c>
    </row>
    <row r="19" spans="1:9">
      <c r="A19" s="95" t="s">
        <v>152</v>
      </c>
      <c r="B19" s="39">
        <f>B10-B13-B17-B18</f>
        <v>0</v>
      </c>
      <c r="C19" s="36" t="e">
        <f>B19/$B$8*100</f>
        <v>#DIV/0!</v>
      </c>
      <c r="D19" s="39">
        <f>D10-D13-D17-D18</f>
        <v>0</v>
      </c>
      <c r="E19" s="36" t="e">
        <f>D19/$D$8*100</f>
        <v>#DIV/0!</v>
      </c>
      <c r="F19" s="39">
        <f>F10-F13-F17-F18</f>
        <v>0</v>
      </c>
      <c r="G19" s="36" t="e">
        <f>F19/$F$8*100</f>
        <v>#DIV/0!</v>
      </c>
      <c r="H19" s="39">
        <f>H10-H13-H17-H18</f>
        <v>0</v>
      </c>
      <c r="I19" s="93" t="e">
        <f t="shared" si="0"/>
        <v>#DIV/0!</v>
      </c>
    </row>
    <row r="20" spans="1:9">
      <c r="A20" s="132" t="s">
        <v>151</v>
      </c>
      <c r="B20" s="141"/>
      <c r="C20" s="36"/>
      <c r="D20" s="141"/>
      <c r="E20" s="36"/>
      <c r="F20" s="141"/>
      <c r="G20" s="36"/>
      <c r="H20" s="141"/>
      <c r="I20" s="93"/>
    </row>
    <row r="21" spans="1:9" ht="30">
      <c r="A21" s="159" t="s">
        <v>128</v>
      </c>
      <c r="B21" s="77">
        <f>SUM(B22:B24)</f>
        <v>0</v>
      </c>
      <c r="C21" s="36" t="e">
        <f>B21/$B$8*100</f>
        <v>#DIV/0!</v>
      </c>
      <c r="D21" s="77">
        <f>SUM(D22:D24)</f>
        <v>0</v>
      </c>
      <c r="E21" s="36" t="e">
        <f>D21/$D$8*100</f>
        <v>#DIV/0!</v>
      </c>
      <c r="F21" s="77">
        <f>SUM(F22:F24)</f>
        <v>0</v>
      </c>
      <c r="G21" s="36" t="e">
        <f>F21/$F$8*100</f>
        <v>#DIV/0!</v>
      </c>
      <c r="H21" s="77">
        <f>SUM(H22:H24)</f>
        <v>0</v>
      </c>
      <c r="I21" s="93" t="e">
        <f t="shared" si="0"/>
        <v>#DIV/0!</v>
      </c>
    </row>
    <row r="22" spans="1:9" ht="30">
      <c r="A22" s="133" t="s">
        <v>199</v>
      </c>
      <c r="B22" s="35">
        <f>+'Ratio Sheet 1'!B22+'Ratio Sheet 2'!B22+'Ratio Sheet 3'!B22+'Ratio Sheet 4'!B22</f>
        <v>0</v>
      </c>
      <c r="C22" s="135"/>
      <c r="D22" s="35">
        <f>+'Ratio Sheet 1'!D22+'Ratio Sheet 2'!D22+'Ratio Sheet 3'!D22+'Ratio Sheet 4'!D22</f>
        <v>0</v>
      </c>
      <c r="E22" s="135"/>
      <c r="F22" s="35">
        <f>+'Ratio Sheet 1'!F22+'Ratio Sheet 2'!F22+'Ratio Sheet 3'!F22+'Ratio Sheet 4'!F22</f>
        <v>0</v>
      </c>
      <c r="G22" s="135"/>
      <c r="H22" s="35">
        <f>+'Ratio Sheet 1'!H22+'Ratio Sheet 2'!H22+'Ratio Sheet 3'!H22+'Ratio Sheet 4'!H22</f>
        <v>0</v>
      </c>
      <c r="I22" s="136"/>
    </row>
    <row r="23" spans="1:9" ht="30">
      <c r="A23" s="133" t="s">
        <v>153</v>
      </c>
      <c r="B23" s="35">
        <f>+'Ratio Sheet 1'!B23+'Ratio Sheet 2'!B23+'Ratio Sheet 3'!B23+'Ratio Sheet 4'!B23</f>
        <v>0</v>
      </c>
      <c r="C23" s="135"/>
      <c r="D23" s="35">
        <f>+'Ratio Sheet 1'!D23+'Ratio Sheet 2'!D23+'Ratio Sheet 3'!D23+'Ratio Sheet 4'!D23</f>
        <v>0</v>
      </c>
      <c r="E23" s="135"/>
      <c r="F23" s="35">
        <f>+'Ratio Sheet 1'!F23+'Ratio Sheet 2'!F23+'Ratio Sheet 3'!F23+'Ratio Sheet 4'!F23</f>
        <v>0</v>
      </c>
      <c r="G23" s="135"/>
      <c r="H23" s="35">
        <f>+'Ratio Sheet 1'!H23+'Ratio Sheet 2'!H23+'Ratio Sheet 3'!H23+'Ratio Sheet 4'!H23</f>
        <v>0</v>
      </c>
      <c r="I23" s="136"/>
    </row>
    <row r="24" spans="1:9">
      <c r="A24" s="133" t="s">
        <v>183</v>
      </c>
      <c r="B24" s="35">
        <f>+'Ratio Sheet 1'!B24+'Ratio Sheet 2'!B24+'Ratio Sheet 3'!B24+'Ratio Sheet 4'!B24</f>
        <v>0</v>
      </c>
      <c r="C24" s="135"/>
      <c r="D24" s="35">
        <f>+'Ratio Sheet 1'!D24+'Ratio Sheet 2'!D24+'Ratio Sheet 3'!D24+'Ratio Sheet 4'!D24</f>
        <v>0</v>
      </c>
      <c r="E24" s="135"/>
      <c r="F24" s="35">
        <f>+'Ratio Sheet 1'!F24+'Ratio Sheet 2'!F24+'Ratio Sheet 3'!F24+'Ratio Sheet 4'!F24</f>
        <v>0</v>
      </c>
      <c r="G24" s="135"/>
      <c r="H24" s="35">
        <f>+'Ratio Sheet 1'!H24+'Ratio Sheet 2'!H24+'Ratio Sheet 3'!H24+'Ratio Sheet 4'!H24</f>
        <v>0</v>
      </c>
      <c r="I24" s="136"/>
    </row>
    <row r="25" spans="1:9" ht="30">
      <c r="A25" s="159" t="s">
        <v>129</v>
      </c>
      <c r="B25" s="35">
        <f>+'Ratio Sheet 1'!B25+'Ratio Sheet 2'!B25+'Ratio Sheet 3'!B25+'Ratio Sheet 4'!B25</f>
        <v>0</v>
      </c>
      <c r="C25" s="36" t="e">
        <f>B25/$B$8*100</f>
        <v>#DIV/0!</v>
      </c>
      <c r="D25" s="35">
        <f>+'Ratio Sheet 1'!D25+'Ratio Sheet 2'!D25+'Ratio Sheet 3'!D25+'Ratio Sheet 4'!D25</f>
        <v>0</v>
      </c>
      <c r="E25" s="36" t="e">
        <f>D25/$D$8*100</f>
        <v>#DIV/0!</v>
      </c>
      <c r="F25" s="35">
        <f>+'Ratio Sheet 1'!F25+'Ratio Sheet 2'!F25+'Ratio Sheet 3'!F25+'Ratio Sheet 4'!F25</f>
        <v>0</v>
      </c>
      <c r="G25" s="36" t="e">
        <f>F25/$F$8*100</f>
        <v>#DIV/0!</v>
      </c>
      <c r="H25" s="35">
        <f>+'Ratio Sheet 1'!H25+'Ratio Sheet 2'!H25+'Ratio Sheet 3'!H25+'Ratio Sheet 4'!H25</f>
        <v>0</v>
      </c>
      <c r="I25" s="93" t="e">
        <f t="shared" si="0"/>
        <v>#DIV/0!</v>
      </c>
    </row>
    <row r="26" spans="1:9">
      <c r="A26" s="130" t="s">
        <v>159</v>
      </c>
      <c r="B26" s="131">
        <f>B19-B21-B25</f>
        <v>0</v>
      </c>
      <c r="C26" s="36" t="e">
        <f>B26/$B$8*100</f>
        <v>#DIV/0!</v>
      </c>
      <c r="D26" s="131">
        <f>D19-D21-D25</f>
        <v>0</v>
      </c>
      <c r="E26" s="36" t="e">
        <f>D26/$D$8*100</f>
        <v>#DIV/0!</v>
      </c>
      <c r="F26" s="131">
        <f>F19-F21-F25</f>
        <v>0</v>
      </c>
      <c r="G26" s="36" t="e">
        <f>F26/$F$8*100</f>
        <v>#DIV/0!</v>
      </c>
      <c r="H26" s="131">
        <f>H19-H21-H25</f>
        <v>0</v>
      </c>
      <c r="I26" s="93" t="e">
        <f t="shared" si="0"/>
        <v>#DIV/0!</v>
      </c>
    </row>
    <row r="27" spans="1:9">
      <c r="A27" s="88" t="s">
        <v>1</v>
      </c>
      <c r="B27" s="35">
        <f>+'Ratio Sheet 1'!B27+'Ratio Sheet 2'!B27+'Ratio Sheet 3'!B27+'Ratio Sheet 4'!B27</f>
        <v>0</v>
      </c>
      <c r="C27" s="36" t="e">
        <f>B27/$B$8*100</f>
        <v>#DIV/0!</v>
      </c>
      <c r="D27" s="35">
        <f>+'Ratio Sheet 1'!D27+'Ratio Sheet 2'!D27+'Ratio Sheet 3'!D27+'Ratio Sheet 4'!D27</f>
        <v>0</v>
      </c>
      <c r="E27" s="36" t="e">
        <f>D27/$D$8*100</f>
        <v>#DIV/0!</v>
      </c>
      <c r="F27" s="35">
        <f>+'Ratio Sheet 1'!F27+'Ratio Sheet 2'!F27+'Ratio Sheet 3'!F27+'Ratio Sheet 4'!F27</f>
        <v>0</v>
      </c>
      <c r="G27" s="36" t="e">
        <f>F27/$F$8*100</f>
        <v>#DIV/0!</v>
      </c>
      <c r="H27" s="35">
        <f>+'Ratio Sheet 1'!H27+'Ratio Sheet 2'!H27+'Ratio Sheet 3'!H27+'Ratio Sheet 4'!H27</f>
        <v>0</v>
      </c>
      <c r="I27" s="93" t="e">
        <f t="shared" si="0"/>
        <v>#DIV/0!</v>
      </c>
    </row>
    <row r="28" spans="1:9">
      <c r="A28" s="158" t="s">
        <v>154</v>
      </c>
      <c r="B28" s="77">
        <f>SUM(B29:B33)</f>
        <v>0</v>
      </c>
      <c r="C28" s="36" t="e">
        <f>B28/$B$8*100</f>
        <v>#DIV/0!</v>
      </c>
      <c r="D28" s="77">
        <f>SUM(D29:D33)</f>
        <v>0</v>
      </c>
      <c r="E28" s="36" t="e">
        <f>D28/$D$8*100</f>
        <v>#DIV/0!</v>
      </c>
      <c r="F28" s="77">
        <f>SUM(F29:F33)</f>
        <v>0</v>
      </c>
      <c r="G28" s="36" t="e">
        <f>F28/$F$8*100</f>
        <v>#DIV/0!</v>
      </c>
      <c r="H28" s="77">
        <f>SUM(H29:H33)</f>
        <v>0</v>
      </c>
      <c r="I28" s="93" t="e">
        <f t="shared" si="0"/>
        <v>#DIV/0!</v>
      </c>
    </row>
    <row r="29" spans="1:9">
      <c r="A29" s="134" t="s">
        <v>155</v>
      </c>
      <c r="B29" s="35">
        <f>+'Ratio Sheet 1'!B29+'Ratio Sheet 2'!B29+'Ratio Sheet 3'!B29+'Ratio Sheet 4'!B29</f>
        <v>0</v>
      </c>
      <c r="C29" s="36"/>
      <c r="D29" s="35">
        <f>+'Ratio Sheet 1'!D29+'Ratio Sheet 2'!D29+'Ratio Sheet 3'!D29+'Ratio Sheet 4'!D29</f>
        <v>0</v>
      </c>
      <c r="E29" s="36"/>
      <c r="F29" s="35">
        <f>+'Ratio Sheet 1'!F29+'Ratio Sheet 2'!F29+'Ratio Sheet 3'!F29+'Ratio Sheet 4'!F29</f>
        <v>0</v>
      </c>
      <c r="G29" s="36"/>
      <c r="H29" s="35">
        <f>+'Ratio Sheet 1'!H29+'Ratio Sheet 2'!H29+'Ratio Sheet 3'!H29+'Ratio Sheet 4'!H29</f>
        <v>0</v>
      </c>
      <c r="I29" s="93"/>
    </row>
    <row r="30" spans="1:9">
      <c r="A30" s="134" t="s">
        <v>156</v>
      </c>
      <c r="B30" s="35">
        <f>+'Ratio Sheet 1'!B30+'Ratio Sheet 2'!B30+'Ratio Sheet 3'!B30+'Ratio Sheet 4'!B30</f>
        <v>0</v>
      </c>
      <c r="C30" s="36"/>
      <c r="D30" s="35">
        <f>+'Ratio Sheet 1'!D30+'Ratio Sheet 2'!D30+'Ratio Sheet 3'!D30+'Ratio Sheet 4'!D30</f>
        <v>0</v>
      </c>
      <c r="E30" s="36"/>
      <c r="F30" s="35">
        <f>+'Ratio Sheet 1'!F30+'Ratio Sheet 2'!F30+'Ratio Sheet 3'!F30+'Ratio Sheet 4'!F30</f>
        <v>0</v>
      </c>
      <c r="G30" s="36"/>
      <c r="H30" s="35">
        <f>+'Ratio Sheet 1'!H30+'Ratio Sheet 2'!H30+'Ratio Sheet 3'!H30+'Ratio Sheet 4'!H30</f>
        <v>0</v>
      </c>
      <c r="I30" s="93"/>
    </row>
    <row r="31" spans="1:9">
      <c r="A31" s="133" t="s">
        <v>200</v>
      </c>
      <c r="B31" s="35">
        <f>+'Ratio Sheet 1'!B31+'Ratio Sheet 2'!B31+'Ratio Sheet 3'!B31+'Ratio Sheet 4'!B31</f>
        <v>0</v>
      </c>
      <c r="C31" s="36"/>
      <c r="D31" s="35">
        <f>+'Ratio Sheet 1'!D31+'Ratio Sheet 2'!D31+'Ratio Sheet 3'!D31+'Ratio Sheet 4'!D31</f>
        <v>0</v>
      </c>
      <c r="E31" s="36"/>
      <c r="F31" s="35">
        <f>+'Ratio Sheet 1'!F31+'Ratio Sheet 2'!F31+'Ratio Sheet 3'!F31+'Ratio Sheet 4'!F31</f>
        <v>0</v>
      </c>
      <c r="G31" s="36"/>
      <c r="H31" s="35">
        <f>+'Ratio Sheet 1'!H31+'Ratio Sheet 2'!H31+'Ratio Sheet 3'!H31+'Ratio Sheet 4'!H31</f>
        <v>0</v>
      </c>
      <c r="I31" s="93"/>
    </row>
    <row r="32" spans="1:9" ht="30.75" customHeight="1">
      <c r="A32" s="134" t="s">
        <v>157</v>
      </c>
      <c r="B32" s="35">
        <f>+'Ratio Sheet 1'!B32+'Ratio Sheet 2'!B32+'Ratio Sheet 3'!B32+'Ratio Sheet 4'!B32</f>
        <v>0</v>
      </c>
      <c r="C32" s="36"/>
      <c r="D32" s="35">
        <f>+'Ratio Sheet 1'!D32+'Ratio Sheet 2'!D32+'Ratio Sheet 3'!D32+'Ratio Sheet 4'!D32</f>
        <v>0</v>
      </c>
      <c r="E32" s="36"/>
      <c r="F32" s="35">
        <f>+'Ratio Sheet 1'!F32+'Ratio Sheet 2'!F32+'Ratio Sheet 3'!F32+'Ratio Sheet 4'!F32</f>
        <v>0</v>
      </c>
      <c r="G32" s="36"/>
      <c r="H32" s="35">
        <f>+'Ratio Sheet 1'!H32+'Ratio Sheet 2'!H32+'Ratio Sheet 3'!H32+'Ratio Sheet 4'!H32</f>
        <v>0</v>
      </c>
      <c r="I32" s="93"/>
    </row>
    <row r="33" spans="1:9">
      <c r="A33" s="134" t="s">
        <v>158</v>
      </c>
      <c r="B33" s="35">
        <f>+'Ratio Sheet 1'!B33+'Ratio Sheet 2'!B33+'Ratio Sheet 3'!B33+'Ratio Sheet 4'!B33</f>
        <v>0</v>
      </c>
      <c r="C33" s="36"/>
      <c r="D33" s="35">
        <f>+'Ratio Sheet 1'!D33+'Ratio Sheet 2'!D33+'Ratio Sheet 3'!D33+'Ratio Sheet 4'!D33</f>
        <v>0</v>
      </c>
      <c r="E33" s="36"/>
      <c r="F33" s="35">
        <f>+'Ratio Sheet 1'!F33+'Ratio Sheet 2'!F33+'Ratio Sheet 3'!F33+'Ratio Sheet 4'!F33</f>
        <v>0</v>
      </c>
      <c r="G33" s="36"/>
      <c r="H33" s="35">
        <f>+'Ratio Sheet 1'!H33+'Ratio Sheet 2'!H33+'Ratio Sheet 3'!H33+'Ratio Sheet 4'!H33</f>
        <v>0</v>
      </c>
      <c r="I33" s="93"/>
    </row>
    <row r="34" spans="1:9">
      <c r="A34" s="88" t="s">
        <v>22</v>
      </c>
      <c r="B34" s="35">
        <f>+'Ratio Sheet 1'!B34+'Ratio Sheet 2'!B34+'Ratio Sheet 3'!B34+'Ratio Sheet 4'!B34</f>
        <v>0</v>
      </c>
      <c r="C34" s="36" t="e">
        <f>B34/$B$8*100</f>
        <v>#DIV/0!</v>
      </c>
      <c r="D34" s="35">
        <f>+'Ratio Sheet 1'!D34+'Ratio Sheet 2'!D34+'Ratio Sheet 3'!D34+'Ratio Sheet 4'!D34</f>
        <v>0</v>
      </c>
      <c r="E34" s="36" t="e">
        <f>D34/$D$8*100</f>
        <v>#DIV/0!</v>
      </c>
      <c r="F34" s="35">
        <f>+'Ratio Sheet 1'!F34+'Ratio Sheet 2'!F34+'Ratio Sheet 3'!F34+'Ratio Sheet 4'!F34</f>
        <v>0</v>
      </c>
      <c r="G34" s="36" t="e">
        <f>F34/$F$8*100</f>
        <v>#DIV/0!</v>
      </c>
      <c r="H34" s="35">
        <f>+'Ratio Sheet 1'!H34+'Ratio Sheet 2'!H34+'Ratio Sheet 3'!H34+'Ratio Sheet 4'!H34</f>
        <v>0</v>
      </c>
      <c r="I34" s="93" t="e">
        <f t="shared" si="0"/>
        <v>#DIV/0!</v>
      </c>
    </row>
    <row r="35" spans="1:9" ht="30">
      <c r="A35" s="145" t="s">
        <v>160</v>
      </c>
      <c r="B35" s="146">
        <f>B26-B27-B28-B34</f>
        <v>0</v>
      </c>
      <c r="C35" s="36" t="e">
        <f>B35/$B$8*100</f>
        <v>#DIV/0!</v>
      </c>
      <c r="D35" s="146">
        <f>D26-D27-D28-D34</f>
        <v>0</v>
      </c>
      <c r="E35" s="36" t="e">
        <f>D35/$D$8*100</f>
        <v>#DIV/0!</v>
      </c>
      <c r="F35" s="146">
        <f>F26-F27-F28-F34</f>
        <v>0</v>
      </c>
      <c r="G35" s="36" t="e">
        <f>F35/$F$8*100</f>
        <v>#DIV/0!</v>
      </c>
      <c r="H35" s="146">
        <f>H26-H27-H28-H34</f>
        <v>0</v>
      </c>
      <c r="I35" s="93" t="e">
        <f t="shared" si="0"/>
        <v>#DIV/0!</v>
      </c>
    </row>
    <row r="36" spans="1:9">
      <c r="A36" s="92" t="s">
        <v>161</v>
      </c>
      <c r="B36" s="35">
        <f>+'Ratio Sheet 1'!B36+'Ratio Sheet 2'!B36+'Ratio Sheet 3'!B36+'Ratio Sheet 4'!B36</f>
        <v>0</v>
      </c>
      <c r="C36" s="36"/>
      <c r="D36" s="35">
        <f>+'Ratio Sheet 1'!D36+'Ratio Sheet 2'!D36+'Ratio Sheet 3'!D36+'Ratio Sheet 4'!D36</f>
        <v>0</v>
      </c>
      <c r="E36" s="36"/>
      <c r="F36" s="35">
        <f>+'Ratio Sheet 1'!F36+'Ratio Sheet 2'!F36+'Ratio Sheet 3'!F36+'Ratio Sheet 4'!F36</f>
        <v>0</v>
      </c>
      <c r="G36" s="36"/>
      <c r="H36" s="35">
        <f>+'Ratio Sheet 1'!H36+'Ratio Sheet 2'!H36+'Ratio Sheet 3'!H36+'Ratio Sheet 4'!H36</f>
        <v>0</v>
      </c>
      <c r="I36" s="93"/>
    </row>
    <row r="37" spans="1:9">
      <c r="A37" s="90" t="s">
        <v>2</v>
      </c>
      <c r="B37" s="35">
        <f>+'Ratio Sheet 1'!B37+'Ratio Sheet 2'!B37+'Ratio Sheet 3'!B37+'Ratio Sheet 4'!B37</f>
        <v>0</v>
      </c>
      <c r="C37" s="36" t="e">
        <f t="shared" ref="C37:C42" si="1">B37/$B$8*100</f>
        <v>#DIV/0!</v>
      </c>
      <c r="D37" s="35">
        <f>+'Ratio Sheet 1'!D37+'Ratio Sheet 2'!D37+'Ratio Sheet 3'!D37+'Ratio Sheet 4'!D37</f>
        <v>0</v>
      </c>
      <c r="E37" s="36" t="e">
        <f>D37/$B$8*100</f>
        <v>#DIV/0!</v>
      </c>
      <c r="F37" s="35">
        <f>+'Ratio Sheet 1'!F37+'Ratio Sheet 2'!F37+'Ratio Sheet 3'!F37+'Ratio Sheet 4'!F37</f>
        <v>0</v>
      </c>
      <c r="G37" s="36" t="e">
        <f t="shared" ref="G37:G43" si="2">F37/$F$8*100</f>
        <v>#DIV/0!</v>
      </c>
      <c r="H37" s="35">
        <f>+'Ratio Sheet 1'!H37+'Ratio Sheet 2'!H37+'Ratio Sheet 3'!H37+'Ratio Sheet 4'!H37</f>
        <v>0</v>
      </c>
      <c r="I37" s="93" t="e">
        <f t="shared" si="0"/>
        <v>#DIV/0!</v>
      </c>
    </row>
    <row r="38" spans="1:9">
      <c r="A38" s="148" t="s">
        <v>23</v>
      </c>
      <c r="B38" s="147">
        <f>B35+B36-B37</f>
        <v>0</v>
      </c>
      <c r="C38" s="36" t="e">
        <f t="shared" si="1"/>
        <v>#DIV/0!</v>
      </c>
      <c r="D38" s="147">
        <f>D35+D36-D37</f>
        <v>0</v>
      </c>
      <c r="E38" s="36" t="e">
        <f t="shared" ref="E38:E43" si="3">D38/$D$8*100</f>
        <v>#DIV/0!</v>
      </c>
      <c r="F38" s="147">
        <f>F35+F36-F37</f>
        <v>0</v>
      </c>
      <c r="G38" s="36" t="e">
        <f t="shared" si="2"/>
        <v>#DIV/0!</v>
      </c>
      <c r="H38" s="147">
        <f>H35+H36-H37</f>
        <v>0</v>
      </c>
      <c r="I38" s="93" t="e">
        <f t="shared" si="0"/>
        <v>#DIV/0!</v>
      </c>
    </row>
    <row r="39" spans="1:9" ht="45">
      <c r="A39" s="145" t="s">
        <v>162</v>
      </c>
      <c r="B39" s="149">
        <f>B38+B27+B34-B36</f>
        <v>0</v>
      </c>
      <c r="C39" s="36" t="e">
        <f t="shared" si="1"/>
        <v>#DIV/0!</v>
      </c>
      <c r="D39" s="149">
        <f>D38+D27+D34-D36</f>
        <v>0</v>
      </c>
      <c r="E39" s="36" t="e">
        <f t="shared" si="3"/>
        <v>#DIV/0!</v>
      </c>
      <c r="F39" s="149">
        <f>F38+F27+F34-F36</f>
        <v>0</v>
      </c>
      <c r="G39" s="36" t="e">
        <f t="shared" si="2"/>
        <v>#DIV/0!</v>
      </c>
      <c r="H39" s="149">
        <f>H38+H27+H34-H36</f>
        <v>0</v>
      </c>
      <c r="I39" s="93" t="e">
        <f t="shared" si="0"/>
        <v>#DIV/0!</v>
      </c>
    </row>
    <row r="40" spans="1:9">
      <c r="A40" s="137" t="s">
        <v>121</v>
      </c>
      <c r="B40" s="150">
        <f>+B22</f>
        <v>0</v>
      </c>
      <c r="C40" s="36" t="e">
        <f t="shared" si="1"/>
        <v>#DIV/0!</v>
      </c>
      <c r="D40" s="150">
        <f>+D22</f>
        <v>0</v>
      </c>
      <c r="E40" s="36" t="e">
        <f t="shared" si="3"/>
        <v>#DIV/0!</v>
      </c>
      <c r="F40" s="150">
        <f>+F22</f>
        <v>0</v>
      </c>
      <c r="G40" s="36" t="e">
        <f>F40/$D$8*100</f>
        <v>#DIV/0!</v>
      </c>
      <c r="H40" s="150">
        <f>+H22</f>
        <v>0</v>
      </c>
      <c r="I40" s="93" t="e">
        <f>H40/$D$8*100</f>
        <v>#DIV/0!</v>
      </c>
    </row>
    <row r="41" spans="1:9">
      <c r="A41" s="137" t="s">
        <v>122</v>
      </c>
      <c r="B41" s="150">
        <f>+B31</f>
        <v>0</v>
      </c>
      <c r="C41" s="36" t="e">
        <f t="shared" si="1"/>
        <v>#DIV/0!</v>
      </c>
      <c r="D41" s="150">
        <f>+D31</f>
        <v>0</v>
      </c>
      <c r="E41" s="36" t="e">
        <f t="shared" si="3"/>
        <v>#DIV/0!</v>
      </c>
      <c r="F41" s="150">
        <f>+F31</f>
        <v>0</v>
      </c>
      <c r="G41" s="36" t="e">
        <f>F41/$D$8*100</f>
        <v>#DIV/0!</v>
      </c>
      <c r="H41" s="150">
        <f>+H31</f>
        <v>0</v>
      </c>
      <c r="I41" s="93" t="e">
        <f>H41/$D$8*100</f>
        <v>#DIV/0!</v>
      </c>
    </row>
    <row r="42" spans="1:9" ht="30">
      <c r="A42" s="137" t="s">
        <v>153</v>
      </c>
      <c r="B42" s="150">
        <f>+B23</f>
        <v>0</v>
      </c>
      <c r="C42" s="36" t="e">
        <f t="shared" si="1"/>
        <v>#DIV/0!</v>
      </c>
      <c r="D42" s="150">
        <f>+D23</f>
        <v>0</v>
      </c>
      <c r="E42" s="36" t="e">
        <f t="shared" si="3"/>
        <v>#DIV/0!</v>
      </c>
      <c r="F42" s="150">
        <f>+F23</f>
        <v>0</v>
      </c>
      <c r="G42" s="36" t="e">
        <f t="shared" si="2"/>
        <v>#DIV/0!</v>
      </c>
      <c r="H42" s="150">
        <f>+H23</f>
        <v>0</v>
      </c>
      <c r="I42" s="93" t="e">
        <f>H42/$F$8*100</f>
        <v>#DIV/0!</v>
      </c>
    </row>
    <row r="43" spans="1:9">
      <c r="A43" s="151" t="s">
        <v>24</v>
      </c>
      <c r="B43" s="152">
        <f>B39+B40+B41+B42</f>
        <v>0</v>
      </c>
      <c r="C43" s="36" t="e">
        <f>B43/$B$8*100</f>
        <v>#DIV/0!</v>
      </c>
      <c r="D43" s="152">
        <f>D39+D40+D41+D42</f>
        <v>0</v>
      </c>
      <c r="E43" s="36" t="e">
        <f t="shared" si="3"/>
        <v>#DIV/0!</v>
      </c>
      <c r="F43" s="152">
        <f>F39+F40+F41+F42</f>
        <v>0</v>
      </c>
      <c r="G43" s="36" t="e">
        <f t="shared" si="2"/>
        <v>#DIV/0!</v>
      </c>
      <c r="H43" s="152">
        <f>H39+H40+H41+H42</f>
        <v>0</v>
      </c>
      <c r="I43" s="93" t="e">
        <f t="shared" si="0"/>
        <v>#DIV/0!</v>
      </c>
    </row>
    <row r="44" spans="1:9">
      <c r="A44" s="96"/>
      <c r="B44" s="42"/>
      <c r="C44" s="43"/>
      <c r="D44" s="42"/>
      <c r="E44" s="43"/>
      <c r="F44" s="42"/>
      <c r="G44" s="43"/>
      <c r="H44" s="42"/>
      <c r="I44" s="97"/>
    </row>
    <row r="45" spans="1:9" ht="75">
      <c r="A45" s="1112" t="s">
        <v>25</v>
      </c>
      <c r="B45" s="55">
        <f>B5</f>
        <v>0</v>
      </c>
      <c r="C45" s="55" t="s">
        <v>148</v>
      </c>
      <c r="D45" s="55" t="str">
        <f>D5</f>
        <v>-</v>
      </c>
      <c r="E45" s="55" t="s">
        <v>148</v>
      </c>
      <c r="F45" s="55" t="str">
        <f>F5</f>
        <v>-</v>
      </c>
      <c r="G45" s="55" t="s">
        <v>148</v>
      </c>
      <c r="H45" s="55" t="str">
        <f>H5</f>
        <v>-</v>
      </c>
      <c r="I45" s="98"/>
    </row>
    <row r="46" spans="1:9">
      <c r="A46" s="1113"/>
      <c r="B46" s="55" t="s">
        <v>20</v>
      </c>
      <c r="C46" s="55">
        <f>C6</f>
        <v>0</v>
      </c>
      <c r="D46" s="55" t="s">
        <v>20</v>
      </c>
      <c r="E46" s="55" t="str">
        <f>E6</f>
        <v>-</v>
      </c>
      <c r="F46" s="55" t="s">
        <v>20</v>
      </c>
      <c r="G46" s="55" t="str">
        <f>G6</f>
        <v>-</v>
      </c>
      <c r="H46" s="55" t="s">
        <v>20</v>
      </c>
      <c r="I46" s="98"/>
    </row>
    <row r="47" spans="1:9" ht="30">
      <c r="A47" s="99" t="s">
        <v>163</v>
      </c>
      <c r="B47" s="35">
        <f>+'Ratio Sheet 1'!B47+'Ratio Sheet 2'!B47+'Ratio Sheet 3'!B47+'Ratio Sheet 4'!B47</f>
        <v>0</v>
      </c>
      <c r="C47" s="36">
        <f t="shared" ref="C47:C59" si="4">+B47-D47</f>
        <v>0</v>
      </c>
      <c r="D47" s="35">
        <f>+'Ratio Sheet 1'!D47+'Ratio Sheet 2'!D47+'Ratio Sheet 3'!D47+'Ratio Sheet 4'!D47</f>
        <v>0</v>
      </c>
      <c r="E47" s="36">
        <f t="shared" ref="E47:E59" si="5">+D47-F47</f>
        <v>0</v>
      </c>
      <c r="F47" s="35">
        <f>+'Ratio Sheet 1'!F47+'Ratio Sheet 2'!F47+'Ratio Sheet 3'!F47+'Ratio Sheet 4'!F47</f>
        <v>0</v>
      </c>
      <c r="G47" s="36">
        <f t="shared" ref="G47:G61" si="6">+F47-H47</f>
        <v>0</v>
      </c>
      <c r="H47" s="35">
        <f>+'Ratio Sheet 1'!H47+'Ratio Sheet 2'!H47+'Ratio Sheet 3'!H47+'Ratio Sheet 4'!H47</f>
        <v>0</v>
      </c>
      <c r="I47" s="100"/>
    </row>
    <row r="48" spans="1:9" ht="30">
      <c r="A48" s="99" t="s">
        <v>173</v>
      </c>
      <c r="B48" s="35">
        <f>+'Ratio Sheet 1'!B48+'Ratio Sheet 2'!B48+'Ratio Sheet 3'!B48+'Ratio Sheet 4'!B48</f>
        <v>0</v>
      </c>
      <c r="C48" s="36">
        <f t="shared" si="4"/>
        <v>0</v>
      </c>
      <c r="D48" s="35">
        <f>+'Ratio Sheet 1'!D48+'Ratio Sheet 2'!D48+'Ratio Sheet 3'!D48+'Ratio Sheet 4'!D48</f>
        <v>0</v>
      </c>
      <c r="E48" s="36">
        <f t="shared" si="5"/>
        <v>0</v>
      </c>
      <c r="F48" s="35">
        <f>+'Ratio Sheet 1'!F48+'Ratio Sheet 2'!F48+'Ratio Sheet 3'!F48+'Ratio Sheet 4'!F48</f>
        <v>0</v>
      </c>
      <c r="G48" s="36">
        <f t="shared" si="6"/>
        <v>0</v>
      </c>
      <c r="H48" s="35">
        <f>+'Ratio Sheet 1'!H48+'Ratio Sheet 2'!H48+'Ratio Sheet 3'!H48+'Ratio Sheet 4'!H48</f>
        <v>0</v>
      </c>
      <c r="I48" s="100"/>
    </row>
    <row r="49" spans="1:237" ht="45">
      <c r="A49" s="99" t="s">
        <v>167</v>
      </c>
      <c r="B49" s="35">
        <f>+'Ratio Sheet 1'!B49+'Ratio Sheet 2'!B49+'Ratio Sheet 3'!B49+'Ratio Sheet 4'!B49</f>
        <v>0</v>
      </c>
      <c r="C49" s="36">
        <f t="shared" si="4"/>
        <v>0</v>
      </c>
      <c r="D49" s="35">
        <f>+'Ratio Sheet 1'!D49+'Ratio Sheet 2'!D49+'Ratio Sheet 3'!D49+'Ratio Sheet 4'!D49</f>
        <v>0</v>
      </c>
      <c r="E49" s="36">
        <f t="shared" si="5"/>
        <v>0</v>
      </c>
      <c r="F49" s="35">
        <f>+'Ratio Sheet 1'!F49+'Ratio Sheet 2'!F49+'Ratio Sheet 3'!F49+'Ratio Sheet 4'!F49</f>
        <v>0</v>
      </c>
      <c r="G49" s="36">
        <f t="shared" si="6"/>
        <v>0</v>
      </c>
      <c r="H49" s="35">
        <f>+'Ratio Sheet 1'!H49+'Ratio Sheet 2'!H49+'Ratio Sheet 3'!H49+'Ratio Sheet 4'!H49</f>
        <v>0</v>
      </c>
      <c r="I49" s="100"/>
    </row>
    <row r="50" spans="1:237">
      <c r="A50" s="153" t="s">
        <v>26</v>
      </c>
      <c r="B50" s="154">
        <f>SUM(B47:B49)</f>
        <v>0</v>
      </c>
      <c r="C50" s="36">
        <f t="shared" si="4"/>
        <v>0</v>
      </c>
      <c r="D50" s="154">
        <f>SUM(D47:D49)</f>
        <v>0</v>
      </c>
      <c r="E50" s="36">
        <f t="shared" si="5"/>
        <v>0</v>
      </c>
      <c r="F50" s="154">
        <f>SUM(F47:F49)</f>
        <v>0</v>
      </c>
      <c r="G50" s="36">
        <f t="shared" si="6"/>
        <v>0</v>
      </c>
      <c r="H50" s="154">
        <f>SUM(H47:H49)</f>
        <v>0</v>
      </c>
      <c r="I50" s="100"/>
    </row>
    <row r="51" spans="1:237">
      <c r="A51" s="99" t="s">
        <v>27</v>
      </c>
      <c r="B51" s="35">
        <f>+'Ratio Sheet 1'!B51+'Ratio Sheet 2'!B51+'Ratio Sheet 3'!B51+'Ratio Sheet 4'!B51</f>
        <v>0</v>
      </c>
      <c r="C51" s="36">
        <f t="shared" si="4"/>
        <v>0</v>
      </c>
      <c r="D51" s="35">
        <f>+'Ratio Sheet 1'!D51+'Ratio Sheet 2'!D51+'Ratio Sheet 3'!D51+'Ratio Sheet 4'!D51</f>
        <v>0</v>
      </c>
      <c r="E51" s="36">
        <f t="shared" si="5"/>
        <v>0</v>
      </c>
      <c r="F51" s="35">
        <f>+'Ratio Sheet 1'!F51+'Ratio Sheet 2'!F51+'Ratio Sheet 3'!F51+'Ratio Sheet 4'!F51</f>
        <v>0</v>
      </c>
      <c r="G51" s="36">
        <f t="shared" si="6"/>
        <v>0</v>
      </c>
      <c r="H51" s="35">
        <f>+'Ratio Sheet 1'!H51+'Ratio Sheet 2'!H51+'Ratio Sheet 3'!H51+'Ratio Sheet 4'!H51</f>
        <v>0</v>
      </c>
      <c r="I51" s="100"/>
    </row>
    <row r="52" spans="1:237" ht="30">
      <c r="A52" s="153" t="s">
        <v>174</v>
      </c>
      <c r="B52" s="154">
        <f>B50+B59-B83-B86-B75-B51</f>
        <v>0</v>
      </c>
      <c r="C52" s="36">
        <f t="shared" si="4"/>
        <v>0</v>
      </c>
      <c r="D52" s="154">
        <f>D50+D59-D83-D86-D75-D51</f>
        <v>0</v>
      </c>
      <c r="E52" s="36">
        <f t="shared" si="5"/>
        <v>0</v>
      </c>
      <c r="F52" s="154">
        <f>F50+F59-F83-F86-F75-F51</f>
        <v>0</v>
      </c>
      <c r="G52" s="36">
        <f t="shared" si="6"/>
        <v>0</v>
      </c>
      <c r="H52" s="154">
        <f>H50+H59-H83-H86-H75-H51</f>
        <v>0</v>
      </c>
      <c r="I52" s="100"/>
    </row>
    <row r="53" spans="1:237">
      <c r="A53" s="99" t="s">
        <v>28</v>
      </c>
      <c r="B53" s="35">
        <f>+'Ratio Sheet 1'!B53+'Ratio Sheet 2'!B53+'Ratio Sheet 3'!B53+'Ratio Sheet 4'!B53</f>
        <v>0</v>
      </c>
      <c r="C53" s="36">
        <f t="shared" si="4"/>
        <v>0</v>
      </c>
      <c r="D53" s="35">
        <f>+'Ratio Sheet 1'!D53+'Ratio Sheet 2'!D53+'Ratio Sheet 3'!D53+'Ratio Sheet 4'!D53</f>
        <v>0</v>
      </c>
      <c r="E53" s="36">
        <f t="shared" si="5"/>
        <v>0</v>
      </c>
      <c r="F53" s="35">
        <f>+'Ratio Sheet 1'!F53+'Ratio Sheet 2'!F53+'Ratio Sheet 3'!F53+'Ratio Sheet 4'!F53</f>
        <v>0</v>
      </c>
      <c r="G53" s="36">
        <f t="shared" si="6"/>
        <v>0</v>
      </c>
      <c r="H53" s="35">
        <f>+'Ratio Sheet 1'!H53+'Ratio Sheet 2'!H53+'Ratio Sheet 3'!H53+'Ratio Sheet 4'!H53</f>
        <v>0</v>
      </c>
      <c r="I53" s="100"/>
    </row>
    <row r="54" spans="1:237">
      <c r="A54" s="99" t="s">
        <v>29</v>
      </c>
      <c r="B54" s="35">
        <f>+'Ratio Sheet 1'!B54+'Ratio Sheet 2'!B54+'Ratio Sheet 3'!B54+'Ratio Sheet 4'!B54</f>
        <v>0</v>
      </c>
      <c r="C54" s="36">
        <f t="shared" si="4"/>
        <v>0</v>
      </c>
      <c r="D54" s="35">
        <f>+'Ratio Sheet 1'!D54+'Ratio Sheet 2'!D54+'Ratio Sheet 3'!D54+'Ratio Sheet 4'!D54</f>
        <v>0</v>
      </c>
      <c r="E54" s="36">
        <f t="shared" si="5"/>
        <v>0</v>
      </c>
      <c r="F54" s="35">
        <f>+'Ratio Sheet 1'!F54+'Ratio Sheet 2'!F54+'Ratio Sheet 3'!F54+'Ratio Sheet 4'!F54</f>
        <v>0</v>
      </c>
      <c r="G54" s="36">
        <f t="shared" si="6"/>
        <v>0</v>
      </c>
      <c r="H54" s="35">
        <f>+'Ratio Sheet 1'!H54+'Ratio Sheet 2'!H54+'Ratio Sheet 3'!H54+'Ratio Sheet 4'!H54</f>
        <v>0</v>
      </c>
      <c r="I54" s="100"/>
    </row>
    <row r="55" spans="1:237">
      <c r="A55" s="155" t="s">
        <v>102</v>
      </c>
      <c r="B55" s="131">
        <f>B53+B54</f>
        <v>0</v>
      </c>
      <c r="C55" s="36">
        <f t="shared" si="4"/>
        <v>0</v>
      </c>
      <c r="D55" s="131">
        <f>D53+D54</f>
        <v>0</v>
      </c>
      <c r="E55" s="36">
        <f t="shared" si="5"/>
        <v>0</v>
      </c>
      <c r="F55" s="131">
        <f>F53+F54</f>
        <v>0</v>
      </c>
      <c r="G55" s="36">
        <f t="shared" si="6"/>
        <v>0</v>
      </c>
      <c r="H55" s="131">
        <f>H53+H54</f>
        <v>0</v>
      </c>
      <c r="I55" s="100"/>
    </row>
    <row r="56" spans="1:237">
      <c r="A56" s="103" t="s">
        <v>168</v>
      </c>
      <c r="B56" s="77">
        <f>SUM(B57:B58)</f>
        <v>0</v>
      </c>
      <c r="C56" s="36">
        <f t="shared" si="4"/>
        <v>0</v>
      </c>
      <c r="D56" s="77">
        <f>SUM(D57:D58)</f>
        <v>0</v>
      </c>
      <c r="E56" s="36">
        <f t="shared" si="5"/>
        <v>0</v>
      </c>
      <c r="F56" s="77">
        <f>SUM(F57:F58)</f>
        <v>0</v>
      </c>
      <c r="G56" s="36">
        <f t="shared" si="6"/>
        <v>0</v>
      </c>
      <c r="H56" s="77">
        <f>SUM(H57:H58)</f>
        <v>0</v>
      </c>
      <c r="I56" s="100"/>
    </row>
    <row r="57" spans="1:237">
      <c r="A57" s="139" t="s">
        <v>169</v>
      </c>
      <c r="B57" s="35">
        <f>+'Ratio Sheet 1'!B57+'Ratio Sheet 2'!B57+'Ratio Sheet 3'!B57+'Ratio Sheet 4'!B57</f>
        <v>0</v>
      </c>
      <c r="C57" s="36">
        <f t="shared" si="4"/>
        <v>0</v>
      </c>
      <c r="D57" s="35">
        <f>+'Ratio Sheet 1'!D57+'Ratio Sheet 2'!D57+'Ratio Sheet 3'!D57+'Ratio Sheet 4'!D57</f>
        <v>0</v>
      </c>
      <c r="E57" s="36">
        <f t="shared" si="5"/>
        <v>0</v>
      </c>
      <c r="F57" s="35">
        <f>+'Ratio Sheet 1'!F57+'Ratio Sheet 2'!F57+'Ratio Sheet 3'!F57+'Ratio Sheet 4'!F57</f>
        <v>0</v>
      </c>
      <c r="G57" s="36">
        <f t="shared" si="6"/>
        <v>0</v>
      </c>
      <c r="H57" s="35">
        <f>+'Ratio Sheet 1'!H57+'Ratio Sheet 2'!H57+'Ratio Sheet 3'!H57+'Ratio Sheet 4'!H57</f>
        <v>0</v>
      </c>
      <c r="I57" s="100"/>
    </row>
    <row r="58" spans="1:237">
      <c r="A58" s="139" t="s">
        <v>170</v>
      </c>
      <c r="B58" s="35">
        <f>+'Ratio Sheet 1'!B58+'Ratio Sheet 2'!B58+'Ratio Sheet 3'!B58+'Ratio Sheet 4'!B58</f>
        <v>0</v>
      </c>
      <c r="C58" s="36">
        <f t="shared" si="4"/>
        <v>0</v>
      </c>
      <c r="D58" s="35">
        <f>+'Ratio Sheet 1'!D58+'Ratio Sheet 2'!D58+'Ratio Sheet 3'!D58+'Ratio Sheet 4'!D58</f>
        <v>0</v>
      </c>
      <c r="E58" s="36">
        <f t="shared" si="5"/>
        <v>0</v>
      </c>
      <c r="F58" s="35">
        <f>+'Ratio Sheet 1'!F58+'Ratio Sheet 2'!F58+'Ratio Sheet 3'!F58+'Ratio Sheet 4'!F58</f>
        <v>0</v>
      </c>
      <c r="G58" s="36">
        <f t="shared" si="6"/>
        <v>0</v>
      </c>
      <c r="H58" s="35">
        <f>+'Ratio Sheet 1'!H58+'Ratio Sheet 2'!H58+'Ratio Sheet 3'!H58+'Ratio Sheet 4'!H58</f>
        <v>0</v>
      </c>
      <c r="I58" s="100"/>
    </row>
    <row r="59" spans="1:237" ht="30">
      <c r="A59" s="140" t="s">
        <v>126</v>
      </c>
      <c r="B59" s="35">
        <f>+'Ratio Sheet 1'!B59+'Ratio Sheet 2'!B59+'Ratio Sheet 3'!B59+'Ratio Sheet 4'!B59</f>
        <v>0</v>
      </c>
      <c r="C59" s="36">
        <f t="shared" si="4"/>
        <v>0</v>
      </c>
      <c r="D59" s="35">
        <f>+'Ratio Sheet 1'!D59+'Ratio Sheet 2'!D59+'Ratio Sheet 3'!D59+'Ratio Sheet 4'!D59</f>
        <v>0</v>
      </c>
      <c r="E59" s="36">
        <f t="shared" si="5"/>
        <v>0</v>
      </c>
      <c r="F59" s="35">
        <f>+'Ratio Sheet 1'!F59+'Ratio Sheet 2'!F59+'Ratio Sheet 3'!F59+'Ratio Sheet 4'!F59</f>
        <v>0</v>
      </c>
      <c r="G59" s="36">
        <f t="shared" si="6"/>
        <v>0</v>
      </c>
      <c r="H59" s="35">
        <f>+'Ratio Sheet 1'!H59+'Ratio Sheet 2'!H59+'Ratio Sheet 3'!H59+'Ratio Sheet 4'!H59</f>
        <v>0</v>
      </c>
      <c r="I59" s="100"/>
    </row>
    <row r="60" spans="1:237">
      <c r="A60" s="140" t="s">
        <v>171</v>
      </c>
      <c r="B60" s="77">
        <f>B56+B59</f>
        <v>0</v>
      </c>
      <c r="C60" s="36">
        <f t="shared" ref="C60:E61" si="7">+B60-D60</f>
        <v>0</v>
      </c>
      <c r="D60" s="77">
        <f>D56+D59</f>
        <v>0</v>
      </c>
      <c r="E60" s="36">
        <f t="shared" si="7"/>
        <v>0</v>
      </c>
      <c r="F60" s="77">
        <f>F56+F59</f>
        <v>0</v>
      </c>
      <c r="G60" s="36">
        <f t="shared" si="6"/>
        <v>0</v>
      </c>
      <c r="H60" s="77">
        <f>H56+H59</f>
        <v>0</v>
      </c>
      <c r="I60" s="100"/>
    </row>
    <row r="61" spans="1:237">
      <c r="A61" s="140" t="s">
        <v>175</v>
      </c>
      <c r="B61" s="77">
        <f>+B60+B55</f>
        <v>0</v>
      </c>
      <c r="C61" s="36">
        <f t="shared" si="7"/>
        <v>0</v>
      </c>
      <c r="D61" s="77">
        <f>+D60+D55</f>
        <v>0</v>
      </c>
      <c r="E61" s="36">
        <f t="shared" si="7"/>
        <v>0</v>
      </c>
      <c r="F61" s="77">
        <f>+F60+F55</f>
        <v>0</v>
      </c>
      <c r="G61" s="36">
        <f t="shared" si="6"/>
        <v>0</v>
      </c>
      <c r="H61" s="77">
        <f>+H60+H55</f>
        <v>0</v>
      </c>
      <c r="I61" s="100"/>
    </row>
    <row r="62" spans="1:237">
      <c r="A62" s="102" t="s">
        <v>164</v>
      </c>
      <c r="B62" s="35">
        <f>+'Ratio Sheet 1'!B62+'Ratio Sheet 2'!B62+'Ratio Sheet 3'!B62+'Ratio Sheet 4'!B62</f>
        <v>0</v>
      </c>
      <c r="C62" s="36">
        <v>0</v>
      </c>
      <c r="D62" s="35">
        <f>+'Ratio Sheet 1'!D62+'Ratio Sheet 2'!D62+'Ratio Sheet 3'!D62+'Ratio Sheet 4'!D62</f>
        <v>0</v>
      </c>
      <c r="E62" s="36">
        <v>0</v>
      </c>
      <c r="F62" s="35">
        <f>+'Ratio Sheet 1'!F62+'Ratio Sheet 2'!F62+'Ratio Sheet 3'!F62+'Ratio Sheet 4'!F62</f>
        <v>0</v>
      </c>
      <c r="G62" s="36">
        <v>0</v>
      </c>
      <c r="H62" s="35">
        <f>+'Ratio Sheet 1'!H62+'Ratio Sheet 2'!H62+'Ratio Sheet 3'!H62+'Ratio Sheet 4'!H62</f>
        <v>0</v>
      </c>
      <c r="I62" s="100"/>
    </row>
    <row r="63" spans="1:237">
      <c r="A63" s="103" t="s">
        <v>123</v>
      </c>
      <c r="B63" s="77">
        <f>+B64+B67+B66+B65</f>
        <v>0</v>
      </c>
      <c r="C63" s="36">
        <v>0</v>
      </c>
      <c r="D63" s="77">
        <f>+D64+D67+D66+D65</f>
        <v>0</v>
      </c>
      <c r="E63" s="36">
        <v>0</v>
      </c>
      <c r="F63" s="77">
        <f>+F64+F67+F66+F65</f>
        <v>0</v>
      </c>
      <c r="G63" s="36">
        <v>0</v>
      </c>
      <c r="H63" s="77">
        <f>+H64+H67+H66+H65</f>
        <v>0</v>
      </c>
      <c r="I63" s="100"/>
    </row>
    <row r="64" spans="1:237" s="144" customFormat="1">
      <c r="A64" s="142" t="s">
        <v>166</v>
      </c>
      <c r="B64" s="35">
        <f>+'Ratio Sheet 1'!B64+'Ratio Sheet 2'!B64+'Ratio Sheet 3'!B64+'Ratio Sheet 4'!B64</f>
        <v>0</v>
      </c>
      <c r="C64" s="36">
        <v>0</v>
      </c>
      <c r="D64" s="35">
        <f>+'Ratio Sheet 1'!D64+'Ratio Sheet 2'!D64+'Ratio Sheet 3'!D64+'Ratio Sheet 4'!D64</f>
        <v>0</v>
      </c>
      <c r="E64" s="36">
        <v>0</v>
      </c>
      <c r="F64" s="35">
        <f>+'Ratio Sheet 1'!F64+'Ratio Sheet 2'!F64+'Ratio Sheet 3'!F64+'Ratio Sheet 4'!F64</f>
        <v>0</v>
      </c>
      <c r="G64" s="36">
        <v>0</v>
      </c>
      <c r="H64" s="35">
        <f>+'Ratio Sheet 1'!H64+'Ratio Sheet 2'!H64+'Ratio Sheet 3'!H64+'Ratio Sheet 4'!H64</f>
        <v>0</v>
      </c>
      <c r="I64" s="100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M64" s="143"/>
      <c r="AN64" s="143"/>
      <c r="AO64" s="143"/>
      <c r="AP64" s="143"/>
      <c r="AQ64" s="143"/>
      <c r="AR64" s="143"/>
      <c r="AS64" s="143"/>
      <c r="AT64" s="143"/>
      <c r="AU64" s="143"/>
      <c r="AV64" s="143"/>
      <c r="AW64" s="143"/>
      <c r="AX64" s="143"/>
      <c r="AY64" s="143"/>
      <c r="AZ64" s="143"/>
      <c r="BA64" s="143"/>
      <c r="BB64" s="143"/>
      <c r="BC64" s="143"/>
      <c r="BD64" s="143"/>
      <c r="BE64" s="143"/>
      <c r="BF64" s="143"/>
      <c r="BG64" s="143"/>
      <c r="BH64" s="143"/>
      <c r="BI64" s="143"/>
      <c r="BJ64" s="143"/>
      <c r="BK64" s="143"/>
      <c r="BL64" s="143"/>
      <c r="BM64" s="143"/>
      <c r="BN64" s="143"/>
      <c r="BO64" s="143"/>
      <c r="BP64" s="143"/>
      <c r="BQ64" s="143"/>
      <c r="BR64" s="143"/>
      <c r="BS64" s="143"/>
      <c r="BT64" s="143"/>
      <c r="BU64" s="143"/>
      <c r="BV64" s="143"/>
      <c r="BW64" s="143"/>
      <c r="BX64" s="143"/>
      <c r="BY64" s="143"/>
      <c r="BZ64" s="143"/>
      <c r="CA64" s="143"/>
      <c r="CB64" s="143"/>
      <c r="CC64" s="143"/>
      <c r="CD64" s="143"/>
      <c r="CE64" s="143"/>
      <c r="CF64" s="143"/>
      <c r="CG64" s="143"/>
      <c r="CH64" s="143"/>
      <c r="CI64" s="143"/>
      <c r="CJ64" s="143"/>
      <c r="CK64" s="143"/>
      <c r="CL64" s="143"/>
      <c r="CM64" s="143"/>
      <c r="CN64" s="143"/>
      <c r="CO64" s="143"/>
      <c r="CP64" s="143"/>
      <c r="CQ64" s="143"/>
      <c r="CR64" s="143"/>
      <c r="CS64" s="143"/>
      <c r="CT64" s="143"/>
      <c r="CU64" s="143"/>
      <c r="CV64" s="143"/>
      <c r="CW64" s="143"/>
      <c r="CX64" s="143"/>
      <c r="CY64" s="143"/>
      <c r="CZ64" s="143"/>
      <c r="DA64" s="143"/>
      <c r="DB64" s="143"/>
      <c r="DC64" s="143"/>
      <c r="DD64" s="143"/>
      <c r="DE64" s="143"/>
      <c r="DF64" s="143"/>
      <c r="DG64" s="143"/>
      <c r="DH64" s="143"/>
      <c r="DI64" s="143"/>
      <c r="DJ64" s="143"/>
      <c r="DK64" s="143"/>
      <c r="DL64" s="143"/>
      <c r="DM64" s="143"/>
      <c r="DN64" s="143"/>
      <c r="DO64" s="143"/>
      <c r="DP64" s="143"/>
      <c r="DQ64" s="143"/>
      <c r="DR64" s="143"/>
      <c r="DS64" s="143"/>
      <c r="DT64" s="143"/>
      <c r="DU64" s="143"/>
      <c r="DV64" s="143"/>
      <c r="DW64" s="143"/>
      <c r="DX64" s="143"/>
      <c r="DY64" s="143"/>
      <c r="DZ64" s="143"/>
      <c r="EA64" s="143"/>
      <c r="EB64" s="143"/>
      <c r="EC64" s="143"/>
      <c r="ED64" s="143"/>
      <c r="EE64" s="143"/>
      <c r="EF64" s="143"/>
      <c r="EG64" s="143"/>
      <c r="EH64" s="143"/>
      <c r="EI64" s="143"/>
      <c r="EJ64" s="143"/>
      <c r="EK64" s="143"/>
      <c r="EL64" s="143"/>
      <c r="EM64" s="143"/>
      <c r="EN64" s="143"/>
      <c r="EO64" s="143"/>
      <c r="EP64" s="143"/>
      <c r="EQ64" s="143"/>
      <c r="ER64" s="143"/>
      <c r="ES64" s="143"/>
      <c r="ET64" s="143"/>
      <c r="EU64" s="143"/>
      <c r="EV64" s="143"/>
      <c r="EW64" s="143"/>
      <c r="EX64" s="143"/>
      <c r="EY64" s="143"/>
      <c r="EZ64" s="143"/>
      <c r="FA64" s="143"/>
      <c r="FB64" s="143"/>
      <c r="FC64" s="143"/>
      <c r="FD64" s="143"/>
      <c r="FE64" s="143"/>
      <c r="FF64" s="143"/>
      <c r="FG64" s="143"/>
      <c r="FH64" s="143"/>
      <c r="FI64" s="143"/>
      <c r="FJ64" s="143"/>
      <c r="FK64" s="143"/>
      <c r="FL64" s="143"/>
      <c r="FM64" s="143"/>
      <c r="FN64" s="143"/>
      <c r="FO64" s="143"/>
      <c r="FP64" s="143"/>
      <c r="FQ64" s="143"/>
      <c r="FR64" s="143"/>
      <c r="FS64" s="143"/>
      <c r="FT64" s="143"/>
      <c r="FU64" s="143"/>
      <c r="FV64" s="143"/>
      <c r="FW64" s="143"/>
      <c r="FX64" s="143"/>
      <c r="FY64" s="143"/>
      <c r="FZ64" s="143"/>
      <c r="GA64" s="143"/>
      <c r="GB64" s="143"/>
      <c r="GC64" s="143"/>
      <c r="GD64" s="143"/>
      <c r="GE64" s="143"/>
      <c r="GF64" s="143"/>
      <c r="GG64" s="143"/>
      <c r="GH64" s="143"/>
      <c r="GI64" s="143"/>
      <c r="GJ64" s="143"/>
      <c r="GK64" s="143"/>
      <c r="GL64" s="143"/>
      <c r="GM64" s="143"/>
      <c r="GN64" s="143"/>
      <c r="GO64" s="143"/>
      <c r="GP64" s="143"/>
      <c r="GQ64" s="143"/>
      <c r="GR64" s="143"/>
      <c r="GS64" s="143"/>
      <c r="GT64" s="143"/>
      <c r="GU64" s="143"/>
      <c r="GV64" s="143"/>
      <c r="GW64" s="143"/>
      <c r="GX64" s="143"/>
      <c r="GY64" s="143"/>
      <c r="GZ64" s="143"/>
      <c r="HA64" s="143"/>
      <c r="HB64" s="143"/>
      <c r="HC64" s="143"/>
      <c r="HD64" s="143"/>
      <c r="HE64" s="143"/>
      <c r="HF64" s="143"/>
      <c r="HG64" s="143"/>
      <c r="HH64" s="143"/>
      <c r="HI64" s="143"/>
      <c r="HJ64" s="143"/>
      <c r="HK64" s="143"/>
      <c r="HL64" s="143"/>
      <c r="HM64" s="143"/>
      <c r="HN64" s="143"/>
      <c r="HO64" s="143"/>
      <c r="HP64" s="143"/>
      <c r="HQ64" s="143"/>
      <c r="HR64" s="143"/>
      <c r="HS64" s="143"/>
      <c r="HT64" s="143"/>
      <c r="HU64" s="143"/>
      <c r="HV64" s="143"/>
      <c r="HW64" s="143"/>
      <c r="HX64" s="143"/>
      <c r="HY64" s="143"/>
      <c r="HZ64" s="143"/>
      <c r="IA64" s="143"/>
      <c r="IB64" s="143"/>
      <c r="IC64" s="143"/>
    </row>
    <row r="65" spans="1:237" s="144" customFormat="1" ht="45">
      <c r="A65" s="142" t="s">
        <v>165</v>
      </c>
      <c r="B65" s="35">
        <f>+'Ratio Sheet 1'!B65+'Ratio Sheet 2'!B65+'Ratio Sheet 3'!B65+'Ratio Sheet 4'!B65</f>
        <v>0</v>
      </c>
      <c r="C65" s="36">
        <v>0</v>
      </c>
      <c r="D65" s="35">
        <f>+'Ratio Sheet 1'!D65+'Ratio Sheet 2'!D65+'Ratio Sheet 3'!D65+'Ratio Sheet 4'!D65</f>
        <v>0</v>
      </c>
      <c r="E65" s="36">
        <v>0</v>
      </c>
      <c r="F65" s="35">
        <f>+'Ratio Sheet 1'!F65+'Ratio Sheet 2'!F65+'Ratio Sheet 3'!F65+'Ratio Sheet 4'!F65</f>
        <v>0</v>
      </c>
      <c r="G65" s="36">
        <v>0</v>
      </c>
      <c r="H65" s="35">
        <f>+'Ratio Sheet 1'!H65+'Ratio Sheet 2'!H65+'Ratio Sheet 3'!H65+'Ratio Sheet 4'!H65</f>
        <v>0</v>
      </c>
      <c r="I65" s="100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L65" s="143"/>
      <c r="AM65" s="143"/>
      <c r="AN65" s="143"/>
      <c r="AO65" s="143"/>
      <c r="AP65" s="143"/>
      <c r="AQ65" s="143"/>
      <c r="AR65" s="143"/>
      <c r="AS65" s="143"/>
      <c r="AT65" s="143"/>
      <c r="AU65" s="143"/>
      <c r="AV65" s="143"/>
      <c r="AW65" s="143"/>
      <c r="AX65" s="143"/>
      <c r="AY65" s="143"/>
      <c r="AZ65" s="143"/>
      <c r="BA65" s="143"/>
      <c r="BB65" s="143"/>
      <c r="BC65" s="143"/>
      <c r="BD65" s="143"/>
      <c r="BE65" s="143"/>
      <c r="BF65" s="143"/>
      <c r="BG65" s="143"/>
      <c r="BH65" s="143"/>
      <c r="BI65" s="143"/>
      <c r="BJ65" s="143"/>
      <c r="BK65" s="143"/>
      <c r="BL65" s="143"/>
      <c r="BM65" s="143"/>
      <c r="BN65" s="143"/>
      <c r="BO65" s="143"/>
      <c r="BP65" s="143"/>
      <c r="BQ65" s="143"/>
      <c r="BR65" s="143"/>
      <c r="BS65" s="143"/>
      <c r="BT65" s="143"/>
      <c r="BU65" s="143"/>
      <c r="BV65" s="143"/>
      <c r="BW65" s="143"/>
      <c r="BX65" s="143"/>
      <c r="BY65" s="143"/>
      <c r="BZ65" s="143"/>
      <c r="CA65" s="143"/>
      <c r="CB65" s="143"/>
      <c r="CC65" s="143"/>
      <c r="CD65" s="143"/>
      <c r="CE65" s="143"/>
      <c r="CF65" s="143"/>
      <c r="CG65" s="143"/>
      <c r="CH65" s="143"/>
      <c r="CI65" s="143"/>
      <c r="CJ65" s="143"/>
      <c r="CK65" s="143"/>
      <c r="CL65" s="143"/>
      <c r="CM65" s="143"/>
      <c r="CN65" s="143"/>
      <c r="CO65" s="143"/>
      <c r="CP65" s="143"/>
      <c r="CQ65" s="143"/>
      <c r="CR65" s="143"/>
      <c r="CS65" s="143"/>
      <c r="CT65" s="143"/>
      <c r="CU65" s="143"/>
      <c r="CV65" s="143"/>
      <c r="CW65" s="143"/>
      <c r="CX65" s="143"/>
      <c r="CY65" s="143"/>
      <c r="CZ65" s="143"/>
      <c r="DA65" s="143"/>
      <c r="DB65" s="143"/>
      <c r="DC65" s="143"/>
      <c r="DD65" s="143"/>
      <c r="DE65" s="143"/>
      <c r="DF65" s="143"/>
      <c r="DG65" s="143"/>
      <c r="DH65" s="143"/>
      <c r="DI65" s="143"/>
      <c r="DJ65" s="143"/>
      <c r="DK65" s="143"/>
      <c r="DL65" s="143"/>
      <c r="DM65" s="143"/>
      <c r="DN65" s="143"/>
      <c r="DO65" s="143"/>
      <c r="DP65" s="143"/>
      <c r="DQ65" s="143"/>
      <c r="DR65" s="143"/>
      <c r="DS65" s="143"/>
      <c r="DT65" s="143"/>
      <c r="DU65" s="143"/>
      <c r="DV65" s="143"/>
      <c r="DW65" s="143"/>
      <c r="DX65" s="143"/>
      <c r="DY65" s="143"/>
      <c r="DZ65" s="143"/>
      <c r="EA65" s="143"/>
      <c r="EB65" s="143"/>
      <c r="EC65" s="143"/>
      <c r="ED65" s="143"/>
      <c r="EE65" s="143"/>
      <c r="EF65" s="143"/>
      <c r="EG65" s="143"/>
      <c r="EH65" s="143"/>
      <c r="EI65" s="143"/>
      <c r="EJ65" s="143"/>
      <c r="EK65" s="143"/>
      <c r="EL65" s="143"/>
      <c r="EM65" s="143"/>
      <c r="EN65" s="143"/>
      <c r="EO65" s="143"/>
      <c r="EP65" s="143"/>
      <c r="EQ65" s="143"/>
      <c r="ER65" s="143"/>
      <c r="ES65" s="143"/>
      <c r="ET65" s="143"/>
      <c r="EU65" s="143"/>
      <c r="EV65" s="143"/>
      <c r="EW65" s="143"/>
      <c r="EX65" s="143"/>
      <c r="EY65" s="143"/>
      <c r="EZ65" s="143"/>
      <c r="FA65" s="143"/>
      <c r="FB65" s="143"/>
      <c r="FC65" s="143"/>
      <c r="FD65" s="143"/>
      <c r="FE65" s="143"/>
      <c r="FF65" s="143"/>
      <c r="FG65" s="143"/>
      <c r="FH65" s="143"/>
      <c r="FI65" s="143"/>
      <c r="FJ65" s="143"/>
      <c r="FK65" s="143"/>
      <c r="FL65" s="143"/>
      <c r="FM65" s="143"/>
      <c r="FN65" s="143"/>
      <c r="FO65" s="143"/>
      <c r="FP65" s="143"/>
      <c r="FQ65" s="143"/>
      <c r="FR65" s="143"/>
      <c r="FS65" s="143"/>
      <c r="FT65" s="143"/>
      <c r="FU65" s="143"/>
      <c r="FV65" s="143"/>
      <c r="FW65" s="143"/>
      <c r="FX65" s="143"/>
      <c r="FY65" s="143"/>
      <c r="FZ65" s="143"/>
      <c r="GA65" s="143"/>
      <c r="GB65" s="143"/>
      <c r="GC65" s="143"/>
      <c r="GD65" s="143"/>
      <c r="GE65" s="143"/>
      <c r="GF65" s="143"/>
      <c r="GG65" s="143"/>
      <c r="GH65" s="143"/>
      <c r="GI65" s="143"/>
      <c r="GJ65" s="143"/>
      <c r="GK65" s="143"/>
      <c r="GL65" s="143"/>
      <c r="GM65" s="143"/>
      <c r="GN65" s="143"/>
      <c r="GO65" s="143"/>
      <c r="GP65" s="143"/>
      <c r="GQ65" s="143"/>
      <c r="GR65" s="143"/>
      <c r="GS65" s="143"/>
      <c r="GT65" s="143"/>
      <c r="GU65" s="143"/>
      <c r="GV65" s="143"/>
      <c r="GW65" s="143"/>
      <c r="GX65" s="143"/>
      <c r="GY65" s="143"/>
      <c r="GZ65" s="143"/>
      <c r="HA65" s="143"/>
      <c r="HB65" s="143"/>
      <c r="HC65" s="143"/>
      <c r="HD65" s="143"/>
      <c r="HE65" s="143"/>
      <c r="HF65" s="143"/>
      <c r="HG65" s="143"/>
      <c r="HH65" s="143"/>
      <c r="HI65" s="143"/>
      <c r="HJ65" s="143"/>
      <c r="HK65" s="143"/>
      <c r="HL65" s="143"/>
      <c r="HM65" s="143"/>
      <c r="HN65" s="143"/>
      <c r="HO65" s="143"/>
      <c r="HP65" s="143"/>
      <c r="HQ65" s="143"/>
      <c r="HR65" s="143"/>
      <c r="HS65" s="143"/>
      <c r="HT65" s="143"/>
      <c r="HU65" s="143"/>
      <c r="HV65" s="143"/>
      <c r="HW65" s="143"/>
      <c r="HX65" s="143"/>
      <c r="HY65" s="143"/>
      <c r="HZ65" s="143"/>
      <c r="IA65" s="143"/>
      <c r="IB65" s="143"/>
      <c r="IC65" s="143"/>
    </row>
    <row r="66" spans="1:237" s="144" customFormat="1" ht="30">
      <c r="A66" s="142" t="s">
        <v>172</v>
      </c>
      <c r="B66" s="35">
        <f>+'Ratio Sheet 1'!B66+'Ratio Sheet 2'!B66+'Ratio Sheet 3'!B66+'Ratio Sheet 4'!B66</f>
        <v>0</v>
      </c>
      <c r="C66" s="36">
        <v>0</v>
      </c>
      <c r="D66" s="35">
        <f>+'Ratio Sheet 1'!D66+'Ratio Sheet 2'!D66+'Ratio Sheet 3'!D66+'Ratio Sheet 4'!D66</f>
        <v>0</v>
      </c>
      <c r="E66" s="36">
        <v>0</v>
      </c>
      <c r="F66" s="35">
        <f>+'Ratio Sheet 1'!F66+'Ratio Sheet 2'!F66+'Ratio Sheet 3'!F66+'Ratio Sheet 4'!F66</f>
        <v>0</v>
      </c>
      <c r="G66" s="36">
        <v>0</v>
      </c>
      <c r="H66" s="35">
        <f>+'Ratio Sheet 1'!H66+'Ratio Sheet 2'!H66+'Ratio Sheet 3'!H66+'Ratio Sheet 4'!H66</f>
        <v>0</v>
      </c>
      <c r="I66" s="100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  <c r="AI66" s="143"/>
      <c r="AJ66" s="143"/>
      <c r="AK66" s="143"/>
      <c r="AL66" s="143"/>
      <c r="AM66" s="143"/>
      <c r="AN66" s="143"/>
      <c r="AO66" s="143"/>
      <c r="AP66" s="143"/>
      <c r="AQ66" s="143"/>
      <c r="AR66" s="143"/>
      <c r="AS66" s="143"/>
      <c r="AT66" s="143"/>
      <c r="AU66" s="143"/>
      <c r="AV66" s="143"/>
      <c r="AW66" s="143"/>
      <c r="AX66" s="143"/>
      <c r="AY66" s="143"/>
      <c r="AZ66" s="143"/>
      <c r="BA66" s="143"/>
      <c r="BB66" s="143"/>
      <c r="BC66" s="143"/>
      <c r="BD66" s="143"/>
      <c r="BE66" s="143"/>
      <c r="BF66" s="143"/>
      <c r="BG66" s="143"/>
      <c r="BH66" s="143"/>
      <c r="BI66" s="143"/>
      <c r="BJ66" s="143"/>
      <c r="BK66" s="143"/>
      <c r="BL66" s="143"/>
      <c r="BM66" s="143"/>
      <c r="BN66" s="143"/>
      <c r="BO66" s="143"/>
      <c r="BP66" s="143"/>
      <c r="BQ66" s="143"/>
      <c r="BR66" s="143"/>
      <c r="BS66" s="143"/>
      <c r="BT66" s="143"/>
      <c r="BU66" s="143"/>
      <c r="BV66" s="143"/>
      <c r="BW66" s="143"/>
      <c r="BX66" s="143"/>
      <c r="BY66" s="143"/>
      <c r="BZ66" s="143"/>
      <c r="CA66" s="143"/>
      <c r="CB66" s="143"/>
      <c r="CC66" s="143"/>
      <c r="CD66" s="143"/>
      <c r="CE66" s="143"/>
      <c r="CF66" s="143"/>
      <c r="CG66" s="143"/>
      <c r="CH66" s="143"/>
      <c r="CI66" s="143"/>
      <c r="CJ66" s="143"/>
      <c r="CK66" s="143"/>
      <c r="CL66" s="143"/>
      <c r="CM66" s="143"/>
      <c r="CN66" s="143"/>
      <c r="CO66" s="143"/>
      <c r="CP66" s="143"/>
      <c r="CQ66" s="143"/>
      <c r="CR66" s="143"/>
      <c r="CS66" s="143"/>
      <c r="CT66" s="143"/>
      <c r="CU66" s="143"/>
      <c r="CV66" s="143"/>
      <c r="CW66" s="143"/>
      <c r="CX66" s="143"/>
      <c r="CY66" s="143"/>
      <c r="CZ66" s="143"/>
      <c r="DA66" s="143"/>
      <c r="DB66" s="143"/>
      <c r="DC66" s="143"/>
      <c r="DD66" s="143"/>
      <c r="DE66" s="143"/>
      <c r="DF66" s="143"/>
      <c r="DG66" s="143"/>
      <c r="DH66" s="143"/>
      <c r="DI66" s="143"/>
      <c r="DJ66" s="143"/>
      <c r="DK66" s="143"/>
      <c r="DL66" s="143"/>
      <c r="DM66" s="143"/>
      <c r="DN66" s="143"/>
      <c r="DO66" s="143"/>
      <c r="DP66" s="143"/>
      <c r="DQ66" s="143"/>
      <c r="DR66" s="143"/>
      <c r="DS66" s="143"/>
      <c r="DT66" s="143"/>
      <c r="DU66" s="143"/>
      <c r="DV66" s="143"/>
      <c r="DW66" s="143"/>
      <c r="DX66" s="143"/>
      <c r="DY66" s="143"/>
      <c r="DZ66" s="143"/>
      <c r="EA66" s="143"/>
      <c r="EB66" s="143"/>
      <c r="EC66" s="143"/>
      <c r="ED66" s="143"/>
      <c r="EE66" s="143"/>
      <c r="EF66" s="143"/>
      <c r="EG66" s="143"/>
      <c r="EH66" s="143"/>
      <c r="EI66" s="143"/>
      <c r="EJ66" s="143"/>
      <c r="EK66" s="143"/>
      <c r="EL66" s="143"/>
      <c r="EM66" s="143"/>
      <c r="EN66" s="143"/>
      <c r="EO66" s="143"/>
      <c r="EP66" s="143"/>
      <c r="EQ66" s="143"/>
      <c r="ER66" s="143"/>
      <c r="ES66" s="143"/>
      <c r="ET66" s="143"/>
      <c r="EU66" s="143"/>
      <c r="EV66" s="143"/>
      <c r="EW66" s="143"/>
      <c r="EX66" s="143"/>
      <c r="EY66" s="143"/>
      <c r="EZ66" s="143"/>
      <c r="FA66" s="143"/>
      <c r="FB66" s="143"/>
      <c r="FC66" s="143"/>
      <c r="FD66" s="143"/>
      <c r="FE66" s="143"/>
      <c r="FF66" s="143"/>
      <c r="FG66" s="143"/>
      <c r="FH66" s="143"/>
      <c r="FI66" s="143"/>
      <c r="FJ66" s="143"/>
      <c r="FK66" s="143"/>
      <c r="FL66" s="143"/>
      <c r="FM66" s="143"/>
      <c r="FN66" s="143"/>
      <c r="FO66" s="143"/>
      <c r="FP66" s="143"/>
      <c r="FQ66" s="143"/>
      <c r="FR66" s="143"/>
      <c r="FS66" s="143"/>
      <c r="FT66" s="143"/>
      <c r="FU66" s="143"/>
      <c r="FV66" s="143"/>
      <c r="FW66" s="143"/>
      <c r="FX66" s="143"/>
      <c r="FY66" s="143"/>
      <c r="FZ66" s="143"/>
      <c r="GA66" s="143"/>
      <c r="GB66" s="143"/>
      <c r="GC66" s="143"/>
      <c r="GD66" s="143"/>
      <c r="GE66" s="143"/>
      <c r="GF66" s="143"/>
      <c r="GG66" s="143"/>
      <c r="GH66" s="143"/>
      <c r="GI66" s="143"/>
      <c r="GJ66" s="143"/>
      <c r="GK66" s="143"/>
      <c r="GL66" s="143"/>
      <c r="GM66" s="143"/>
      <c r="GN66" s="143"/>
      <c r="GO66" s="143"/>
      <c r="GP66" s="143"/>
      <c r="GQ66" s="143"/>
      <c r="GR66" s="143"/>
      <c r="GS66" s="143"/>
      <c r="GT66" s="143"/>
      <c r="GU66" s="143"/>
      <c r="GV66" s="143"/>
      <c r="GW66" s="143"/>
      <c r="GX66" s="143"/>
      <c r="GY66" s="143"/>
      <c r="GZ66" s="143"/>
      <c r="HA66" s="143"/>
      <c r="HB66" s="143"/>
      <c r="HC66" s="143"/>
      <c r="HD66" s="143"/>
      <c r="HE66" s="143"/>
      <c r="HF66" s="143"/>
      <c r="HG66" s="143"/>
      <c r="HH66" s="143"/>
      <c r="HI66" s="143"/>
      <c r="HJ66" s="143"/>
      <c r="HK66" s="143"/>
      <c r="HL66" s="143"/>
      <c r="HM66" s="143"/>
      <c r="HN66" s="143"/>
      <c r="HO66" s="143"/>
      <c r="HP66" s="143"/>
      <c r="HQ66" s="143"/>
      <c r="HR66" s="143"/>
      <c r="HS66" s="143"/>
      <c r="HT66" s="143"/>
      <c r="HU66" s="143"/>
      <c r="HV66" s="143"/>
      <c r="HW66" s="143"/>
      <c r="HX66" s="143"/>
      <c r="HY66" s="143"/>
      <c r="HZ66" s="143"/>
      <c r="IA66" s="143"/>
      <c r="IB66" s="143"/>
      <c r="IC66" s="143"/>
    </row>
    <row r="67" spans="1:237" s="144" customFormat="1">
      <c r="A67" s="142" t="s">
        <v>125</v>
      </c>
      <c r="B67" s="35">
        <f>+'Ratio Sheet 1'!B67+'Ratio Sheet 2'!B67+'Ratio Sheet 3'!B67+'Ratio Sheet 4'!B67</f>
        <v>0</v>
      </c>
      <c r="C67" s="36">
        <v>0</v>
      </c>
      <c r="D67" s="35">
        <f>+'Ratio Sheet 1'!D67+'Ratio Sheet 2'!D67+'Ratio Sheet 3'!D67+'Ratio Sheet 4'!D67</f>
        <v>0</v>
      </c>
      <c r="E67" s="36">
        <v>0</v>
      </c>
      <c r="F67" s="35">
        <f>+'Ratio Sheet 1'!F67+'Ratio Sheet 2'!F67+'Ratio Sheet 3'!F67+'Ratio Sheet 4'!F67</f>
        <v>0</v>
      </c>
      <c r="G67" s="36">
        <v>0</v>
      </c>
      <c r="H67" s="35">
        <f>+'Ratio Sheet 1'!H67+'Ratio Sheet 2'!H67+'Ratio Sheet 3'!H67+'Ratio Sheet 4'!H67</f>
        <v>0</v>
      </c>
      <c r="I67" s="100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L67" s="143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3"/>
      <c r="BG67" s="143"/>
      <c r="BH67" s="143"/>
      <c r="BI67" s="143"/>
      <c r="BJ67" s="143"/>
      <c r="BK67" s="143"/>
      <c r="BL67" s="143"/>
      <c r="BM67" s="143"/>
      <c r="BN67" s="143"/>
      <c r="BO67" s="143"/>
      <c r="BP67" s="143"/>
      <c r="BQ67" s="143"/>
      <c r="BR67" s="143"/>
      <c r="BS67" s="143"/>
      <c r="BT67" s="143"/>
      <c r="BU67" s="143"/>
      <c r="BV67" s="143"/>
      <c r="BW67" s="143"/>
      <c r="BX67" s="143"/>
      <c r="BY67" s="143"/>
      <c r="BZ67" s="143"/>
      <c r="CA67" s="143"/>
      <c r="CB67" s="143"/>
      <c r="CC67" s="143"/>
      <c r="CD67" s="143"/>
      <c r="CE67" s="143"/>
      <c r="CF67" s="143"/>
      <c r="CG67" s="143"/>
      <c r="CH67" s="143"/>
      <c r="CI67" s="143"/>
      <c r="CJ67" s="143"/>
      <c r="CK67" s="143"/>
      <c r="CL67" s="143"/>
      <c r="CM67" s="143"/>
      <c r="CN67" s="143"/>
      <c r="CO67" s="143"/>
      <c r="CP67" s="143"/>
      <c r="CQ67" s="143"/>
      <c r="CR67" s="143"/>
      <c r="CS67" s="143"/>
      <c r="CT67" s="143"/>
      <c r="CU67" s="143"/>
      <c r="CV67" s="143"/>
      <c r="CW67" s="143"/>
      <c r="CX67" s="143"/>
      <c r="CY67" s="143"/>
      <c r="CZ67" s="143"/>
      <c r="DA67" s="143"/>
      <c r="DB67" s="143"/>
      <c r="DC67" s="143"/>
      <c r="DD67" s="143"/>
      <c r="DE67" s="143"/>
      <c r="DF67" s="143"/>
      <c r="DG67" s="143"/>
      <c r="DH67" s="143"/>
      <c r="DI67" s="143"/>
      <c r="DJ67" s="143"/>
      <c r="DK67" s="143"/>
      <c r="DL67" s="143"/>
      <c r="DM67" s="143"/>
      <c r="DN67" s="143"/>
      <c r="DO67" s="143"/>
      <c r="DP67" s="143"/>
      <c r="DQ67" s="143"/>
      <c r="DR67" s="143"/>
      <c r="DS67" s="143"/>
      <c r="DT67" s="143"/>
      <c r="DU67" s="143"/>
      <c r="DV67" s="143"/>
      <c r="DW67" s="143"/>
      <c r="DX67" s="143"/>
      <c r="DY67" s="143"/>
      <c r="DZ67" s="143"/>
      <c r="EA67" s="143"/>
      <c r="EB67" s="143"/>
      <c r="EC67" s="143"/>
      <c r="ED67" s="143"/>
      <c r="EE67" s="143"/>
      <c r="EF67" s="143"/>
      <c r="EG67" s="143"/>
      <c r="EH67" s="143"/>
      <c r="EI67" s="143"/>
      <c r="EJ67" s="143"/>
      <c r="EK67" s="143"/>
      <c r="EL67" s="143"/>
      <c r="EM67" s="143"/>
      <c r="EN67" s="143"/>
      <c r="EO67" s="143"/>
      <c r="EP67" s="143"/>
      <c r="EQ67" s="143"/>
      <c r="ER67" s="143"/>
      <c r="ES67" s="143"/>
      <c r="ET67" s="143"/>
      <c r="EU67" s="143"/>
      <c r="EV67" s="143"/>
      <c r="EW67" s="143"/>
      <c r="EX67" s="143"/>
      <c r="EY67" s="143"/>
      <c r="EZ67" s="143"/>
      <c r="FA67" s="143"/>
      <c r="FB67" s="143"/>
      <c r="FC67" s="143"/>
      <c r="FD67" s="143"/>
      <c r="FE67" s="143"/>
      <c r="FF67" s="143"/>
      <c r="FG67" s="143"/>
      <c r="FH67" s="143"/>
      <c r="FI67" s="143"/>
      <c r="FJ67" s="143"/>
      <c r="FK67" s="143"/>
      <c r="FL67" s="143"/>
      <c r="FM67" s="143"/>
      <c r="FN67" s="143"/>
      <c r="FO67" s="143"/>
      <c r="FP67" s="143"/>
      <c r="FQ67" s="143"/>
      <c r="FR67" s="143"/>
      <c r="FS67" s="143"/>
      <c r="FT67" s="143"/>
      <c r="FU67" s="143"/>
      <c r="FV67" s="143"/>
      <c r="FW67" s="143"/>
      <c r="FX67" s="143"/>
      <c r="FY67" s="143"/>
      <c r="FZ67" s="143"/>
      <c r="GA67" s="143"/>
      <c r="GB67" s="143"/>
      <c r="GC67" s="143"/>
      <c r="GD67" s="143"/>
      <c r="GE67" s="143"/>
      <c r="GF67" s="143"/>
      <c r="GG67" s="143"/>
      <c r="GH67" s="143"/>
      <c r="GI67" s="143"/>
      <c r="GJ67" s="143"/>
      <c r="GK67" s="143"/>
      <c r="GL67" s="143"/>
      <c r="GM67" s="143"/>
      <c r="GN67" s="143"/>
      <c r="GO67" s="143"/>
      <c r="GP67" s="143"/>
      <c r="GQ67" s="143"/>
      <c r="GR67" s="143"/>
      <c r="GS67" s="143"/>
      <c r="GT67" s="143"/>
      <c r="GU67" s="143"/>
      <c r="GV67" s="143"/>
      <c r="GW67" s="143"/>
      <c r="GX67" s="143"/>
      <c r="GY67" s="143"/>
      <c r="GZ67" s="143"/>
      <c r="HA67" s="143"/>
      <c r="HB67" s="143"/>
      <c r="HC67" s="143"/>
      <c r="HD67" s="143"/>
      <c r="HE67" s="143"/>
      <c r="HF67" s="143"/>
      <c r="HG67" s="143"/>
      <c r="HH67" s="143"/>
      <c r="HI67" s="143"/>
      <c r="HJ67" s="143"/>
      <c r="HK67" s="143"/>
      <c r="HL67" s="143"/>
      <c r="HM67" s="143"/>
      <c r="HN67" s="143"/>
      <c r="HO67" s="143"/>
      <c r="HP67" s="143"/>
      <c r="HQ67" s="143"/>
      <c r="HR67" s="143"/>
      <c r="HS67" s="143"/>
      <c r="HT67" s="143"/>
      <c r="HU67" s="143"/>
      <c r="HV67" s="143"/>
      <c r="HW67" s="143"/>
      <c r="HX67" s="143"/>
      <c r="HY67" s="143"/>
      <c r="HZ67" s="143"/>
      <c r="IA67" s="143"/>
      <c r="IB67" s="143"/>
      <c r="IC67" s="143"/>
    </row>
    <row r="68" spans="1:237">
      <c r="A68" s="104" t="s">
        <v>30</v>
      </c>
      <c r="B68" s="40">
        <f>B61+B63+B62</f>
        <v>0</v>
      </c>
      <c r="C68" s="36">
        <v>0</v>
      </c>
      <c r="D68" s="40">
        <f>D61+D63+D62</f>
        <v>0</v>
      </c>
      <c r="E68" s="36">
        <v>0</v>
      </c>
      <c r="F68" s="40">
        <f>F61+F63+F62</f>
        <v>0</v>
      </c>
      <c r="G68" s="36">
        <v>0</v>
      </c>
      <c r="H68" s="40">
        <f>H61+H63+H62</f>
        <v>0</v>
      </c>
      <c r="I68" s="100"/>
    </row>
    <row r="69" spans="1:237">
      <c r="A69" s="105" t="s">
        <v>31</v>
      </c>
      <c r="B69" s="41">
        <f>B50+B51+B55+B56+B59+B63+B62</f>
        <v>0</v>
      </c>
      <c r="C69" s="36">
        <v>0</v>
      </c>
      <c r="D69" s="41">
        <f>D50+D51+D55+D56+D59+D63+D62</f>
        <v>0</v>
      </c>
      <c r="E69" s="36">
        <v>0</v>
      </c>
      <c r="F69" s="41">
        <f>F50+F51+F55+F56+F59+F63+F62</f>
        <v>0</v>
      </c>
      <c r="G69" s="36">
        <v>0</v>
      </c>
      <c r="H69" s="41">
        <f>H50+H51+H55+H56+H59+H63+H62</f>
        <v>0</v>
      </c>
      <c r="I69" s="106"/>
    </row>
    <row r="70" spans="1:237">
      <c r="A70" s="178" t="s">
        <v>32</v>
      </c>
      <c r="B70" s="35">
        <f>+'Ratio Sheet 1'!B70+'Ratio Sheet 2'!B70+'Ratio Sheet 3'!B70+'Ratio Sheet 4'!B70</f>
        <v>0</v>
      </c>
      <c r="C70" s="36"/>
      <c r="D70" s="35">
        <f>+'Ratio Sheet 1'!D70+'Ratio Sheet 2'!D70+'Ratio Sheet 3'!D70+'Ratio Sheet 4'!D70</f>
        <v>0</v>
      </c>
      <c r="E70" s="36"/>
      <c r="F70" s="35">
        <f>+'Ratio Sheet 1'!F70+'Ratio Sheet 2'!F70+'Ratio Sheet 3'!F70+'Ratio Sheet 4'!F70</f>
        <v>0</v>
      </c>
      <c r="G70" s="36"/>
      <c r="H70" s="35">
        <f>+'Ratio Sheet 1'!H70+'Ratio Sheet 2'!H70+'Ratio Sheet 3'!H70+'Ratio Sheet 4'!H70</f>
        <v>0</v>
      </c>
      <c r="I70" s="100"/>
    </row>
    <row r="71" spans="1:237">
      <c r="A71" s="107" t="s">
        <v>33</v>
      </c>
      <c r="B71" s="40">
        <f>SUM(B72:B75)</f>
        <v>0</v>
      </c>
      <c r="C71" s="36">
        <f>+B71-D71</f>
        <v>0</v>
      </c>
      <c r="D71" s="40">
        <f>SUM(D72:D75)</f>
        <v>0</v>
      </c>
      <c r="E71" s="36">
        <f>+D71-F71</f>
        <v>0</v>
      </c>
      <c r="F71" s="40">
        <f>SUM(F72:F75)</f>
        <v>0</v>
      </c>
      <c r="G71" s="36">
        <f>+F71-H71</f>
        <v>0</v>
      </c>
      <c r="H71" s="40">
        <f>SUM(H72:H75)</f>
        <v>0</v>
      </c>
      <c r="I71" s="100"/>
    </row>
    <row r="72" spans="1:237" ht="30">
      <c r="A72" s="138" t="s">
        <v>176</v>
      </c>
      <c r="B72" s="35">
        <f>+'Ratio Sheet 1'!B72+'Ratio Sheet 2'!B72+'Ratio Sheet 3'!B72+'Ratio Sheet 4'!B72</f>
        <v>0</v>
      </c>
      <c r="C72" s="36">
        <f>+B72-D72</f>
        <v>0</v>
      </c>
      <c r="D72" s="35">
        <f>+'Ratio Sheet 1'!D72+'Ratio Sheet 2'!D72+'Ratio Sheet 3'!D72+'Ratio Sheet 4'!D72</f>
        <v>0</v>
      </c>
      <c r="E72" s="36">
        <f>+D72-F72</f>
        <v>0</v>
      </c>
      <c r="F72" s="35">
        <f>+'Ratio Sheet 1'!F72+'Ratio Sheet 2'!F72+'Ratio Sheet 3'!F72+'Ratio Sheet 4'!F72</f>
        <v>0</v>
      </c>
      <c r="G72" s="36">
        <f>+F72-H72</f>
        <v>0</v>
      </c>
      <c r="H72" s="35">
        <f>+'Ratio Sheet 1'!H72+'Ratio Sheet 2'!H72+'Ratio Sheet 3'!H72+'Ratio Sheet 4'!H72</f>
        <v>0</v>
      </c>
      <c r="I72" s="100"/>
    </row>
    <row r="73" spans="1:237">
      <c r="A73" s="138" t="s">
        <v>177</v>
      </c>
      <c r="B73" s="35">
        <f>+'Ratio Sheet 1'!B73+'Ratio Sheet 2'!B73+'Ratio Sheet 3'!B73+'Ratio Sheet 4'!B73</f>
        <v>0</v>
      </c>
      <c r="C73" s="36">
        <f>+B73-D73</f>
        <v>0</v>
      </c>
      <c r="D73" s="35">
        <f>+'Ratio Sheet 1'!D73+'Ratio Sheet 2'!D73+'Ratio Sheet 3'!D73+'Ratio Sheet 4'!D73</f>
        <v>0</v>
      </c>
      <c r="E73" s="36">
        <f>+D73-F73</f>
        <v>0</v>
      </c>
      <c r="F73" s="35">
        <f>+'Ratio Sheet 1'!F73+'Ratio Sheet 2'!F73+'Ratio Sheet 3'!F73+'Ratio Sheet 4'!F73</f>
        <v>0</v>
      </c>
      <c r="G73" s="36">
        <f>+F73-H73</f>
        <v>0</v>
      </c>
      <c r="H73" s="35">
        <f>+'Ratio Sheet 1'!H73+'Ratio Sheet 2'!H73+'Ratio Sheet 3'!H73+'Ratio Sheet 4'!H73</f>
        <v>0</v>
      </c>
      <c r="I73" s="100"/>
    </row>
    <row r="74" spans="1:237">
      <c r="A74" s="156" t="s">
        <v>178</v>
      </c>
      <c r="B74" s="35">
        <f>+'Ratio Sheet 1'!B74+'Ratio Sheet 2'!B74+'Ratio Sheet 3'!B74+'Ratio Sheet 4'!B74</f>
        <v>0</v>
      </c>
      <c r="C74" s="36">
        <f>+B74-D74</f>
        <v>0</v>
      </c>
      <c r="D74" s="35">
        <f>+'Ratio Sheet 1'!D74+'Ratio Sheet 2'!D74+'Ratio Sheet 3'!D74+'Ratio Sheet 4'!D74</f>
        <v>0</v>
      </c>
      <c r="E74" s="36">
        <f>+D74-F74</f>
        <v>0</v>
      </c>
      <c r="F74" s="35">
        <f>+'Ratio Sheet 1'!F74+'Ratio Sheet 2'!F74+'Ratio Sheet 3'!F74+'Ratio Sheet 4'!F74</f>
        <v>0</v>
      </c>
      <c r="G74" s="36">
        <f>+F74-H74</f>
        <v>0</v>
      </c>
      <c r="H74" s="35">
        <f>+'Ratio Sheet 1'!H74+'Ratio Sheet 2'!H74+'Ratio Sheet 3'!H74+'Ratio Sheet 4'!H74</f>
        <v>0</v>
      </c>
      <c r="I74" s="100"/>
    </row>
    <row r="75" spans="1:237">
      <c r="A75" s="138" t="s">
        <v>179</v>
      </c>
      <c r="B75" s="35">
        <f>+'Ratio Sheet 1'!B75+'Ratio Sheet 2'!B75+'Ratio Sheet 3'!B75+'Ratio Sheet 4'!B75</f>
        <v>0</v>
      </c>
      <c r="C75" s="36">
        <f>+B75-D75</f>
        <v>0</v>
      </c>
      <c r="D75" s="35">
        <f>+'Ratio Sheet 1'!D75+'Ratio Sheet 2'!D75+'Ratio Sheet 3'!D75+'Ratio Sheet 4'!D75</f>
        <v>0</v>
      </c>
      <c r="E75" s="36">
        <f>+D75-F75</f>
        <v>0</v>
      </c>
      <c r="F75" s="35">
        <f>+'Ratio Sheet 1'!F75+'Ratio Sheet 2'!F75+'Ratio Sheet 3'!F75+'Ratio Sheet 4'!F75</f>
        <v>0</v>
      </c>
      <c r="G75" s="36">
        <f>+F75-H75</f>
        <v>0</v>
      </c>
      <c r="H75" s="35">
        <f>+'Ratio Sheet 1'!H75+'Ratio Sheet 2'!H75+'Ratio Sheet 3'!H75+'Ratio Sheet 4'!H75</f>
        <v>0</v>
      </c>
      <c r="I75" s="100"/>
    </row>
    <row r="76" spans="1:237">
      <c r="A76" s="108" t="s">
        <v>34</v>
      </c>
      <c r="B76" s="45">
        <f>B77+B78+B81+B82+B85</f>
        <v>0</v>
      </c>
      <c r="C76" s="36"/>
      <c r="D76" s="45">
        <f>D77+D78+D81+D82+D85</f>
        <v>0</v>
      </c>
      <c r="E76" s="36"/>
      <c r="F76" s="45">
        <f>F77+F78+F81+F82+F85</f>
        <v>0</v>
      </c>
      <c r="G76" s="36"/>
      <c r="H76" s="45">
        <f>H77+H78+H81+H82+H85</f>
        <v>0</v>
      </c>
      <c r="I76" s="100"/>
    </row>
    <row r="77" spans="1:237">
      <c r="A77" s="102" t="s">
        <v>180</v>
      </c>
      <c r="B77" s="35">
        <f>+'Ratio Sheet 1'!B77+'Ratio Sheet 2'!B77+'Ratio Sheet 3'!B77+'Ratio Sheet 4'!B77</f>
        <v>0</v>
      </c>
      <c r="C77" s="36">
        <f>+B77-D77</f>
        <v>0</v>
      </c>
      <c r="D77" s="35">
        <f>+'Ratio Sheet 1'!D77+'Ratio Sheet 2'!D77+'Ratio Sheet 3'!D77+'Ratio Sheet 4'!D77</f>
        <v>0</v>
      </c>
      <c r="E77" s="36">
        <f>+D77-F77</f>
        <v>0</v>
      </c>
      <c r="F77" s="35">
        <f>+'Ratio Sheet 1'!F77+'Ratio Sheet 2'!F77+'Ratio Sheet 3'!F77+'Ratio Sheet 4'!F77</f>
        <v>0</v>
      </c>
      <c r="G77" s="36">
        <f>+F77-H77</f>
        <v>0</v>
      </c>
      <c r="H77" s="35">
        <f>+'Ratio Sheet 1'!H77+'Ratio Sheet 2'!H77+'Ratio Sheet 3'!H77+'Ratio Sheet 4'!H77</f>
        <v>0</v>
      </c>
      <c r="I77" s="100"/>
    </row>
    <row r="78" spans="1:237">
      <c r="A78" s="109" t="s">
        <v>35</v>
      </c>
      <c r="B78" s="45">
        <f t="shared" ref="B78:G78" si="8">B79+B80</f>
        <v>0</v>
      </c>
      <c r="C78" s="44">
        <f t="shared" si="8"/>
        <v>0</v>
      </c>
      <c r="D78" s="45">
        <f>D79+D80</f>
        <v>0</v>
      </c>
      <c r="E78" s="44">
        <f t="shared" si="8"/>
        <v>0</v>
      </c>
      <c r="F78" s="45">
        <f>F79+F80</f>
        <v>0</v>
      </c>
      <c r="G78" s="44">
        <f t="shared" si="8"/>
        <v>0</v>
      </c>
      <c r="H78" s="45">
        <f>H79+H80</f>
        <v>0</v>
      </c>
      <c r="I78" s="100"/>
    </row>
    <row r="79" spans="1:237">
      <c r="A79" s="102" t="s">
        <v>36</v>
      </c>
      <c r="B79" s="35">
        <f>+'Ratio Sheet 1'!B79+'Ratio Sheet 2'!B79+'Ratio Sheet 3'!B79+'Ratio Sheet 4'!B79</f>
        <v>0</v>
      </c>
      <c r="C79" s="36">
        <f>+B79-D79</f>
        <v>0</v>
      </c>
      <c r="D79" s="35">
        <f>+'Ratio Sheet 1'!D79+'Ratio Sheet 2'!D79+'Ratio Sheet 3'!D79+'Ratio Sheet 4'!D79</f>
        <v>0</v>
      </c>
      <c r="E79" s="36">
        <f>+D79-F79</f>
        <v>0</v>
      </c>
      <c r="F79" s="35">
        <f>+'Ratio Sheet 1'!F79+'Ratio Sheet 2'!F79+'Ratio Sheet 3'!F79+'Ratio Sheet 4'!F79</f>
        <v>0</v>
      </c>
      <c r="G79" s="36">
        <f>+F79-H79</f>
        <v>0</v>
      </c>
      <c r="H79" s="35">
        <f>+'Ratio Sheet 1'!H79+'Ratio Sheet 2'!H79+'Ratio Sheet 3'!H79+'Ratio Sheet 4'!H79</f>
        <v>0</v>
      </c>
      <c r="I79" s="100"/>
    </row>
    <row r="80" spans="1:237">
      <c r="A80" s="102" t="s">
        <v>37</v>
      </c>
      <c r="B80" s="35">
        <f>+'Ratio Sheet 1'!B80+'Ratio Sheet 2'!B80+'Ratio Sheet 3'!B80+'Ratio Sheet 4'!B80</f>
        <v>0</v>
      </c>
      <c r="C80" s="36">
        <f>+B80-D80</f>
        <v>0</v>
      </c>
      <c r="D80" s="35">
        <f>+'Ratio Sheet 1'!D80+'Ratio Sheet 2'!D80+'Ratio Sheet 3'!D80+'Ratio Sheet 4'!D80</f>
        <v>0</v>
      </c>
      <c r="E80" s="36">
        <f>+D80-F80</f>
        <v>0</v>
      </c>
      <c r="F80" s="35">
        <f>+'Ratio Sheet 1'!F80+'Ratio Sheet 2'!F80+'Ratio Sheet 3'!F80+'Ratio Sheet 4'!F80</f>
        <v>0</v>
      </c>
      <c r="G80" s="36">
        <f>+F80-H80</f>
        <v>0</v>
      </c>
      <c r="H80" s="35">
        <f>+'Ratio Sheet 1'!H80+'Ratio Sheet 2'!H80+'Ratio Sheet 3'!H80+'Ratio Sheet 4'!H80</f>
        <v>0</v>
      </c>
      <c r="I80" s="100"/>
    </row>
    <row r="81" spans="1:10">
      <c r="A81" s="140" t="s">
        <v>38</v>
      </c>
      <c r="B81" s="35">
        <f>+'Ratio Sheet 1'!B81+'Ratio Sheet 2'!B81+'Ratio Sheet 3'!B81+'Ratio Sheet 4'!B81</f>
        <v>0</v>
      </c>
      <c r="C81" s="36">
        <f>+B81-D81</f>
        <v>0</v>
      </c>
      <c r="D81" s="35">
        <f>+'Ratio Sheet 1'!D81+'Ratio Sheet 2'!D81+'Ratio Sheet 3'!D81+'Ratio Sheet 4'!D81</f>
        <v>0</v>
      </c>
      <c r="E81" s="36">
        <f>+D81-F81</f>
        <v>0</v>
      </c>
      <c r="F81" s="35">
        <f>+'Ratio Sheet 1'!F81+'Ratio Sheet 2'!F81+'Ratio Sheet 3'!F81+'Ratio Sheet 4'!F81</f>
        <v>0</v>
      </c>
      <c r="G81" s="36">
        <f>+F81-H81</f>
        <v>0</v>
      </c>
      <c r="H81" s="35">
        <f>+'Ratio Sheet 1'!H81+'Ratio Sheet 2'!H81+'Ratio Sheet 3'!H81+'Ratio Sheet 4'!H81</f>
        <v>0</v>
      </c>
      <c r="I81" s="100"/>
    </row>
    <row r="82" spans="1:10">
      <c r="A82" s="110" t="s">
        <v>39</v>
      </c>
      <c r="B82" s="46">
        <f>B83+B84</f>
        <v>0</v>
      </c>
      <c r="C82" s="36"/>
      <c r="D82" s="46">
        <f>D83+D84</f>
        <v>0</v>
      </c>
      <c r="E82" s="36"/>
      <c r="F82" s="46">
        <f>F83+F84</f>
        <v>0</v>
      </c>
      <c r="G82" s="36"/>
      <c r="H82" s="46">
        <f>H83+H84</f>
        <v>0</v>
      </c>
      <c r="I82" s="100"/>
    </row>
    <row r="83" spans="1:10" ht="30">
      <c r="A83" s="99" t="s">
        <v>40</v>
      </c>
      <c r="B83" s="35">
        <f>+'Ratio Sheet 1'!B83+'Ratio Sheet 2'!B83+'Ratio Sheet 3'!B83+'Ratio Sheet 4'!B83</f>
        <v>0</v>
      </c>
      <c r="C83" s="36">
        <f>+B83-D83</f>
        <v>0</v>
      </c>
      <c r="D83" s="35">
        <f>+'Ratio Sheet 1'!D83+'Ratio Sheet 2'!D83+'Ratio Sheet 3'!D83+'Ratio Sheet 4'!D83</f>
        <v>0</v>
      </c>
      <c r="E83" s="36">
        <f>+D83-F83</f>
        <v>0</v>
      </c>
      <c r="F83" s="35">
        <f>+'Ratio Sheet 1'!F83+'Ratio Sheet 2'!F83+'Ratio Sheet 3'!F83+'Ratio Sheet 4'!F83</f>
        <v>0</v>
      </c>
      <c r="G83" s="36">
        <f>+F83-H83</f>
        <v>0</v>
      </c>
      <c r="H83" s="35">
        <f>+'Ratio Sheet 1'!H83+'Ratio Sheet 2'!H83+'Ratio Sheet 3'!H83+'Ratio Sheet 4'!H83</f>
        <v>0</v>
      </c>
      <c r="I83" s="100"/>
    </row>
    <row r="84" spans="1:10">
      <c r="A84" s="99" t="s">
        <v>41</v>
      </c>
      <c r="B84" s="35">
        <f>+'Ratio Sheet 1'!B84+'Ratio Sheet 2'!B84+'Ratio Sheet 3'!B84+'Ratio Sheet 4'!B84</f>
        <v>0</v>
      </c>
      <c r="C84" s="36">
        <f>+B84-D84</f>
        <v>0</v>
      </c>
      <c r="D84" s="35">
        <f>+'Ratio Sheet 1'!D84+'Ratio Sheet 2'!D84+'Ratio Sheet 3'!D84+'Ratio Sheet 4'!D84</f>
        <v>0</v>
      </c>
      <c r="E84" s="36">
        <f>+D84-F84</f>
        <v>0</v>
      </c>
      <c r="F84" s="35">
        <f>+'Ratio Sheet 1'!F84+'Ratio Sheet 2'!F84+'Ratio Sheet 3'!F84+'Ratio Sheet 4'!F84</f>
        <v>0</v>
      </c>
      <c r="G84" s="36">
        <f>+F84-H84</f>
        <v>0</v>
      </c>
      <c r="H84" s="35">
        <f>+'Ratio Sheet 1'!H84+'Ratio Sheet 2'!H84+'Ratio Sheet 3'!H84+'Ratio Sheet 4'!H84</f>
        <v>0</v>
      </c>
      <c r="I84" s="100"/>
      <c r="J84" s="47"/>
    </row>
    <row r="85" spans="1:10">
      <c r="A85" s="99" t="s">
        <v>181</v>
      </c>
      <c r="B85" s="35">
        <f>+'Ratio Sheet 1'!B85+'Ratio Sheet 2'!B85+'Ratio Sheet 3'!B85+'Ratio Sheet 4'!B85</f>
        <v>0</v>
      </c>
      <c r="C85" s="36">
        <f>+B85-D85</f>
        <v>0</v>
      </c>
      <c r="D85" s="35">
        <f>+'Ratio Sheet 1'!D85+'Ratio Sheet 2'!D85+'Ratio Sheet 3'!D85+'Ratio Sheet 4'!D85</f>
        <v>0</v>
      </c>
      <c r="E85" s="36">
        <f>+D85-F85</f>
        <v>0</v>
      </c>
      <c r="F85" s="35">
        <f>+'Ratio Sheet 1'!F85+'Ratio Sheet 2'!F85+'Ratio Sheet 3'!F85+'Ratio Sheet 4'!F85</f>
        <v>0</v>
      </c>
      <c r="G85" s="36">
        <f>+F85-H85</f>
        <v>0</v>
      </c>
      <c r="H85" s="35">
        <f>+'Ratio Sheet 1'!H85+'Ratio Sheet 2'!H85+'Ratio Sheet 3'!H85+'Ratio Sheet 4'!H85</f>
        <v>0</v>
      </c>
      <c r="I85" s="100"/>
      <c r="J85" s="47"/>
    </row>
    <row r="86" spans="1:10" ht="30">
      <c r="A86" s="101" t="s">
        <v>182</v>
      </c>
      <c r="B86" s="35">
        <f>+'Ratio Sheet 1'!B86+'Ratio Sheet 2'!B86+'Ratio Sheet 3'!B86+'Ratio Sheet 4'!B86</f>
        <v>0</v>
      </c>
      <c r="C86" s="36">
        <f>+B86-D86</f>
        <v>0</v>
      </c>
      <c r="D86" s="35">
        <f>+'Ratio Sheet 1'!D86+'Ratio Sheet 2'!D86+'Ratio Sheet 3'!D86+'Ratio Sheet 4'!D86</f>
        <v>0</v>
      </c>
      <c r="E86" s="36">
        <f>+D86-F86</f>
        <v>0</v>
      </c>
      <c r="F86" s="35">
        <f>+'Ratio Sheet 1'!F86+'Ratio Sheet 2'!F86+'Ratio Sheet 3'!F86+'Ratio Sheet 4'!F86</f>
        <v>0</v>
      </c>
      <c r="G86" s="36">
        <f>+F86-H86</f>
        <v>0</v>
      </c>
      <c r="H86" s="35">
        <f>+'Ratio Sheet 1'!H86+'Ratio Sheet 2'!H86+'Ratio Sheet 3'!H86+'Ratio Sheet 4'!H86</f>
        <v>0</v>
      </c>
      <c r="I86" s="100"/>
    </row>
    <row r="87" spans="1:10">
      <c r="A87" s="105" t="s">
        <v>31</v>
      </c>
      <c r="B87" s="48">
        <f>B70+B71+B76+B86</f>
        <v>0</v>
      </c>
      <c r="C87" s="36"/>
      <c r="D87" s="48">
        <f>D70+D71+D76+D86</f>
        <v>0</v>
      </c>
      <c r="E87" s="36"/>
      <c r="F87" s="48">
        <f>F70+F71+F76+F86</f>
        <v>0</v>
      </c>
      <c r="G87" s="36"/>
      <c r="H87" s="48">
        <f>H70+H71+H76+H86</f>
        <v>0</v>
      </c>
      <c r="I87" s="106"/>
    </row>
    <row r="88" spans="1:10">
      <c r="A88" s="99"/>
      <c r="B88" s="49"/>
      <c r="C88" s="36"/>
      <c r="D88" s="49"/>
      <c r="E88" s="36"/>
      <c r="F88" s="49"/>
      <c r="G88" s="36"/>
      <c r="H88" s="49"/>
      <c r="I88" s="111"/>
    </row>
    <row r="89" spans="1:10">
      <c r="A89" s="99"/>
      <c r="B89" s="49"/>
      <c r="C89" s="36"/>
      <c r="D89" s="49"/>
      <c r="E89" s="36"/>
      <c r="F89" s="49"/>
      <c r="G89" s="36"/>
      <c r="H89" s="49"/>
      <c r="I89" s="111"/>
    </row>
    <row r="90" spans="1:10">
      <c r="A90" s="99"/>
      <c r="B90" s="49"/>
      <c r="C90" s="36"/>
      <c r="D90" s="49"/>
      <c r="E90" s="36"/>
      <c r="F90" s="49"/>
      <c r="G90" s="36"/>
      <c r="H90" s="49"/>
      <c r="I90" s="111"/>
    </row>
    <row r="91" spans="1:10">
      <c r="A91" s="99"/>
      <c r="B91" s="49"/>
      <c r="C91" s="36"/>
      <c r="D91" s="49"/>
      <c r="E91" s="36"/>
      <c r="F91" s="49"/>
      <c r="G91" s="36"/>
      <c r="H91" s="49"/>
      <c r="I91" s="111"/>
    </row>
    <row r="92" spans="1:10">
      <c r="A92" s="99"/>
      <c r="B92" s="49"/>
      <c r="C92" s="36"/>
      <c r="D92" s="49"/>
      <c r="E92" s="36"/>
      <c r="F92" s="49"/>
      <c r="G92" s="36"/>
      <c r="H92" s="49"/>
      <c r="I92" s="111"/>
    </row>
    <row r="93" spans="1:10">
      <c r="A93" s="99"/>
      <c r="B93" s="49"/>
      <c r="C93" s="36"/>
      <c r="D93" s="49"/>
      <c r="E93" s="36"/>
      <c r="F93" s="49"/>
      <c r="G93" s="36"/>
      <c r="H93" s="49"/>
      <c r="I93" s="111"/>
    </row>
    <row r="94" spans="1:10">
      <c r="A94" s="99"/>
      <c r="B94" s="49"/>
      <c r="C94" s="36"/>
      <c r="D94" s="49"/>
      <c r="E94" s="36"/>
      <c r="F94" s="49"/>
      <c r="G94" s="36"/>
      <c r="H94" s="49"/>
      <c r="I94" s="111"/>
    </row>
    <row r="95" spans="1:10">
      <c r="A95" s="99"/>
      <c r="B95" s="49"/>
      <c r="C95" s="36"/>
      <c r="D95" s="49"/>
      <c r="E95" s="36"/>
      <c r="F95" s="49"/>
      <c r="G95" s="36"/>
      <c r="H95" s="49"/>
      <c r="I95" s="111"/>
    </row>
    <row r="96" spans="1:10">
      <c r="A96" s="99"/>
      <c r="B96" s="49"/>
      <c r="C96" s="36"/>
      <c r="D96" s="49"/>
      <c r="E96" s="36"/>
      <c r="F96" s="49"/>
      <c r="G96" s="36"/>
      <c r="H96" s="49"/>
      <c r="I96" s="111"/>
    </row>
    <row r="97" spans="1:237">
      <c r="A97" s="1124" t="s">
        <v>42</v>
      </c>
      <c r="B97" s="1125"/>
      <c r="C97" s="1125"/>
      <c r="D97" s="1125"/>
      <c r="E97" s="1125"/>
      <c r="F97" s="1125"/>
      <c r="G97" s="1125"/>
      <c r="H97" s="1125"/>
      <c r="I97" s="1126"/>
      <c r="HT97" s="1"/>
      <c r="HU97" s="1"/>
      <c r="HV97" s="1"/>
      <c r="HW97" s="1"/>
      <c r="HX97" s="1"/>
      <c r="HY97" s="1"/>
      <c r="HZ97" s="1"/>
      <c r="IA97" s="1"/>
      <c r="IB97" s="1"/>
      <c r="IC97" s="1"/>
    </row>
    <row r="98" spans="1:237">
      <c r="A98" s="99" t="s">
        <v>197</v>
      </c>
      <c r="B98" s="50" t="e">
        <f>B78/B8*365</f>
        <v>#DIV/0!</v>
      </c>
      <c r="C98" s="2"/>
      <c r="D98" s="50" t="e">
        <f>D78/D8*365</f>
        <v>#DIV/0!</v>
      </c>
      <c r="E98" s="50"/>
      <c r="F98" s="50" t="e">
        <f>F78/F8*365</f>
        <v>#DIV/0!</v>
      </c>
      <c r="G98" s="50"/>
      <c r="H98" s="50"/>
      <c r="I98" s="112"/>
      <c r="HT98" s="1"/>
      <c r="HU98" s="1"/>
      <c r="HV98" s="1"/>
      <c r="HW98" s="1"/>
      <c r="HX98" s="1"/>
      <c r="HY98" s="1"/>
      <c r="HZ98" s="1"/>
      <c r="IA98" s="1"/>
      <c r="IB98" s="1"/>
      <c r="IC98" s="1"/>
    </row>
    <row r="99" spans="1:237">
      <c r="A99" s="99" t="s">
        <v>198</v>
      </c>
      <c r="B99" s="50" t="e">
        <f>B64/B13*365</f>
        <v>#DIV/0!</v>
      </c>
      <c r="C99" s="2"/>
      <c r="D99" s="50" t="e">
        <f>((D64+F64)/2)/D13*365</f>
        <v>#DIV/0!</v>
      </c>
      <c r="E99" s="50"/>
      <c r="F99" s="50" t="e">
        <f>((F64+H64)/2)/F13*365</f>
        <v>#DIV/0!</v>
      </c>
      <c r="G99" s="50"/>
      <c r="H99" s="50"/>
      <c r="I99" s="112"/>
      <c r="HT99" s="1"/>
      <c r="HU99" s="1"/>
      <c r="HV99" s="1"/>
      <c r="HW99" s="1"/>
      <c r="HX99" s="1"/>
      <c r="HY99" s="1"/>
      <c r="HZ99" s="1"/>
      <c r="IA99" s="1"/>
      <c r="IB99" s="1"/>
      <c r="IC99" s="1"/>
    </row>
    <row r="100" spans="1:237">
      <c r="A100" s="99" t="s">
        <v>44</v>
      </c>
      <c r="B100" s="50" t="e">
        <f>+B77/B13*365</f>
        <v>#DIV/0!</v>
      </c>
      <c r="C100" s="2"/>
      <c r="D100" s="50" t="e">
        <f>((D14+D16)/2)/D13*365</f>
        <v>#DIV/0!</v>
      </c>
      <c r="E100" s="50"/>
      <c r="F100" s="50" t="e">
        <f>((F14+F16)/2)/F13*365</f>
        <v>#DIV/0!</v>
      </c>
      <c r="G100" s="50"/>
      <c r="H100" s="50"/>
      <c r="I100" s="112"/>
      <c r="HT100" s="1"/>
      <c r="HU100" s="1"/>
      <c r="HV100" s="1"/>
      <c r="HW100" s="1"/>
      <c r="HX100" s="1"/>
      <c r="HY100" s="1"/>
      <c r="HZ100" s="1"/>
      <c r="IA100" s="1"/>
      <c r="IB100" s="1"/>
      <c r="IC100" s="1"/>
    </row>
    <row r="101" spans="1:237">
      <c r="A101" s="99" t="s">
        <v>194</v>
      </c>
      <c r="B101" s="50">
        <f>+B76-B63</f>
        <v>0</v>
      </c>
      <c r="C101" s="2"/>
      <c r="D101" s="50">
        <f>+D76-D63</f>
        <v>0</v>
      </c>
      <c r="E101" s="50"/>
      <c r="F101" s="50">
        <f>+F76-F63</f>
        <v>0</v>
      </c>
      <c r="G101" s="50"/>
      <c r="H101" s="50"/>
      <c r="I101" s="112"/>
      <c r="HT101" s="1"/>
      <c r="HU101" s="1"/>
      <c r="HV101" s="1"/>
      <c r="HW101" s="1"/>
      <c r="HX101" s="1"/>
      <c r="HY101" s="1"/>
      <c r="HZ101" s="1"/>
      <c r="IA101" s="1"/>
      <c r="IB101" s="1"/>
      <c r="IC101" s="1"/>
    </row>
    <row r="102" spans="1:237">
      <c r="A102" s="99" t="s">
        <v>45</v>
      </c>
      <c r="B102" s="50" t="e">
        <f>+B76/B63</f>
        <v>#DIV/0!</v>
      </c>
      <c r="C102" s="2"/>
      <c r="D102" s="50" t="e">
        <f>+D76/D63</f>
        <v>#DIV/0!</v>
      </c>
      <c r="E102" s="50"/>
      <c r="F102" s="50" t="e">
        <f>+F76/F63</f>
        <v>#DIV/0!</v>
      </c>
      <c r="G102" s="50"/>
      <c r="H102" s="50"/>
      <c r="I102" s="112"/>
      <c r="HT102" s="1"/>
      <c r="HU102" s="1"/>
      <c r="HV102" s="1"/>
      <c r="HW102" s="1"/>
      <c r="HX102" s="1"/>
      <c r="HY102" s="1"/>
      <c r="HZ102" s="1"/>
      <c r="IA102" s="1"/>
      <c r="IB102" s="1"/>
      <c r="IC102" s="1"/>
    </row>
    <row r="103" spans="1:237">
      <c r="A103" s="99" t="s">
        <v>130</v>
      </c>
      <c r="B103" s="50" t="e">
        <f>+(B76-B77-B79)/B63</f>
        <v>#DIV/0!</v>
      </c>
      <c r="C103" s="2"/>
      <c r="D103" s="50" t="e">
        <f>+(D76-D77-D79)/D63</f>
        <v>#DIV/0!</v>
      </c>
      <c r="E103" s="50"/>
      <c r="F103" s="50" t="e">
        <f>+(F76-F77-F79)/F63</f>
        <v>#DIV/0!</v>
      </c>
      <c r="G103" s="50"/>
      <c r="H103" s="50"/>
      <c r="I103" s="112"/>
      <c r="HT103" s="1"/>
      <c r="HU103" s="1"/>
      <c r="HV103" s="1"/>
      <c r="HW103" s="1"/>
      <c r="HX103" s="1"/>
      <c r="HY103" s="1"/>
      <c r="HZ103" s="1"/>
      <c r="IA103" s="1"/>
      <c r="IB103" s="1"/>
      <c r="IC103" s="1"/>
    </row>
    <row r="104" spans="1:237">
      <c r="A104" s="99" t="s">
        <v>131</v>
      </c>
      <c r="B104" s="50" t="e">
        <f>(B53+B54+B56+B66)/B52</f>
        <v>#DIV/0!</v>
      </c>
      <c r="C104" s="2"/>
      <c r="D104" s="50" t="e">
        <f>(D53+D54+D56+D66)/D52</f>
        <v>#DIV/0!</v>
      </c>
      <c r="E104" s="50"/>
      <c r="F104" s="50" t="e">
        <f>(F53+F54+F56+F66)/F52</f>
        <v>#DIV/0!</v>
      </c>
      <c r="G104" s="50"/>
      <c r="H104" s="50"/>
      <c r="I104" s="112"/>
      <c r="HT104" s="1"/>
      <c r="HU104" s="1"/>
      <c r="HV104" s="1"/>
      <c r="HW104" s="1"/>
      <c r="HX104" s="1"/>
      <c r="HY104" s="1"/>
      <c r="HZ104" s="1"/>
      <c r="IA104" s="1"/>
      <c r="IB104" s="1"/>
      <c r="IC104" s="1"/>
    </row>
    <row r="105" spans="1:237">
      <c r="A105" s="99" t="s">
        <v>48</v>
      </c>
      <c r="B105" s="50" t="e">
        <f>B26/B28</f>
        <v>#DIV/0!</v>
      </c>
      <c r="C105" s="2"/>
      <c r="D105" s="50" t="e">
        <f>D26/D28</f>
        <v>#DIV/0!</v>
      </c>
      <c r="E105" s="50"/>
      <c r="F105" s="50" t="e">
        <f>F26/F28</f>
        <v>#DIV/0!</v>
      </c>
      <c r="G105" s="50"/>
      <c r="H105" s="50"/>
      <c r="I105" s="112"/>
      <c r="HT105" s="1"/>
      <c r="HU105" s="1"/>
      <c r="HV105" s="1"/>
      <c r="HW105" s="1"/>
      <c r="HX105" s="1"/>
      <c r="HY105" s="1"/>
      <c r="HZ105" s="1"/>
      <c r="IA105" s="1"/>
      <c r="IB105" s="1"/>
      <c r="IC105" s="1"/>
    </row>
    <row r="106" spans="1:237">
      <c r="A106" s="113" t="s">
        <v>49</v>
      </c>
      <c r="B106" s="80" t="e">
        <f>$B$26/($B$28+($B$53+$B$56+$B$66)/5)</f>
        <v>#DIV/0!</v>
      </c>
      <c r="C106" s="81"/>
      <c r="D106" s="80" t="e">
        <f>$D$26/($D$28+($D$53+$D$56+$D$66)/5)</f>
        <v>#DIV/0!</v>
      </c>
      <c r="E106" s="80"/>
      <c r="F106" s="80" t="e">
        <f>$F$26/($F$28+($F$53+$F$56+$F$66)/5)</f>
        <v>#DIV/0!</v>
      </c>
      <c r="G106" s="80"/>
      <c r="H106" s="80"/>
      <c r="I106" s="114"/>
      <c r="HT106" s="1"/>
      <c r="HU106" s="1"/>
      <c r="HV106" s="1"/>
      <c r="HW106" s="1"/>
      <c r="HX106" s="1"/>
      <c r="HY106" s="1"/>
      <c r="HZ106" s="1"/>
      <c r="IA106" s="1"/>
      <c r="IB106" s="1"/>
      <c r="IC106" s="1"/>
    </row>
    <row r="107" spans="1:237">
      <c r="A107" s="181" t="s">
        <v>195</v>
      </c>
      <c r="B107" s="182">
        <v>10</v>
      </c>
      <c r="C107" s="81"/>
      <c r="D107" s="80" t="s">
        <v>196</v>
      </c>
      <c r="E107" s="80"/>
      <c r="F107" s="80" t="s">
        <v>196</v>
      </c>
      <c r="G107" s="80"/>
      <c r="H107" s="80"/>
      <c r="I107" s="114"/>
      <c r="HT107" s="1"/>
      <c r="HU107" s="1"/>
      <c r="HV107" s="1"/>
      <c r="HW107" s="1"/>
      <c r="HX107" s="1"/>
      <c r="HY107" s="1"/>
      <c r="HZ107" s="1"/>
      <c r="IA107" s="1"/>
      <c r="IB107" s="1"/>
      <c r="IC107" s="1"/>
    </row>
    <row r="108" spans="1:237">
      <c r="A108" s="181" t="s">
        <v>214</v>
      </c>
      <c r="B108" s="182">
        <f>(+'Eligibility Calculation Sheet'!F24*12)/100000</f>
        <v>0.14402016745098162</v>
      </c>
      <c r="C108" s="81"/>
      <c r="D108" s="80"/>
      <c r="E108" s="80"/>
      <c r="F108" s="80"/>
      <c r="G108" s="80"/>
      <c r="H108" s="80"/>
      <c r="I108" s="114"/>
      <c r="HT108" s="1"/>
      <c r="HU108" s="1"/>
      <c r="HV108" s="1"/>
      <c r="HW108" s="1"/>
      <c r="HX108" s="1"/>
      <c r="HY108" s="1"/>
      <c r="HZ108" s="1"/>
      <c r="IA108" s="1"/>
      <c r="IB108" s="1"/>
      <c r="IC108" s="1"/>
    </row>
    <row r="109" spans="1:237">
      <c r="A109" s="181" t="s">
        <v>50</v>
      </c>
      <c r="B109" s="182">
        <f>$B$26/($B$28+B108+($B$53+$B$56+$B$66+$B$107)/5)</f>
        <v>0</v>
      </c>
      <c r="C109" s="81"/>
      <c r="D109" s="80" t="e">
        <f>$D$26/($D$28+($D$53+$D$56+$D$66)/5)</f>
        <v>#DIV/0!</v>
      </c>
      <c r="E109" s="82"/>
      <c r="F109" s="80" t="e">
        <f>$F$26/($F$28+($F$53+$F$56+$F$66)/5)</f>
        <v>#DIV/0!</v>
      </c>
      <c r="G109" s="82"/>
      <c r="H109" s="80"/>
      <c r="I109" s="115"/>
      <c r="HT109" s="1"/>
      <c r="HU109" s="1"/>
      <c r="HV109" s="1"/>
      <c r="HW109" s="1"/>
      <c r="HX109" s="1"/>
      <c r="HY109" s="1"/>
      <c r="HZ109" s="1"/>
      <c r="IA109" s="1"/>
      <c r="IB109" s="1"/>
      <c r="IC109" s="1"/>
    </row>
    <row r="110" spans="1:237">
      <c r="A110" s="116" t="s">
        <v>51</v>
      </c>
      <c r="B110" s="50" t="e">
        <f>B19/B8*100</f>
        <v>#DIV/0!</v>
      </c>
      <c r="C110" s="51"/>
      <c r="D110" s="50" t="e">
        <f>D19/D8*100</f>
        <v>#DIV/0!</v>
      </c>
      <c r="E110" s="50"/>
      <c r="F110" s="50" t="e">
        <f>F19/F8*100</f>
        <v>#DIV/0!</v>
      </c>
      <c r="G110" s="50"/>
      <c r="H110" s="50"/>
      <c r="I110" s="112"/>
      <c r="HT110" s="1"/>
      <c r="HU110" s="1"/>
      <c r="HV110" s="1"/>
      <c r="HW110" s="1"/>
      <c r="HX110" s="1"/>
      <c r="HY110" s="1"/>
      <c r="HZ110" s="1"/>
      <c r="IA110" s="1"/>
      <c r="IB110" s="1"/>
      <c r="IC110" s="1"/>
    </row>
    <row r="111" spans="1:237">
      <c r="A111" s="116" t="s">
        <v>52</v>
      </c>
      <c r="B111" s="50" t="e">
        <f>B38/B8*100</f>
        <v>#DIV/0!</v>
      </c>
      <c r="C111" s="51"/>
      <c r="D111" s="50" t="e">
        <f>D38/D8*100</f>
        <v>#DIV/0!</v>
      </c>
      <c r="E111" s="50"/>
      <c r="F111" s="50" t="e">
        <f>F38/F8*100</f>
        <v>#DIV/0!</v>
      </c>
      <c r="G111" s="50"/>
      <c r="H111" s="50"/>
      <c r="I111" s="112"/>
      <c r="HT111" s="1"/>
      <c r="HU111" s="1"/>
      <c r="HV111" s="1"/>
      <c r="HW111" s="1"/>
      <c r="HX111" s="1"/>
      <c r="HY111" s="1"/>
      <c r="HZ111" s="1"/>
      <c r="IA111" s="1"/>
      <c r="IB111" s="1"/>
      <c r="IC111" s="1"/>
    </row>
    <row r="112" spans="1:237">
      <c r="A112" s="116" t="s">
        <v>53</v>
      </c>
      <c r="B112" s="50" t="e">
        <f>B39/B8*100</f>
        <v>#DIV/0!</v>
      </c>
      <c r="C112" s="51"/>
      <c r="D112" s="50" t="e">
        <f>D39/D8*100</f>
        <v>#DIV/0!</v>
      </c>
      <c r="E112" s="50"/>
      <c r="F112" s="50" t="e">
        <f>F39/F8*100</f>
        <v>#DIV/0!</v>
      </c>
      <c r="G112" s="50"/>
      <c r="H112" s="50"/>
      <c r="I112" s="112"/>
      <c r="HT112" s="1"/>
      <c r="HU112" s="1"/>
      <c r="HV112" s="1"/>
      <c r="HW112" s="1"/>
      <c r="HX112" s="1"/>
      <c r="HY112" s="1"/>
      <c r="HZ112" s="1"/>
      <c r="IA112" s="1"/>
      <c r="IB112" s="1"/>
      <c r="IC112" s="1"/>
    </row>
    <row r="113" spans="1:237">
      <c r="A113" s="116" t="s">
        <v>54</v>
      </c>
      <c r="B113" s="36" t="e">
        <f>(B8-D8)/D8*100</f>
        <v>#DIV/0!</v>
      </c>
      <c r="C113" s="51"/>
      <c r="D113" s="36" t="e">
        <f>(D8-F8)/F8*100</f>
        <v>#DIV/0!</v>
      </c>
      <c r="E113" s="50"/>
      <c r="F113" s="36" t="e">
        <f>(F8-H8)/H8*100</f>
        <v>#DIV/0!</v>
      </c>
      <c r="G113" s="50"/>
      <c r="H113" s="36"/>
      <c r="I113" s="112"/>
      <c r="HT113" s="1"/>
      <c r="HU113" s="1"/>
      <c r="HV113" s="1"/>
      <c r="HW113" s="1"/>
      <c r="HX113" s="1"/>
      <c r="HY113" s="1"/>
      <c r="HZ113" s="1"/>
      <c r="IA113" s="1"/>
      <c r="IB113" s="1"/>
      <c r="IC113" s="1"/>
    </row>
    <row r="114" spans="1:237">
      <c r="A114" s="116" t="s">
        <v>55</v>
      </c>
      <c r="B114" s="50" t="e">
        <f>(B38-D38)/D38*100</f>
        <v>#DIV/0!</v>
      </c>
      <c r="C114" s="51"/>
      <c r="D114" s="50" t="e">
        <f>(D38-F38)/F38*100</f>
        <v>#DIV/0!</v>
      </c>
      <c r="E114" s="50"/>
      <c r="F114" s="50" t="e">
        <f>(F38-H38)/H38*100</f>
        <v>#DIV/0!</v>
      </c>
      <c r="G114" s="50"/>
      <c r="H114" s="50"/>
      <c r="I114" s="112"/>
      <c r="HT114" s="1"/>
      <c r="HU114" s="1"/>
      <c r="HV114" s="1"/>
      <c r="HW114" s="1"/>
      <c r="HX114" s="1"/>
      <c r="HY114" s="1"/>
      <c r="HZ114" s="1"/>
      <c r="IA114" s="1"/>
      <c r="IB114" s="1"/>
      <c r="IC114" s="1"/>
    </row>
    <row r="115" spans="1:237">
      <c r="A115" s="99"/>
      <c r="B115" s="50"/>
      <c r="C115" s="2"/>
      <c r="D115" s="50"/>
      <c r="E115" s="50"/>
      <c r="F115" s="50"/>
      <c r="G115" s="50"/>
      <c r="H115" s="50"/>
      <c r="I115" s="112"/>
      <c r="HT115" s="1"/>
      <c r="HU115" s="1"/>
      <c r="HV115" s="1"/>
      <c r="HW115" s="1"/>
      <c r="HX115" s="1"/>
      <c r="HY115" s="1"/>
      <c r="HZ115" s="1"/>
      <c r="IA115" s="1"/>
      <c r="IB115" s="1"/>
      <c r="IC115" s="1"/>
    </row>
    <row r="116" spans="1:237">
      <c r="A116" s="118" t="s">
        <v>56</v>
      </c>
      <c r="B116" s="50"/>
      <c r="C116" s="2"/>
      <c r="D116" s="50"/>
      <c r="E116" s="52"/>
      <c r="F116" s="50"/>
      <c r="G116" s="52"/>
      <c r="H116" s="50"/>
      <c r="I116" s="117"/>
      <c r="HT116" s="1"/>
      <c r="HU116" s="1"/>
      <c r="HV116" s="1"/>
      <c r="HW116" s="1"/>
      <c r="HX116" s="1"/>
      <c r="HY116" s="1"/>
      <c r="HZ116" s="1"/>
      <c r="IA116" s="1"/>
      <c r="IB116" s="1"/>
      <c r="IC116" s="1"/>
    </row>
    <row r="117" spans="1:237">
      <c r="A117" s="99"/>
      <c r="B117" s="52"/>
      <c r="C117" s="2"/>
      <c r="D117" s="52"/>
      <c r="E117" s="52"/>
      <c r="F117" s="52"/>
      <c r="G117" s="52"/>
      <c r="H117" s="52"/>
      <c r="I117" s="117"/>
      <c r="HT117" s="1"/>
      <c r="HU117" s="1"/>
      <c r="HV117" s="1"/>
      <c r="HW117" s="1"/>
      <c r="HX117" s="1"/>
      <c r="HY117" s="1"/>
      <c r="HZ117" s="1"/>
      <c r="IA117" s="1"/>
      <c r="IB117" s="1"/>
      <c r="IC117" s="1"/>
    </row>
    <row r="118" spans="1:237">
      <c r="A118" s="99" t="s">
        <v>57</v>
      </c>
      <c r="B118" s="50">
        <f>B38</f>
        <v>0</v>
      </c>
      <c r="C118" s="2"/>
      <c r="D118" s="50">
        <f>D38</f>
        <v>0</v>
      </c>
      <c r="E118" s="52"/>
      <c r="F118" s="50">
        <f>F38</f>
        <v>0</v>
      </c>
      <c r="G118" s="52"/>
      <c r="H118" s="50"/>
      <c r="I118" s="117"/>
      <c r="HT118" s="1"/>
      <c r="HU118" s="1"/>
      <c r="HV118" s="1"/>
      <c r="HW118" s="1"/>
      <c r="HX118" s="1"/>
      <c r="HY118" s="1"/>
      <c r="HZ118" s="1"/>
      <c r="IA118" s="1"/>
      <c r="IB118" s="1"/>
      <c r="IC118" s="1"/>
    </row>
    <row r="119" spans="1:237">
      <c r="A119" s="99" t="s">
        <v>58</v>
      </c>
      <c r="B119" s="50"/>
      <c r="C119" s="2"/>
      <c r="D119" s="50"/>
      <c r="E119" s="52"/>
      <c r="F119" s="50"/>
      <c r="G119" s="52"/>
      <c r="H119" s="50"/>
      <c r="I119" s="117"/>
      <c r="HT119" s="1"/>
      <c r="HU119" s="1"/>
      <c r="HV119" s="1"/>
      <c r="HW119" s="1"/>
      <c r="HX119" s="1"/>
      <c r="HY119" s="1"/>
      <c r="HZ119" s="1"/>
      <c r="IA119" s="1"/>
      <c r="IB119" s="1"/>
      <c r="IC119" s="1"/>
    </row>
    <row r="120" spans="1:237">
      <c r="A120" s="99" t="s">
        <v>1</v>
      </c>
      <c r="B120" s="50">
        <f>B27</f>
        <v>0</v>
      </c>
      <c r="C120" s="2"/>
      <c r="D120" s="50">
        <f>D27</f>
        <v>0</v>
      </c>
      <c r="E120" s="52"/>
      <c r="F120" s="50">
        <f>F27</f>
        <v>0</v>
      </c>
      <c r="G120" s="52"/>
      <c r="H120" s="50"/>
      <c r="I120" s="117"/>
      <c r="HT120" s="1"/>
      <c r="HU120" s="1"/>
      <c r="HV120" s="1"/>
      <c r="HW120" s="1"/>
      <c r="HX120" s="1"/>
      <c r="HY120" s="1"/>
      <c r="HZ120" s="1"/>
      <c r="IA120" s="1"/>
      <c r="IB120" s="1"/>
      <c r="IC120" s="1"/>
    </row>
    <row r="121" spans="1:237" ht="30">
      <c r="A121" s="99" t="s">
        <v>59</v>
      </c>
      <c r="B121" s="50">
        <f>B34</f>
        <v>0</v>
      </c>
      <c r="C121" s="2"/>
      <c r="D121" s="50">
        <f>D34</f>
        <v>0</v>
      </c>
      <c r="E121" s="52"/>
      <c r="F121" s="50">
        <f>F34</f>
        <v>0</v>
      </c>
      <c r="G121" s="52"/>
      <c r="H121" s="50"/>
      <c r="I121" s="117"/>
      <c r="HT121" s="1"/>
      <c r="HU121" s="1"/>
      <c r="HV121" s="1"/>
      <c r="HW121" s="1"/>
      <c r="HX121" s="1"/>
      <c r="HY121" s="1"/>
      <c r="HZ121" s="1"/>
      <c r="IA121" s="1"/>
      <c r="IB121" s="1"/>
      <c r="IC121" s="1"/>
    </row>
    <row r="122" spans="1:237">
      <c r="A122" s="99" t="s">
        <v>60</v>
      </c>
      <c r="B122" s="50">
        <f>B37</f>
        <v>0</v>
      </c>
      <c r="C122" s="2"/>
      <c r="D122" s="50">
        <f>D37</f>
        <v>0</v>
      </c>
      <c r="E122" s="52"/>
      <c r="F122" s="50">
        <f>F37</f>
        <v>0</v>
      </c>
      <c r="G122" s="52"/>
      <c r="H122" s="50"/>
      <c r="I122" s="117"/>
      <c r="HT122" s="1"/>
      <c r="HU122" s="1"/>
      <c r="HV122" s="1"/>
      <c r="HW122" s="1"/>
      <c r="HX122" s="1"/>
      <c r="HY122" s="1"/>
      <c r="HZ122" s="1"/>
      <c r="IA122" s="1"/>
      <c r="IB122" s="1"/>
      <c r="IC122" s="1"/>
    </row>
    <row r="123" spans="1:237">
      <c r="A123" s="99" t="s">
        <v>61</v>
      </c>
      <c r="B123" s="50">
        <f>B28</f>
        <v>0</v>
      </c>
      <c r="C123" s="2"/>
      <c r="D123" s="50">
        <f>D28</f>
        <v>0</v>
      </c>
      <c r="E123" s="52"/>
      <c r="F123" s="50">
        <f>F28</f>
        <v>0</v>
      </c>
      <c r="G123" s="52"/>
      <c r="H123" s="50"/>
      <c r="I123" s="117"/>
      <c r="HT123" s="1"/>
      <c r="HU123" s="1"/>
      <c r="HV123" s="1"/>
      <c r="HW123" s="1"/>
      <c r="HX123" s="1"/>
      <c r="HY123" s="1"/>
      <c r="HZ123" s="1"/>
      <c r="IA123" s="1"/>
      <c r="IB123" s="1"/>
      <c r="IC123" s="1"/>
    </row>
    <row r="124" spans="1:237" ht="30">
      <c r="A124" s="118" t="s">
        <v>62</v>
      </c>
      <c r="B124" s="53">
        <f>+B36</f>
        <v>0</v>
      </c>
      <c r="C124" s="78"/>
      <c r="D124" s="53">
        <f>+D36</f>
        <v>0</v>
      </c>
      <c r="E124" s="79"/>
      <c r="F124" s="53">
        <f>+F36</f>
        <v>0</v>
      </c>
      <c r="G124" s="79"/>
      <c r="H124" s="53"/>
      <c r="I124" s="119"/>
      <c r="HT124" s="1"/>
      <c r="HU124" s="1"/>
      <c r="HV124" s="1"/>
      <c r="HW124" s="1"/>
      <c r="HX124" s="1"/>
      <c r="HY124" s="1"/>
      <c r="HZ124" s="1"/>
      <c r="IA124" s="1"/>
      <c r="IB124" s="1"/>
      <c r="IC124" s="1"/>
    </row>
    <row r="125" spans="1:237">
      <c r="A125" s="99"/>
      <c r="B125" s="52"/>
      <c r="C125" s="2"/>
      <c r="D125" s="52"/>
      <c r="E125" s="52"/>
      <c r="F125" s="52"/>
      <c r="G125" s="52"/>
      <c r="H125" s="52"/>
      <c r="I125" s="117"/>
      <c r="HT125" s="1"/>
      <c r="HU125" s="1"/>
      <c r="HV125" s="1"/>
      <c r="HW125" s="1"/>
      <c r="HX125" s="1"/>
      <c r="HY125" s="1"/>
      <c r="HZ125" s="1"/>
      <c r="IA125" s="1"/>
      <c r="IB125" s="1"/>
      <c r="IC125" s="1"/>
    </row>
    <row r="126" spans="1:237" ht="30">
      <c r="A126" s="99" t="s">
        <v>63</v>
      </c>
      <c r="B126" s="50">
        <f>SUM(B118:B125)</f>
        <v>0</v>
      </c>
      <c r="C126" s="2"/>
      <c r="D126" s="50">
        <f>SUM(D118:D125)</f>
        <v>0</v>
      </c>
      <c r="E126" s="52"/>
      <c r="F126" s="50">
        <f>SUM(F118:F125)</f>
        <v>0</v>
      </c>
      <c r="G126" s="52"/>
      <c r="H126" s="50"/>
      <c r="I126" s="117"/>
      <c r="HT126" s="1"/>
      <c r="HU126" s="1"/>
      <c r="HV126" s="1"/>
      <c r="HW126" s="1"/>
      <c r="HX126" s="1"/>
      <c r="HY126" s="1"/>
      <c r="HZ126" s="1"/>
      <c r="IA126" s="1"/>
      <c r="IB126" s="1"/>
      <c r="IC126" s="1"/>
    </row>
    <row r="127" spans="1:237">
      <c r="A127" s="99"/>
      <c r="B127" s="50"/>
      <c r="C127" s="2"/>
      <c r="D127" s="50"/>
      <c r="E127" s="52"/>
      <c r="F127" s="50"/>
      <c r="G127" s="52"/>
      <c r="H127" s="50"/>
      <c r="I127" s="117"/>
      <c r="HT127" s="1"/>
      <c r="HU127" s="1"/>
      <c r="HV127" s="1"/>
      <c r="HW127" s="1"/>
      <c r="HX127" s="1"/>
      <c r="HY127" s="1"/>
      <c r="HZ127" s="1"/>
      <c r="IA127" s="1"/>
      <c r="IB127" s="1"/>
      <c r="IC127" s="1"/>
    </row>
    <row r="128" spans="1:237">
      <c r="A128" s="99" t="s">
        <v>206</v>
      </c>
      <c r="B128" s="50">
        <f>D78-B78</f>
        <v>0</v>
      </c>
      <c r="C128" s="2"/>
      <c r="D128" s="50">
        <f>F78-D78</f>
        <v>0</v>
      </c>
      <c r="E128" s="52"/>
      <c r="F128" s="50">
        <f>H78-F78</f>
        <v>0</v>
      </c>
      <c r="G128" s="52"/>
      <c r="H128" s="50"/>
      <c r="I128" s="117"/>
      <c r="HT128" s="1"/>
      <c r="HU128" s="1"/>
      <c r="HV128" s="1"/>
      <c r="HW128" s="1"/>
      <c r="HX128" s="1"/>
      <c r="HY128" s="1"/>
      <c r="HZ128" s="1"/>
      <c r="IA128" s="1"/>
      <c r="IB128" s="1"/>
      <c r="IC128" s="1"/>
    </row>
    <row r="129" spans="1:237">
      <c r="A129" s="99" t="s">
        <v>207</v>
      </c>
      <c r="B129" s="50">
        <f>+D77-B77</f>
        <v>0</v>
      </c>
      <c r="C129" s="2"/>
      <c r="D129" s="50">
        <f>+F77-D77</f>
        <v>0</v>
      </c>
      <c r="E129" s="52"/>
      <c r="F129" s="50">
        <f>+H77-F77</f>
        <v>0</v>
      </c>
      <c r="G129" s="52"/>
      <c r="H129" s="50"/>
      <c r="I129" s="117"/>
      <c r="HT129" s="1"/>
      <c r="HU129" s="1"/>
      <c r="HV129" s="1"/>
      <c r="HW129" s="1"/>
      <c r="HX129" s="1"/>
      <c r="HY129" s="1"/>
      <c r="HZ129" s="1"/>
      <c r="IA129" s="1"/>
      <c r="IB129" s="1"/>
      <c r="IC129" s="1"/>
    </row>
    <row r="130" spans="1:237" ht="30">
      <c r="A130" s="99" t="s">
        <v>208</v>
      </c>
      <c r="B130" s="50">
        <f>D82-B82</f>
        <v>0</v>
      </c>
      <c r="C130" s="2"/>
      <c r="D130" s="50">
        <f>F82-D82</f>
        <v>0</v>
      </c>
      <c r="E130" s="52"/>
      <c r="F130" s="50">
        <f>H82-F82</f>
        <v>0</v>
      </c>
      <c r="G130" s="52"/>
      <c r="H130" s="50"/>
      <c r="I130" s="117"/>
      <c r="HT130" s="1"/>
      <c r="HU130" s="1"/>
      <c r="HV130" s="1"/>
      <c r="HW130" s="1"/>
      <c r="HX130" s="1"/>
      <c r="HY130" s="1"/>
      <c r="HZ130" s="1"/>
      <c r="IA130" s="1"/>
      <c r="IB130" s="1"/>
      <c r="IC130" s="1"/>
    </row>
    <row r="131" spans="1:237">
      <c r="A131" s="99" t="s">
        <v>209</v>
      </c>
      <c r="B131" s="50">
        <f>B63-D63</f>
        <v>0</v>
      </c>
      <c r="C131" s="2"/>
      <c r="D131" s="50">
        <f>D63-F63</f>
        <v>0</v>
      </c>
      <c r="E131" s="52"/>
      <c r="F131" s="50">
        <f>F63-H63</f>
        <v>0</v>
      </c>
      <c r="G131" s="52"/>
      <c r="H131" s="50"/>
      <c r="I131" s="117"/>
      <c r="HT131" s="1"/>
      <c r="HU131" s="1"/>
      <c r="HV131" s="1"/>
      <c r="HW131" s="1"/>
      <c r="HX131" s="1"/>
      <c r="HY131" s="1"/>
      <c r="HZ131" s="1"/>
      <c r="IA131" s="1"/>
      <c r="IB131" s="1"/>
      <c r="IC131" s="1"/>
    </row>
    <row r="132" spans="1:237">
      <c r="A132" s="118" t="s">
        <v>64</v>
      </c>
      <c r="B132" s="50">
        <f>SUM(B128:B131)</f>
        <v>0</v>
      </c>
      <c r="C132" s="2"/>
      <c r="D132" s="50">
        <f>SUM(D128:D131)</f>
        <v>0</v>
      </c>
      <c r="E132" s="52"/>
      <c r="F132" s="50">
        <f>SUM(F128:F131)</f>
        <v>0</v>
      </c>
      <c r="G132" s="52"/>
      <c r="H132" s="50"/>
      <c r="I132" s="117"/>
      <c r="HT132" s="1"/>
      <c r="HU132" s="1"/>
      <c r="HV132" s="1"/>
      <c r="HW132" s="1"/>
      <c r="HX132" s="1"/>
      <c r="HY132" s="1"/>
      <c r="HZ132" s="1"/>
      <c r="IA132" s="1"/>
      <c r="IB132" s="1"/>
      <c r="IC132" s="1"/>
    </row>
    <row r="133" spans="1:237">
      <c r="A133" s="118" t="s">
        <v>65</v>
      </c>
      <c r="B133" s="53">
        <f>B126+B132</f>
        <v>0</v>
      </c>
      <c r="C133" s="78"/>
      <c r="D133" s="53">
        <f>D126+D132</f>
        <v>0</v>
      </c>
      <c r="E133" s="79"/>
      <c r="F133" s="53">
        <f>F126+F132</f>
        <v>0</v>
      </c>
      <c r="G133" s="79"/>
      <c r="H133" s="53"/>
      <c r="I133" s="119"/>
      <c r="HT133" s="1"/>
      <c r="HU133" s="1"/>
      <c r="HV133" s="1"/>
      <c r="HW133" s="1"/>
      <c r="HX133" s="1"/>
      <c r="HY133" s="1"/>
      <c r="HZ133" s="1"/>
      <c r="IA133" s="1"/>
      <c r="IB133" s="1"/>
      <c r="IC133" s="1"/>
    </row>
    <row r="134" spans="1:237">
      <c r="A134" s="99" t="s">
        <v>210</v>
      </c>
      <c r="B134" s="50">
        <f>B37</f>
        <v>0</v>
      </c>
      <c r="C134" s="2"/>
      <c r="D134" s="50">
        <f>D37</f>
        <v>0</v>
      </c>
      <c r="E134" s="52"/>
      <c r="F134" s="50">
        <f>F37</f>
        <v>0</v>
      </c>
      <c r="G134" s="52"/>
      <c r="H134" s="50"/>
      <c r="I134" s="117"/>
      <c r="HT134" s="1"/>
      <c r="HU134" s="1"/>
      <c r="HV134" s="1"/>
      <c r="HW134" s="1"/>
      <c r="HX134" s="1"/>
      <c r="HY134" s="1"/>
      <c r="HZ134" s="1"/>
      <c r="IA134" s="1"/>
      <c r="IB134" s="1"/>
      <c r="IC134" s="1"/>
    </row>
    <row r="135" spans="1:237" ht="15.75" thickBot="1">
      <c r="A135" s="120" t="s">
        <v>66</v>
      </c>
      <c r="B135" s="121">
        <f>B133-B134</f>
        <v>0</v>
      </c>
      <c r="C135" s="122"/>
      <c r="D135" s="121">
        <f>D133-D134</f>
        <v>0</v>
      </c>
      <c r="E135" s="123"/>
      <c r="F135" s="121">
        <f>F133-F134</f>
        <v>0</v>
      </c>
      <c r="G135" s="123"/>
      <c r="H135" s="121"/>
      <c r="I135" s="124"/>
      <c r="HT135" s="1"/>
      <c r="HU135" s="1"/>
      <c r="HV135" s="1"/>
      <c r="HW135" s="1"/>
      <c r="HX135" s="1"/>
      <c r="HY135" s="1"/>
      <c r="HZ135" s="1"/>
      <c r="IA135" s="1"/>
      <c r="IB135" s="1"/>
      <c r="IC135" s="1"/>
    </row>
    <row r="136" spans="1:237" ht="15.75" thickBot="1">
      <c r="A136" s="166"/>
      <c r="B136" s="167"/>
      <c r="C136" s="166"/>
      <c r="D136" s="167"/>
      <c r="E136" s="167"/>
      <c r="F136" s="167"/>
      <c r="G136" s="167"/>
      <c r="H136" s="167"/>
      <c r="I136" s="167"/>
      <c r="HT136" s="1"/>
      <c r="HU136" s="1"/>
      <c r="HV136" s="1"/>
      <c r="HW136" s="1"/>
      <c r="HX136" s="1"/>
      <c r="HY136" s="1"/>
      <c r="HZ136" s="1"/>
      <c r="IA136" s="1"/>
      <c r="IB136" s="1"/>
      <c r="IC136" s="1"/>
    </row>
    <row r="137" spans="1:237" ht="30.75" thickBot="1">
      <c r="A137" s="170" t="s">
        <v>201</v>
      </c>
      <c r="B137" s="175">
        <f>C71-C83-C84+B36</f>
        <v>0</v>
      </c>
      <c r="C137" s="172"/>
      <c r="D137" s="175">
        <f>E71-E83-E84+D36</f>
        <v>0</v>
      </c>
      <c r="E137" s="173"/>
      <c r="F137" s="175">
        <f>G71-G83-G84+F36</f>
        <v>0</v>
      </c>
      <c r="G137" s="173"/>
      <c r="H137" s="175"/>
      <c r="I137" s="174"/>
      <c r="HT137" s="1"/>
      <c r="HU137" s="1"/>
      <c r="HV137" s="1"/>
      <c r="HW137" s="1"/>
      <c r="HX137" s="1"/>
      <c r="HY137" s="1"/>
      <c r="HZ137" s="1"/>
      <c r="IA137" s="1"/>
      <c r="IB137" s="1"/>
      <c r="IC137" s="1"/>
    </row>
    <row r="138" spans="1:237" ht="15.75" thickBot="1">
      <c r="A138" s="164"/>
      <c r="B138" s="168"/>
      <c r="C138" s="165"/>
      <c r="D138" s="168"/>
      <c r="E138" s="168"/>
      <c r="F138" s="168"/>
      <c r="G138" s="168"/>
      <c r="H138" s="168"/>
      <c r="I138" s="169"/>
      <c r="HT138" s="1"/>
      <c r="HU138" s="1"/>
      <c r="HV138" s="1"/>
      <c r="HW138" s="1"/>
      <c r="HX138" s="1"/>
      <c r="HY138" s="1"/>
      <c r="HZ138" s="1"/>
      <c r="IA138" s="1"/>
      <c r="IB138" s="1"/>
      <c r="IC138" s="1"/>
    </row>
    <row r="139" spans="1:237" ht="30.75" thickBot="1">
      <c r="A139" s="170" t="s">
        <v>202</v>
      </c>
      <c r="B139" s="171">
        <f>+C47+C48+C61-B28</f>
        <v>0</v>
      </c>
      <c r="C139" s="172"/>
      <c r="D139" s="171">
        <f>+E47+E48+E61+D28</f>
        <v>0</v>
      </c>
      <c r="E139" s="173"/>
      <c r="F139" s="171">
        <f>+G47+G48+G61+F28</f>
        <v>0</v>
      </c>
      <c r="G139" s="173"/>
      <c r="H139" s="171"/>
      <c r="I139" s="174"/>
      <c r="HT139" s="1"/>
      <c r="HU139" s="1"/>
      <c r="HV139" s="1"/>
      <c r="HW139" s="1"/>
      <c r="HX139" s="1"/>
      <c r="HY139" s="1"/>
      <c r="HZ139" s="1"/>
      <c r="IA139" s="1"/>
      <c r="IB139" s="1"/>
      <c r="IC139" s="1"/>
    </row>
    <row r="140" spans="1:237">
      <c r="A140" s="179" t="s">
        <v>205</v>
      </c>
      <c r="B140" s="176">
        <f>+B139+B137+B135</f>
        <v>0</v>
      </c>
      <c r="C140" s="83"/>
      <c r="D140" s="176">
        <f>+D139+D137+D135</f>
        <v>0</v>
      </c>
      <c r="E140" s="84"/>
      <c r="F140" s="176">
        <f>+F139+F137+F135</f>
        <v>0</v>
      </c>
      <c r="G140" s="84"/>
      <c r="H140" s="176"/>
      <c r="I140" s="84"/>
      <c r="HT140" s="1"/>
      <c r="HU140" s="1"/>
      <c r="HV140" s="1"/>
      <c r="HW140" s="1"/>
      <c r="HX140" s="1"/>
      <c r="HY140" s="1"/>
      <c r="HZ140" s="1"/>
      <c r="IA140" s="1"/>
      <c r="IB140" s="1"/>
      <c r="IC140" s="1"/>
    </row>
    <row r="141" spans="1:237">
      <c r="A141" s="78" t="s">
        <v>203</v>
      </c>
      <c r="B141" s="49">
        <f>+D81</f>
        <v>0</v>
      </c>
      <c r="C141" s="2"/>
      <c r="D141" s="49">
        <f>+F81</f>
        <v>0</v>
      </c>
      <c r="E141" s="3"/>
      <c r="F141" s="49">
        <f>+H81</f>
        <v>0</v>
      </c>
      <c r="G141" s="3"/>
      <c r="H141" s="3"/>
      <c r="I141" s="3"/>
      <c r="HT141" s="1"/>
      <c r="HU141" s="1"/>
      <c r="HV141" s="1"/>
      <c r="HW141" s="1"/>
      <c r="HX141" s="1"/>
      <c r="HY141" s="1"/>
      <c r="HZ141" s="1"/>
      <c r="IA141" s="1"/>
      <c r="IB141" s="1"/>
      <c r="IC141" s="1"/>
    </row>
    <row r="142" spans="1:237">
      <c r="A142" s="78" t="s">
        <v>204</v>
      </c>
      <c r="B142" s="177">
        <f>+B141+B140</f>
        <v>0</v>
      </c>
      <c r="C142" s="2"/>
      <c r="D142" s="177">
        <f>+D141+D140</f>
        <v>0</v>
      </c>
      <c r="E142" s="3"/>
      <c r="F142" s="177">
        <f>+F141+F140</f>
        <v>0</v>
      </c>
      <c r="G142" s="3"/>
      <c r="H142" s="177"/>
      <c r="I142" s="3"/>
      <c r="HT142" s="1"/>
      <c r="HU142" s="1"/>
      <c r="HV142" s="1"/>
      <c r="HW142" s="1"/>
      <c r="HX142" s="1"/>
      <c r="HY142" s="1"/>
      <c r="HZ142" s="1"/>
      <c r="IA142" s="1"/>
      <c r="IB142" s="1"/>
      <c r="IC142" s="1"/>
    </row>
    <row r="143" spans="1:237">
      <c r="A143" s="2"/>
      <c r="B143" s="3"/>
      <c r="C143" s="2"/>
      <c r="D143" s="3"/>
      <c r="E143" s="3"/>
      <c r="F143" s="3"/>
      <c r="G143" s="3"/>
      <c r="H143" s="3"/>
      <c r="I143" s="3"/>
      <c r="HT143" s="1"/>
      <c r="HU143" s="1"/>
      <c r="HV143" s="1"/>
      <c r="HW143" s="1"/>
      <c r="HX143" s="1"/>
      <c r="HY143" s="1"/>
      <c r="HZ143" s="1"/>
      <c r="IA143" s="1"/>
      <c r="IB143" s="1"/>
      <c r="IC143" s="1"/>
    </row>
    <row r="144" spans="1:237" s="34" customFormat="1">
      <c r="A144" s="1114" t="s">
        <v>67</v>
      </c>
      <c r="B144" s="57">
        <f>B5</f>
        <v>0</v>
      </c>
      <c r="C144" s="57" t="s">
        <v>19</v>
      </c>
      <c r="D144" s="57" t="str">
        <f>D5</f>
        <v>-</v>
      </c>
      <c r="E144" s="57" t="s">
        <v>19</v>
      </c>
      <c r="F144" s="57" t="str">
        <f>F5</f>
        <v>-</v>
      </c>
      <c r="G144" s="57" t="s">
        <v>19</v>
      </c>
      <c r="H144" s="57" t="str">
        <f>H5</f>
        <v>-</v>
      </c>
      <c r="I144" s="57"/>
    </row>
    <row r="145" spans="1:9" s="34" customFormat="1">
      <c r="A145" s="1115"/>
      <c r="B145" s="57" t="s">
        <v>20</v>
      </c>
      <c r="C145" s="57">
        <f>C6</f>
        <v>0</v>
      </c>
      <c r="D145" s="57" t="s">
        <v>20</v>
      </c>
      <c r="E145" s="57" t="str">
        <f>E6</f>
        <v>-</v>
      </c>
      <c r="F145" s="57" t="s">
        <v>20</v>
      </c>
      <c r="G145" s="57" t="str">
        <f>G6</f>
        <v>-</v>
      </c>
      <c r="H145" s="57" t="s">
        <v>20</v>
      </c>
      <c r="I145" s="57"/>
    </row>
    <row r="146" spans="1:9" s="34" customFormat="1">
      <c r="A146" s="58" t="s">
        <v>68</v>
      </c>
      <c r="B146" s="59">
        <f>B8</f>
        <v>0</v>
      </c>
      <c r="C146" s="60" t="e">
        <f t="shared" ref="C146:C151" si="9">(B146-D146)/D146*100</f>
        <v>#DIV/0!</v>
      </c>
      <c r="D146" s="59">
        <f>D8</f>
        <v>0</v>
      </c>
      <c r="E146" s="60" t="e">
        <f t="shared" ref="E146:E151" si="10">(D146-F146)/F146*100</f>
        <v>#DIV/0!</v>
      </c>
      <c r="F146" s="59">
        <f>F8</f>
        <v>0</v>
      </c>
      <c r="G146" s="60" t="e">
        <f t="shared" ref="G146:G151" si="11">(F146-H146)/H146*100</f>
        <v>#DIV/0!</v>
      </c>
      <c r="H146" s="59">
        <f>H8</f>
        <v>0</v>
      </c>
      <c r="I146" s="60"/>
    </row>
    <row r="147" spans="1:9" s="34" customFormat="1">
      <c r="A147" s="58" t="s">
        <v>69</v>
      </c>
      <c r="B147" s="59">
        <f>B19</f>
        <v>0</v>
      </c>
      <c r="C147" s="60" t="e">
        <f t="shared" si="9"/>
        <v>#DIV/0!</v>
      </c>
      <c r="D147" s="59">
        <f>D19</f>
        <v>0</v>
      </c>
      <c r="E147" s="60" t="e">
        <f t="shared" si="10"/>
        <v>#DIV/0!</v>
      </c>
      <c r="F147" s="59">
        <f>F19</f>
        <v>0</v>
      </c>
      <c r="G147" s="60" t="e">
        <f t="shared" si="11"/>
        <v>#DIV/0!</v>
      </c>
      <c r="H147" s="59">
        <f>H19</f>
        <v>0</v>
      </c>
      <c r="I147" s="60"/>
    </row>
    <row r="148" spans="1:9" s="34" customFormat="1">
      <c r="A148" s="58" t="s">
        <v>57</v>
      </c>
      <c r="B148" s="59">
        <f>B38</f>
        <v>0</v>
      </c>
      <c r="C148" s="60" t="e">
        <f t="shared" si="9"/>
        <v>#DIV/0!</v>
      </c>
      <c r="D148" s="59">
        <f>D38</f>
        <v>0</v>
      </c>
      <c r="E148" s="60" t="e">
        <f t="shared" si="10"/>
        <v>#DIV/0!</v>
      </c>
      <c r="F148" s="59">
        <f>F38</f>
        <v>0</v>
      </c>
      <c r="G148" s="60" t="e">
        <f t="shared" si="11"/>
        <v>#DIV/0!</v>
      </c>
      <c r="H148" s="59">
        <f>H38</f>
        <v>0</v>
      </c>
      <c r="I148" s="60"/>
    </row>
    <row r="149" spans="1:9" s="34" customFormat="1">
      <c r="A149" s="58" t="s">
        <v>24</v>
      </c>
      <c r="B149" s="59">
        <f>B43</f>
        <v>0</v>
      </c>
      <c r="C149" s="60" t="e">
        <f t="shared" si="9"/>
        <v>#DIV/0!</v>
      </c>
      <c r="D149" s="59">
        <f>D43</f>
        <v>0</v>
      </c>
      <c r="E149" s="60" t="e">
        <f t="shared" si="10"/>
        <v>#DIV/0!</v>
      </c>
      <c r="F149" s="59">
        <f>F43</f>
        <v>0</v>
      </c>
      <c r="G149" s="60" t="e">
        <f t="shared" si="11"/>
        <v>#DIV/0!</v>
      </c>
      <c r="H149" s="59">
        <f>H43</f>
        <v>0</v>
      </c>
      <c r="I149" s="60"/>
    </row>
    <row r="150" spans="1:9" s="34" customFormat="1">
      <c r="A150" s="58" t="s">
        <v>70</v>
      </c>
      <c r="B150" s="59">
        <f>B55</f>
        <v>0</v>
      </c>
      <c r="C150" s="60" t="e">
        <f t="shared" si="9"/>
        <v>#DIV/0!</v>
      </c>
      <c r="D150" s="59">
        <f>D55</f>
        <v>0</v>
      </c>
      <c r="E150" s="60" t="e">
        <f t="shared" si="10"/>
        <v>#DIV/0!</v>
      </c>
      <c r="F150" s="59">
        <f>F55</f>
        <v>0</v>
      </c>
      <c r="G150" s="60" t="e">
        <f t="shared" si="11"/>
        <v>#DIV/0!</v>
      </c>
      <c r="H150" s="59">
        <f>H55</f>
        <v>0</v>
      </c>
      <c r="I150" s="60"/>
    </row>
    <row r="151" spans="1:9" s="34" customFormat="1" ht="30">
      <c r="A151" s="58" t="s">
        <v>71</v>
      </c>
      <c r="B151" s="59">
        <f>B59</f>
        <v>0</v>
      </c>
      <c r="C151" s="60" t="e">
        <f t="shared" si="9"/>
        <v>#DIV/0!</v>
      </c>
      <c r="D151" s="59">
        <f>D59</f>
        <v>0</v>
      </c>
      <c r="E151" s="60" t="e">
        <f t="shared" si="10"/>
        <v>#DIV/0!</v>
      </c>
      <c r="F151" s="59">
        <f>F59</f>
        <v>0</v>
      </c>
      <c r="G151" s="60" t="e">
        <f t="shared" si="11"/>
        <v>#DIV/0!</v>
      </c>
      <c r="H151" s="59">
        <f>H59</f>
        <v>0</v>
      </c>
      <c r="I151" s="60"/>
    </row>
    <row r="152" spans="1:9" s="34" customFormat="1">
      <c r="A152" s="58" t="s">
        <v>43</v>
      </c>
      <c r="B152" s="59" t="e">
        <f>B98</f>
        <v>#DIV/0!</v>
      </c>
      <c r="C152" s="61"/>
      <c r="D152" s="59" t="e">
        <f>D98</f>
        <v>#DIV/0!</v>
      </c>
      <c r="E152" s="61"/>
      <c r="F152" s="59" t="e">
        <f>F98</f>
        <v>#DIV/0!</v>
      </c>
      <c r="G152" s="61"/>
      <c r="H152" s="59">
        <f>H98</f>
        <v>0</v>
      </c>
      <c r="I152" s="61"/>
    </row>
    <row r="153" spans="1:9" s="34" customFormat="1">
      <c r="A153" s="58" t="s">
        <v>45</v>
      </c>
      <c r="B153" s="59" t="e">
        <f>+B102</f>
        <v>#DIV/0!</v>
      </c>
      <c r="C153" s="61"/>
      <c r="D153" s="59" t="e">
        <f>#REF!</f>
        <v>#REF!</v>
      </c>
      <c r="E153" s="61"/>
      <c r="F153" s="59" t="e">
        <f>#REF!</f>
        <v>#REF!</v>
      </c>
      <c r="G153" s="61"/>
      <c r="H153" s="59" t="e">
        <f>#REF!</f>
        <v>#REF!</v>
      </c>
      <c r="I153" s="61"/>
    </row>
    <row r="154" spans="1:9" s="34" customFormat="1">
      <c r="A154" s="58" t="s">
        <v>46</v>
      </c>
      <c r="B154" s="59" t="e">
        <f>+B103</f>
        <v>#DIV/0!</v>
      </c>
      <c r="C154" s="61"/>
      <c r="D154" s="59" t="e">
        <f>#REF!</f>
        <v>#REF!</v>
      </c>
      <c r="E154" s="61"/>
      <c r="F154" s="59" t="e">
        <f>#REF!</f>
        <v>#REF!</v>
      </c>
      <c r="G154" s="61"/>
      <c r="H154" s="59" t="e">
        <f>#REF!</f>
        <v>#REF!</v>
      </c>
      <c r="I154" s="61"/>
    </row>
    <row r="155" spans="1:9" s="34" customFormat="1">
      <c r="A155" s="58" t="s">
        <v>47</v>
      </c>
      <c r="B155" s="59" t="e">
        <f>B104</f>
        <v>#DIV/0!</v>
      </c>
      <c r="C155" s="61"/>
      <c r="D155" s="59" t="e">
        <f>D104</f>
        <v>#DIV/0!</v>
      </c>
      <c r="E155" s="61"/>
      <c r="F155" s="59" t="e">
        <f>F104</f>
        <v>#DIV/0!</v>
      </c>
      <c r="G155" s="61"/>
      <c r="H155" s="59">
        <f>H104</f>
        <v>0</v>
      </c>
      <c r="I155" s="61"/>
    </row>
    <row r="156" spans="1:9" s="34" customFormat="1">
      <c r="A156" s="58" t="s">
        <v>48</v>
      </c>
      <c r="B156" s="59" t="e">
        <f>B105</f>
        <v>#DIV/0!</v>
      </c>
      <c r="C156" s="61"/>
      <c r="D156" s="59" t="e">
        <f>D105</f>
        <v>#DIV/0!</v>
      </c>
      <c r="E156" s="61"/>
      <c r="F156" s="59" t="e">
        <f>F105</f>
        <v>#DIV/0!</v>
      </c>
      <c r="G156" s="61"/>
      <c r="H156" s="59">
        <f>H105</f>
        <v>0</v>
      </c>
      <c r="I156" s="61"/>
    </row>
    <row r="157" spans="1:9" s="34" customFormat="1">
      <c r="A157" s="58" t="s">
        <v>212</v>
      </c>
      <c r="B157" s="59" t="e">
        <f>B106</f>
        <v>#DIV/0!</v>
      </c>
      <c r="C157" s="61"/>
      <c r="D157" s="59" t="e">
        <f>D106</f>
        <v>#DIV/0!</v>
      </c>
      <c r="E157" s="61"/>
      <c r="F157" s="59" t="e">
        <f>F106</f>
        <v>#DIV/0!</v>
      </c>
      <c r="G157" s="61"/>
      <c r="H157" s="59">
        <f>H106</f>
        <v>0</v>
      </c>
      <c r="I157" s="61"/>
    </row>
    <row r="158" spans="1:9" s="34" customFormat="1">
      <c r="A158" s="58" t="s">
        <v>53</v>
      </c>
      <c r="B158" s="59" t="e">
        <f>B112</f>
        <v>#DIV/0!</v>
      </c>
      <c r="C158" s="61"/>
      <c r="D158" s="59" t="e">
        <f>D112</f>
        <v>#DIV/0!</v>
      </c>
      <c r="E158" s="61"/>
      <c r="F158" s="59" t="e">
        <f>F112</f>
        <v>#DIV/0!</v>
      </c>
      <c r="G158" s="61"/>
      <c r="H158" s="59">
        <f>H112</f>
        <v>0</v>
      </c>
      <c r="I158" s="61"/>
    </row>
    <row r="159" spans="1:9">
      <c r="A159" s="58" t="s">
        <v>211</v>
      </c>
      <c r="B159" s="59">
        <f>+B109</f>
        <v>0</v>
      </c>
      <c r="C159" s="61"/>
      <c r="D159" s="59"/>
      <c r="E159" s="61"/>
      <c r="F159" s="59"/>
      <c r="G159" s="61"/>
      <c r="H159" s="59"/>
      <c r="I159" s="61"/>
    </row>
  </sheetData>
  <sheetProtection selectLockedCells="1" selectUnlockedCells="1"/>
  <mergeCells count="5">
    <mergeCell ref="A45:A46"/>
    <mergeCell ref="A144:A145"/>
    <mergeCell ref="A2:I3"/>
    <mergeCell ref="A5:A6"/>
    <mergeCell ref="A97:I97"/>
  </mergeCells>
  <phoneticPr fontId="9" type="noConversion"/>
  <dataValidations count="1">
    <dataValidation type="list" allowBlank="1" showInputMessage="1" showErrorMessage="1" sqref="I4" xr:uid="{CF18B34D-2B00-4F33-B2C6-F5536E96DCE1}">
      <formula1>"Actuals, Thousands, Lakhs, Millions, Crores"</formula1>
    </dataValidation>
  </dataValidations>
  <pageMargins left="0.78749999999999998" right="0.78749999999999998" top="1.0527777777777778" bottom="1.0527777777777778" header="0.78749999999999998" footer="0.78749999999999998"/>
  <pageSetup scale="61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rowBreaks count="1" manualBreakCount="1">
    <brk id="9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55ED-68E1-4CFC-B589-0D816A18CF84}">
  <sheetPr codeName="Sheet151">
    <tabColor theme="3" tint="-0.499984740745262"/>
    <pageSetUpPr fitToPage="1"/>
  </sheetPr>
  <dimension ref="A1:Q269"/>
  <sheetViews>
    <sheetView zoomScale="93" zoomScaleNormal="93" workbookViewId="0">
      <selection activeCell="F3" sqref="F3"/>
    </sheetView>
  </sheetViews>
  <sheetFormatPr defaultRowHeight="14.25" outlineLevelRow="2"/>
  <cols>
    <col min="1" max="2" width="2.125" style="341" customWidth="1"/>
    <col min="3" max="5" width="3.5" style="341" customWidth="1"/>
    <col min="6" max="6" width="40" style="342" customWidth="1"/>
    <col min="7" max="11" width="13.125" style="341" customWidth="1"/>
    <col min="12" max="12" width="1.625" style="341" customWidth="1"/>
    <col min="13" max="13" width="10.875" style="341" bestFit="1" customWidth="1"/>
    <col min="14" max="16384" width="9" style="341"/>
  </cols>
  <sheetData>
    <row r="1" spans="2:17" ht="15" thickBot="1"/>
    <row r="2" spans="2:17" ht="25.5" customHeight="1" thickBot="1">
      <c r="B2" s="1022" t="s">
        <v>406</v>
      </c>
      <c r="C2" s="1023"/>
      <c r="D2" s="1023"/>
      <c r="E2" s="1023"/>
      <c r="F2" s="1023"/>
      <c r="G2" s="1023"/>
      <c r="H2" s="1023"/>
      <c r="I2" s="1023"/>
      <c r="J2" s="1023"/>
      <c r="K2" s="1023"/>
      <c r="L2" s="1024"/>
    </row>
    <row r="3" spans="2:17" ht="15" customHeight="1">
      <c r="B3" s="343"/>
      <c r="C3" s="1129" t="s">
        <v>407</v>
      </c>
      <c r="D3" s="1130"/>
      <c r="E3" s="1130"/>
      <c r="F3" s="507">
        <f>'Business Profile'!D13</f>
        <v>0</v>
      </c>
      <c r="G3" s="344"/>
      <c r="L3" s="345"/>
    </row>
    <row r="4" spans="2:17" ht="15" customHeight="1" thickBot="1">
      <c r="B4" s="343"/>
      <c r="C4" s="1127" t="s">
        <v>608</v>
      </c>
      <c r="D4" s="1128"/>
      <c r="E4" s="1128"/>
      <c r="F4" s="508">
        <f>'Business Profile'!D19</f>
        <v>0</v>
      </c>
      <c r="G4" s="344"/>
      <c r="J4" s="509" t="s">
        <v>408</v>
      </c>
      <c r="K4" s="510" t="s">
        <v>409</v>
      </c>
      <c r="L4" s="345"/>
    </row>
    <row r="5" spans="2:17" ht="20.25" thickBot="1">
      <c r="B5" s="346"/>
      <c r="C5" s="1131" t="s">
        <v>410</v>
      </c>
      <c r="D5" s="1132"/>
      <c r="E5" s="1132"/>
      <c r="F5" s="1132"/>
      <c r="G5" s="1133"/>
      <c r="H5" s="1133"/>
      <c r="I5" s="1133"/>
      <c r="J5" s="1132"/>
      <c r="K5" s="1134"/>
      <c r="L5" s="345"/>
    </row>
    <row r="6" spans="2:17" s="352" customFormat="1" ht="18.75" customHeight="1" thickBot="1">
      <c r="B6" s="347"/>
      <c r="C6" s="1028" t="s">
        <v>218</v>
      </c>
      <c r="D6" s="1029"/>
      <c r="E6" s="1029"/>
      <c r="F6" s="1029"/>
      <c r="G6" s="348" t="str">
        <f>IFERROR(EDATE(H6,-12),"-")</f>
        <v>-</v>
      </c>
      <c r="H6" s="349" t="str">
        <f>IFERROR(EDATE(I6,-12),"-")</f>
        <v>-</v>
      </c>
      <c r="I6" s="349" t="str">
        <f>IFERROR(EDATE(J6,-12),"-")</f>
        <v>-</v>
      </c>
      <c r="J6" s="349"/>
      <c r="K6" s="350">
        <f>IFERROR(EDATE(J6,12),"-")</f>
        <v>366</v>
      </c>
      <c r="L6" s="351"/>
    </row>
    <row r="7" spans="2:17" s="356" customFormat="1" ht="15.75" customHeight="1">
      <c r="B7" s="343"/>
      <c r="C7" s="1030" t="s">
        <v>411</v>
      </c>
      <c r="D7" s="1031"/>
      <c r="E7" s="1031"/>
      <c r="F7" s="1032"/>
      <c r="G7" s="353"/>
      <c r="H7" s="353"/>
      <c r="I7" s="353"/>
      <c r="J7" s="353"/>
      <c r="K7" s="354"/>
      <c r="L7" s="355"/>
      <c r="M7" s="352"/>
      <c r="N7" s="352"/>
      <c r="O7" s="352"/>
      <c r="P7" s="352"/>
      <c r="Q7" s="352"/>
    </row>
    <row r="8" spans="2:17" s="362" customFormat="1" ht="12.75">
      <c r="B8" s="357"/>
      <c r="C8" s="1036" t="s">
        <v>412</v>
      </c>
      <c r="D8" s="1037"/>
      <c r="E8" s="1037"/>
      <c r="F8" s="1038"/>
      <c r="G8" s="358"/>
      <c r="H8" s="359"/>
      <c r="I8" s="359"/>
      <c r="J8" s="359"/>
      <c r="K8" s="360"/>
      <c r="L8" s="361"/>
    </row>
    <row r="9" spans="2:17" s="362" customFormat="1" ht="12.75">
      <c r="B9" s="357"/>
      <c r="C9" s="1135" t="s">
        <v>413</v>
      </c>
      <c r="D9" s="1136"/>
      <c r="E9" s="1136"/>
      <c r="F9" s="1137"/>
      <c r="G9" s="363"/>
      <c r="H9" s="364"/>
      <c r="I9" s="364"/>
      <c r="J9" s="364"/>
      <c r="K9" s="365"/>
      <c r="L9" s="361"/>
    </row>
    <row r="10" spans="2:17" s="362" customFormat="1" ht="13.5" thickBot="1">
      <c r="B10" s="357"/>
      <c r="C10" s="1138" t="s">
        <v>414</v>
      </c>
      <c r="D10" s="1139"/>
      <c r="E10" s="1139"/>
      <c r="F10" s="1140"/>
      <c r="G10" s="366"/>
      <c r="H10" s="366"/>
      <c r="I10" s="366"/>
      <c r="J10" s="366"/>
      <c r="K10" s="367"/>
      <c r="L10" s="361"/>
    </row>
    <row r="11" spans="2:17" ht="16.5" customHeight="1">
      <c r="B11" s="346"/>
      <c r="C11" s="951" t="s">
        <v>415</v>
      </c>
      <c r="D11" s="952"/>
      <c r="E11" s="952"/>
      <c r="F11" s="952"/>
      <c r="G11" s="368"/>
      <c r="H11" s="368"/>
      <c r="I11" s="368"/>
      <c r="J11" s="368"/>
      <c r="K11" s="369"/>
      <c r="L11" s="345"/>
    </row>
    <row r="12" spans="2:17" ht="16.5" customHeight="1">
      <c r="B12" s="346"/>
      <c r="C12" s="370"/>
      <c r="D12" s="918" t="s">
        <v>416</v>
      </c>
      <c r="E12" s="919"/>
      <c r="F12" s="920"/>
      <c r="G12" s="371">
        <f>SUM(G13,G17,G21)</f>
        <v>0</v>
      </c>
      <c r="H12" s="371">
        <f>SUM(H13,H17,H21)</f>
        <v>0</v>
      </c>
      <c r="I12" s="371">
        <f>SUM(I13,I17,I21)</f>
        <v>0</v>
      </c>
      <c r="J12" s="371">
        <f>SUM(J13,J17,J21)</f>
        <v>0</v>
      </c>
      <c r="K12" s="372">
        <f>SUM(K13,K17,K21)</f>
        <v>0</v>
      </c>
      <c r="L12" s="345"/>
    </row>
    <row r="13" spans="2:17" s="356" customFormat="1" ht="15" customHeight="1" outlineLevel="1">
      <c r="B13" s="373"/>
      <c r="C13" s="1011"/>
      <c r="D13" s="374"/>
      <c r="E13" s="1020" t="s">
        <v>417</v>
      </c>
      <c r="F13" s="1021"/>
      <c r="G13" s="375">
        <f>SUM(G14:G16)</f>
        <v>0</v>
      </c>
      <c r="H13" s="375">
        <f>SUM(H14:H16)</f>
        <v>0</v>
      </c>
      <c r="I13" s="375">
        <f>SUM(I14:I16)</f>
        <v>0</v>
      </c>
      <c r="J13" s="375">
        <f>SUM(J14:J16)</f>
        <v>0</v>
      </c>
      <c r="K13" s="376">
        <f>SUM(K14:K16)</f>
        <v>0</v>
      </c>
      <c r="L13" s="355"/>
    </row>
    <row r="14" spans="2:17" s="383" customFormat="1" ht="13.5" customHeight="1" outlineLevel="2">
      <c r="B14" s="377"/>
      <c r="C14" s="1011"/>
      <c r="D14" s="1015"/>
      <c r="E14" s="378"/>
      <c r="F14" s="379" t="s">
        <v>418</v>
      </c>
      <c r="G14" s="380"/>
      <c r="H14" s="380"/>
      <c r="I14" s="380"/>
      <c r="J14" s="380"/>
      <c r="K14" s="381"/>
      <c r="L14" s="382"/>
    </row>
    <row r="15" spans="2:17" s="383" customFormat="1" ht="13.5" customHeight="1" outlineLevel="2">
      <c r="B15" s="377"/>
      <c r="C15" s="1011"/>
      <c r="D15" s="1015"/>
      <c r="F15" s="384" t="s">
        <v>419</v>
      </c>
      <c r="G15" s="385"/>
      <c r="H15" s="385"/>
      <c r="I15" s="385"/>
      <c r="J15" s="385"/>
      <c r="K15" s="386"/>
      <c r="L15" s="382"/>
    </row>
    <row r="16" spans="2:17" s="383" customFormat="1" ht="13.5" customHeight="1" outlineLevel="2">
      <c r="B16" s="377"/>
      <c r="C16" s="1011"/>
      <c r="D16" s="1015"/>
      <c r="F16" s="384" t="s">
        <v>420</v>
      </c>
      <c r="G16" s="385"/>
      <c r="H16" s="385"/>
      <c r="I16" s="385"/>
      <c r="J16" s="385"/>
      <c r="K16" s="386"/>
      <c r="L16" s="382"/>
    </row>
    <row r="17" spans="2:12" s="356" customFormat="1" ht="15" customHeight="1" outlineLevel="1">
      <c r="B17" s="373"/>
      <c r="C17" s="1011"/>
      <c r="E17" s="918" t="s">
        <v>421</v>
      </c>
      <c r="F17" s="920"/>
      <c r="G17" s="387">
        <f>SUM(G18:G20)</f>
        <v>0</v>
      </c>
      <c r="H17" s="387">
        <f>SUM(H18:H20)</f>
        <v>0</v>
      </c>
      <c r="I17" s="387">
        <f>SUM(I18:I20)</f>
        <v>0</v>
      </c>
      <c r="J17" s="387">
        <f>SUM(J18:J20)</f>
        <v>0</v>
      </c>
      <c r="K17" s="388">
        <f>SUM(K18:K20)</f>
        <v>0</v>
      </c>
      <c r="L17" s="355"/>
    </row>
    <row r="18" spans="2:12" s="383" customFormat="1" ht="13.5" customHeight="1" outlineLevel="2">
      <c r="B18" s="377"/>
      <c r="C18" s="1011"/>
      <c r="D18" s="1015"/>
      <c r="E18" s="378"/>
      <c r="F18" s="379" t="s">
        <v>418</v>
      </c>
      <c r="G18" s="380"/>
      <c r="H18" s="380"/>
      <c r="I18" s="380"/>
      <c r="J18" s="380"/>
      <c r="K18" s="381"/>
      <c r="L18" s="382"/>
    </row>
    <row r="19" spans="2:12" s="383" customFormat="1" ht="13.5" customHeight="1" outlineLevel="2">
      <c r="B19" s="377"/>
      <c r="C19" s="1011"/>
      <c r="D19" s="1015"/>
      <c r="F19" s="384" t="s">
        <v>419</v>
      </c>
      <c r="G19" s="385"/>
      <c r="H19" s="385"/>
      <c r="I19" s="385"/>
      <c r="J19" s="385"/>
      <c r="K19" s="386"/>
      <c r="L19" s="382"/>
    </row>
    <row r="20" spans="2:12" s="383" customFormat="1" ht="13.5" customHeight="1" outlineLevel="2">
      <c r="B20" s="377"/>
      <c r="C20" s="1011"/>
      <c r="D20" s="1015"/>
      <c r="F20" s="384" t="s">
        <v>420</v>
      </c>
      <c r="G20" s="385"/>
      <c r="H20" s="385"/>
      <c r="I20" s="385"/>
      <c r="J20" s="385"/>
      <c r="K20" s="386"/>
      <c r="L20" s="382"/>
    </row>
    <row r="21" spans="2:12" s="383" customFormat="1" ht="13.5" customHeight="1" outlineLevel="1">
      <c r="B21" s="377"/>
      <c r="C21" s="1011"/>
      <c r="E21" s="918" t="s">
        <v>422</v>
      </c>
      <c r="F21" s="920"/>
      <c r="G21" s="385"/>
      <c r="H21" s="385"/>
      <c r="I21" s="385"/>
      <c r="J21" s="385"/>
      <c r="K21" s="386"/>
      <c r="L21" s="382"/>
    </row>
    <row r="22" spans="2:12" s="356" customFormat="1" ht="15" customHeight="1">
      <c r="B22" s="373"/>
      <c r="C22" s="1011"/>
      <c r="D22" s="918" t="s">
        <v>423</v>
      </c>
      <c r="E22" s="919"/>
      <c r="F22" s="920"/>
      <c r="G22" s="389"/>
      <c r="H22" s="389"/>
      <c r="I22" s="389"/>
      <c r="J22" s="389"/>
      <c r="K22" s="390"/>
      <c r="L22" s="355"/>
    </row>
    <row r="23" spans="2:12" s="356" customFormat="1" ht="15" customHeight="1" thickBot="1">
      <c r="B23" s="373"/>
      <c r="C23" s="1012"/>
      <c r="D23" s="972" t="s">
        <v>424</v>
      </c>
      <c r="E23" s="973"/>
      <c r="F23" s="974"/>
      <c r="G23" s="391"/>
      <c r="H23" s="391"/>
      <c r="I23" s="391"/>
      <c r="J23" s="391"/>
      <c r="K23" s="392"/>
      <c r="L23" s="355"/>
    </row>
    <row r="24" spans="2:12" ht="16.5" customHeight="1" thickBot="1">
      <c r="B24" s="346"/>
      <c r="C24" s="930" t="s">
        <v>425</v>
      </c>
      <c r="D24" s="931"/>
      <c r="E24" s="931"/>
      <c r="F24" s="931"/>
      <c r="G24" s="393">
        <f>SUM(G12+G22)-G23</f>
        <v>0</v>
      </c>
      <c r="H24" s="393">
        <f>SUM(H12+H22)-H23</f>
        <v>0</v>
      </c>
      <c r="I24" s="393">
        <f>SUM(I12+I22)-I23</f>
        <v>0</v>
      </c>
      <c r="J24" s="393">
        <f>SUM(J12+J22)-J23</f>
        <v>0</v>
      </c>
      <c r="K24" s="394">
        <f>SUM(K12+K22)-K23</f>
        <v>0</v>
      </c>
      <c r="L24" s="345"/>
    </row>
    <row r="25" spans="2:12" ht="7.5" customHeight="1">
      <c r="B25" s="346"/>
      <c r="C25" s="932"/>
      <c r="D25" s="933"/>
      <c r="E25" s="933"/>
      <c r="F25" s="933"/>
      <c r="G25" s="933"/>
      <c r="H25" s="933"/>
      <c r="I25" s="933"/>
      <c r="J25" s="933"/>
      <c r="K25" s="934"/>
      <c r="L25" s="345"/>
    </row>
    <row r="26" spans="2:12" ht="16.5" customHeight="1">
      <c r="B26" s="346"/>
      <c r="C26" s="1018" t="s">
        <v>426</v>
      </c>
      <c r="D26" s="1019"/>
      <c r="E26" s="1019"/>
      <c r="F26" s="1019"/>
      <c r="G26" s="383"/>
      <c r="H26" s="383"/>
      <c r="I26" s="383"/>
      <c r="J26" s="383"/>
      <c r="K26" s="382"/>
      <c r="L26" s="382"/>
    </row>
    <row r="27" spans="2:12" ht="16.5" customHeight="1">
      <c r="B27" s="346"/>
      <c r="C27" s="395"/>
      <c r="D27" s="918" t="s">
        <v>427</v>
      </c>
      <c r="E27" s="919"/>
      <c r="F27" s="920"/>
      <c r="G27" s="387">
        <f>G28+G32+G35</f>
        <v>0</v>
      </c>
      <c r="H27" s="387">
        <f>H28+H32+H35</f>
        <v>0</v>
      </c>
      <c r="I27" s="387">
        <f>I28+I32+I35</f>
        <v>0</v>
      </c>
      <c r="J27" s="387">
        <f>J28+J32+J35</f>
        <v>0</v>
      </c>
      <c r="K27" s="388">
        <f>K28+K32+K35</f>
        <v>0</v>
      </c>
      <c r="L27" s="382"/>
    </row>
    <row r="28" spans="2:12" s="356" customFormat="1" ht="15" customHeight="1" outlineLevel="1">
      <c r="B28" s="373"/>
      <c r="C28" s="1011"/>
      <c r="D28" s="374"/>
      <c r="E28" s="1013" t="s">
        <v>428</v>
      </c>
      <c r="F28" s="1014"/>
      <c r="G28" s="375">
        <f>G30+G29-G31</f>
        <v>0</v>
      </c>
      <c r="H28" s="375">
        <f>H30+H29-H31</f>
        <v>0</v>
      </c>
      <c r="I28" s="375">
        <f>I30+I29-I31</f>
        <v>0</v>
      </c>
      <c r="J28" s="375">
        <f>J30+J29-J31</f>
        <v>0</v>
      </c>
      <c r="K28" s="376">
        <f>K30+K29-K31</f>
        <v>0</v>
      </c>
      <c r="L28" s="355"/>
    </row>
    <row r="29" spans="2:12" s="383" customFormat="1" ht="13.5" customHeight="1" outlineLevel="2">
      <c r="B29" s="377"/>
      <c r="C29" s="1011"/>
      <c r="D29" s="1015"/>
      <c r="E29" s="378"/>
      <c r="F29" s="379" t="s">
        <v>188</v>
      </c>
      <c r="G29" s="380"/>
      <c r="H29" s="380"/>
      <c r="I29" s="380"/>
      <c r="J29" s="380"/>
      <c r="K29" s="381"/>
      <c r="L29" s="382"/>
    </row>
    <row r="30" spans="2:12" s="383" customFormat="1" ht="16.5" customHeight="1" outlineLevel="2">
      <c r="B30" s="377"/>
      <c r="C30" s="1011"/>
      <c r="D30" s="1015"/>
      <c r="F30" s="384" t="s">
        <v>189</v>
      </c>
      <c r="G30" s="385"/>
      <c r="H30" s="385"/>
      <c r="I30" s="385"/>
      <c r="J30" s="385"/>
      <c r="K30" s="386"/>
      <c r="L30" s="382"/>
    </row>
    <row r="31" spans="2:12" s="383" customFormat="1" ht="16.5" customHeight="1" outlineLevel="2">
      <c r="B31" s="377"/>
      <c r="C31" s="1011"/>
      <c r="D31" s="1015"/>
      <c r="F31" s="384" t="s">
        <v>190</v>
      </c>
      <c r="G31" s="385"/>
      <c r="H31" s="385"/>
      <c r="I31" s="385"/>
      <c r="J31" s="385"/>
      <c r="K31" s="386"/>
      <c r="L31" s="382"/>
    </row>
    <row r="32" spans="2:12" s="356" customFormat="1" ht="16.5" customHeight="1" outlineLevel="1">
      <c r="B32" s="373"/>
      <c r="C32" s="1011"/>
      <c r="E32" s="1016" t="s">
        <v>429</v>
      </c>
      <c r="F32" s="1017"/>
      <c r="G32" s="387">
        <f>G33-G34</f>
        <v>0</v>
      </c>
      <c r="H32" s="387">
        <f>H33-H34</f>
        <v>0</v>
      </c>
      <c r="I32" s="387">
        <f>I33-I34</f>
        <v>0</v>
      </c>
      <c r="J32" s="387">
        <f>J33-J34</f>
        <v>0</v>
      </c>
      <c r="K32" s="388">
        <f>K33-K34</f>
        <v>0</v>
      </c>
      <c r="L32" s="355"/>
    </row>
    <row r="33" spans="2:12" s="383" customFormat="1" ht="13.5" customHeight="1" outlineLevel="2">
      <c r="B33" s="377"/>
      <c r="C33" s="1011"/>
      <c r="D33" s="1015"/>
      <c r="E33" s="378"/>
      <c r="F33" s="379" t="s">
        <v>188</v>
      </c>
      <c r="G33" s="380"/>
      <c r="H33" s="380"/>
      <c r="I33" s="380"/>
      <c r="J33" s="380"/>
      <c r="K33" s="381"/>
      <c r="L33" s="382"/>
    </row>
    <row r="34" spans="2:12" s="383" customFormat="1" ht="13.5" customHeight="1" outlineLevel="2">
      <c r="B34" s="377"/>
      <c r="C34" s="1011"/>
      <c r="D34" s="1015"/>
      <c r="F34" s="384" t="s">
        <v>190</v>
      </c>
      <c r="G34" s="385"/>
      <c r="H34" s="385"/>
      <c r="I34" s="385"/>
      <c r="J34" s="385"/>
      <c r="K34" s="386"/>
      <c r="L34" s="382"/>
    </row>
    <row r="35" spans="2:12" s="356" customFormat="1" ht="15" customHeight="1" outlineLevel="1">
      <c r="B35" s="373"/>
      <c r="C35" s="1011"/>
      <c r="E35" s="1016" t="s">
        <v>430</v>
      </c>
      <c r="F35" s="1017"/>
      <c r="G35" s="387">
        <f>G37+G36-G38</f>
        <v>0</v>
      </c>
      <c r="H35" s="387">
        <f>H37+H36-H38</f>
        <v>0</v>
      </c>
      <c r="I35" s="387">
        <f>I37+I36-I38</f>
        <v>0</v>
      </c>
      <c r="J35" s="387"/>
      <c r="K35" s="388">
        <f>K37+K36-K38</f>
        <v>0</v>
      </c>
      <c r="L35" s="355"/>
    </row>
    <row r="36" spans="2:12" s="383" customFormat="1" ht="13.5" customHeight="1" outlineLevel="1">
      <c r="B36" s="377"/>
      <c r="C36" s="1011"/>
      <c r="D36" s="1015"/>
      <c r="E36" s="378"/>
      <c r="F36" s="379" t="s">
        <v>188</v>
      </c>
      <c r="G36" s="380"/>
      <c r="H36" s="380"/>
      <c r="I36" s="380"/>
      <c r="J36" s="380"/>
      <c r="K36" s="381"/>
      <c r="L36" s="382"/>
    </row>
    <row r="37" spans="2:12" s="383" customFormat="1" ht="13.5" customHeight="1" outlineLevel="1">
      <c r="B37" s="377"/>
      <c r="C37" s="1011"/>
      <c r="D37" s="1015"/>
      <c r="F37" s="384" t="s">
        <v>189</v>
      </c>
      <c r="G37" s="385"/>
      <c r="H37" s="385"/>
      <c r="I37" s="385"/>
      <c r="J37" s="385"/>
      <c r="K37" s="386"/>
      <c r="L37" s="382"/>
    </row>
    <row r="38" spans="2:12" s="383" customFormat="1" ht="13.5" customHeight="1" outlineLevel="1">
      <c r="B38" s="377"/>
      <c r="C38" s="1011"/>
      <c r="D38" s="1015"/>
      <c r="F38" s="384" t="s">
        <v>190</v>
      </c>
      <c r="G38" s="385"/>
      <c r="H38" s="385"/>
      <c r="I38" s="385"/>
      <c r="J38" s="385"/>
      <c r="K38" s="386"/>
      <c r="L38" s="382"/>
    </row>
    <row r="39" spans="2:12" s="383" customFormat="1" ht="13.5" customHeight="1">
      <c r="B39" s="377"/>
      <c r="C39" s="1011"/>
      <c r="D39" s="918" t="s">
        <v>431</v>
      </c>
      <c r="E39" s="919"/>
      <c r="F39" s="920"/>
      <c r="G39" s="385">
        <f>SUM(G40:G43)</f>
        <v>0</v>
      </c>
      <c r="H39" s="385">
        <f>SUM(H40:H43)</f>
        <v>0</v>
      </c>
      <c r="I39" s="385">
        <f>SUM(I40:I43)</f>
        <v>0</v>
      </c>
      <c r="J39" s="385">
        <f>SUM(J40:J43)</f>
        <v>0</v>
      </c>
      <c r="K39" s="386">
        <f>SUM(K40:K43)</f>
        <v>0</v>
      </c>
      <c r="L39" s="382"/>
    </row>
    <row r="40" spans="2:12" s="383" customFormat="1" ht="15" customHeight="1" outlineLevel="1">
      <c r="B40" s="377"/>
      <c r="C40" s="1011"/>
      <c r="D40" s="378"/>
      <c r="E40" s="962" t="s">
        <v>432</v>
      </c>
      <c r="F40" s="963"/>
      <c r="G40" s="380"/>
      <c r="H40" s="380"/>
      <c r="I40" s="380"/>
      <c r="J40" s="380"/>
      <c r="K40" s="381"/>
      <c r="L40" s="382"/>
    </row>
    <row r="41" spans="2:12" s="383" customFormat="1" ht="15" customHeight="1" outlineLevel="1">
      <c r="B41" s="377"/>
      <c r="C41" s="1011"/>
      <c r="E41" s="956" t="s">
        <v>433</v>
      </c>
      <c r="F41" s="957"/>
      <c r="G41" s="385"/>
      <c r="H41" s="385"/>
      <c r="I41" s="385"/>
      <c r="J41" s="385"/>
      <c r="K41" s="386"/>
      <c r="L41" s="382"/>
    </row>
    <row r="42" spans="2:12" s="383" customFormat="1" ht="15" customHeight="1" outlineLevel="1">
      <c r="B42" s="377"/>
      <c r="C42" s="1011"/>
      <c r="E42" s="956" t="s">
        <v>434</v>
      </c>
      <c r="F42" s="957"/>
      <c r="G42" s="385"/>
      <c r="H42" s="385"/>
      <c r="I42" s="385"/>
      <c r="J42" s="385"/>
      <c r="K42" s="386"/>
      <c r="L42" s="382"/>
    </row>
    <row r="43" spans="2:12" s="383" customFormat="1" ht="15" customHeight="1" outlineLevel="1" thickBot="1">
      <c r="B43" s="377"/>
      <c r="C43" s="1012"/>
      <c r="D43" s="397"/>
      <c r="E43" s="1009" t="s">
        <v>435</v>
      </c>
      <c r="F43" s="1010"/>
      <c r="G43" s="385"/>
      <c r="H43" s="385"/>
      <c r="I43" s="385"/>
      <c r="J43" s="385"/>
      <c r="K43" s="386"/>
      <c r="L43" s="382"/>
    </row>
    <row r="44" spans="2:12" ht="16.5" customHeight="1" thickBot="1">
      <c r="B44" s="346"/>
      <c r="C44" s="930" t="s">
        <v>436</v>
      </c>
      <c r="D44" s="931"/>
      <c r="E44" s="931"/>
      <c r="F44" s="931" t="s">
        <v>437</v>
      </c>
      <c r="G44" s="393">
        <f>G24-SUM(G27,G39)</f>
        <v>0</v>
      </c>
      <c r="H44" s="393">
        <f>H24-SUM(H27,H39)</f>
        <v>0</v>
      </c>
      <c r="I44" s="393">
        <f>I24-SUM(I27,I39)</f>
        <v>0</v>
      </c>
      <c r="J44" s="393">
        <f>J24-SUM(J27,J39)</f>
        <v>0</v>
      </c>
      <c r="K44" s="394">
        <f>K24-SUM(K27,K39)</f>
        <v>0</v>
      </c>
      <c r="L44" s="345"/>
    </row>
    <row r="45" spans="2:12" ht="7.5" customHeight="1">
      <c r="B45" s="346"/>
      <c r="C45" s="932"/>
      <c r="D45" s="933"/>
      <c r="E45" s="933"/>
      <c r="F45" s="933"/>
      <c r="G45" s="933"/>
      <c r="H45" s="933"/>
      <c r="I45" s="933"/>
      <c r="J45" s="933"/>
      <c r="K45" s="934"/>
      <c r="L45" s="345"/>
    </row>
    <row r="46" spans="2:12" s="356" customFormat="1" ht="15" customHeight="1">
      <c r="B46" s="373"/>
      <c r="C46" s="373"/>
      <c r="D46" s="918" t="s">
        <v>438</v>
      </c>
      <c r="E46" s="919"/>
      <c r="F46" s="920"/>
      <c r="G46" s="371">
        <f>SUM(G47,G48,G49)</f>
        <v>0</v>
      </c>
      <c r="H46" s="371">
        <f>SUM(H47,H48,H49)</f>
        <v>0</v>
      </c>
      <c r="I46" s="371">
        <f>SUM(I47,I48,I49)</f>
        <v>0</v>
      </c>
      <c r="J46" s="371">
        <f>SUM(J47,J48,J49)</f>
        <v>0</v>
      </c>
      <c r="K46" s="372">
        <f>SUM(K47,K48,K49)</f>
        <v>0</v>
      </c>
      <c r="L46" s="355"/>
    </row>
    <row r="47" spans="2:12" s="383" customFormat="1" ht="15" customHeight="1" outlineLevel="1">
      <c r="B47" s="377"/>
      <c r="C47" s="977"/>
      <c r="D47" s="378"/>
      <c r="E47" s="980" t="s">
        <v>439</v>
      </c>
      <c r="F47" s="981"/>
      <c r="G47" s="396"/>
      <c r="H47" s="380"/>
      <c r="I47" s="380"/>
      <c r="J47" s="380"/>
      <c r="K47" s="381"/>
      <c r="L47" s="382"/>
    </row>
    <row r="48" spans="2:12" s="383" customFormat="1" ht="15" customHeight="1" outlineLevel="1">
      <c r="B48" s="377"/>
      <c r="C48" s="977"/>
      <c r="D48" s="398"/>
      <c r="E48" s="956" t="s">
        <v>440</v>
      </c>
      <c r="F48" s="957"/>
      <c r="G48" s="385"/>
      <c r="H48" s="385"/>
      <c r="I48" s="385"/>
      <c r="J48" s="385"/>
      <c r="K48" s="386"/>
      <c r="L48" s="382"/>
    </row>
    <row r="49" spans="1:12" s="383" customFormat="1" ht="15" customHeight="1" outlineLevel="1">
      <c r="B49" s="377"/>
      <c r="C49" s="977"/>
      <c r="D49" s="398"/>
      <c r="E49" s="968" t="s">
        <v>170</v>
      </c>
      <c r="F49" s="969"/>
      <c r="G49" s="399"/>
      <c r="H49" s="399"/>
      <c r="I49" s="385"/>
      <c r="J49" s="385"/>
      <c r="K49" s="386"/>
      <c r="L49" s="382"/>
    </row>
    <row r="50" spans="1:12" s="356" customFormat="1" ht="15" customHeight="1">
      <c r="B50" s="373"/>
      <c r="C50" s="977"/>
      <c r="D50" s="918" t="s">
        <v>441</v>
      </c>
      <c r="E50" s="919"/>
      <c r="F50" s="920"/>
      <c r="G50" s="387">
        <f>SUM(G51:G52)</f>
        <v>0</v>
      </c>
      <c r="H50" s="387">
        <f>SUM(H51:H52)</f>
        <v>0</v>
      </c>
      <c r="I50" s="387">
        <f>SUM(I51:I52)</f>
        <v>0</v>
      </c>
      <c r="J50" s="387">
        <f>SUM(J51:J52)</f>
        <v>0</v>
      </c>
      <c r="K50" s="388">
        <f>SUM(K51:K52)</f>
        <v>0</v>
      </c>
      <c r="L50" s="355"/>
    </row>
    <row r="51" spans="1:12" s="383" customFormat="1" ht="13.5" customHeight="1" outlineLevel="1">
      <c r="B51" s="377"/>
      <c r="C51" s="977"/>
      <c r="D51" s="378"/>
      <c r="E51" s="962" t="s">
        <v>442</v>
      </c>
      <c r="F51" s="963"/>
      <c r="G51" s="380"/>
      <c r="H51" s="380"/>
      <c r="I51" s="380"/>
      <c r="J51" s="380"/>
      <c r="K51" s="381"/>
      <c r="L51" s="382"/>
    </row>
    <row r="52" spans="1:12" s="383" customFormat="1" ht="13.5" customHeight="1" outlineLevel="1">
      <c r="B52" s="377"/>
      <c r="C52" s="977"/>
      <c r="E52" s="956" t="s">
        <v>443</v>
      </c>
      <c r="F52" s="957"/>
      <c r="G52" s="385"/>
      <c r="H52" s="385"/>
      <c r="I52" s="385"/>
      <c r="J52" s="385"/>
      <c r="K52" s="386"/>
      <c r="L52" s="382"/>
    </row>
    <row r="53" spans="1:12" s="356" customFormat="1" ht="15" customHeight="1">
      <c r="A53" s="383"/>
      <c r="B53" s="373"/>
      <c r="C53" s="977"/>
      <c r="D53" s="918" t="s">
        <v>444</v>
      </c>
      <c r="E53" s="919"/>
      <c r="F53" s="920"/>
      <c r="G53" s="387">
        <f>SUM(G54:G55)</f>
        <v>0</v>
      </c>
      <c r="H53" s="387">
        <f>SUM(H54:H55)</f>
        <v>0</v>
      </c>
      <c r="I53" s="387">
        <f>SUM(I54:I55)</f>
        <v>0</v>
      </c>
      <c r="J53" s="387">
        <f>SUM(J54:J55)</f>
        <v>0</v>
      </c>
      <c r="K53" s="388">
        <f>SUM(K54:K55)</f>
        <v>0</v>
      </c>
      <c r="L53" s="355"/>
    </row>
    <row r="54" spans="1:12" s="383" customFormat="1" ht="27" customHeight="1" outlineLevel="1" thickBot="1">
      <c r="B54" s="377"/>
      <c r="C54" s="977"/>
      <c r="D54" s="378"/>
      <c r="E54" s="962" t="s">
        <v>445</v>
      </c>
      <c r="F54" s="963"/>
      <c r="G54" s="380"/>
      <c r="H54" s="380"/>
      <c r="I54" s="380"/>
      <c r="J54" s="380"/>
      <c r="K54" s="381"/>
      <c r="L54" s="382"/>
    </row>
    <row r="55" spans="1:12" s="383" customFormat="1" ht="13.5" hidden="1" customHeight="1" outlineLevel="1" thickBot="1">
      <c r="B55" s="377"/>
      <c r="C55" s="1006"/>
      <c r="D55" s="397"/>
      <c r="E55" s="1009" t="s">
        <v>170</v>
      </c>
      <c r="F55" s="1010"/>
      <c r="G55" s="400"/>
      <c r="H55" s="400"/>
      <c r="I55" s="400"/>
      <c r="J55" s="400"/>
      <c r="K55" s="401"/>
      <c r="L55" s="382"/>
    </row>
    <row r="56" spans="1:12" ht="16.5" customHeight="1" thickBot="1">
      <c r="A56" s="383"/>
      <c r="B56" s="346"/>
      <c r="C56" s="975" t="s">
        <v>446</v>
      </c>
      <c r="D56" s="976"/>
      <c r="E56" s="976"/>
      <c r="F56" s="976"/>
      <c r="G56" s="402">
        <f>G44-SUM(G46,G50,G53)</f>
        <v>0</v>
      </c>
      <c r="H56" s="402">
        <f>H44-SUM(H46,H50,H53)</f>
        <v>0</v>
      </c>
      <c r="I56" s="402">
        <f>I44-SUM(I46,I50,I53)</f>
        <v>0</v>
      </c>
      <c r="J56" s="402">
        <f>J44-SUM(J46,J50,J53)</f>
        <v>0</v>
      </c>
      <c r="K56" s="403">
        <f>K44-SUM(K46,K50,K53)</f>
        <v>0</v>
      </c>
      <c r="L56" s="345"/>
    </row>
    <row r="57" spans="1:12" ht="7.5" customHeight="1">
      <c r="B57" s="346"/>
      <c r="C57" s="932"/>
      <c r="D57" s="933"/>
      <c r="E57" s="933"/>
      <c r="F57" s="933"/>
      <c r="G57" s="933"/>
      <c r="H57" s="933"/>
      <c r="I57" s="933"/>
      <c r="J57" s="933"/>
      <c r="K57" s="934"/>
      <c r="L57" s="345"/>
    </row>
    <row r="58" spans="1:12" s="356" customFormat="1" ht="15" customHeight="1">
      <c r="A58" s="341"/>
      <c r="B58" s="373"/>
      <c r="C58" s="977"/>
      <c r="D58" s="918" t="s">
        <v>447</v>
      </c>
      <c r="E58" s="919"/>
      <c r="F58" s="920"/>
      <c r="G58" s="389"/>
      <c r="H58" s="389"/>
      <c r="I58" s="389"/>
      <c r="J58" s="389"/>
      <c r="K58" s="390"/>
      <c r="L58" s="355"/>
    </row>
    <row r="59" spans="1:12" s="356" customFormat="1" ht="15" customHeight="1">
      <c r="B59" s="373"/>
      <c r="C59" s="977"/>
      <c r="D59" s="918" t="s">
        <v>448</v>
      </c>
      <c r="E59" s="919"/>
      <c r="F59" s="920"/>
      <c r="G59" s="389">
        <f>SUM(G61:G61)</f>
        <v>0</v>
      </c>
      <c r="H59" s="389">
        <f>SUM(H60:H61)</f>
        <v>0</v>
      </c>
      <c r="I59" s="389">
        <f>SUM(I60:I61)</f>
        <v>0</v>
      </c>
      <c r="J59" s="389">
        <f>SUM(J60:J61)</f>
        <v>0</v>
      </c>
      <c r="K59" s="390">
        <f>SUM(K61:K61)</f>
        <v>0</v>
      </c>
      <c r="L59" s="355"/>
    </row>
    <row r="60" spans="1:12" s="383" customFormat="1" ht="15" customHeight="1" outlineLevel="1">
      <c r="B60" s="377"/>
      <c r="C60" s="977"/>
      <c r="D60" s="378"/>
      <c r="E60" s="962" t="s">
        <v>449</v>
      </c>
      <c r="F60" s="963"/>
      <c r="G60" s="380"/>
      <c r="H60" s="380"/>
      <c r="I60" s="380"/>
      <c r="J60" s="380"/>
      <c r="K60" s="381"/>
      <c r="L60" s="382"/>
    </row>
    <row r="61" spans="1:12" s="383" customFormat="1" ht="15" customHeight="1" outlineLevel="1">
      <c r="B61" s="377"/>
      <c r="C61" s="977"/>
      <c r="E61" s="956" t="s">
        <v>450</v>
      </c>
      <c r="F61" s="957"/>
      <c r="G61" s="385"/>
      <c r="H61" s="385"/>
      <c r="I61" s="385"/>
      <c r="J61" s="385"/>
      <c r="K61" s="386"/>
      <c r="L61" s="382"/>
    </row>
    <row r="62" spans="1:12" s="356" customFormat="1" ht="15" customHeight="1">
      <c r="B62" s="373"/>
      <c r="C62" s="977"/>
      <c r="D62" s="918" t="s">
        <v>451</v>
      </c>
      <c r="E62" s="919"/>
      <c r="F62" s="920"/>
      <c r="G62" s="389">
        <f>SUM(G63:G64)</f>
        <v>0</v>
      </c>
      <c r="H62" s="389">
        <f>SUM(H63:H64)</f>
        <v>0</v>
      </c>
      <c r="I62" s="389">
        <f>SUM(I63:I64)</f>
        <v>0</v>
      </c>
      <c r="J62" s="389">
        <f>SUM(J63:J64)</f>
        <v>0</v>
      </c>
      <c r="K62" s="390">
        <f>SUM(K63:K64)</f>
        <v>0</v>
      </c>
      <c r="L62" s="355"/>
    </row>
    <row r="63" spans="1:12" s="383" customFormat="1" ht="15" customHeight="1" outlineLevel="1">
      <c r="B63" s="377"/>
      <c r="C63" s="977"/>
      <c r="D63" s="404"/>
      <c r="E63" s="980" t="s">
        <v>452</v>
      </c>
      <c r="F63" s="981"/>
      <c r="G63" s="380"/>
      <c r="H63" s="380"/>
      <c r="I63" s="380"/>
      <c r="J63" s="380"/>
      <c r="K63" s="381"/>
      <c r="L63" s="382"/>
    </row>
    <row r="64" spans="1:12" s="383" customFormat="1" ht="15" customHeight="1" outlineLevel="1">
      <c r="B64" s="377"/>
      <c r="C64" s="977"/>
      <c r="D64" s="398"/>
      <c r="E64" s="956" t="s">
        <v>453</v>
      </c>
      <c r="F64" s="957"/>
      <c r="G64" s="385"/>
      <c r="H64" s="385"/>
      <c r="I64" s="385"/>
      <c r="J64" s="385"/>
      <c r="K64" s="386"/>
      <c r="L64" s="382"/>
    </row>
    <row r="65" spans="1:12" s="356" customFormat="1" ht="15" customHeight="1" thickBot="1">
      <c r="B65" s="373"/>
      <c r="C65" s="1006"/>
      <c r="D65" s="972" t="s">
        <v>454</v>
      </c>
      <c r="E65" s="973"/>
      <c r="F65" s="974"/>
      <c r="G65" s="391"/>
      <c r="H65" s="385"/>
      <c r="I65" s="385"/>
      <c r="J65" s="385"/>
      <c r="K65" s="392"/>
      <c r="L65" s="355"/>
    </row>
    <row r="66" spans="1:12" ht="16.5" customHeight="1" thickBot="1">
      <c r="A66" s="356"/>
      <c r="B66" s="346"/>
      <c r="C66" s="930" t="s">
        <v>455</v>
      </c>
      <c r="D66" s="931"/>
      <c r="E66" s="931"/>
      <c r="F66" s="931"/>
      <c r="G66" s="393">
        <f>G56-SUM(G58,G59,G62,G65)</f>
        <v>0</v>
      </c>
      <c r="H66" s="393">
        <f>H56-SUM(H58,H59,H62,H65)</f>
        <v>0</v>
      </c>
      <c r="I66" s="393">
        <f>I56-SUM(I58,I59,I62,I65)</f>
        <v>0</v>
      </c>
      <c r="J66" s="393">
        <f>J56-SUM(J58,J59,J62,J65)</f>
        <v>0</v>
      </c>
      <c r="K66" s="394">
        <f>K56-SUM(K58,K59,K62,K65)</f>
        <v>0</v>
      </c>
      <c r="L66" s="345"/>
    </row>
    <row r="67" spans="1:12" ht="7.5" customHeight="1">
      <c r="B67" s="346"/>
      <c r="C67" s="932"/>
      <c r="D67" s="933"/>
      <c r="E67" s="933"/>
      <c r="F67" s="933"/>
      <c r="G67" s="933"/>
      <c r="H67" s="933"/>
      <c r="I67" s="933"/>
      <c r="J67" s="933"/>
      <c r="K67" s="934"/>
      <c r="L67" s="345"/>
    </row>
    <row r="68" spans="1:12" s="356" customFormat="1" ht="15" customHeight="1">
      <c r="A68" s="341"/>
      <c r="B68" s="373"/>
      <c r="C68" s="977"/>
      <c r="D68" s="918" t="s">
        <v>456</v>
      </c>
      <c r="E68" s="919"/>
      <c r="F68" s="920"/>
      <c r="G68" s="405">
        <f>SUM(G69:G73)</f>
        <v>0</v>
      </c>
      <c r="H68" s="405">
        <f t="shared" ref="H68:K68" si="0">SUM(H69:H73)</f>
        <v>0</v>
      </c>
      <c r="I68" s="405">
        <f t="shared" si="0"/>
        <v>0</v>
      </c>
      <c r="J68" s="405">
        <f t="shared" si="0"/>
        <v>0</v>
      </c>
      <c r="K68" s="406">
        <f t="shared" si="0"/>
        <v>0</v>
      </c>
      <c r="L68" s="355"/>
    </row>
    <row r="69" spans="1:12" s="383" customFormat="1" ht="13.5" customHeight="1" outlineLevel="1">
      <c r="A69" s="356"/>
      <c r="B69" s="377"/>
      <c r="C69" s="977"/>
      <c r="D69" s="1007"/>
      <c r="E69" s="962" t="s">
        <v>457</v>
      </c>
      <c r="F69" s="963"/>
      <c r="G69" s="407"/>
      <c r="H69" s="380"/>
      <c r="I69" s="380"/>
      <c r="J69" s="380"/>
      <c r="K69" s="381"/>
      <c r="L69" s="382"/>
    </row>
    <row r="70" spans="1:12" s="383" customFormat="1" ht="13.5" customHeight="1" outlineLevel="1">
      <c r="B70" s="377"/>
      <c r="C70" s="977"/>
      <c r="D70" s="964"/>
      <c r="E70" s="956" t="s">
        <v>458</v>
      </c>
      <c r="F70" s="957"/>
      <c r="G70" s="408"/>
      <c r="H70" s="385"/>
      <c r="I70" s="385"/>
      <c r="J70" s="385"/>
      <c r="K70" s="386"/>
      <c r="L70" s="382"/>
    </row>
    <row r="71" spans="1:12" s="383" customFormat="1" ht="13.5" customHeight="1" outlineLevel="1">
      <c r="B71" s="377"/>
      <c r="C71" s="977"/>
      <c r="D71" s="964"/>
      <c r="E71" s="956" t="s">
        <v>459</v>
      </c>
      <c r="F71" s="957"/>
      <c r="G71" s="408"/>
      <c r="H71" s="385"/>
      <c r="I71" s="385"/>
      <c r="J71" s="385"/>
      <c r="K71" s="386"/>
      <c r="L71" s="382"/>
    </row>
    <row r="72" spans="1:12" s="383" customFormat="1" ht="13.5" customHeight="1" outlineLevel="1">
      <c r="B72" s="377"/>
      <c r="C72" s="977"/>
      <c r="D72" s="964"/>
      <c r="E72" s="956" t="s">
        <v>460</v>
      </c>
      <c r="F72" s="957"/>
      <c r="G72" s="408"/>
      <c r="H72" s="385"/>
      <c r="I72" s="385"/>
      <c r="J72" s="385"/>
      <c r="K72" s="386"/>
      <c r="L72" s="382"/>
    </row>
    <row r="73" spans="1:12" s="383" customFormat="1" ht="27" customHeight="1" outlineLevel="1">
      <c r="B73" s="377"/>
      <c r="C73" s="977"/>
      <c r="E73" s="956" t="s">
        <v>461</v>
      </c>
      <c r="F73" s="957"/>
      <c r="G73" s="408"/>
      <c r="H73" s="385"/>
      <c r="I73" s="385"/>
      <c r="J73" s="385"/>
      <c r="K73" s="386"/>
      <c r="L73" s="382"/>
    </row>
    <row r="74" spans="1:12" s="356" customFormat="1" ht="15" customHeight="1">
      <c r="A74" s="383"/>
      <c r="B74" s="373"/>
      <c r="C74" s="977"/>
      <c r="D74" s="918" t="s">
        <v>462</v>
      </c>
      <c r="E74" s="919"/>
      <c r="F74" s="920"/>
      <c r="G74" s="387">
        <f>SUM(G75:G81)</f>
        <v>0</v>
      </c>
      <c r="H74" s="387">
        <f>SUM(H75:H81)</f>
        <v>0</v>
      </c>
      <c r="I74" s="387">
        <f>SUM(I75:I81)</f>
        <v>0</v>
      </c>
      <c r="J74" s="387">
        <f>SUM(J75:J81)</f>
        <v>0</v>
      </c>
      <c r="K74" s="388"/>
      <c r="L74" s="355"/>
    </row>
    <row r="75" spans="1:12" s="383" customFormat="1" ht="13.5" customHeight="1" outlineLevel="1">
      <c r="A75" s="356"/>
      <c r="B75" s="377"/>
      <c r="C75" s="977"/>
      <c r="D75" s="1007"/>
      <c r="E75" s="980" t="s">
        <v>463</v>
      </c>
      <c r="F75" s="981"/>
      <c r="G75" s="380"/>
      <c r="H75" s="380"/>
      <c r="I75" s="380"/>
      <c r="J75" s="380"/>
      <c r="K75" s="381"/>
      <c r="L75" s="382"/>
    </row>
    <row r="76" spans="1:12" s="383" customFormat="1" ht="13.5" customHeight="1" outlineLevel="1">
      <c r="B76" s="377"/>
      <c r="C76" s="977"/>
      <c r="D76" s="964"/>
      <c r="E76" s="968" t="s">
        <v>464</v>
      </c>
      <c r="F76" s="969"/>
      <c r="G76" s="385"/>
      <c r="H76" s="385"/>
      <c r="I76" s="385"/>
      <c r="J76" s="385"/>
      <c r="K76" s="386"/>
      <c r="L76" s="382"/>
    </row>
    <row r="77" spans="1:12" s="383" customFormat="1" ht="13.5" customHeight="1" outlineLevel="1">
      <c r="B77" s="377"/>
      <c r="C77" s="977"/>
      <c r="D77" s="964"/>
      <c r="E77" s="968" t="s">
        <v>465</v>
      </c>
      <c r="F77" s="969"/>
      <c r="G77" s="385"/>
      <c r="H77" s="385"/>
      <c r="I77" s="385"/>
      <c r="J77" s="385"/>
      <c r="K77" s="386"/>
      <c r="L77" s="382"/>
    </row>
    <row r="78" spans="1:12" s="383" customFormat="1" ht="13.5" customHeight="1" outlineLevel="1">
      <c r="B78" s="377"/>
      <c r="C78" s="977"/>
      <c r="D78" s="964"/>
      <c r="E78" s="968" t="s">
        <v>466</v>
      </c>
      <c r="F78" s="969"/>
      <c r="G78" s="385"/>
      <c r="H78" s="385"/>
      <c r="I78" s="385"/>
      <c r="J78" s="385"/>
      <c r="K78" s="386"/>
      <c r="L78" s="382"/>
    </row>
    <row r="79" spans="1:12" s="383" customFormat="1" ht="13.5" customHeight="1" outlineLevel="1">
      <c r="B79" s="377"/>
      <c r="C79" s="977"/>
      <c r="D79" s="964"/>
      <c r="E79" s="968" t="s">
        <v>467</v>
      </c>
      <c r="F79" s="969"/>
      <c r="G79" s="385"/>
      <c r="H79" s="385"/>
      <c r="I79" s="385"/>
      <c r="J79" s="385"/>
      <c r="K79" s="386"/>
      <c r="L79" s="382"/>
    </row>
    <row r="80" spans="1:12" s="383" customFormat="1" ht="13.5" customHeight="1" outlineLevel="1">
      <c r="B80" s="377"/>
      <c r="C80" s="977"/>
      <c r="D80" s="964"/>
      <c r="E80" s="968" t="s">
        <v>468</v>
      </c>
      <c r="F80" s="969"/>
      <c r="G80" s="385"/>
      <c r="H80" s="385"/>
      <c r="I80" s="385"/>
      <c r="J80" s="385"/>
      <c r="K80" s="386"/>
      <c r="L80" s="382"/>
    </row>
    <row r="81" spans="1:12" s="383" customFormat="1" ht="13.5" customHeight="1" outlineLevel="1" thickBot="1">
      <c r="B81" s="377"/>
      <c r="C81" s="1006"/>
      <c r="D81" s="1008"/>
      <c r="E81" s="970" t="s">
        <v>170</v>
      </c>
      <c r="F81" s="971"/>
      <c r="G81" s="400"/>
      <c r="H81" s="400"/>
      <c r="I81" s="400"/>
      <c r="J81" s="400"/>
      <c r="K81" s="401"/>
      <c r="L81" s="382"/>
    </row>
    <row r="82" spans="1:12" ht="16.5" customHeight="1" thickBot="1">
      <c r="A82" s="383"/>
      <c r="B82" s="346"/>
      <c r="C82" s="975" t="s">
        <v>469</v>
      </c>
      <c r="D82" s="976"/>
      <c r="E82" s="976"/>
      <c r="F82" s="976"/>
      <c r="G82" s="402">
        <f>G66-G68+G74</f>
        <v>0</v>
      </c>
      <c r="H82" s="402">
        <f>H66-H68+H74</f>
        <v>0</v>
      </c>
      <c r="I82" s="402">
        <f>I66-I68+I74</f>
        <v>0</v>
      </c>
      <c r="J82" s="402">
        <f>J66-J68+J74</f>
        <v>0</v>
      </c>
      <c r="K82" s="403">
        <f>K66-K68+K74</f>
        <v>0</v>
      </c>
      <c r="L82" s="345"/>
    </row>
    <row r="83" spans="1:12" ht="7.5" customHeight="1">
      <c r="B83" s="346"/>
      <c r="C83" s="932"/>
      <c r="D83" s="933"/>
      <c r="E83" s="933"/>
      <c r="F83" s="933"/>
      <c r="G83" s="933"/>
      <c r="H83" s="933"/>
      <c r="I83" s="933"/>
      <c r="J83" s="933"/>
      <c r="K83" s="934"/>
      <c r="L83" s="345"/>
    </row>
    <row r="84" spans="1:12" s="356" customFormat="1" ht="15" customHeight="1" thickBot="1">
      <c r="A84" s="341"/>
      <c r="B84" s="373"/>
      <c r="C84" s="373"/>
      <c r="D84" s="1001" t="s">
        <v>470</v>
      </c>
      <c r="E84" s="1002"/>
      <c r="F84" s="1003"/>
      <c r="G84" s="409"/>
      <c r="H84" s="389"/>
      <c r="I84" s="389"/>
      <c r="J84" s="389"/>
      <c r="K84" s="390"/>
      <c r="L84" s="410"/>
    </row>
    <row r="85" spans="1:12" ht="16.5" customHeight="1" thickBot="1">
      <c r="A85" s="356"/>
      <c r="B85" s="346"/>
      <c r="C85" s="930" t="s">
        <v>471</v>
      </c>
      <c r="D85" s="931"/>
      <c r="E85" s="931"/>
      <c r="F85" s="931"/>
      <c r="G85" s="393">
        <f>G82+G84</f>
        <v>0</v>
      </c>
      <c r="H85" s="393">
        <f>H82+H84</f>
        <v>0</v>
      </c>
      <c r="I85" s="393">
        <f>I82+I84</f>
        <v>0</v>
      </c>
      <c r="J85" s="393">
        <f>J82+J84</f>
        <v>0</v>
      </c>
      <c r="K85" s="394">
        <f>K82+K84</f>
        <v>0</v>
      </c>
      <c r="L85" s="345"/>
    </row>
    <row r="86" spans="1:12" ht="7.5" customHeight="1">
      <c r="B86" s="346"/>
      <c r="C86" s="898"/>
      <c r="D86" s="899"/>
      <c r="E86" s="899"/>
      <c r="F86" s="899"/>
      <c r="G86" s="899"/>
      <c r="H86" s="899"/>
      <c r="I86" s="899"/>
      <c r="J86" s="899"/>
      <c r="K86" s="900"/>
      <c r="L86" s="345"/>
    </row>
    <row r="87" spans="1:12" s="356" customFormat="1" ht="15" customHeight="1">
      <c r="B87" s="373"/>
      <c r="C87" s="373"/>
      <c r="D87" s="1004" t="s">
        <v>472</v>
      </c>
      <c r="E87" s="1004"/>
      <c r="F87" s="1005"/>
      <c r="G87" s="371">
        <f>SUM(G88,G89)</f>
        <v>0</v>
      </c>
      <c r="H87" s="371">
        <f>SUM(H88,H89)</f>
        <v>0</v>
      </c>
      <c r="I87" s="371">
        <f>SUM(I88,I89)</f>
        <v>0</v>
      </c>
      <c r="J87" s="371">
        <f>SUM(J88,J89)</f>
        <v>0</v>
      </c>
      <c r="K87" s="372">
        <f>SUM(K88,K89)</f>
        <v>0</v>
      </c>
      <c r="L87" s="355"/>
    </row>
    <row r="88" spans="1:12" s="383" customFormat="1" ht="15" customHeight="1" outlineLevel="1">
      <c r="B88" s="377"/>
      <c r="C88" s="977"/>
      <c r="D88" s="378"/>
      <c r="E88" s="962" t="s">
        <v>473</v>
      </c>
      <c r="F88" s="963"/>
      <c r="G88" s="380"/>
      <c r="H88" s="380"/>
      <c r="I88" s="380"/>
      <c r="J88" s="380"/>
      <c r="K88" s="381"/>
      <c r="L88" s="382"/>
    </row>
    <row r="89" spans="1:12" s="383" customFormat="1" ht="15" customHeight="1" outlineLevel="1">
      <c r="B89" s="377"/>
      <c r="C89" s="977"/>
      <c r="E89" s="956" t="s">
        <v>474</v>
      </c>
      <c r="F89" s="957"/>
      <c r="G89" s="385"/>
      <c r="H89" s="385"/>
      <c r="I89" s="385"/>
      <c r="J89" s="385"/>
      <c r="K89" s="386"/>
      <c r="L89" s="382"/>
    </row>
    <row r="90" spans="1:12" s="356" customFormat="1" ht="15" customHeight="1">
      <c r="B90" s="373"/>
      <c r="C90" s="977"/>
      <c r="D90" s="918" t="s">
        <v>475</v>
      </c>
      <c r="E90" s="919"/>
      <c r="F90" s="920"/>
      <c r="G90" s="411" t="str">
        <f>IFERROR(G88/G85,"-")</f>
        <v>-</v>
      </c>
      <c r="H90" s="411" t="str">
        <f>IFERROR(H88/H85,"-")</f>
        <v>-</v>
      </c>
      <c r="I90" s="411" t="str">
        <f>IFERROR(I88/I85,"-")</f>
        <v>-</v>
      </c>
      <c r="J90" s="411" t="str">
        <f>IFERROR(J88/J85,"-")</f>
        <v>-</v>
      </c>
      <c r="K90" s="412" t="str">
        <f>IFERROR(K88/K85,"-")</f>
        <v>-</v>
      </c>
      <c r="L90" s="355"/>
    </row>
    <row r="91" spans="1:12" s="418" customFormat="1" ht="12.75">
      <c r="A91" s="413"/>
      <c r="B91" s="414"/>
      <c r="C91" s="996"/>
      <c r="D91" s="997" t="s">
        <v>476</v>
      </c>
      <c r="E91" s="997"/>
      <c r="F91" s="998"/>
      <c r="G91" s="415"/>
      <c r="H91" s="415"/>
      <c r="I91" s="415"/>
      <c r="J91" s="415"/>
      <c r="K91" s="416"/>
      <c r="L91" s="417"/>
    </row>
    <row r="92" spans="1:12" s="419" customFormat="1" ht="12" thickBot="1">
      <c r="B92" s="420"/>
      <c r="C92" s="996"/>
      <c r="D92" s="999" t="s">
        <v>477</v>
      </c>
      <c r="E92" s="999"/>
      <c r="F92" s="1000"/>
      <c r="G92" s="421"/>
      <c r="H92" s="422">
        <f>IF((H91-G91)/30&lt;0,"No Data",(H91-G91)/30)</f>
        <v>0</v>
      </c>
      <c r="I92" s="422">
        <f>IF((I91-H91)/30&lt;0,"No Data",(I91-H91)/30)</f>
        <v>0</v>
      </c>
      <c r="J92" s="422">
        <f>IF((J91-I91)/30&lt;0,"No Data",(J91-I91)/30)</f>
        <v>0</v>
      </c>
      <c r="K92" s="423">
        <f>IF((K91-J91)/30&lt;0,"No Data",(K91-J91)/30)</f>
        <v>0</v>
      </c>
      <c r="L92" s="424"/>
    </row>
    <row r="93" spans="1:12" ht="16.5" customHeight="1" thickBot="1">
      <c r="A93" s="419"/>
      <c r="B93" s="346"/>
      <c r="C93" s="925" t="s">
        <v>23</v>
      </c>
      <c r="D93" s="926"/>
      <c r="E93" s="926"/>
      <c r="F93" s="926"/>
      <c r="G93" s="425">
        <f>G85-SUM(G88:G89)</f>
        <v>0</v>
      </c>
      <c r="H93" s="425">
        <f>H85-SUM(H88:H89)</f>
        <v>0</v>
      </c>
      <c r="I93" s="425">
        <f>I85-SUM(I88:I89)</f>
        <v>0</v>
      </c>
      <c r="J93" s="425">
        <f>J85-SUM(J88:J89)</f>
        <v>0</v>
      </c>
      <c r="K93" s="426">
        <f>K85-SUM(K88:K89)</f>
        <v>0</v>
      </c>
      <c r="L93" s="345"/>
    </row>
    <row r="94" spans="1:12" ht="7.5" customHeight="1">
      <c r="B94" s="346"/>
      <c r="C94" s="932"/>
      <c r="D94" s="933"/>
      <c r="E94" s="933"/>
      <c r="F94" s="933"/>
      <c r="G94" s="933"/>
      <c r="H94" s="933"/>
      <c r="I94" s="933"/>
      <c r="J94" s="933"/>
      <c r="K94" s="934"/>
      <c r="L94" s="345"/>
    </row>
    <row r="95" spans="1:12" ht="14.25" customHeight="1" thickBot="1">
      <c r="B95" s="346"/>
      <c r="C95" s="346"/>
      <c r="D95" s="918" t="s">
        <v>478</v>
      </c>
      <c r="E95" s="919"/>
      <c r="F95" s="920"/>
      <c r="G95" s="387"/>
      <c r="H95" s="387"/>
      <c r="I95" s="387"/>
      <c r="J95" s="387"/>
      <c r="K95" s="388"/>
      <c r="L95" s="345"/>
    </row>
    <row r="96" spans="1:12" ht="16.5" customHeight="1" thickBot="1">
      <c r="A96" s="419"/>
      <c r="B96" s="346"/>
      <c r="C96" s="925" t="s">
        <v>479</v>
      </c>
      <c r="D96" s="926"/>
      <c r="E96" s="926"/>
      <c r="F96" s="926"/>
      <c r="G96" s="425">
        <f>G93+G95</f>
        <v>0</v>
      </c>
      <c r="H96" s="425">
        <f>H93+H95</f>
        <v>0</v>
      </c>
      <c r="I96" s="425">
        <f>I93+I95</f>
        <v>0</v>
      </c>
      <c r="J96" s="425">
        <f>J93+J95</f>
        <v>0</v>
      </c>
      <c r="K96" s="426">
        <f>K93+K95</f>
        <v>0</v>
      </c>
      <c r="L96" s="345"/>
    </row>
    <row r="97" spans="1:12" ht="15" customHeight="1">
      <c r="B97" s="346"/>
      <c r="C97" s="346"/>
      <c r="D97" s="918" t="s">
        <v>480</v>
      </c>
      <c r="E97" s="919"/>
      <c r="F97" s="920"/>
      <c r="G97" s="387">
        <f>G98+G99</f>
        <v>0</v>
      </c>
      <c r="H97" s="387">
        <f>H98+H99</f>
        <v>0</v>
      </c>
      <c r="I97" s="387">
        <f>I98+I99</f>
        <v>0</v>
      </c>
      <c r="J97" s="387">
        <f>J98+J99</f>
        <v>0</v>
      </c>
      <c r="K97" s="388">
        <f>K98+K99</f>
        <v>0</v>
      </c>
      <c r="L97" s="345"/>
    </row>
    <row r="98" spans="1:12" s="383" customFormat="1" ht="15" customHeight="1" outlineLevel="1">
      <c r="B98" s="377"/>
      <c r="C98" s="377"/>
      <c r="D98" s="378"/>
      <c r="E98" s="980" t="s">
        <v>481</v>
      </c>
      <c r="F98" s="981"/>
      <c r="G98" s="380"/>
      <c r="H98" s="380"/>
      <c r="I98" s="380"/>
      <c r="J98" s="380"/>
      <c r="K98" s="381"/>
      <c r="L98" s="382"/>
    </row>
    <row r="99" spans="1:12" s="383" customFormat="1" ht="15" customHeight="1" outlineLevel="1">
      <c r="B99" s="377"/>
      <c r="C99" s="377"/>
      <c r="E99" s="968" t="s">
        <v>482</v>
      </c>
      <c r="F99" s="969"/>
      <c r="G99" s="385"/>
      <c r="H99" s="385"/>
      <c r="I99" s="385"/>
      <c r="J99" s="385"/>
      <c r="K99" s="386"/>
      <c r="L99" s="382"/>
    </row>
    <row r="100" spans="1:12" s="356" customFormat="1" ht="15" customHeight="1">
      <c r="A100" s="341"/>
      <c r="B100" s="373"/>
      <c r="C100" s="993" t="s">
        <v>483</v>
      </c>
      <c r="D100" s="994"/>
      <c r="E100" s="994"/>
      <c r="F100" s="995"/>
      <c r="G100" s="427">
        <f>G93-G97</f>
        <v>0</v>
      </c>
      <c r="H100" s="427">
        <f>H93-H97</f>
        <v>0</v>
      </c>
      <c r="I100" s="427">
        <f>I93-I97</f>
        <v>0</v>
      </c>
      <c r="J100" s="427">
        <f>J93-J97</f>
        <v>0</v>
      </c>
      <c r="K100" s="428">
        <f>K93-K97</f>
        <v>0</v>
      </c>
      <c r="L100" s="355"/>
    </row>
    <row r="101" spans="1:12" s="356" customFormat="1" ht="15" customHeight="1">
      <c r="B101" s="373"/>
      <c r="C101" s="993" t="s">
        <v>484</v>
      </c>
      <c r="D101" s="994"/>
      <c r="E101" s="994"/>
      <c r="F101" s="995"/>
      <c r="G101" s="427">
        <f>G93+G58+G59+G64+G50</f>
        <v>0</v>
      </c>
      <c r="H101" s="427">
        <f>H93+H58+H59+H64+H50</f>
        <v>0</v>
      </c>
      <c r="I101" s="427">
        <f>I93+I58+I59+I64+I50</f>
        <v>0</v>
      </c>
      <c r="J101" s="427">
        <f>J93+J58+J59+J64+J50</f>
        <v>0</v>
      </c>
      <c r="K101" s="428">
        <f>K93+K58+K59+K64+K50</f>
        <v>0</v>
      </c>
      <c r="L101" s="355"/>
    </row>
    <row r="102" spans="1:12" ht="13.5" customHeight="1" thickBot="1">
      <c r="A102" s="356"/>
      <c r="B102" s="346"/>
      <c r="C102" s="429"/>
      <c r="D102" s="430"/>
      <c r="E102" s="430"/>
      <c r="F102" s="431"/>
      <c r="G102" s="432"/>
      <c r="H102" s="433"/>
      <c r="I102" s="433"/>
      <c r="J102" s="433"/>
      <c r="K102" s="434"/>
      <c r="L102" s="345"/>
    </row>
    <row r="103" spans="1:12" ht="20.25" thickBot="1">
      <c r="B103" s="346"/>
      <c r="C103" s="912" t="s">
        <v>485</v>
      </c>
      <c r="D103" s="913"/>
      <c r="E103" s="913"/>
      <c r="F103" s="913"/>
      <c r="G103" s="913"/>
      <c r="H103" s="913"/>
      <c r="I103" s="913"/>
      <c r="J103" s="913"/>
      <c r="K103" s="914"/>
      <c r="L103" s="345"/>
    </row>
    <row r="104" spans="1:12" ht="16.5" customHeight="1" thickBot="1">
      <c r="B104" s="346"/>
      <c r="C104" s="915" t="s">
        <v>218</v>
      </c>
      <c r="D104" s="916"/>
      <c r="E104" s="916"/>
      <c r="F104" s="917" t="s">
        <v>485</v>
      </c>
      <c r="G104" s="435" t="str">
        <f>G6</f>
        <v>-</v>
      </c>
      <c r="H104" s="435" t="str">
        <f>H6</f>
        <v>-</v>
      </c>
      <c r="I104" s="435" t="str">
        <f>I6</f>
        <v>-</v>
      </c>
      <c r="J104" s="435">
        <f>J6</f>
        <v>0</v>
      </c>
      <c r="K104" s="436">
        <f>K6</f>
        <v>366</v>
      </c>
      <c r="L104" s="345"/>
    </row>
    <row r="105" spans="1:12" ht="15" thickBot="1">
      <c r="B105" s="346"/>
      <c r="C105" s="898"/>
      <c r="D105" s="899"/>
      <c r="E105" s="899"/>
      <c r="F105" s="899"/>
      <c r="G105" s="899"/>
      <c r="H105" s="899"/>
      <c r="I105" s="899"/>
      <c r="J105" s="899"/>
      <c r="K105" s="900"/>
      <c r="L105" s="345"/>
    </row>
    <row r="106" spans="1:12" ht="18.75" thickBot="1">
      <c r="B106" s="346"/>
      <c r="C106" s="986" t="s">
        <v>486</v>
      </c>
      <c r="D106" s="987"/>
      <c r="E106" s="987"/>
      <c r="F106" s="987"/>
      <c r="G106" s="987"/>
      <c r="H106" s="987"/>
      <c r="I106" s="987"/>
      <c r="J106" s="987"/>
      <c r="K106" s="988"/>
      <c r="L106" s="345"/>
    </row>
    <row r="107" spans="1:12" ht="16.5" customHeight="1">
      <c r="B107" s="346"/>
      <c r="C107" s="951" t="s">
        <v>487</v>
      </c>
      <c r="D107" s="952"/>
      <c r="E107" s="952"/>
      <c r="F107" s="952"/>
      <c r="G107" s="454"/>
      <c r="H107" s="455"/>
      <c r="I107" s="455"/>
      <c r="J107" s="455"/>
      <c r="K107" s="456"/>
      <c r="L107" s="345"/>
    </row>
    <row r="108" spans="1:12" ht="16.5" customHeight="1">
      <c r="B108" s="346"/>
      <c r="C108" s="440"/>
      <c r="D108" s="989" t="s">
        <v>488</v>
      </c>
      <c r="E108" s="989"/>
      <c r="F108" s="990"/>
      <c r="G108" s="574">
        <f>SUM(G109:G113)</f>
        <v>0</v>
      </c>
      <c r="H108" s="574">
        <f>SUM(H109:H113)</f>
        <v>0</v>
      </c>
      <c r="I108" s="574">
        <f>SUM(I109:I113)</f>
        <v>0</v>
      </c>
      <c r="J108" s="574">
        <f>SUM(J109:J113)</f>
        <v>0</v>
      </c>
      <c r="K108" s="388">
        <f>SUM(K109:K113)</f>
        <v>0</v>
      </c>
      <c r="L108" s="345"/>
    </row>
    <row r="109" spans="1:12" s="383" customFormat="1" ht="15" customHeight="1" outlineLevel="1">
      <c r="B109" s="377"/>
      <c r="C109" s="977"/>
      <c r="D109" s="378"/>
      <c r="E109" s="962" t="s">
        <v>489</v>
      </c>
      <c r="F109" s="963"/>
      <c r="G109" s="380"/>
      <c r="H109" s="380"/>
      <c r="I109" s="441"/>
      <c r="J109" s="441"/>
      <c r="K109" s="575"/>
      <c r="L109" s="382"/>
    </row>
    <row r="110" spans="1:12" s="383" customFormat="1" ht="15" customHeight="1" outlineLevel="1">
      <c r="B110" s="377"/>
      <c r="C110" s="977"/>
      <c r="D110" s="569"/>
      <c r="E110" s="982" t="s">
        <v>490</v>
      </c>
      <c r="F110" s="969"/>
      <c r="G110" s="570"/>
      <c r="H110" s="570"/>
      <c r="I110" s="570"/>
      <c r="J110" s="570"/>
      <c r="K110" s="386"/>
      <c r="L110" s="382"/>
    </row>
    <row r="111" spans="1:12" s="383" customFormat="1" ht="15" customHeight="1" outlineLevel="1">
      <c r="B111" s="377"/>
      <c r="C111" s="977"/>
      <c r="D111" s="569"/>
      <c r="E111" s="982" t="s">
        <v>491</v>
      </c>
      <c r="F111" s="969"/>
      <c r="G111" s="570"/>
      <c r="H111" s="570"/>
      <c r="I111" s="570"/>
      <c r="J111" s="570"/>
      <c r="K111" s="386"/>
      <c r="L111" s="382"/>
    </row>
    <row r="112" spans="1:12" s="383" customFormat="1" ht="15" customHeight="1" outlineLevel="1">
      <c r="B112" s="377"/>
      <c r="C112" s="977"/>
      <c r="D112" s="569"/>
      <c r="E112" s="982" t="s">
        <v>492</v>
      </c>
      <c r="F112" s="969"/>
      <c r="G112" s="570"/>
      <c r="H112" s="570"/>
      <c r="I112" s="570"/>
      <c r="J112" s="570"/>
      <c r="K112" s="386"/>
      <c r="L112" s="382"/>
    </row>
    <row r="113" spans="1:12" s="383" customFormat="1" ht="15" customHeight="1" outlineLevel="1">
      <c r="B113" s="377"/>
      <c r="C113" s="977"/>
      <c r="D113" s="569"/>
      <c r="E113" s="982" t="s">
        <v>493</v>
      </c>
      <c r="F113" s="969"/>
      <c r="G113" s="570"/>
      <c r="H113" s="570"/>
      <c r="I113" s="570"/>
      <c r="J113" s="570"/>
      <c r="K113" s="386"/>
      <c r="L113" s="382"/>
    </row>
    <row r="114" spans="1:12" s="356" customFormat="1" ht="15" customHeight="1">
      <c r="B114" s="373"/>
      <c r="C114" s="977"/>
      <c r="D114" s="991" t="s">
        <v>494</v>
      </c>
      <c r="E114" s="992"/>
      <c r="F114" s="920"/>
      <c r="G114" s="574">
        <f>SUM(G115:G120)</f>
        <v>0</v>
      </c>
      <c r="H114" s="574">
        <f t="shared" ref="H114:K114" si="1">SUM(H115:H120)</f>
        <v>0</v>
      </c>
      <c r="I114" s="574">
        <f t="shared" si="1"/>
        <v>0</v>
      </c>
      <c r="J114" s="574">
        <f t="shared" si="1"/>
        <v>0</v>
      </c>
      <c r="K114" s="388">
        <f t="shared" si="1"/>
        <v>0</v>
      </c>
      <c r="L114" s="355"/>
    </row>
    <row r="115" spans="1:12" s="383" customFormat="1" ht="15" customHeight="1" outlineLevel="1">
      <c r="B115" s="377"/>
      <c r="C115" s="977"/>
      <c r="D115" s="378"/>
      <c r="E115" s="980" t="s">
        <v>495</v>
      </c>
      <c r="F115" s="981"/>
      <c r="G115" s="407"/>
      <c r="H115" s="407"/>
      <c r="I115" s="407"/>
      <c r="J115" s="407"/>
      <c r="K115" s="575"/>
      <c r="L115" s="382"/>
    </row>
    <row r="116" spans="1:12" s="383" customFormat="1" ht="15" customHeight="1" outlineLevel="1">
      <c r="B116" s="377"/>
      <c r="C116" s="977"/>
      <c r="D116" s="569"/>
      <c r="E116" s="982" t="s">
        <v>496</v>
      </c>
      <c r="F116" s="969"/>
      <c r="G116" s="570"/>
      <c r="H116" s="570"/>
      <c r="I116" s="570"/>
      <c r="J116" s="570"/>
      <c r="K116" s="386"/>
      <c r="L116" s="382"/>
    </row>
    <row r="117" spans="1:12" s="383" customFormat="1" ht="15" customHeight="1" outlineLevel="1">
      <c r="B117" s="377"/>
      <c r="C117" s="977"/>
      <c r="D117" s="569"/>
      <c r="E117" s="983" t="s">
        <v>27</v>
      </c>
      <c r="F117" s="957"/>
      <c r="G117" s="576"/>
      <c r="H117" s="570"/>
      <c r="I117" s="570"/>
      <c r="J117" s="570"/>
      <c r="K117" s="386"/>
      <c r="L117" s="382"/>
    </row>
    <row r="118" spans="1:12" s="383" customFormat="1" ht="15" customHeight="1" outlineLevel="1">
      <c r="B118" s="377"/>
      <c r="C118" s="977"/>
      <c r="D118" s="569"/>
      <c r="E118" s="983" t="s">
        <v>497</v>
      </c>
      <c r="F118" s="957"/>
      <c r="G118" s="570"/>
      <c r="H118" s="570"/>
      <c r="I118" s="570"/>
      <c r="J118" s="570"/>
      <c r="K118" s="386"/>
      <c r="L118" s="382"/>
    </row>
    <row r="119" spans="1:12" s="383" customFormat="1" ht="15" customHeight="1" outlineLevel="1" thickBot="1">
      <c r="B119" s="377"/>
      <c r="C119" s="977"/>
      <c r="D119" s="569"/>
      <c r="E119" s="983" t="s">
        <v>498</v>
      </c>
      <c r="F119" s="957"/>
      <c r="G119" s="576"/>
      <c r="H119" s="571"/>
      <c r="I119" s="571"/>
      <c r="J119" s="571"/>
      <c r="K119" s="386"/>
      <c r="L119" s="382"/>
    </row>
    <row r="120" spans="1:12" s="383" customFormat="1" ht="15" customHeight="1" outlineLevel="1" thickBot="1">
      <c r="B120" s="377"/>
      <c r="C120" s="572"/>
      <c r="D120" s="573"/>
      <c r="E120" s="984" t="s">
        <v>612</v>
      </c>
      <c r="F120" s="985"/>
      <c r="G120" s="442"/>
      <c r="H120" s="442"/>
      <c r="I120" s="442"/>
      <c r="J120" s="442"/>
      <c r="K120" s="577"/>
      <c r="L120" s="382"/>
    </row>
    <row r="121" spans="1:12" ht="16.5" customHeight="1" thickBot="1">
      <c r="A121" s="356"/>
      <c r="B121" s="346"/>
      <c r="C121" s="930" t="s">
        <v>499</v>
      </c>
      <c r="D121" s="931"/>
      <c r="E121" s="931"/>
      <c r="F121" s="931"/>
      <c r="G121" s="393">
        <f>SUM(G108,G114)</f>
        <v>0</v>
      </c>
      <c r="H121" s="393">
        <f>SUM(H108,H114)</f>
        <v>0</v>
      </c>
      <c r="I121" s="393">
        <f>SUM(I108,I114)</f>
        <v>0</v>
      </c>
      <c r="J121" s="393">
        <f>SUM(J108,J114)</f>
        <v>0</v>
      </c>
      <c r="K121" s="394">
        <f>SUM(K108,K114)</f>
        <v>0</v>
      </c>
      <c r="L121" s="345"/>
    </row>
    <row r="122" spans="1:12" s="356" customFormat="1" ht="7.5" customHeight="1" thickBot="1">
      <c r="A122" s="341"/>
      <c r="B122" s="373"/>
      <c r="C122" s="977"/>
      <c r="D122" s="978"/>
      <c r="E122" s="978"/>
      <c r="F122" s="978"/>
      <c r="G122" s="978"/>
      <c r="H122" s="978"/>
      <c r="I122" s="978"/>
      <c r="J122" s="978"/>
      <c r="K122" s="979"/>
      <c r="L122" s="355"/>
    </row>
    <row r="123" spans="1:12" ht="16.5" customHeight="1" thickBot="1">
      <c r="A123" s="443"/>
      <c r="B123" s="346"/>
      <c r="C123" s="930" t="s">
        <v>500</v>
      </c>
      <c r="D123" s="931"/>
      <c r="E123" s="931"/>
      <c r="F123" s="931" t="s">
        <v>501</v>
      </c>
      <c r="G123" s="393">
        <f>G121-G117+G131+G151-G162-G182-G205</f>
        <v>0</v>
      </c>
      <c r="H123" s="393">
        <f>H121-H117+H131+H151-H162-H182-H205</f>
        <v>0</v>
      </c>
      <c r="I123" s="393">
        <f>I121-I117+I131+I151-I162-I182-I205</f>
        <v>0</v>
      </c>
      <c r="J123" s="393">
        <f>J121-J117+J131+J151-J162-J182-J205</f>
        <v>0</v>
      </c>
      <c r="K123" s="394">
        <f>K121-K117+K131+K151-K162-K182-K205</f>
        <v>0</v>
      </c>
      <c r="L123" s="345"/>
    </row>
    <row r="124" spans="1:12" ht="7.5" customHeight="1">
      <c r="B124" s="346"/>
      <c r="C124" s="932"/>
      <c r="D124" s="933"/>
      <c r="E124" s="933"/>
      <c r="F124" s="933"/>
      <c r="G124" s="933"/>
      <c r="H124" s="933"/>
      <c r="I124" s="933"/>
      <c r="J124" s="933"/>
      <c r="K124" s="934"/>
      <c r="L124" s="345"/>
    </row>
    <row r="125" spans="1:12" ht="16.5" customHeight="1">
      <c r="B125" s="346"/>
      <c r="C125" s="935" t="s">
        <v>502</v>
      </c>
      <c r="D125" s="936"/>
      <c r="E125" s="936"/>
      <c r="F125" s="936"/>
      <c r="G125" s="437"/>
      <c r="H125" s="438"/>
      <c r="I125" s="438"/>
      <c r="J125" s="438"/>
      <c r="K125" s="439"/>
      <c r="L125" s="345"/>
    </row>
    <row r="126" spans="1:12" ht="16.5" customHeight="1">
      <c r="B126" s="346"/>
      <c r="C126" s="935" t="s">
        <v>503</v>
      </c>
      <c r="D126" s="936"/>
      <c r="E126" s="936"/>
      <c r="F126" s="936"/>
      <c r="G126" s="437"/>
      <c r="H126" s="438"/>
      <c r="I126" s="438"/>
      <c r="J126" s="438"/>
      <c r="K126" s="439"/>
      <c r="L126" s="345"/>
    </row>
    <row r="127" spans="1:12" s="356" customFormat="1" ht="15" customHeight="1">
      <c r="A127" s="341"/>
      <c r="B127" s="373"/>
      <c r="C127" s="444"/>
      <c r="D127" s="918" t="s">
        <v>504</v>
      </c>
      <c r="E127" s="919"/>
      <c r="F127" s="920"/>
      <c r="G127" s="387">
        <f>SUM(G128:G134)</f>
        <v>0</v>
      </c>
      <c r="H127" s="387">
        <f>SUM(H128:H134)</f>
        <v>0</v>
      </c>
      <c r="I127" s="387">
        <f>SUM(I128:I134)</f>
        <v>0</v>
      </c>
      <c r="J127" s="387">
        <f>SUM(J128:J134)</f>
        <v>0</v>
      </c>
      <c r="K127" s="388">
        <f>SUM(K128:K134)</f>
        <v>0</v>
      </c>
      <c r="L127" s="355"/>
    </row>
    <row r="128" spans="1:12" s="383" customFormat="1" ht="13.5" customHeight="1" outlineLevel="1">
      <c r="A128" s="356"/>
      <c r="B128" s="377"/>
      <c r="C128" s="444"/>
      <c r="D128" s="378"/>
      <c r="E128" s="962" t="s">
        <v>505</v>
      </c>
      <c r="F128" s="963"/>
      <c r="G128" s="407"/>
      <c r="H128" s="380"/>
      <c r="I128" s="380"/>
      <c r="J128" s="380"/>
      <c r="K128" s="381"/>
      <c r="L128" s="382"/>
    </row>
    <row r="129" spans="1:12" s="383" customFormat="1" ht="13.5" customHeight="1" outlineLevel="1">
      <c r="B129" s="377"/>
      <c r="C129" s="444"/>
      <c r="E129" s="956" t="s">
        <v>506</v>
      </c>
      <c r="F129" s="957"/>
      <c r="G129" s="385"/>
      <c r="H129" s="385"/>
      <c r="I129" s="385"/>
      <c r="J129" s="385"/>
      <c r="K129" s="386"/>
      <c r="L129" s="382"/>
    </row>
    <row r="130" spans="1:12" s="383" customFormat="1" ht="13.5" customHeight="1" outlineLevel="1">
      <c r="B130" s="377"/>
      <c r="C130" s="444"/>
      <c r="E130" s="956" t="s">
        <v>507</v>
      </c>
      <c r="F130" s="957"/>
      <c r="G130" s="385"/>
      <c r="H130" s="385"/>
      <c r="I130" s="385"/>
      <c r="J130" s="385"/>
      <c r="K130" s="386"/>
      <c r="L130" s="382"/>
    </row>
    <row r="131" spans="1:12" s="356" customFormat="1" ht="15" customHeight="1" outlineLevel="1">
      <c r="B131" s="445"/>
      <c r="C131" s="373"/>
      <c r="E131" s="956" t="s">
        <v>508</v>
      </c>
      <c r="F131" s="957"/>
      <c r="G131" s="385"/>
      <c r="H131" s="385"/>
      <c r="I131" s="385"/>
      <c r="J131" s="385"/>
      <c r="K131" s="386"/>
      <c r="L131" s="355"/>
    </row>
    <row r="132" spans="1:12" s="383" customFormat="1" ht="13.5" customHeight="1" outlineLevel="1">
      <c r="B132" s="377"/>
      <c r="C132" s="444"/>
      <c r="E132" s="956" t="s">
        <v>509</v>
      </c>
      <c r="F132" s="957"/>
      <c r="G132" s="385"/>
      <c r="H132" s="385"/>
      <c r="I132" s="385"/>
      <c r="J132" s="385"/>
      <c r="K132" s="386"/>
      <c r="L132" s="382"/>
    </row>
    <row r="133" spans="1:12" s="383" customFormat="1" ht="13.5" customHeight="1" outlineLevel="1">
      <c r="B133" s="377"/>
      <c r="C133" s="444"/>
      <c r="E133" s="956" t="s">
        <v>510</v>
      </c>
      <c r="F133" s="957"/>
      <c r="G133" s="385"/>
      <c r="H133" s="385"/>
      <c r="I133" s="385"/>
      <c r="J133" s="385"/>
      <c r="K133" s="386"/>
      <c r="L133" s="382"/>
    </row>
    <row r="134" spans="1:12" s="356" customFormat="1" ht="15" customHeight="1" outlineLevel="1">
      <c r="B134" s="373"/>
      <c r="C134" s="444"/>
      <c r="E134" s="956" t="s">
        <v>511</v>
      </c>
      <c r="F134" s="957"/>
      <c r="G134" s="385"/>
      <c r="H134" s="385"/>
      <c r="I134" s="385"/>
      <c r="J134" s="385"/>
      <c r="K134" s="386"/>
      <c r="L134" s="355"/>
    </row>
    <row r="135" spans="1:12" s="356" customFormat="1" ht="15" customHeight="1">
      <c r="A135" s="383"/>
      <c r="B135" s="373"/>
      <c r="C135" s="444"/>
      <c r="D135" s="918" t="s">
        <v>512</v>
      </c>
      <c r="E135" s="919"/>
      <c r="F135" s="920"/>
      <c r="G135" s="385"/>
      <c r="H135" s="389"/>
      <c r="I135" s="389"/>
      <c r="J135" s="389"/>
      <c r="K135" s="390"/>
      <c r="L135" s="355"/>
    </row>
    <row r="136" spans="1:12" s="356" customFormat="1" ht="15" customHeight="1">
      <c r="B136" s="373"/>
      <c r="C136" s="444"/>
      <c r="D136" s="918" t="s">
        <v>513</v>
      </c>
      <c r="E136" s="919"/>
      <c r="F136" s="920"/>
      <c r="G136" s="387">
        <f>SUM(G137:G138)</f>
        <v>0</v>
      </c>
      <c r="H136" s="387">
        <f>SUM(H137:H138)</f>
        <v>0</v>
      </c>
      <c r="I136" s="387">
        <f>SUM(I137:I138)</f>
        <v>0</v>
      </c>
      <c r="J136" s="387">
        <f>SUM(J137:J138)</f>
        <v>0</v>
      </c>
      <c r="K136" s="388">
        <f>SUM(K137:K138)</f>
        <v>0</v>
      </c>
      <c r="L136" s="355"/>
    </row>
    <row r="137" spans="1:12" s="356" customFormat="1" ht="15" customHeight="1" outlineLevel="1">
      <c r="B137" s="373"/>
      <c r="C137" s="444"/>
      <c r="D137" s="378"/>
      <c r="E137" s="962" t="s">
        <v>514</v>
      </c>
      <c r="F137" s="963"/>
      <c r="G137" s="407"/>
      <c r="H137" s="380"/>
      <c r="I137" s="380"/>
      <c r="J137" s="380"/>
      <c r="K137" s="381"/>
      <c r="L137" s="355"/>
    </row>
    <row r="138" spans="1:12" s="356" customFormat="1" ht="15" customHeight="1" outlineLevel="1">
      <c r="B138" s="373"/>
      <c r="C138" s="444"/>
      <c r="D138" s="446"/>
      <c r="E138" s="956" t="s">
        <v>170</v>
      </c>
      <c r="F138" s="957"/>
      <c r="G138" s="385"/>
      <c r="H138" s="389"/>
      <c r="I138" s="389"/>
      <c r="J138" s="389"/>
      <c r="K138" s="390"/>
      <c r="L138" s="355"/>
    </row>
    <row r="139" spans="1:12" s="356" customFormat="1" ht="15" customHeight="1">
      <c r="B139" s="373"/>
      <c r="C139" s="444"/>
      <c r="D139" s="918" t="s">
        <v>515</v>
      </c>
      <c r="E139" s="919"/>
      <c r="F139" s="920"/>
      <c r="G139" s="389">
        <f>SUM(G140:G141)</f>
        <v>0</v>
      </c>
      <c r="H139" s="389">
        <f t="shared" ref="H139:K139" si="2">SUM(H140:H141)</f>
        <v>0</v>
      </c>
      <c r="I139" s="389">
        <f t="shared" si="2"/>
        <v>0</v>
      </c>
      <c r="J139" s="389">
        <f t="shared" si="2"/>
        <v>0</v>
      </c>
      <c r="K139" s="390">
        <f t="shared" si="2"/>
        <v>0</v>
      </c>
      <c r="L139" s="355"/>
    </row>
    <row r="140" spans="1:12" s="356" customFormat="1" ht="15" customHeight="1" outlineLevel="1">
      <c r="B140" s="373"/>
      <c r="C140" s="444"/>
      <c r="D140" s="378"/>
      <c r="E140" s="962" t="s">
        <v>516</v>
      </c>
      <c r="F140" s="963"/>
      <c r="G140" s="407"/>
      <c r="H140" s="380"/>
      <c r="I140" s="380"/>
      <c r="J140" s="380"/>
      <c r="K140" s="381"/>
      <c r="L140" s="355"/>
    </row>
    <row r="141" spans="1:12" s="383" customFormat="1" ht="13.5" customHeight="1" outlineLevel="1">
      <c r="B141" s="377"/>
      <c r="C141" s="444"/>
      <c r="E141" s="956" t="s">
        <v>170</v>
      </c>
      <c r="F141" s="957"/>
      <c r="G141" s="385"/>
      <c r="H141" s="385"/>
      <c r="I141" s="385"/>
      <c r="J141" s="385"/>
      <c r="K141" s="386"/>
      <c r="L141" s="382"/>
    </row>
    <row r="142" spans="1:12" s="356" customFormat="1" ht="15" customHeight="1" thickBot="1">
      <c r="B142" s="373"/>
      <c r="C142" s="447"/>
      <c r="D142" s="972" t="s">
        <v>517</v>
      </c>
      <c r="E142" s="973"/>
      <c r="F142" s="974"/>
      <c r="G142" s="448"/>
      <c r="H142" s="391"/>
      <c r="I142" s="391"/>
      <c r="J142" s="391"/>
      <c r="K142" s="392"/>
      <c r="L142" s="355"/>
    </row>
    <row r="143" spans="1:12" ht="16.5" customHeight="1" thickBot="1">
      <c r="A143" s="356"/>
      <c r="B143" s="346"/>
      <c r="C143" s="975" t="s">
        <v>518</v>
      </c>
      <c r="D143" s="976"/>
      <c r="E143" s="976"/>
      <c r="F143" s="976"/>
      <c r="G143" s="402">
        <f>G127+G135+G136+G139+G142</f>
        <v>0</v>
      </c>
      <c r="H143" s="402">
        <f>H127+H135+H136+H139+H142</f>
        <v>0</v>
      </c>
      <c r="I143" s="402">
        <f>I127+I135+I136+I139+I142</f>
        <v>0</v>
      </c>
      <c r="J143" s="402">
        <f>SUM(J135,J136,J139,J142,J127)</f>
        <v>0</v>
      </c>
      <c r="K143" s="403">
        <f>SUM(K135:K142,K127)</f>
        <v>0</v>
      </c>
      <c r="L143" s="345"/>
    </row>
    <row r="144" spans="1:12" ht="7.5" customHeight="1">
      <c r="B144" s="346"/>
      <c r="C144" s="932"/>
      <c r="D144" s="933"/>
      <c r="E144" s="933"/>
      <c r="F144" s="933"/>
      <c r="G144" s="933"/>
      <c r="H144" s="933"/>
      <c r="I144" s="933"/>
      <c r="J144" s="933"/>
      <c r="K144" s="934"/>
      <c r="L144" s="345"/>
    </row>
    <row r="145" spans="1:12" ht="16.5" customHeight="1">
      <c r="B145" s="346"/>
      <c r="C145" s="935" t="s">
        <v>519</v>
      </c>
      <c r="D145" s="936"/>
      <c r="E145" s="936"/>
      <c r="F145" s="936"/>
      <c r="G145" s="437"/>
      <c r="H145" s="438"/>
      <c r="I145" s="438"/>
      <c r="J145" s="438"/>
      <c r="K145" s="439"/>
      <c r="L145" s="345"/>
    </row>
    <row r="146" spans="1:12" s="356" customFormat="1" ht="15" customHeight="1">
      <c r="A146" s="341"/>
      <c r="B146" s="373"/>
      <c r="C146" s="935"/>
      <c r="D146" s="918" t="s">
        <v>520</v>
      </c>
      <c r="E146" s="919"/>
      <c r="F146" s="920"/>
      <c r="G146" s="387">
        <f>SUM(G147:G153)</f>
        <v>0</v>
      </c>
      <c r="H146" s="387">
        <f>SUM(H147:H153)</f>
        <v>0</v>
      </c>
      <c r="I146" s="387">
        <f>SUM(I147:I153)</f>
        <v>0</v>
      </c>
      <c r="J146" s="387">
        <f>SUM(J147:J153)</f>
        <v>0</v>
      </c>
      <c r="K146" s="388">
        <f>SUM(K147:K153)</f>
        <v>0</v>
      </c>
      <c r="L146" s="355"/>
    </row>
    <row r="147" spans="1:12" s="383" customFormat="1" ht="13.5" customHeight="1" outlineLevel="1">
      <c r="B147" s="377"/>
      <c r="C147" s="935"/>
      <c r="D147" s="378"/>
      <c r="E147" s="962" t="s">
        <v>521</v>
      </c>
      <c r="F147" s="963"/>
      <c r="G147" s="407"/>
      <c r="H147" s="380"/>
      <c r="I147" s="380"/>
      <c r="J147" s="380"/>
      <c r="K147" s="381"/>
      <c r="L147" s="382"/>
    </row>
    <row r="148" spans="1:12" s="383" customFormat="1" ht="15" customHeight="1" outlineLevel="1">
      <c r="B148" s="449"/>
      <c r="C148" s="935"/>
      <c r="E148" s="956" t="s">
        <v>522</v>
      </c>
      <c r="F148" s="957"/>
      <c r="G148" s="408"/>
      <c r="H148" s="408"/>
      <c r="I148" s="408"/>
      <c r="J148" s="408"/>
      <c r="K148" s="450"/>
      <c r="L148" s="382"/>
    </row>
    <row r="149" spans="1:12" s="383" customFormat="1" ht="15" customHeight="1" outlineLevel="1">
      <c r="B149" s="449"/>
      <c r="C149" s="935"/>
      <c r="E149" s="956" t="s">
        <v>523</v>
      </c>
      <c r="F149" s="957"/>
      <c r="G149" s="408"/>
      <c r="H149" s="408"/>
      <c r="I149" s="408"/>
      <c r="J149" s="408"/>
      <c r="K149" s="450"/>
      <c r="L149" s="382"/>
    </row>
    <row r="150" spans="1:12" s="383" customFormat="1" ht="15" customHeight="1" outlineLevel="1">
      <c r="B150" s="449"/>
      <c r="C150" s="935"/>
      <c r="E150" s="956" t="s">
        <v>507</v>
      </c>
      <c r="F150" s="957"/>
      <c r="G150" s="408"/>
      <c r="H150" s="408"/>
      <c r="I150" s="408"/>
      <c r="J150" s="408"/>
      <c r="K150" s="450"/>
      <c r="L150" s="382"/>
    </row>
    <row r="151" spans="1:12" s="383" customFormat="1" ht="13.5" customHeight="1" outlineLevel="1">
      <c r="B151" s="377"/>
      <c r="C151" s="935"/>
      <c r="E151" s="968" t="s">
        <v>508</v>
      </c>
      <c r="F151" s="969"/>
      <c r="G151" s="408"/>
      <c r="H151" s="385"/>
      <c r="I151" s="385"/>
      <c r="J151" s="385"/>
      <c r="K151" s="386"/>
      <c r="L151" s="382"/>
    </row>
    <row r="152" spans="1:12" s="383" customFormat="1" ht="13.5" customHeight="1" outlineLevel="1">
      <c r="B152" s="377"/>
      <c r="C152" s="935"/>
      <c r="E152" s="956" t="s">
        <v>509</v>
      </c>
      <c r="F152" s="957"/>
      <c r="G152" s="408"/>
      <c r="H152" s="385"/>
      <c r="I152" s="385"/>
      <c r="J152" s="385"/>
      <c r="K152" s="386"/>
      <c r="L152" s="382"/>
    </row>
    <row r="153" spans="1:12" s="383" customFormat="1" ht="13.5" customHeight="1" outlineLevel="1">
      <c r="B153" s="377"/>
      <c r="C153" s="935"/>
      <c r="E153" s="956" t="s">
        <v>170</v>
      </c>
      <c r="F153" s="957"/>
      <c r="G153" s="408"/>
      <c r="H153" s="408"/>
      <c r="I153" s="385"/>
      <c r="J153" s="385"/>
      <c r="K153" s="386"/>
      <c r="L153" s="382"/>
    </row>
    <row r="154" spans="1:12" s="356" customFormat="1" ht="15" customHeight="1">
      <c r="A154" s="383"/>
      <c r="B154" s="373"/>
      <c r="C154" s="935"/>
      <c r="D154" s="918" t="s">
        <v>524</v>
      </c>
      <c r="E154" s="919"/>
      <c r="F154" s="920"/>
      <c r="G154" s="387">
        <f>SUM(G155:G158)</f>
        <v>0</v>
      </c>
      <c r="H154" s="387">
        <f>SUM(H155:H158)</f>
        <v>0</v>
      </c>
      <c r="I154" s="387">
        <f>SUM(I155:I158)</f>
        <v>0</v>
      </c>
      <c r="J154" s="387">
        <f>SUM(J155:J158)</f>
        <v>0</v>
      </c>
      <c r="K154" s="388">
        <f>SUM(K155:K158)</f>
        <v>0</v>
      </c>
      <c r="L154" s="355"/>
    </row>
    <row r="155" spans="1:12" s="383" customFormat="1" ht="15" customHeight="1" outlineLevel="1">
      <c r="B155" s="377"/>
      <c r="C155" s="935"/>
      <c r="D155" s="404"/>
      <c r="E155" s="962" t="s">
        <v>525</v>
      </c>
      <c r="F155" s="963"/>
      <c r="G155" s="407"/>
      <c r="H155" s="380"/>
      <c r="I155" s="380"/>
      <c r="J155" s="380"/>
      <c r="K155" s="381"/>
      <c r="L155" s="382"/>
    </row>
    <row r="156" spans="1:12" s="383" customFormat="1" ht="15" customHeight="1" outlineLevel="1">
      <c r="B156" s="377"/>
      <c r="C156" s="935"/>
      <c r="E156" s="964" t="s">
        <v>526</v>
      </c>
      <c r="F156" s="965"/>
      <c r="G156" s="385"/>
      <c r="H156" s="385"/>
      <c r="I156" s="385"/>
      <c r="J156" s="385"/>
      <c r="K156" s="386"/>
      <c r="L156" s="382"/>
    </row>
    <row r="157" spans="1:12" s="383" customFormat="1" ht="15" customHeight="1" outlineLevel="1">
      <c r="B157" s="377"/>
      <c r="C157" s="935"/>
      <c r="E157" s="966" t="s">
        <v>516</v>
      </c>
      <c r="F157" s="967"/>
      <c r="G157" s="385"/>
      <c r="H157" s="385"/>
      <c r="I157" s="385"/>
      <c r="J157" s="385"/>
      <c r="K157" s="386"/>
      <c r="L157" s="382"/>
    </row>
    <row r="158" spans="1:12" s="383" customFormat="1" ht="15" customHeight="1" outlineLevel="1">
      <c r="B158" s="377"/>
      <c r="C158" s="935"/>
      <c r="E158" s="966" t="s">
        <v>170</v>
      </c>
      <c r="F158" s="967"/>
      <c r="G158" s="385"/>
      <c r="H158" s="385"/>
      <c r="I158" s="408"/>
      <c r="J158" s="408"/>
      <c r="K158" s="386"/>
      <c r="L158" s="382"/>
    </row>
    <row r="159" spans="1:12" s="356" customFormat="1" ht="15" customHeight="1">
      <c r="B159" s="373"/>
      <c r="C159" s="935"/>
      <c r="D159" s="918" t="s">
        <v>527</v>
      </c>
      <c r="E159" s="919"/>
      <c r="F159" s="920"/>
      <c r="G159" s="389"/>
      <c r="H159" s="389"/>
      <c r="I159" s="387"/>
      <c r="J159" s="387"/>
      <c r="K159" s="390"/>
      <c r="L159" s="355"/>
    </row>
    <row r="160" spans="1:12" s="356" customFormat="1" ht="15" customHeight="1">
      <c r="B160" s="373"/>
      <c r="C160" s="935"/>
      <c r="D160" s="918" t="s">
        <v>528</v>
      </c>
      <c r="E160" s="919"/>
      <c r="F160" s="920"/>
      <c r="G160" s="387">
        <f>SUM(G161:G163)</f>
        <v>0</v>
      </c>
      <c r="H160" s="387">
        <f>SUM(H161:H163)</f>
        <v>0</v>
      </c>
      <c r="I160" s="387">
        <f>SUM(I161:I163)</f>
        <v>0</v>
      </c>
      <c r="J160" s="387">
        <f>SUM(J161:J163)</f>
        <v>0</v>
      </c>
      <c r="K160" s="388">
        <f>SUM(K161:K163)</f>
        <v>0</v>
      </c>
      <c r="L160" s="355"/>
    </row>
    <row r="161" spans="1:13" s="383" customFormat="1" ht="15" customHeight="1" outlineLevel="1">
      <c r="B161" s="377"/>
      <c r="C161" s="935"/>
      <c r="D161" s="404"/>
      <c r="E161" s="962" t="s">
        <v>529</v>
      </c>
      <c r="F161" s="963"/>
      <c r="G161" s="407"/>
      <c r="H161" s="380"/>
      <c r="I161" s="380"/>
      <c r="J161" s="380"/>
      <c r="K161" s="381"/>
      <c r="L161" s="382"/>
    </row>
    <row r="162" spans="1:13" s="383" customFormat="1" ht="15" customHeight="1" outlineLevel="1">
      <c r="B162" s="377"/>
      <c r="C162" s="935"/>
      <c r="D162" s="398"/>
      <c r="E162" s="956" t="s">
        <v>530</v>
      </c>
      <c r="F162" s="957"/>
      <c r="G162" s="408"/>
      <c r="H162" s="385"/>
      <c r="I162" s="385"/>
      <c r="J162" s="385"/>
      <c r="K162" s="386"/>
      <c r="L162" s="382"/>
    </row>
    <row r="163" spans="1:13" s="383" customFormat="1" ht="15" customHeight="1" outlineLevel="1" thickBot="1">
      <c r="B163" s="377"/>
      <c r="C163" s="953"/>
      <c r="D163" s="451"/>
      <c r="E163" s="970" t="s">
        <v>170</v>
      </c>
      <c r="F163" s="971"/>
      <c r="G163" s="442"/>
      <c r="H163" s="400"/>
      <c r="I163" s="400"/>
      <c r="J163" s="400"/>
      <c r="K163" s="401"/>
      <c r="L163" s="382"/>
    </row>
    <row r="164" spans="1:13" ht="16.5" customHeight="1" thickBot="1">
      <c r="A164" s="356"/>
      <c r="B164" s="346"/>
      <c r="C164" s="930" t="s">
        <v>531</v>
      </c>
      <c r="D164" s="931"/>
      <c r="E164" s="931"/>
      <c r="F164" s="931" t="s">
        <v>532</v>
      </c>
      <c r="G164" s="393">
        <f>G146+G154+G159+G160</f>
        <v>0</v>
      </c>
      <c r="H164" s="393">
        <f>H146+H154+H159+H160</f>
        <v>0</v>
      </c>
      <c r="I164" s="393">
        <f>I146+I154+I159+I160</f>
        <v>0</v>
      </c>
      <c r="J164" s="393">
        <f>SUM(J146,J154,J159,J160)</f>
        <v>0</v>
      </c>
      <c r="K164" s="394">
        <f>SUM(K146,K154,K159,K160)</f>
        <v>0</v>
      </c>
      <c r="L164" s="345"/>
    </row>
    <row r="165" spans="1:13" ht="16.5" customHeight="1" thickBot="1">
      <c r="A165" s="356"/>
      <c r="B165" s="346"/>
      <c r="C165" s="928" t="s">
        <v>532</v>
      </c>
      <c r="D165" s="929"/>
      <c r="E165" s="929"/>
      <c r="F165" s="929"/>
      <c r="G165" s="452">
        <f>G121+G143+G164</f>
        <v>0</v>
      </c>
      <c r="H165" s="452">
        <f>H121+H143+H164</f>
        <v>0</v>
      </c>
      <c r="I165" s="452">
        <f>I121+I143+I164</f>
        <v>0</v>
      </c>
      <c r="J165" s="452">
        <f>J121+J143+J164</f>
        <v>0</v>
      </c>
      <c r="K165" s="453">
        <f>K121+K143+K164</f>
        <v>0</v>
      </c>
      <c r="L165" s="345"/>
    </row>
    <row r="166" spans="1:13" ht="16.5" customHeight="1" thickBot="1">
      <c r="B166" s="346"/>
      <c r="C166" s="932"/>
      <c r="D166" s="933"/>
      <c r="E166" s="933"/>
      <c r="F166" s="933"/>
      <c r="G166" s="933"/>
      <c r="H166" s="933"/>
      <c r="I166" s="933"/>
      <c r="J166" s="933"/>
      <c r="K166" s="934"/>
      <c r="L166" s="345"/>
    </row>
    <row r="167" spans="1:13" ht="18.75" thickBot="1">
      <c r="B167" s="346"/>
      <c r="C167" s="948" t="s">
        <v>533</v>
      </c>
      <c r="D167" s="949"/>
      <c r="E167" s="949"/>
      <c r="F167" s="949" t="s">
        <v>533</v>
      </c>
      <c r="G167" s="949"/>
      <c r="H167" s="949"/>
      <c r="I167" s="949"/>
      <c r="J167" s="949"/>
      <c r="K167" s="950"/>
      <c r="L167" s="345"/>
      <c r="M167" s="385"/>
    </row>
    <row r="168" spans="1:13" ht="16.5" customHeight="1">
      <c r="B168" s="346"/>
      <c r="C168" s="951" t="s">
        <v>534</v>
      </c>
      <c r="D168" s="952"/>
      <c r="E168" s="952"/>
      <c r="F168" s="952"/>
      <c r="G168" s="454"/>
      <c r="H168" s="455"/>
      <c r="I168" s="455"/>
      <c r="J168" s="455"/>
      <c r="K168" s="456"/>
      <c r="L168" s="345"/>
    </row>
    <row r="169" spans="1:13" s="356" customFormat="1" ht="15" customHeight="1">
      <c r="A169" s="341"/>
      <c r="B169" s="373"/>
      <c r="C169" s="935"/>
      <c r="D169" s="918" t="s">
        <v>535</v>
      </c>
      <c r="E169" s="919"/>
      <c r="F169" s="920"/>
      <c r="G169" s="387">
        <f>G170-G174+G175-G176+G177+G178</f>
        <v>0</v>
      </c>
      <c r="H169" s="387">
        <f>H170-H174+H175-H176+H177+H178</f>
        <v>0</v>
      </c>
      <c r="I169" s="387">
        <f>I170-I174+I175-I176+I177+I178</f>
        <v>0</v>
      </c>
      <c r="J169" s="387">
        <f>J170-J174+J175-J176+J177+J178</f>
        <v>0</v>
      </c>
      <c r="K169" s="388">
        <f>K170-K174+K175-K176+K177+K178</f>
        <v>0</v>
      </c>
      <c r="L169" s="355"/>
    </row>
    <row r="170" spans="1:13" s="356" customFormat="1" ht="12.75" outlineLevel="1">
      <c r="B170" s="373"/>
      <c r="C170" s="935"/>
      <c r="D170" s="374"/>
      <c r="E170" s="954" t="s">
        <v>536</v>
      </c>
      <c r="F170" s="955"/>
      <c r="G170" s="375">
        <f>SUM(G171:G173)</f>
        <v>0</v>
      </c>
      <c r="H170" s="375">
        <f>SUM(H171:H173)</f>
        <v>0</v>
      </c>
      <c r="I170" s="375">
        <f>SUM(I171:I173)</f>
        <v>0</v>
      </c>
      <c r="J170" s="375">
        <f>SUM(J171:J173)</f>
        <v>0</v>
      </c>
      <c r="K170" s="376">
        <f>SUM(K171:K173)</f>
        <v>0</v>
      </c>
      <c r="L170" s="355"/>
    </row>
    <row r="171" spans="1:13" s="383" customFormat="1" ht="13.5" customHeight="1" outlineLevel="1">
      <c r="B171" s="377"/>
      <c r="C171" s="935"/>
      <c r="E171" s="404"/>
      <c r="F171" s="379" t="s">
        <v>537</v>
      </c>
      <c r="G171" s="407"/>
      <c r="H171" s="380"/>
      <c r="I171" s="441"/>
      <c r="J171" s="441"/>
      <c r="K171" s="381"/>
      <c r="L171" s="382"/>
    </row>
    <row r="172" spans="1:13" s="383" customFormat="1" ht="13.5" customHeight="1" outlineLevel="1">
      <c r="B172" s="377"/>
      <c r="C172" s="935"/>
      <c r="E172" s="398"/>
      <c r="F172" s="384" t="s">
        <v>538</v>
      </c>
      <c r="G172" s="385"/>
      <c r="H172" s="385"/>
      <c r="I172" s="385"/>
      <c r="J172" s="385"/>
      <c r="K172" s="386"/>
      <c r="L172" s="382"/>
    </row>
    <row r="173" spans="1:13" s="383" customFormat="1" ht="13.5" customHeight="1" outlineLevel="1">
      <c r="B173" s="377"/>
      <c r="C173" s="935"/>
      <c r="E173" s="398"/>
      <c r="F173" s="384" t="s">
        <v>435</v>
      </c>
      <c r="G173" s="385"/>
      <c r="H173" s="385"/>
      <c r="I173" s="457"/>
      <c r="J173" s="457"/>
      <c r="K173" s="386"/>
      <c r="L173" s="382"/>
    </row>
    <row r="174" spans="1:13" s="383" customFormat="1" ht="15" customHeight="1" outlineLevel="1">
      <c r="B174" s="377"/>
      <c r="C174" s="935"/>
      <c r="E174" s="956" t="s">
        <v>539</v>
      </c>
      <c r="F174" s="957"/>
      <c r="G174" s="408"/>
      <c r="H174" s="385"/>
      <c r="I174" s="385"/>
      <c r="J174" s="385"/>
      <c r="K174" s="386"/>
      <c r="L174" s="382"/>
    </row>
    <row r="175" spans="1:13" s="383" customFormat="1" ht="13.5" customHeight="1" outlineLevel="1">
      <c r="B175" s="377"/>
      <c r="C175" s="935"/>
      <c r="E175" s="956" t="s">
        <v>540</v>
      </c>
      <c r="F175" s="957"/>
      <c r="G175" s="385"/>
      <c r="H175" s="385"/>
      <c r="I175" s="385"/>
      <c r="J175" s="385"/>
      <c r="K175" s="386"/>
      <c r="L175" s="382"/>
    </row>
    <row r="176" spans="1:13" s="383" customFormat="1" ht="13.5" customHeight="1" outlineLevel="1">
      <c r="B176" s="377"/>
      <c r="C176" s="935"/>
      <c r="E176" s="956" t="s">
        <v>539</v>
      </c>
      <c r="F176" s="957"/>
      <c r="G176" s="385"/>
      <c r="H176" s="385"/>
      <c r="I176" s="385"/>
      <c r="J176" s="385"/>
      <c r="K176" s="386"/>
      <c r="L176" s="382"/>
    </row>
    <row r="177" spans="1:12" s="383" customFormat="1" ht="13.5" customHeight="1" outlineLevel="1">
      <c r="B177" s="377"/>
      <c r="C177" s="935"/>
      <c r="E177" s="956" t="s">
        <v>541</v>
      </c>
      <c r="F177" s="957"/>
      <c r="G177" s="408"/>
      <c r="H177" s="385"/>
      <c r="I177" s="385"/>
      <c r="J177" s="385"/>
      <c r="K177" s="386"/>
      <c r="L177" s="382"/>
    </row>
    <row r="178" spans="1:12" s="383" customFormat="1" ht="13.5" customHeight="1" outlineLevel="1">
      <c r="B178" s="377"/>
      <c r="C178" s="935"/>
      <c r="E178" s="956" t="s">
        <v>542</v>
      </c>
      <c r="F178" s="957"/>
      <c r="G178" s="408"/>
      <c r="H178" s="385"/>
      <c r="I178" s="385"/>
      <c r="J178" s="385"/>
      <c r="K178" s="386"/>
      <c r="L178" s="382"/>
    </row>
    <row r="179" spans="1:12" s="356" customFormat="1" ht="15" customHeight="1">
      <c r="A179" s="383"/>
      <c r="B179" s="373"/>
      <c r="C179" s="935"/>
      <c r="D179" s="918" t="s">
        <v>543</v>
      </c>
      <c r="E179" s="919"/>
      <c r="F179" s="920"/>
      <c r="G179" s="387">
        <f>SUM(G180:G183)</f>
        <v>0</v>
      </c>
      <c r="H179" s="387">
        <f>SUM(H180:H183)</f>
        <v>0</v>
      </c>
      <c r="I179" s="387">
        <f>SUM(I180:I183)</f>
        <v>0</v>
      </c>
      <c r="J179" s="387">
        <f>SUM(J180:J183)</f>
        <v>0</v>
      </c>
      <c r="K179" s="388">
        <f>SUM(K180:K183)</f>
        <v>0</v>
      </c>
      <c r="L179" s="355"/>
    </row>
    <row r="180" spans="1:12" s="383" customFormat="1" ht="13.5" customHeight="1" outlineLevel="1">
      <c r="B180" s="377"/>
      <c r="C180" s="935"/>
      <c r="D180" s="378"/>
      <c r="E180" s="938" t="s">
        <v>544</v>
      </c>
      <c r="F180" s="939"/>
      <c r="G180" s="380"/>
      <c r="H180" s="380"/>
      <c r="I180" s="380"/>
      <c r="J180" s="380"/>
      <c r="K180" s="381"/>
      <c r="L180" s="382"/>
    </row>
    <row r="181" spans="1:12" s="383" customFormat="1" ht="13.5" customHeight="1" outlineLevel="1">
      <c r="B181" s="377"/>
      <c r="C181" s="935"/>
      <c r="E181" s="940" t="s">
        <v>545</v>
      </c>
      <c r="F181" s="941"/>
      <c r="G181" s="385"/>
      <c r="H181" s="385"/>
      <c r="I181" s="385"/>
      <c r="J181" s="385"/>
      <c r="K181" s="386"/>
      <c r="L181" s="382"/>
    </row>
    <row r="182" spans="1:12" s="383" customFormat="1" ht="13.5" customHeight="1" outlineLevel="1">
      <c r="B182" s="377"/>
      <c r="C182" s="935"/>
      <c r="E182" s="940" t="s">
        <v>546</v>
      </c>
      <c r="F182" s="941"/>
      <c r="G182" s="385"/>
      <c r="H182" s="385"/>
      <c r="I182" s="385"/>
      <c r="J182" s="385"/>
      <c r="K182" s="386"/>
      <c r="L182" s="382"/>
    </row>
    <row r="183" spans="1:12" s="383" customFormat="1" ht="13.5" customHeight="1" outlineLevel="1">
      <c r="B183" s="377"/>
      <c r="C183" s="935"/>
      <c r="E183" s="940" t="s">
        <v>547</v>
      </c>
      <c r="F183" s="941"/>
      <c r="G183" s="385">
        <f>SUM(G184:G185)</f>
        <v>0</v>
      </c>
      <c r="H183" s="385">
        <f t="shared" ref="H183:K183" si="3">SUM(H184:H185)</f>
        <v>0</v>
      </c>
      <c r="I183" s="385">
        <f t="shared" si="3"/>
        <v>0</v>
      </c>
      <c r="J183" s="385">
        <f t="shared" si="3"/>
        <v>0</v>
      </c>
      <c r="K183" s="386">
        <f t="shared" si="3"/>
        <v>0</v>
      </c>
      <c r="L183" s="382"/>
    </row>
    <row r="184" spans="1:12" s="383" customFormat="1" ht="13.5" customHeight="1" outlineLevel="1">
      <c r="B184" s="377"/>
      <c r="C184" s="935"/>
      <c r="E184" s="475"/>
      <c r="F184" s="379" t="s">
        <v>537</v>
      </c>
      <c r="G184" s="458"/>
      <c r="H184" s="458"/>
      <c r="I184" s="458"/>
      <c r="J184" s="458"/>
      <c r="K184" s="459"/>
      <c r="L184" s="382"/>
    </row>
    <row r="185" spans="1:12" s="383" customFormat="1" ht="13.5" customHeight="1" outlineLevel="1">
      <c r="B185" s="377"/>
      <c r="C185" s="935"/>
      <c r="E185" s="477"/>
      <c r="F185" s="478" t="s">
        <v>435</v>
      </c>
      <c r="G185" s="385"/>
      <c r="H185" s="385"/>
      <c r="I185" s="385"/>
      <c r="J185" s="385"/>
      <c r="K185" s="386"/>
      <c r="L185" s="382"/>
    </row>
    <row r="186" spans="1:12" s="356" customFormat="1" ht="15" customHeight="1">
      <c r="A186" s="383"/>
      <c r="B186" s="373"/>
      <c r="C186" s="935"/>
      <c r="D186" s="918" t="s">
        <v>548</v>
      </c>
      <c r="E186" s="919"/>
      <c r="F186" s="920"/>
      <c r="G186" s="387">
        <f>SUM(G187,G191)</f>
        <v>0</v>
      </c>
      <c r="H186" s="387">
        <f>SUM(H187,H191)</f>
        <v>0</v>
      </c>
      <c r="I186" s="387">
        <f>SUM(I187,I191)</f>
        <v>0</v>
      </c>
      <c r="J186" s="387">
        <f>SUM(J187,J191)</f>
        <v>0</v>
      </c>
      <c r="K186" s="388">
        <f>SUM(K187,K191)</f>
        <v>0</v>
      </c>
      <c r="L186" s="355"/>
    </row>
    <row r="187" spans="1:12" s="383" customFormat="1" ht="13.5" customHeight="1" outlineLevel="1">
      <c r="B187" s="377"/>
      <c r="C187" s="935"/>
      <c r="D187" s="378"/>
      <c r="E187" s="921" t="s">
        <v>516</v>
      </c>
      <c r="F187" s="922"/>
      <c r="G187" s="458">
        <f>SUM(G188:G190)</f>
        <v>0</v>
      </c>
      <c r="H187" s="458">
        <f>SUM(H188:H190)</f>
        <v>0</v>
      </c>
      <c r="I187" s="458">
        <f>SUM(I188:I190)</f>
        <v>0</v>
      </c>
      <c r="J187" s="458">
        <f>SUM(J188:J190)</f>
        <v>0</v>
      </c>
      <c r="K187" s="459">
        <f>SUM(K188:K190)</f>
        <v>0</v>
      </c>
      <c r="L187" s="382"/>
    </row>
    <row r="188" spans="1:12" s="383" customFormat="1" ht="13.5" customHeight="1" outlineLevel="1">
      <c r="B188" s="377"/>
      <c r="C188" s="935"/>
      <c r="E188" s="460"/>
      <c r="F188" s="461" t="s">
        <v>549</v>
      </c>
      <c r="G188" s="458"/>
      <c r="H188" s="458"/>
      <c r="I188" s="458"/>
      <c r="J188" s="458"/>
      <c r="K188" s="459"/>
      <c r="L188" s="382"/>
    </row>
    <row r="189" spans="1:12" s="383" customFormat="1" ht="13.5" customHeight="1" outlineLevel="1">
      <c r="B189" s="377"/>
      <c r="C189" s="935"/>
      <c r="E189" s="462"/>
      <c r="F189" s="463" t="s">
        <v>550</v>
      </c>
      <c r="G189" s="464"/>
      <c r="H189" s="464"/>
      <c r="I189" s="464"/>
      <c r="J189" s="464"/>
      <c r="K189" s="465"/>
      <c r="L189" s="382"/>
    </row>
    <row r="190" spans="1:12" s="383" customFormat="1" ht="13.5" customHeight="1" outlineLevel="1">
      <c r="B190" s="377"/>
      <c r="C190" s="935"/>
      <c r="E190" s="462"/>
      <c r="F190" s="463" t="s">
        <v>551</v>
      </c>
      <c r="G190" s="464"/>
      <c r="H190" s="464"/>
      <c r="I190" s="464"/>
      <c r="J190" s="464"/>
      <c r="K190" s="465"/>
      <c r="L190" s="382"/>
    </row>
    <row r="191" spans="1:12" s="383" customFormat="1" ht="13.5" customHeight="1" outlineLevel="1">
      <c r="B191" s="377"/>
      <c r="C191" s="935"/>
      <c r="E191" s="923" t="s">
        <v>170</v>
      </c>
      <c r="F191" s="924"/>
      <c r="G191" s="385"/>
      <c r="H191" s="385"/>
      <c r="I191" s="385"/>
      <c r="J191" s="385"/>
      <c r="K191" s="386"/>
      <c r="L191" s="382"/>
    </row>
    <row r="192" spans="1:12" s="356" customFormat="1" ht="15" customHeight="1">
      <c r="A192" s="383"/>
      <c r="B192" s="373"/>
      <c r="C192" s="935"/>
      <c r="D192" s="918" t="s">
        <v>552</v>
      </c>
      <c r="E192" s="919"/>
      <c r="F192" s="920"/>
      <c r="G192" s="466"/>
      <c r="H192" s="466"/>
      <c r="I192" s="466"/>
      <c r="J192" s="466"/>
      <c r="K192" s="467"/>
      <c r="L192" s="355"/>
    </row>
    <row r="193" spans="1:12" s="356" customFormat="1" ht="15" customHeight="1">
      <c r="A193" s="383"/>
      <c r="B193" s="373"/>
      <c r="C193" s="935"/>
      <c r="D193" s="918" t="s">
        <v>553</v>
      </c>
      <c r="E193" s="919"/>
      <c r="F193" s="920"/>
      <c r="G193" s="466">
        <f>SUM(G194:G196)</f>
        <v>0</v>
      </c>
      <c r="H193" s="466">
        <f>SUM(H194:H196)</f>
        <v>0</v>
      </c>
      <c r="I193" s="466">
        <f>SUM(I194:I196)</f>
        <v>0</v>
      </c>
      <c r="J193" s="466">
        <f>SUM(J194:J196)</f>
        <v>0</v>
      </c>
      <c r="K193" s="467">
        <f>SUM(K194:K196)</f>
        <v>0</v>
      </c>
      <c r="L193" s="355"/>
    </row>
    <row r="194" spans="1:12" s="383" customFormat="1" ht="15" customHeight="1" outlineLevel="1">
      <c r="B194" s="377"/>
      <c r="C194" s="935"/>
      <c r="D194" s="460"/>
      <c r="E194" s="958" t="s">
        <v>554</v>
      </c>
      <c r="F194" s="959"/>
      <c r="G194" s="468"/>
      <c r="H194" s="468"/>
      <c r="I194" s="468"/>
      <c r="J194" s="468"/>
      <c r="K194" s="469"/>
      <c r="L194" s="382"/>
    </row>
    <row r="195" spans="1:12" s="383" customFormat="1" ht="15" customHeight="1" outlineLevel="1">
      <c r="B195" s="377"/>
      <c r="C195" s="935"/>
      <c r="D195" s="462"/>
      <c r="E195" s="942" t="s">
        <v>555</v>
      </c>
      <c r="F195" s="943"/>
      <c r="G195" s="470"/>
      <c r="H195" s="470"/>
      <c r="I195" s="470"/>
      <c r="J195" s="470"/>
      <c r="K195" s="471"/>
      <c r="L195" s="382"/>
    </row>
    <row r="196" spans="1:12" s="383" customFormat="1" ht="15" customHeight="1" outlineLevel="1" thickBot="1">
      <c r="B196" s="377"/>
      <c r="C196" s="953"/>
      <c r="D196" s="472"/>
      <c r="E196" s="960" t="s">
        <v>170</v>
      </c>
      <c r="F196" s="961"/>
      <c r="G196" s="473"/>
      <c r="H196" s="474"/>
      <c r="I196" s="474"/>
      <c r="J196" s="474"/>
      <c r="K196" s="392"/>
      <c r="L196" s="382"/>
    </row>
    <row r="197" spans="1:12" ht="16.5" customHeight="1" thickBot="1">
      <c r="A197" s="356"/>
      <c r="B197" s="346"/>
      <c r="C197" s="930" t="s">
        <v>556</v>
      </c>
      <c r="D197" s="931"/>
      <c r="E197" s="931"/>
      <c r="F197" s="931" t="s">
        <v>557</v>
      </c>
      <c r="G197" s="393">
        <f>SUM(G169,G179,G186,G192,G193)</f>
        <v>0</v>
      </c>
      <c r="H197" s="393">
        <f>SUM(H169,H179,H186,H192,H193)</f>
        <v>0</v>
      </c>
      <c r="I197" s="393">
        <f>SUM(I169,I179,I186,I192,I193)</f>
        <v>0</v>
      </c>
      <c r="J197" s="393">
        <f>SUM(J169,J179,J186,J192,J193)</f>
        <v>0</v>
      </c>
      <c r="K197" s="394">
        <f>SUM(K169,K179,K186,K192,K193)</f>
        <v>0</v>
      </c>
      <c r="L197" s="345"/>
    </row>
    <row r="198" spans="1:12" ht="7.5" customHeight="1">
      <c r="B198" s="346"/>
      <c r="C198" s="932"/>
      <c r="D198" s="933"/>
      <c r="E198" s="933"/>
      <c r="F198" s="933"/>
      <c r="G198" s="933"/>
      <c r="H198" s="933"/>
      <c r="I198" s="933"/>
      <c r="J198" s="933"/>
      <c r="K198" s="934"/>
      <c r="L198" s="345"/>
    </row>
    <row r="199" spans="1:12" ht="16.5" customHeight="1">
      <c r="B199" s="346"/>
      <c r="C199" s="935" t="s">
        <v>34</v>
      </c>
      <c r="D199" s="936"/>
      <c r="E199" s="936"/>
      <c r="F199" s="936"/>
      <c r="G199" s="437"/>
      <c r="H199" s="438"/>
      <c r="I199" s="438"/>
      <c r="J199" s="438"/>
      <c r="K199" s="439"/>
      <c r="L199" s="345"/>
    </row>
    <row r="200" spans="1:12" s="356" customFormat="1" ht="15" customHeight="1">
      <c r="A200" s="341"/>
      <c r="B200" s="373"/>
      <c r="C200" s="898"/>
      <c r="D200" s="918" t="s">
        <v>558</v>
      </c>
      <c r="E200" s="919"/>
      <c r="F200" s="920"/>
      <c r="G200" s="387">
        <f>SUM(G201,G204,G205,G206)</f>
        <v>0</v>
      </c>
      <c r="H200" s="387">
        <f t="shared" ref="H200:K200" si="4">SUM(H201,H204,H205,H206)</f>
        <v>0</v>
      </c>
      <c r="I200" s="387">
        <f t="shared" si="4"/>
        <v>0</v>
      </c>
      <c r="J200" s="387">
        <f t="shared" si="4"/>
        <v>0</v>
      </c>
      <c r="K200" s="388">
        <f t="shared" si="4"/>
        <v>0</v>
      </c>
      <c r="L200" s="355"/>
    </row>
    <row r="201" spans="1:12" s="383" customFormat="1" ht="13.5" customHeight="1" outlineLevel="1">
      <c r="B201" s="377"/>
      <c r="C201" s="898"/>
      <c r="D201" s="378"/>
      <c r="E201" s="938" t="s">
        <v>544</v>
      </c>
      <c r="F201" s="939"/>
      <c r="G201" s="380">
        <f>SUM(G202:G203)</f>
        <v>0</v>
      </c>
      <c r="H201" s="380">
        <f>SUM(H202:H203)</f>
        <v>0</v>
      </c>
      <c r="I201" s="380">
        <f>SUM(I202:I203)</f>
        <v>0</v>
      </c>
      <c r="J201" s="380">
        <f>SUM(J202:J203)</f>
        <v>0</v>
      </c>
      <c r="K201" s="381">
        <f>SUM(K202:K203)</f>
        <v>0</v>
      </c>
      <c r="L201" s="382"/>
    </row>
    <row r="202" spans="1:12" s="383" customFormat="1" ht="13.5" customHeight="1" outlineLevel="2">
      <c r="B202" s="377"/>
      <c r="C202" s="898"/>
      <c r="E202" s="475"/>
      <c r="F202" s="476" t="s">
        <v>559</v>
      </c>
      <c r="G202" s="380"/>
      <c r="H202" s="380"/>
      <c r="I202" s="380"/>
      <c r="J202" s="380"/>
      <c r="K202" s="381"/>
      <c r="L202" s="382"/>
    </row>
    <row r="203" spans="1:12" s="383" customFormat="1" ht="13.5" customHeight="1" outlineLevel="2">
      <c r="B203" s="377"/>
      <c r="C203" s="898"/>
      <c r="E203" s="477"/>
      <c r="F203" s="478" t="s">
        <v>560</v>
      </c>
      <c r="G203" s="385"/>
      <c r="H203" s="385"/>
      <c r="I203" s="385"/>
      <c r="J203" s="385"/>
      <c r="K203" s="386"/>
      <c r="L203" s="382"/>
    </row>
    <row r="204" spans="1:12" s="383" customFormat="1" ht="13.5" customHeight="1" outlineLevel="1">
      <c r="B204" s="377"/>
      <c r="C204" s="898"/>
      <c r="E204" s="940" t="s">
        <v>545</v>
      </c>
      <c r="F204" s="941"/>
      <c r="G204" s="385"/>
      <c r="H204" s="385"/>
      <c r="I204" s="385"/>
      <c r="J204" s="385"/>
      <c r="K204" s="386"/>
      <c r="L204" s="382"/>
    </row>
    <row r="205" spans="1:12" s="383" customFormat="1" ht="13.5" customHeight="1" outlineLevel="1">
      <c r="B205" s="377"/>
      <c r="C205" s="898"/>
      <c r="E205" s="940" t="s">
        <v>546</v>
      </c>
      <c r="F205" s="941"/>
      <c r="G205" s="385"/>
      <c r="H205" s="385"/>
      <c r="I205" s="385"/>
      <c r="J205" s="385"/>
      <c r="K205" s="386"/>
      <c r="L205" s="382"/>
    </row>
    <row r="206" spans="1:12" s="383" customFormat="1" ht="13.5" customHeight="1" outlineLevel="1">
      <c r="B206" s="377"/>
      <c r="C206" s="898"/>
      <c r="E206" s="940" t="s">
        <v>547</v>
      </c>
      <c r="F206" s="941"/>
      <c r="G206" s="385"/>
      <c r="H206" s="385"/>
      <c r="I206" s="385"/>
      <c r="J206" s="385"/>
      <c r="K206" s="386"/>
      <c r="L206" s="382"/>
    </row>
    <row r="207" spans="1:12" s="356" customFormat="1" ht="15" customHeight="1">
      <c r="A207" s="383"/>
      <c r="B207" s="373"/>
      <c r="C207" s="898"/>
      <c r="D207" s="918" t="s">
        <v>561</v>
      </c>
      <c r="E207" s="919"/>
      <c r="F207" s="920"/>
      <c r="G207" s="466">
        <f>SUM(G208:G211)</f>
        <v>0</v>
      </c>
      <c r="H207" s="466">
        <f>SUM(H208:H211)</f>
        <v>0</v>
      </c>
      <c r="I207" s="466">
        <f>SUM(I208:I211)</f>
        <v>0</v>
      </c>
      <c r="J207" s="466">
        <f>SUM(J208:J211)</f>
        <v>0</v>
      </c>
      <c r="K207" s="467">
        <f>SUM(K208:K211)</f>
        <v>0</v>
      </c>
      <c r="L207" s="355"/>
    </row>
    <row r="208" spans="1:12" s="383" customFormat="1" ht="15" customHeight="1" outlineLevel="1">
      <c r="B208" s="377"/>
      <c r="C208" s="898"/>
      <c r="D208" s="460"/>
      <c r="E208" s="944" t="s">
        <v>562</v>
      </c>
      <c r="F208" s="945"/>
      <c r="G208" s="468"/>
      <c r="H208" s="468"/>
      <c r="I208" s="468"/>
      <c r="J208" s="468"/>
      <c r="K208" s="469"/>
      <c r="L208" s="382"/>
    </row>
    <row r="209" spans="1:12" s="383" customFormat="1" ht="15" customHeight="1" outlineLevel="1">
      <c r="B209" s="377"/>
      <c r="C209" s="898"/>
      <c r="D209" s="462"/>
      <c r="E209" s="946" t="s">
        <v>563</v>
      </c>
      <c r="F209" s="947"/>
      <c r="G209" s="470"/>
      <c r="H209" s="470"/>
      <c r="I209" s="470"/>
      <c r="J209" s="470"/>
      <c r="K209" s="471"/>
      <c r="L209" s="382"/>
    </row>
    <row r="210" spans="1:12" s="383" customFormat="1" ht="15" customHeight="1" outlineLevel="1">
      <c r="B210" s="377"/>
      <c r="C210" s="898"/>
      <c r="D210" s="462"/>
      <c r="E210" s="946" t="s">
        <v>564</v>
      </c>
      <c r="F210" s="947"/>
      <c r="G210" s="470"/>
      <c r="H210" s="470"/>
      <c r="I210" s="470"/>
      <c r="J210" s="470"/>
      <c r="K210" s="471"/>
      <c r="L210" s="382"/>
    </row>
    <row r="211" spans="1:12" s="383" customFormat="1" ht="15" customHeight="1" outlineLevel="1">
      <c r="B211" s="377"/>
      <c r="C211" s="898"/>
      <c r="D211" s="462"/>
      <c r="E211" s="946" t="s">
        <v>565</v>
      </c>
      <c r="F211" s="947"/>
      <c r="G211" s="470"/>
      <c r="H211" s="470"/>
      <c r="I211" s="470"/>
      <c r="J211" s="470"/>
      <c r="K211" s="471"/>
      <c r="L211" s="382"/>
    </row>
    <row r="212" spans="1:12" s="356" customFormat="1" ht="15" customHeight="1">
      <c r="B212" s="373"/>
      <c r="C212" s="898"/>
      <c r="D212" s="918" t="s">
        <v>566</v>
      </c>
      <c r="E212" s="919"/>
      <c r="F212" s="920"/>
      <c r="G212" s="387">
        <f>SUM(G213:G215)-G216</f>
        <v>0</v>
      </c>
      <c r="H212" s="387">
        <f t="shared" ref="H212:K212" si="5">SUM(H213:H215)-H216</f>
        <v>0</v>
      </c>
      <c r="I212" s="387">
        <f t="shared" si="5"/>
        <v>0</v>
      </c>
      <c r="J212" s="387">
        <f t="shared" si="5"/>
        <v>0</v>
      </c>
      <c r="K212" s="388">
        <f t="shared" si="5"/>
        <v>0</v>
      </c>
      <c r="L212" s="355"/>
    </row>
    <row r="213" spans="1:12" s="383" customFormat="1" ht="13.5" customHeight="1" outlineLevel="1">
      <c r="B213" s="377"/>
      <c r="C213" s="898"/>
      <c r="D213" s="378"/>
      <c r="E213" s="921" t="s">
        <v>567</v>
      </c>
      <c r="F213" s="922"/>
      <c r="G213" s="468"/>
      <c r="H213" s="468"/>
      <c r="I213" s="468"/>
      <c r="J213" s="468"/>
      <c r="K213" s="469"/>
      <c r="L213" s="382"/>
    </row>
    <row r="214" spans="1:12" s="383" customFormat="1" ht="13.5" customHeight="1" outlineLevel="1">
      <c r="B214" s="377"/>
      <c r="C214" s="898"/>
      <c r="E214" s="923" t="s">
        <v>568</v>
      </c>
      <c r="F214" s="924"/>
      <c r="G214" s="470"/>
      <c r="H214" s="470"/>
      <c r="I214" s="470"/>
      <c r="J214" s="470"/>
      <c r="K214" s="471"/>
      <c r="L214" s="382"/>
    </row>
    <row r="215" spans="1:12" s="383" customFormat="1" ht="13.5" customHeight="1" outlineLevel="1">
      <c r="B215" s="377"/>
      <c r="C215" s="898"/>
      <c r="E215" s="923" t="s">
        <v>516</v>
      </c>
      <c r="F215" s="924"/>
      <c r="G215" s="470"/>
      <c r="H215" s="470"/>
      <c r="I215" s="470"/>
      <c r="J215" s="470"/>
      <c r="K215" s="471"/>
      <c r="L215" s="382"/>
    </row>
    <row r="216" spans="1:12" s="383" customFormat="1" ht="13.5" customHeight="1" outlineLevel="1">
      <c r="B216" s="377"/>
      <c r="C216" s="898"/>
      <c r="E216" s="942" t="s">
        <v>569</v>
      </c>
      <c r="F216" s="943"/>
      <c r="G216" s="470"/>
      <c r="H216" s="470"/>
      <c r="I216" s="470"/>
      <c r="J216" s="470"/>
      <c r="K216" s="471"/>
      <c r="L216" s="382"/>
    </row>
    <row r="217" spans="1:12" s="356" customFormat="1" ht="15" customHeight="1">
      <c r="A217" s="383"/>
      <c r="B217" s="373"/>
      <c r="C217" s="898"/>
      <c r="D217" s="918" t="s">
        <v>570</v>
      </c>
      <c r="E217" s="919"/>
      <c r="F217" s="920"/>
      <c r="G217" s="466"/>
      <c r="H217" s="466"/>
      <c r="I217" s="466"/>
      <c r="J217" s="466"/>
      <c r="K217" s="467"/>
      <c r="L217" s="355"/>
    </row>
    <row r="218" spans="1:12" s="356" customFormat="1" ht="15" customHeight="1">
      <c r="B218" s="373"/>
      <c r="C218" s="898"/>
      <c r="D218" s="918" t="s">
        <v>571</v>
      </c>
      <c r="E218" s="919"/>
      <c r="F218" s="920"/>
      <c r="G218" s="387">
        <f>SUM(G219,G223)</f>
        <v>0</v>
      </c>
      <c r="H218" s="387">
        <f>SUM(H219,H223)</f>
        <v>0</v>
      </c>
      <c r="I218" s="387">
        <f>SUM(I219,I223)</f>
        <v>0</v>
      </c>
      <c r="J218" s="387">
        <f>SUM(J219,J223)</f>
        <v>0</v>
      </c>
      <c r="K218" s="388">
        <f>SUM(K219,K223)</f>
        <v>0</v>
      </c>
      <c r="L218" s="355"/>
    </row>
    <row r="219" spans="1:12" s="383" customFormat="1" ht="13.5" customHeight="1" outlineLevel="1">
      <c r="A219" s="356"/>
      <c r="B219" s="377"/>
      <c r="C219" s="898"/>
      <c r="D219" s="378"/>
      <c r="E219" s="921" t="s">
        <v>516</v>
      </c>
      <c r="F219" s="922"/>
      <c r="G219" s="479">
        <f>SUM(G220:G222)</f>
        <v>0</v>
      </c>
      <c r="H219" s="479">
        <f>SUM(H220:H222)</f>
        <v>0</v>
      </c>
      <c r="I219" s="479">
        <f>SUM(I220:I222)</f>
        <v>0</v>
      </c>
      <c r="J219" s="479">
        <f>SUM(J220:J222)</f>
        <v>0</v>
      </c>
      <c r="K219" s="480">
        <f>SUM(K220:K222)</f>
        <v>0</v>
      </c>
      <c r="L219" s="382"/>
    </row>
    <row r="220" spans="1:12" s="383" customFormat="1" ht="13.5" customHeight="1" outlineLevel="1">
      <c r="A220" s="356"/>
      <c r="B220" s="377"/>
      <c r="C220" s="898"/>
      <c r="E220" s="460"/>
      <c r="F220" s="461" t="s">
        <v>549</v>
      </c>
      <c r="G220" s="479"/>
      <c r="H220" s="479"/>
      <c r="I220" s="479"/>
      <c r="J220" s="479"/>
      <c r="K220" s="480"/>
      <c r="L220" s="382"/>
    </row>
    <row r="221" spans="1:12" s="383" customFormat="1" ht="13.5" customHeight="1" outlineLevel="1">
      <c r="A221" s="356"/>
      <c r="B221" s="377"/>
      <c r="C221" s="898"/>
      <c r="E221" s="462"/>
      <c r="F221" s="463" t="s">
        <v>550</v>
      </c>
      <c r="G221" s="481"/>
      <c r="H221" s="481"/>
      <c r="I221" s="481"/>
      <c r="J221" s="481"/>
      <c r="K221" s="482"/>
      <c r="L221" s="382"/>
    </row>
    <row r="222" spans="1:12" s="383" customFormat="1" ht="13.5" customHeight="1" outlineLevel="1">
      <c r="A222" s="356"/>
      <c r="B222" s="377"/>
      <c r="C222" s="898"/>
      <c r="E222" s="462"/>
      <c r="F222" s="463" t="s">
        <v>551</v>
      </c>
      <c r="G222" s="481"/>
      <c r="H222" s="481"/>
      <c r="I222" s="481"/>
      <c r="J222" s="481"/>
      <c r="K222" s="482"/>
      <c r="L222" s="382"/>
    </row>
    <row r="223" spans="1:12" s="383" customFormat="1" ht="13.5" customHeight="1" outlineLevel="1">
      <c r="B223" s="377"/>
      <c r="C223" s="898"/>
      <c r="E223" s="923" t="s">
        <v>170</v>
      </c>
      <c r="F223" s="924"/>
      <c r="G223" s="385"/>
      <c r="H223" s="385"/>
      <c r="I223" s="385"/>
      <c r="J223" s="385"/>
      <c r="K223" s="386"/>
      <c r="L223" s="382"/>
    </row>
    <row r="224" spans="1:12" s="356" customFormat="1" ht="15" customHeight="1" thickBot="1">
      <c r="A224" s="383"/>
      <c r="B224" s="373"/>
      <c r="C224" s="937"/>
      <c r="D224" s="918" t="s">
        <v>181</v>
      </c>
      <c r="E224" s="919"/>
      <c r="F224" s="920"/>
      <c r="G224" s="474"/>
      <c r="H224" s="474"/>
      <c r="I224" s="474"/>
      <c r="J224" s="474"/>
      <c r="K224" s="483"/>
      <c r="L224" s="355"/>
    </row>
    <row r="225" spans="1:12" ht="16.5" customHeight="1" thickBot="1">
      <c r="A225" s="356"/>
      <c r="B225" s="346"/>
      <c r="C225" s="925" t="s">
        <v>572</v>
      </c>
      <c r="D225" s="926"/>
      <c r="E225" s="926"/>
      <c r="F225" s="927" t="s">
        <v>557</v>
      </c>
      <c r="G225" s="393">
        <f>SUM(G200,G207,G212,G217:G218,G224)</f>
        <v>0</v>
      </c>
      <c r="H225" s="393">
        <f>SUM(H200,H207,H212,H217:H218,H224)</f>
        <v>0</v>
      </c>
      <c r="I225" s="393">
        <f>SUM(I200,I207,I212,I217:I218,I224)</f>
        <v>0</v>
      </c>
      <c r="J225" s="393">
        <f>SUM(J200,J207,J212,J217:J218,J224)</f>
        <v>0</v>
      </c>
      <c r="K225" s="394">
        <f>SUM(K200,K207,K212,K217:K218,K224)</f>
        <v>0</v>
      </c>
      <c r="L225" s="345"/>
    </row>
    <row r="226" spans="1:12" ht="16.5" customHeight="1" thickBot="1">
      <c r="A226" s="356"/>
      <c r="B226" s="346"/>
      <c r="C226" s="928" t="s">
        <v>573</v>
      </c>
      <c r="D226" s="929"/>
      <c r="E226" s="929"/>
      <c r="F226" s="929" t="s">
        <v>573</v>
      </c>
      <c r="G226" s="452">
        <f>SUM(G197,G225)</f>
        <v>0</v>
      </c>
      <c r="H226" s="452">
        <f>SUM(H197,H225)</f>
        <v>0</v>
      </c>
      <c r="I226" s="452">
        <f>SUM(I197,I225)</f>
        <v>0</v>
      </c>
      <c r="J226" s="452">
        <f>SUM(J197,J225)</f>
        <v>0</v>
      </c>
      <c r="K226" s="453">
        <f>SUM(K197,K225)</f>
        <v>0</v>
      </c>
      <c r="L226" s="345"/>
    </row>
    <row r="227" spans="1:12" ht="13.5" customHeight="1">
      <c r="B227" s="346"/>
      <c r="F227" s="484"/>
      <c r="G227" s="485"/>
      <c r="H227" s="486"/>
      <c r="I227" s="486"/>
      <c r="J227" s="486"/>
      <c r="K227" s="486"/>
      <c r="L227" s="345"/>
    </row>
    <row r="228" spans="1:12" s="383" customFormat="1" ht="15" customHeight="1">
      <c r="B228" s="377"/>
      <c r="C228" s="910" t="s">
        <v>574</v>
      </c>
      <c r="D228" s="911"/>
      <c r="E228" s="911"/>
      <c r="F228" s="911"/>
      <c r="G228" s="487">
        <f>G165-G226</f>
        <v>0</v>
      </c>
      <c r="H228" s="487">
        <f>H165-H226</f>
        <v>0</v>
      </c>
      <c r="I228" s="487">
        <f>I165-I226</f>
        <v>0</v>
      </c>
      <c r="J228" s="487">
        <f>J165-J226</f>
        <v>0</v>
      </c>
      <c r="K228" s="488">
        <f>K165-K226</f>
        <v>0</v>
      </c>
      <c r="L228" s="382"/>
    </row>
    <row r="229" spans="1:12" s="443" customFormat="1" ht="13.5" customHeight="1" thickBot="1">
      <c r="A229" s="356"/>
      <c r="B229" s="346"/>
      <c r="C229" s="341"/>
      <c r="D229" s="341"/>
      <c r="E229" s="341"/>
      <c r="F229" s="489"/>
      <c r="G229" s="490"/>
      <c r="H229" s="491"/>
      <c r="I229" s="491"/>
      <c r="J229" s="491"/>
      <c r="K229" s="491"/>
      <c r="L229" s="345"/>
    </row>
    <row r="230" spans="1:12" s="443" customFormat="1" ht="20.25" thickBot="1">
      <c r="A230" s="341"/>
      <c r="B230" s="346"/>
      <c r="C230" s="912" t="s">
        <v>575</v>
      </c>
      <c r="D230" s="913"/>
      <c r="E230" s="913"/>
      <c r="F230" s="913"/>
      <c r="G230" s="913"/>
      <c r="H230" s="913"/>
      <c r="I230" s="913"/>
      <c r="J230" s="913"/>
      <c r="K230" s="914"/>
      <c r="L230" s="345"/>
    </row>
    <row r="231" spans="1:12" s="443" customFormat="1" ht="16.5" customHeight="1" thickBot="1">
      <c r="A231" s="341"/>
      <c r="B231" s="346"/>
      <c r="C231" s="915" t="s">
        <v>218</v>
      </c>
      <c r="D231" s="916"/>
      <c r="E231" s="916"/>
      <c r="F231" s="917" t="s">
        <v>485</v>
      </c>
      <c r="G231" s="435" t="str">
        <f>G6</f>
        <v>-</v>
      </c>
      <c r="H231" s="435" t="str">
        <f>H6</f>
        <v>-</v>
      </c>
      <c r="I231" s="435" t="str">
        <f>I6</f>
        <v>-</v>
      </c>
      <c r="J231" s="435">
        <f>J6</f>
        <v>0</v>
      </c>
      <c r="K231" s="436">
        <f>K6</f>
        <v>366</v>
      </c>
      <c r="L231" s="345"/>
    </row>
    <row r="232" spans="1:12" s="494" customFormat="1" ht="16.5">
      <c r="A232" s="341"/>
      <c r="B232" s="492"/>
      <c r="C232" s="901" t="s">
        <v>576</v>
      </c>
      <c r="D232" s="902"/>
      <c r="E232" s="902"/>
      <c r="F232" s="902"/>
      <c r="G232" s="902"/>
      <c r="H232" s="902"/>
      <c r="I232" s="902"/>
      <c r="J232" s="902"/>
      <c r="K232" s="903"/>
      <c r="L232" s="493"/>
    </row>
    <row r="233" spans="1:12" s="443" customFormat="1" ht="15" customHeight="1">
      <c r="A233" s="495"/>
      <c r="B233" s="373"/>
      <c r="C233" s="904" t="s">
        <v>577</v>
      </c>
      <c r="D233" s="905"/>
      <c r="E233" s="905"/>
      <c r="F233" s="906"/>
      <c r="G233" s="496"/>
      <c r="H233" s="497" t="str">
        <f>IFERROR((H24-G24)/G24,"-")</f>
        <v>-</v>
      </c>
      <c r="I233" s="497" t="str">
        <f>IFERROR((I24-H24)/H24,"-")</f>
        <v>-</v>
      </c>
      <c r="J233" s="497" t="str">
        <f>IFERROR((J24-I24)/I24,"-")</f>
        <v>-</v>
      </c>
      <c r="K233" s="498" t="str">
        <f>IFERROR((K24-J24)/J24,"-")</f>
        <v>-</v>
      </c>
      <c r="L233" s="355"/>
    </row>
    <row r="234" spans="1:12" s="443" customFormat="1" ht="15" customHeight="1">
      <c r="A234" s="356"/>
      <c r="B234" s="373"/>
      <c r="C234" s="904" t="s">
        <v>578</v>
      </c>
      <c r="D234" s="905"/>
      <c r="E234" s="905"/>
      <c r="F234" s="906"/>
      <c r="G234" s="496"/>
      <c r="H234" s="497" t="str">
        <f>IFERROR(H56/G56-1,"-")</f>
        <v>-</v>
      </c>
      <c r="I234" s="497" t="str">
        <f>IFERROR(I56/H56-1,"-")</f>
        <v>-</v>
      </c>
      <c r="J234" s="497" t="str">
        <f>IFERROR(J56/I56-1,"-")</f>
        <v>-</v>
      </c>
      <c r="K234" s="498" t="str">
        <f>IFERROR(K56/J56-1,"-")</f>
        <v>-</v>
      </c>
      <c r="L234" s="355"/>
    </row>
    <row r="235" spans="1:12" s="443" customFormat="1" ht="15" customHeight="1">
      <c r="A235" s="356"/>
      <c r="B235" s="373"/>
      <c r="C235" s="904" t="s">
        <v>579</v>
      </c>
      <c r="D235" s="905"/>
      <c r="E235" s="905"/>
      <c r="F235" s="906"/>
      <c r="G235" s="496"/>
      <c r="H235" s="497" t="str">
        <f>IFERROR((H93-G93)/G93,"-")</f>
        <v>-</v>
      </c>
      <c r="I235" s="497" t="str">
        <f>IFERROR((I93-H93)/H93,"-")</f>
        <v>-</v>
      </c>
      <c r="J235" s="497" t="str">
        <f>IFERROR((J93-I93)/I93,"-")</f>
        <v>-</v>
      </c>
      <c r="K235" s="498" t="str">
        <f>IFERROR((K93-J93)/J93,"-")</f>
        <v>-</v>
      </c>
      <c r="L235" s="355"/>
    </row>
    <row r="236" spans="1:12" ht="7.5" customHeight="1" thickBot="1">
      <c r="A236" s="356"/>
      <c r="B236" s="346"/>
      <c r="C236" s="898"/>
      <c r="D236" s="899"/>
      <c r="E236" s="899"/>
      <c r="F236" s="899"/>
      <c r="G236" s="899"/>
      <c r="H236" s="899"/>
      <c r="I236" s="899"/>
      <c r="J236" s="899"/>
      <c r="K236" s="900"/>
      <c r="L236" s="345"/>
    </row>
    <row r="237" spans="1:12" s="494" customFormat="1" ht="16.5">
      <c r="A237" s="341"/>
      <c r="B237" s="492"/>
      <c r="C237" s="901" t="s">
        <v>580</v>
      </c>
      <c r="D237" s="902"/>
      <c r="E237" s="902"/>
      <c r="F237" s="902"/>
      <c r="G237" s="902"/>
      <c r="H237" s="902"/>
      <c r="I237" s="902"/>
      <c r="J237" s="902"/>
      <c r="K237" s="903"/>
      <c r="L237" s="493"/>
    </row>
    <row r="238" spans="1:12" s="443" customFormat="1" ht="15" customHeight="1">
      <c r="A238" s="495"/>
      <c r="B238" s="373"/>
      <c r="C238" s="892" t="s">
        <v>581</v>
      </c>
      <c r="D238" s="893"/>
      <c r="E238" s="893"/>
      <c r="F238" s="894"/>
      <c r="G238" s="497" t="str">
        <f>IFERROR(G56/G24,"-")</f>
        <v>-</v>
      </c>
      <c r="H238" s="497" t="str">
        <f>IFERROR(H56/H24,"-")</f>
        <v>-</v>
      </c>
      <c r="I238" s="497" t="str">
        <f>IFERROR(I56/I24,"-")</f>
        <v>-</v>
      </c>
      <c r="J238" s="497" t="str">
        <f>IFERROR(J56/J24,"-")</f>
        <v>-</v>
      </c>
      <c r="K238" s="498" t="str">
        <f>IFERROR(K56/K24,"-")</f>
        <v>-</v>
      </c>
      <c r="L238" s="355"/>
    </row>
    <row r="239" spans="1:12" s="443" customFormat="1" ht="15" customHeight="1">
      <c r="A239" s="356"/>
      <c r="B239" s="373"/>
      <c r="C239" s="907" t="s">
        <v>582</v>
      </c>
      <c r="D239" s="908"/>
      <c r="E239" s="908"/>
      <c r="F239" s="909"/>
      <c r="G239" s="497" t="str">
        <f>IFERROR((G93-G74)/G24,"-")</f>
        <v>-</v>
      </c>
      <c r="H239" s="497" t="str">
        <f>IFERROR((H93-H74)/H24,"-")</f>
        <v>-</v>
      </c>
      <c r="I239" s="497" t="str">
        <f>IFERROR((I93-I74)/I24,"-")</f>
        <v>-</v>
      </c>
      <c r="J239" s="497" t="str">
        <f>IFERROR((J93-J74)/J24,"-")</f>
        <v>-</v>
      </c>
      <c r="K239" s="498" t="str">
        <f>IFERROR((K93-K74)/K24,"-")</f>
        <v>-</v>
      </c>
      <c r="L239" s="355"/>
    </row>
    <row r="240" spans="1:12" s="443" customFormat="1" ht="15" customHeight="1">
      <c r="A240" s="356"/>
      <c r="B240" s="373"/>
      <c r="C240" s="892" t="s">
        <v>583</v>
      </c>
      <c r="D240" s="893"/>
      <c r="E240" s="893"/>
      <c r="F240" s="894"/>
      <c r="G240" s="497" t="str">
        <f>IFERROR((G101-G74)/G24,"-")</f>
        <v>-</v>
      </c>
      <c r="H240" s="497" t="str">
        <f>IFERROR((H101-H74)/H24,"-")</f>
        <v>-</v>
      </c>
      <c r="I240" s="497" t="str">
        <f>IFERROR((I101-I74)/I24,"-")</f>
        <v>-</v>
      </c>
      <c r="J240" s="497" t="str">
        <f>IFERROR((J101-J74)/J24,"-")</f>
        <v>-</v>
      </c>
      <c r="K240" s="498" t="str">
        <f>IFERROR((K101-K74)/K24,"-")</f>
        <v>-</v>
      </c>
      <c r="L240" s="355"/>
    </row>
    <row r="241" spans="1:12" s="443" customFormat="1" ht="15" customHeight="1">
      <c r="A241" s="356"/>
      <c r="B241" s="373"/>
      <c r="C241" s="892" t="s">
        <v>584</v>
      </c>
      <c r="D241" s="893"/>
      <c r="E241" s="893"/>
      <c r="F241" s="894"/>
      <c r="G241" s="497" t="str">
        <f>IFERROR(G66/(G226-G164),"-")</f>
        <v>-</v>
      </c>
      <c r="H241" s="497" t="str">
        <f>IFERROR(H66/(H226-H164),"-")</f>
        <v>-</v>
      </c>
      <c r="I241" s="497" t="str">
        <f>IFERROR(I66/(I226-I164),"-")</f>
        <v>-</v>
      </c>
      <c r="J241" s="497" t="str">
        <f>IFERROR(J66/(J226-J164),"-")</f>
        <v>-</v>
      </c>
      <c r="K241" s="498" t="str">
        <f>IFERROR(K66/(K226-K164),"-")</f>
        <v>-</v>
      </c>
      <c r="L241" s="355"/>
    </row>
    <row r="242" spans="1:12" s="443" customFormat="1" ht="15" customHeight="1">
      <c r="A242" s="356"/>
      <c r="B242" s="373"/>
      <c r="C242" s="892" t="s">
        <v>585</v>
      </c>
      <c r="D242" s="893"/>
      <c r="E242" s="893"/>
      <c r="F242" s="894"/>
      <c r="G242" s="497" t="str">
        <f>IFERROR(G93/G121,"-")</f>
        <v>-</v>
      </c>
      <c r="H242" s="497" t="str">
        <f>IFERROR(H93/H121,"-")</f>
        <v>-</v>
      </c>
      <c r="I242" s="497" t="str">
        <f>IFERROR(I93/I121,"-")</f>
        <v>-</v>
      </c>
      <c r="J242" s="497" t="str">
        <f>IFERROR(J93/J121,"-")</f>
        <v>-</v>
      </c>
      <c r="K242" s="498" t="str">
        <f>IFERROR(K93/K121,"-")</f>
        <v>-</v>
      </c>
      <c r="L242" s="355"/>
    </row>
    <row r="243" spans="1:12" s="443" customFormat="1" ht="15" customHeight="1">
      <c r="A243" s="356"/>
      <c r="B243" s="373"/>
      <c r="C243" s="892" t="s">
        <v>586</v>
      </c>
      <c r="D243" s="893"/>
      <c r="E243" s="893"/>
      <c r="F243" s="894"/>
      <c r="G243" s="497" t="str">
        <f>IFERROR(G93/G226,"-")</f>
        <v>-</v>
      </c>
      <c r="H243" s="497" t="str">
        <f>IFERROR(H93/H226,"-")</f>
        <v>-</v>
      </c>
      <c r="I243" s="497" t="str">
        <f>IFERROR(I93/I226,"-")</f>
        <v>-</v>
      </c>
      <c r="J243" s="497" t="str">
        <f>IFERROR(J93/J226,"-")</f>
        <v>-</v>
      </c>
      <c r="K243" s="498" t="str">
        <f>IFERROR(K93/K226,"-")</f>
        <v>-</v>
      </c>
      <c r="L243" s="355"/>
    </row>
    <row r="244" spans="1:12" ht="7.5" customHeight="1" thickBot="1">
      <c r="A244" s="356"/>
      <c r="B244" s="346"/>
      <c r="C244" s="898"/>
      <c r="D244" s="899"/>
      <c r="E244" s="899"/>
      <c r="F244" s="899"/>
      <c r="G244" s="899"/>
      <c r="H244" s="899"/>
      <c r="I244" s="899"/>
      <c r="J244" s="899"/>
      <c r="K244" s="900"/>
      <c r="L244" s="345"/>
    </row>
    <row r="245" spans="1:12" s="494" customFormat="1" ht="16.5">
      <c r="A245" s="341"/>
      <c r="B245" s="492"/>
      <c r="C245" s="901" t="s">
        <v>587</v>
      </c>
      <c r="D245" s="902"/>
      <c r="E245" s="902"/>
      <c r="F245" s="902"/>
      <c r="G245" s="902"/>
      <c r="H245" s="902"/>
      <c r="I245" s="902"/>
      <c r="J245" s="902"/>
      <c r="K245" s="903"/>
      <c r="L245" s="493"/>
    </row>
    <row r="246" spans="1:12" s="443" customFormat="1" ht="15" customHeight="1">
      <c r="A246" s="495"/>
      <c r="B246" s="373"/>
      <c r="C246" s="892" t="s">
        <v>588</v>
      </c>
      <c r="D246" s="893"/>
      <c r="E246" s="893"/>
      <c r="F246" s="894"/>
      <c r="G246" s="499" t="str">
        <f>IFERROR(G225/G164,"-")</f>
        <v>-</v>
      </c>
      <c r="H246" s="499" t="str">
        <f>IFERROR(H225/H164,"-")</f>
        <v>-</v>
      </c>
      <c r="I246" s="499" t="str">
        <f>IFERROR(I225/I164,"-")</f>
        <v>-</v>
      </c>
      <c r="J246" s="499" t="str">
        <f>IFERROR(J225/J164,"-")</f>
        <v>-</v>
      </c>
      <c r="K246" s="500" t="str">
        <f>IFERROR(K225/K164,"-")</f>
        <v>-</v>
      </c>
      <c r="L246" s="355"/>
    </row>
    <row r="247" spans="1:12" s="443" customFormat="1" ht="15" customHeight="1">
      <c r="A247" s="356"/>
      <c r="B247" s="373"/>
      <c r="C247" s="892" t="s">
        <v>589</v>
      </c>
      <c r="D247" s="893"/>
      <c r="E247" s="893"/>
      <c r="F247" s="894"/>
      <c r="G247" s="499">
        <f>G225-G164</f>
        <v>0</v>
      </c>
      <c r="H247" s="499">
        <f>H225-H164</f>
        <v>0</v>
      </c>
      <c r="I247" s="499">
        <f>I225-I164</f>
        <v>0</v>
      </c>
      <c r="J247" s="499">
        <f>J225-J164</f>
        <v>0</v>
      </c>
      <c r="K247" s="500">
        <f>K225-K164</f>
        <v>0</v>
      </c>
      <c r="L247" s="355"/>
    </row>
    <row r="248" spans="1:12" s="443" customFormat="1" ht="15" customHeight="1">
      <c r="A248" s="356"/>
      <c r="B248" s="373"/>
      <c r="C248" s="892" t="s">
        <v>590</v>
      </c>
      <c r="D248" s="893"/>
      <c r="E248" s="893"/>
      <c r="F248" s="894"/>
      <c r="G248" s="499" t="str">
        <f>IFERROR((G24/G247),"-")</f>
        <v>-</v>
      </c>
      <c r="H248" s="499" t="str">
        <f>IFERROR((H24/H247),"-")</f>
        <v>-</v>
      </c>
      <c r="I248" s="499" t="str">
        <f>IFERROR((I24/I247),"-")</f>
        <v>-</v>
      </c>
      <c r="J248" s="499" t="str">
        <f>IFERROR((J24/J247),"-")</f>
        <v>-</v>
      </c>
      <c r="K248" s="500" t="str">
        <f>IFERROR((K24/K247),"-")</f>
        <v>-</v>
      </c>
      <c r="L248" s="355"/>
    </row>
    <row r="249" spans="1:12" s="443" customFormat="1" ht="15" customHeight="1">
      <c r="A249" s="356"/>
      <c r="B249" s="373"/>
      <c r="C249" s="892" t="s">
        <v>130</v>
      </c>
      <c r="D249" s="893"/>
      <c r="E249" s="893"/>
      <c r="F249" s="894"/>
      <c r="G249" s="499" t="str">
        <f>IFERROR((G225-G224-G207)/G164,"-")</f>
        <v>-</v>
      </c>
      <c r="H249" s="499" t="str">
        <f>IFERROR((H225-H224-H207)/H164,"-")</f>
        <v>-</v>
      </c>
      <c r="I249" s="499" t="str">
        <f>IFERROR((I225-I224-I207)/I164,"-")</f>
        <v>-</v>
      </c>
      <c r="J249" s="499" t="str">
        <f>IFERROR((J225-J224-J207)/J164,"-")</f>
        <v>-</v>
      </c>
      <c r="K249" s="500" t="str">
        <f>IFERROR((K225-K224-K207)/K164,"-")</f>
        <v>-</v>
      </c>
      <c r="L249" s="355"/>
    </row>
    <row r="250" spans="1:12" ht="7.5" customHeight="1" thickBot="1">
      <c r="A250" s="356"/>
      <c r="B250" s="346"/>
      <c r="C250" s="898"/>
      <c r="D250" s="899"/>
      <c r="E250" s="899"/>
      <c r="F250" s="899"/>
      <c r="G250" s="899"/>
      <c r="H250" s="899"/>
      <c r="I250" s="899"/>
      <c r="J250" s="899"/>
      <c r="K250" s="900"/>
      <c r="L250" s="345"/>
    </row>
    <row r="251" spans="1:12" s="494" customFormat="1" ht="16.5">
      <c r="A251" s="341"/>
      <c r="B251" s="492"/>
      <c r="C251" s="901" t="s">
        <v>591</v>
      </c>
      <c r="D251" s="902"/>
      <c r="E251" s="902"/>
      <c r="F251" s="902"/>
      <c r="G251" s="902"/>
      <c r="H251" s="902"/>
      <c r="I251" s="902"/>
      <c r="J251" s="902"/>
      <c r="K251" s="903"/>
      <c r="L251" s="493"/>
    </row>
    <row r="252" spans="1:12" s="443" customFormat="1" ht="15" customHeight="1">
      <c r="A252" s="495"/>
      <c r="B252" s="373"/>
      <c r="C252" s="892" t="s">
        <v>592</v>
      </c>
      <c r="D252" s="893"/>
      <c r="E252" s="893"/>
      <c r="F252" s="894"/>
      <c r="G252" s="499" t="str">
        <f>IFERROR((G27/G207),"-")</f>
        <v>-</v>
      </c>
      <c r="H252" s="499" t="str">
        <f>IFERROR((H27/H207),"-")</f>
        <v>-</v>
      </c>
      <c r="I252" s="499" t="str">
        <f>IFERROR((I27/I207),"-")</f>
        <v>-</v>
      </c>
      <c r="J252" s="499" t="str">
        <f>IFERROR((J27/J207),"-")</f>
        <v>-</v>
      </c>
      <c r="K252" s="500" t="str">
        <f>IFERROR((K27/K207),"-")</f>
        <v>-</v>
      </c>
      <c r="L252" s="355"/>
    </row>
    <row r="253" spans="1:12" s="443" customFormat="1" ht="15" customHeight="1">
      <c r="A253" s="356"/>
      <c r="B253" s="373"/>
      <c r="C253" s="892" t="s">
        <v>593</v>
      </c>
      <c r="D253" s="893"/>
      <c r="E253" s="893"/>
      <c r="F253" s="894"/>
      <c r="G253" s="499" t="str">
        <f>IFERROR(365/G252,"-")</f>
        <v>-</v>
      </c>
      <c r="H253" s="499" t="str">
        <f>IFERROR(365/H252,"-")</f>
        <v>-</v>
      </c>
      <c r="I253" s="499" t="str">
        <f>IFERROR(365/I252,"-")</f>
        <v>-</v>
      </c>
      <c r="J253" s="499" t="str">
        <f>IFERROR(365/J252,"-")</f>
        <v>-</v>
      </c>
      <c r="K253" s="500" t="str">
        <f>IFERROR(365/K252,"-")</f>
        <v>-</v>
      </c>
      <c r="L253" s="355"/>
    </row>
    <row r="254" spans="1:12" s="443" customFormat="1" ht="15" customHeight="1">
      <c r="A254" s="356"/>
      <c r="B254" s="373"/>
      <c r="C254" s="892" t="s">
        <v>594</v>
      </c>
      <c r="D254" s="893"/>
      <c r="E254" s="893"/>
      <c r="F254" s="894"/>
      <c r="G254" s="499" t="str">
        <f>IFERROR(G24/G212,"-")</f>
        <v>-</v>
      </c>
      <c r="H254" s="499" t="str">
        <f>IFERROR(H24/H212,"-")</f>
        <v>-</v>
      </c>
      <c r="I254" s="499" t="str">
        <f>IFERROR(I24/I212,"-")</f>
        <v>-</v>
      </c>
      <c r="J254" s="499" t="str">
        <f>IFERROR(J24/J212,"-")</f>
        <v>-</v>
      </c>
      <c r="K254" s="500" t="str">
        <f>IFERROR(K24/K212,"-")</f>
        <v>-</v>
      </c>
      <c r="L254" s="355"/>
    </row>
    <row r="255" spans="1:12" s="443" customFormat="1" ht="15" customHeight="1">
      <c r="A255" s="356"/>
      <c r="B255" s="373"/>
      <c r="C255" s="892" t="s">
        <v>595</v>
      </c>
      <c r="D255" s="893"/>
      <c r="E255" s="893"/>
      <c r="F255" s="894"/>
      <c r="G255" s="499" t="str">
        <f>IFERROR(365/G254,"-")</f>
        <v>-</v>
      </c>
      <c r="H255" s="499" t="str">
        <f>IFERROR(365/H254,"-")</f>
        <v>-</v>
      </c>
      <c r="I255" s="499" t="str">
        <f>IFERROR(365/I254,"-")</f>
        <v>-</v>
      </c>
      <c r="J255" s="499" t="str">
        <f>IFERROR(365/J254,"-")</f>
        <v>-</v>
      </c>
      <c r="K255" s="500" t="str">
        <f>IFERROR(365/K254,"-")</f>
        <v>-</v>
      </c>
      <c r="L255" s="355"/>
    </row>
    <row r="256" spans="1:12" s="443" customFormat="1" ht="15" customHeight="1">
      <c r="A256" s="356"/>
      <c r="B256" s="373"/>
      <c r="C256" s="892" t="s">
        <v>596</v>
      </c>
      <c r="D256" s="893"/>
      <c r="E256" s="893"/>
      <c r="F256" s="894"/>
      <c r="G256" s="499" t="str">
        <f>IFERROR((G27+G39)/G154,"-")</f>
        <v>-</v>
      </c>
      <c r="H256" s="499" t="str">
        <f>IFERROR((H27+H39)/H154,"-")</f>
        <v>-</v>
      </c>
      <c r="I256" s="499" t="str">
        <f>IFERROR((I27+I39)/I154,"-")</f>
        <v>-</v>
      </c>
      <c r="J256" s="499" t="str">
        <f>IFERROR((J27+J39)/J154,"-")</f>
        <v>-</v>
      </c>
      <c r="K256" s="500" t="str">
        <f>IFERROR((K27+K39)/K154,"-")</f>
        <v>-</v>
      </c>
      <c r="L256" s="355"/>
    </row>
    <row r="257" spans="1:12" s="443" customFormat="1" ht="15" customHeight="1">
      <c r="A257" s="356"/>
      <c r="B257" s="373"/>
      <c r="C257" s="892" t="s">
        <v>597</v>
      </c>
      <c r="D257" s="893"/>
      <c r="E257" s="893"/>
      <c r="F257" s="894"/>
      <c r="G257" s="499" t="str">
        <f>IFERROR(365/G256,"-")</f>
        <v>-</v>
      </c>
      <c r="H257" s="499" t="str">
        <f>IFERROR(365/H256,"-")</f>
        <v>-</v>
      </c>
      <c r="I257" s="499" t="str">
        <f>IFERROR(365/I256,"-")</f>
        <v>-</v>
      </c>
      <c r="J257" s="499" t="str">
        <f>IFERROR(365/J256,"-")</f>
        <v>-</v>
      </c>
      <c r="K257" s="500" t="str">
        <f>IFERROR(365/K256,"-")</f>
        <v>-</v>
      </c>
      <c r="L257" s="355"/>
    </row>
    <row r="258" spans="1:12" s="443" customFormat="1" ht="15" customHeight="1">
      <c r="A258" s="356"/>
      <c r="B258" s="373"/>
      <c r="C258" s="892" t="s">
        <v>598</v>
      </c>
      <c r="D258" s="893"/>
      <c r="E258" s="893"/>
      <c r="F258" s="894"/>
      <c r="G258" s="499" t="str">
        <f>IFERROR(G253+G255-G257,"-")</f>
        <v>-</v>
      </c>
      <c r="H258" s="499" t="str">
        <f>IFERROR(H253+H255-H257,"-")</f>
        <v>-</v>
      </c>
      <c r="I258" s="499" t="str">
        <f>IFERROR(I253+I255-I257,"-")</f>
        <v>-</v>
      </c>
      <c r="J258" s="499" t="str">
        <f>IFERROR(J253+J255-J257,"-")</f>
        <v>-</v>
      </c>
      <c r="K258" s="500" t="str">
        <f>IFERROR(K253+K255-K257,"-")</f>
        <v>-</v>
      </c>
      <c r="L258" s="355"/>
    </row>
    <row r="259" spans="1:12" s="443" customFormat="1" ht="15" customHeight="1">
      <c r="A259" s="356"/>
      <c r="B259" s="373"/>
      <c r="C259" s="892" t="s">
        <v>599</v>
      </c>
      <c r="D259" s="893"/>
      <c r="E259" s="893"/>
      <c r="F259" s="894"/>
      <c r="G259" s="499" t="str">
        <f>IFERROR(G24/(G170-G174),"-")</f>
        <v>-</v>
      </c>
      <c r="H259" s="499" t="str">
        <f>IFERROR(H24/(H170-H174),"-")</f>
        <v>-</v>
      </c>
      <c r="I259" s="499" t="str">
        <f>IFERROR(I24/(I170-I174),"-")</f>
        <v>-</v>
      </c>
      <c r="J259" s="499" t="str">
        <f>IFERROR(J24/(J170-J174),"-")</f>
        <v>-</v>
      </c>
      <c r="K259" s="500" t="str">
        <f>IFERROR(K24/(K170-K174),"-")</f>
        <v>-</v>
      </c>
      <c r="L259" s="355"/>
    </row>
    <row r="260" spans="1:12" s="443" customFormat="1" ht="15" customHeight="1">
      <c r="A260" s="356"/>
      <c r="B260" s="373"/>
      <c r="C260" s="892" t="s">
        <v>600</v>
      </c>
      <c r="D260" s="893"/>
      <c r="E260" s="893"/>
      <c r="F260" s="894"/>
      <c r="G260" s="499" t="str">
        <f>IFERROR(G24/G226,"-")</f>
        <v>-</v>
      </c>
      <c r="H260" s="499" t="str">
        <f>IFERROR(H24/H226,"-")</f>
        <v>-</v>
      </c>
      <c r="I260" s="499" t="str">
        <f>IFERROR(I24/I226,"-")</f>
        <v>-</v>
      </c>
      <c r="J260" s="499" t="str">
        <f>IFERROR(J24/J226,"-")</f>
        <v>-</v>
      </c>
      <c r="K260" s="500" t="str">
        <f>IFERROR(K24/K226,"-")</f>
        <v>-</v>
      </c>
      <c r="L260" s="355"/>
    </row>
    <row r="261" spans="1:12" s="443" customFormat="1" ht="7.5" customHeight="1" thickBot="1">
      <c r="A261" s="356"/>
      <c r="B261" s="373"/>
      <c r="C261" s="898"/>
      <c r="D261" s="899"/>
      <c r="E261" s="899"/>
      <c r="F261" s="899"/>
      <c r="G261" s="899"/>
      <c r="H261" s="899"/>
      <c r="I261" s="899"/>
      <c r="J261" s="899"/>
      <c r="K261" s="900"/>
      <c r="L261" s="355"/>
    </row>
    <row r="262" spans="1:12" s="494" customFormat="1" ht="16.5">
      <c r="A262" s="356"/>
      <c r="B262" s="492"/>
      <c r="C262" s="901" t="s">
        <v>601</v>
      </c>
      <c r="D262" s="902"/>
      <c r="E262" s="902"/>
      <c r="F262" s="902"/>
      <c r="G262" s="902"/>
      <c r="H262" s="902"/>
      <c r="I262" s="902"/>
      <c r="J262" s="902"/>
      <c r="K262" s="903"/>
      <c r="L262" s="493"/>
    </row>
    <row r="263" spans="1:12" s="356" customFormat="1" ht="15" customHeight="1">
      <c r="A263" s="495"/>
      <c r="B263" s="373"/>
      <c r="C263" s="892" t="s">
        <v>602</v>
      </c>
      <c r="D263" s="893"/>
      <c r="E263" s="893"/>
      <c r="F263" s="894"/>
      <c r="G263" s="499" t="str">
        <f>IFERROR(G56/G68,"-")</f>
        <v>-</v>
      </c>
      <c r="H263" s="499" t="str">
        <f>IFERROR(H66/H68,"-")</f>
        <v>-</v>
      </c>
      <c r="I263" s="499" t="str">
        <f>IFERROR(I66/I68,"-")</f>
        <v>-</v>
      </c>
      <c r="J263" s="499" t="str">
        <f>IFERROR(J56/J68,"-")</f>
        <v>-</v>
      </c>
      <c r="K263" s="500" t="str">
        <f>IFERROR(K56/K68,"-")</f>
        <v>-</v>
      </c>
      <c r="L263" s="355"/>
    </row>
    <row r="264" spans="1:12" s="356" customFormat="1" ht="27.75" customHeight="1">
      <c r="B264" s="373"/>
      <c r="C264" s="892" t="s">
        <v>603</v>
      </c>
      <c r="D264" s="893"/>
      <c r="E264" s="893"/>
      <c r="F264" s="894"/>
      <c r="G264" s="501" t="str">
        <f>IF(G146+G154=0,"No Short Term Obligation", G56/(G146+G154))</f>
        <v>No Short Term Obligation</v>
      </c>
      <c r="H264" s="501" t="str">
        <f>IF(H146+H154=0,"No Short Term Obligation", H56/(H146+H154))</f>
        <v>No Short Term Obligation</v>
      </c>
      <c r="I264" s="501" t="str">
        <f>IF(I146+I154=0,"No Short Term Obligation", I56/(I146+I154))</f>
        <v>No Short Term Obligation</v>
      </c>
      <c r="J264" s="501" t="str">
        <f>IF(J146+J154=0,"No Short Term Obligation", J56/(J146+J154))</f>
        <v>No Short Term Obligation</v>
      </c>
      <c r="K264" s="502" t="str">
        <f>IF(K146+K154=0,"No Short Term Obligation", K56/(K146+K154))</f>
        <v>No Short Term Obligation</v>
      </c>
      <c r="L264" s="355"/>
    </row>
    <row r="265" spans="1:12" s="356" customFormat="1" ht="15" customHeight="1">
      <c r="B265" s="373"/>
      <c r="C265" s="892" t="s">
        <v>604</v>
      </c>
      <c r="D265" s="893"/>
      <c r="E265" s="893"/>
      <c r="F265" s="894"/>
      <c r="G265" s="499" t="str">
        <f>IFERROR((G143+G164+#REF!)/G121,"-")</f>
        <v>-</v>
      </c>
      <c r="H265" s="499" t="str">
        <f>IFERROR((H143+H164+#REF!)/H121,"-")</f>
        <v>-</v>
      </c>
      <c r="I265" s="499" t="str">
        <f>IFERROR((I143+I164+#REF!)/I121,"-")</f>
        <v>-</v>
      </c>
      <c r="J265" s="499" t="str">
        <f>IFERROR((J143+J164+#REF!)/J121,"-")</f>
        <v>-</v>
      </c>
      <c r="K265" s="500" t="str">
        <f>IFERROR((K143+K164+#REF!)/K121,"-")</f>
        <v>-</v>
      </c>
      <c r="L265" s="355"/>
    </row>
    <row r="266" spans="1:12" s="356" customFormat="1" ht="40.5" customHeight="1">
      <c r="B266" s="373"/>
      <c r="C266" s="892" t="s">
        <v>605</v>
      </c>
      <c r="D266" s="893"/>
      <c r="E266" s="893"/>
      <c r="F266" s="894"/>
      <c r="G266" s="499" t="str">
        <f>IFERROR((G127+SUM(G146,G154))/(G93+G58),"-")</f>
        <v>-</v>
      </c>
      <c r="H266" s="499" t="str">
        <f>IFERROR((H127+SUM(H146,H154))/(H93+H58),"-")</f>
        <v>-</v>
      </c>
      <c r="I266" s="499" t="str">
        <f>IFERROR((I127+SUM(I146,I154))/(I93+I58),"-")</f>
        <v>-</v>
      </c>
      <c r="J266" s="499" t="str">
        <f>IFERROR((J127+SUM(J146,J154))/(J93+J58),"-")</f>
        <v>-</v>
      </c>
      <c r="K266" s="500" t="str">
        <f>IFERROR((K127+SUM(K146,K154))/(K93+K58),"-")</f>
        <v>-</v>
      </c>
      <c r="L266" s="355"/>
    </row>
    <row r="267" spans="1:12" s="356" customFormat="1" ht="15" customHeight="1">
      <c r="B267" s="373"/>
      <c r="C267" s="892" t="s">
        <v>606</v>
      </c>
      <c r="D267" s="893"/>
      <c r="E267" s="893"/>
      <c r="F267" s="894"/>
      <c r="G267" s="499" t="str">
        <f>IFERROR((SUM(G146,G154,G127))/G121,"-")</f>
        <v>-</v>
      </c>
      <c r="H267" s="499" t="str">
        <f>IFERROR((SUM(H146,H154,H127))/H121,"-")</f>
        <v>-</v>
      </c>
      <c r="I267" s="499" t="str">
        <f>IFERROR((SUM(I146,I154,I127))/I121,"-")</f>
        <v>-</v>
      </c>
      <c r="J267" s="499" t="str">
        <f>IFERROR((SUM(J146,J154,J127))/J121,"-")</f>
        <v>-</v>
      </c>
      <c r="K267" s="500" t="str">
        <f>IFERROR((SUM(K146,K154,K127))/K121,"-")</f>
        <v>-</v>
      </c>
      <c r="L267" s="355"/>
    </row>
    <row r="268" spans="1:12" s="356" customFormat="1" ht="15" customHeight="1" thickBot="1">
      <c r="B268" s="373"/>
      <c r="C268" s="895" t="s">
        <v>607</v>
      </c>
      <c r="D268" s="896"/>
      <c r="E268" s="896"/>
      <c r="F268" s="897"/>
      <c r="G268" s="503" t="str">
        <f>IF((G127+G146+G154)=0,"No Debt", ((G226-(G175+G176)-G195)-(G164-(G146+G154)))/(G127+G146+G154))</f>
        <v>No Debt</v>
      </c>
      <c r="H268" s="503" t="str">
        <f>IF((H127+H146+H154)=0,"No Debt", ((H226-(H175+H176)-H195)-(H164-(H146+H154)))/(H127+H146+H154))</f>
        <v>No Debt</v>
      </c>
      <c r="I268" s="503" t="str">
        <f>IF((I127+I146+I154)=0,"No Debt", ((I226-(I175+I176)-I195)-(I164-(I146+I154)))/(I127+I146+I154))</f>
        <v>No Debt</v>
      </c>
      <c r="J268" s="503" t="str">
        <f>IF((J127+J146+J154)=0,"No Debt", ((J226-(J175+J176)-J195)-(J164-(J146+J154)))/(J127+J146+J154))</f>
        <v>No Debt</v>
      </c>
      <c r="K268" s="504" t="str">
        <f>IF((K127+K146+K154)=0,"No Debt", ((K226-(K175+K176)-K195)-(K164-(K146+K154)))/(K127+K146+K154))</f>
        <v>No Debt</v>
      </c>
      <c r="L268" s="355"/>
    </row>
    <row r="269" spans="1:12" ht="12.75" customHeight="1" thickBot="1">
      <c r="A269" s="356"/>
      <c r="B269" s="429"/>
      <c r="C269" s="430"/>
      <c r="D269" s="430"/>
      <c r="E269" s="430"/>
      <c r="F269" s="505"/>
      <c r="G269" s="430"/>
      <c r="H269" s="430"/>
      <c r="I269" s="430"/>
      <c r="J269" s="430"/>
      <c r="K269" s="430"/>
      <c r="L269" s="506"/>
    </row>
  </sheetData>
  <mergeCells count="255">
    <mergeCell ref="B2:L2"/>
    <mergeCell ref="C3:E3"/>
    <mergeCell ref="C5:K5"/>
    <mergeCell ref="C6:F6"/>
    <mergeCell ref="C7:F7"/>
    <mergeCell ref="C8:F8"/>
    <mergeCell ref="E40:F40"/>
    <mergeCell ref="E41:F41"/>
    <mergeCell ref="D22:F22"/>
    <mergeCell ref="D23:F23"/>
    <mergeCell ref="C24:F24"/>
    <mergeCell ref="C25:K25"/>
    <mergeCell ref="C26:F26"/>
    <mergeCell ref="D27:F27"/>
    <mergeCell ref="C9:F9"/>
    <mergeCell ref="C10:F10"/>
    <mergeCell ref="C11:F11"/>
    <mergeCell ref="D12:F12"/>
    <mergeCell ref="C13:C23"/>
    <mergeCell ref="E13:F13"/>
    <mergeCell ref="D14:D16"/>
    <mergeCell ref="E17:F17"/>
    <mergeCell ref="D18:D20"/>
    <mergeCell ref="E21:F21"/>
    <mergeCell ref="E51:F51"/>
    <mergeCell ref="E52:F52"/>
    <mergeCell ref="D53:F53"/>
    <mergeCell ref="E54:F54"/>
    <mergeCell ref="E55:F55"/>
    <mergeCell ref="C56:F56"/>
    <mergeCell ref="E42:F42"/>
    <mergeCell ref="E43:F43"/>
    <mergeCell ref="C44:F44"/>
    <mergeCell ref="C45:K45"/>
    <mergeCell ref="D46:F46"/>
    <mergeCell ref="C47:C55"/>
    <mergeCell ref="E47:F47"/>
    <mergeCell ref="E48:F48"/>
    <mergeCell ref="E49:F49"/>
    <mergeCell ref="D50:F50"/>
    <mergeCell ref="C28:C43"/>
    <mergeCell ref="E28:F28"/>
    <mergeCell ref="D29:D31"/>
    <mergeCell ref="E32:F32"/>
    <mergeCell ref="D33:D34"/>
    <mergeCell ref="E35:F35"/>
    <mergeCell ref="D36:D38"/>
    <mergeCell ref="D39:F39"/>
    <mergeCell ref="C57:K57"/>
    <mergeCell ref="C58:C65"/>
    <mergeCell ref="D58:F58"/>
    <mergeCell ref="D59:F59"/>
    <mergeCell ref="E60:F60"/>
    <mergeCell ref="E61:F61"/>
    <mergeCell ref="D62:F62"/>
    <mergeCell ref="E63:F63"/>
    <mergeCell ref="E64:F64"/>
    <mergeCell ref="D65:F65"/>
    <mergeCell ref="C66:F66"/>
    <mergeCell ref="C67:K67"/>
    <mergeCell ref="C68:C81"/>
    <mergeCell ref="D68:F68"/>
    <mergeCell ref="D69:D72"/>
    <mergeCell ref="E69:F69"/>
    <mergeCell ref="E70:F70"/>
    <mergeCell ref="E71:F71"/>
    <mergeCell ref="E72:F72"/>
    <mergeCell ref="E73:F73"/>
    <mergeCell ref="D74:F74"/>
    <mergeCell ref="D75:D81"/>
    <mergeCell ref="E75:F75"/>
    <mergeCell ref="E76:F76"/>
    <mergeCell ref="E77:F77"/>
    <mergeCell ref="E78:F78"/>
    <mergeCell ref="E79:F79"/>
    <mergeCell ref="E80:F80"/>
    <mergeCell ref="E81:F81"/>
    <mergeCell ref="C88:C90"/>
    <mergeCell ref="E88:F88"/>
    <mergeCell ref="E89:F89"/>
    <mergeCell ref="D90:F90"/>
    <mergeCell ref="C91:C92"/>
    <mergeCell ref="D91:F91"/>
    <mergeCell ref="D92:F92"/>
    <mergeCell ref="C82:F82"/>
    <mergeCell ref="C83:K83"/>
    <mergeCell ref="D84:F84"/>
    <mergeCell ref="C85:F85"/>
    <mergeCell ref="C86:K86"/>
    <mergeCell ref="D87:F87"/>
    <mergeCell ref="E99:F99"/>
    <mergeCell ref="C100:F100"/>
    <mergeCell ref="C101:F101"/>
    <mergeCell ref="C103:K103"/>
    <mergeCell ref="C104:F104"/>
    <mergeCell ref="C105:K105"/>
    <mergeCell ref="C93:F93"/>
    <mergeCell ref="C94:K94"/>
    <mergeCell ref="D95:F95"/>
    <mergeCell ref="C96:F96"/>
    <mergeCell ref="D97:F97"/>
    <mergeCell ref="E98:F98"/>
    <mergeCell ref="E115:F115"/>
    <mergeCell ref="E116:F116"/>
    <mergeCell ref="E117:F117"/>
    <mergeCell ref="E118:F118"/>
    <mergeCell ref="E119:F119"/>
    <mergeCell ref="C121:F121"/>
    <mergeCell ref="C106:K106"/>
    <mergeCell ref="C107:F107"/>
    <mergeCell ref="D108:F108"/>
    <mergeCell ref="C109:C119"/>
    <mergeCell ref="E109:F109"/>
    <mergeCell ref="E110:F110"/>
    <mergeCell ref="E111:F111"/>
    <mergeCell ref="E112:F112"/>
    <mergeCell ref="E113:F113"/>
    <mergeCell ref="D114:F114"/>
    <mergeCell ref="E128:F128"/>
    <mergeCell ref="E129:F129"/>
    <mergeCell ref="E130:F130"/>
    <mergeCell ref="E131:F131"/>
    <mergeCell ref="E132:F132"/>
    <mergeCell ref="E133:F133"/>
    <mergeCell ref="C122:K122"/>
    <mergeCell ref="C123:F123"/>
    <mergeCell ref="C124:K124"/>
    <mergeCell ref="C125:F125"/>
    <mergeCell ref="C126:F126"/>
    <mergeCell ref="D127:F127"/>
    <mergeCell ref="E140:F140"/>
    <mergeCell ref="E141:F141"/>
    <mergeCell ref="D142:F142"/>
    <mergeCell ref="C143:F143"/>
    <mergeCell ref="C144:K144"/>
    <mergeCell ref="C145:F145"/>
    <mergeCell ref="E134:F134"/>
    <mergeCell ref="D135:F135"/>
    <mergeCell ref="D136:F136"/>
    <mergeCell ref="E137:F137"/>
    <mergeCell ref="E138:F138"/>
    <mergeCell ref="D139:F139"/>
    <mergeCell ref="E161:F161"/>
    <mergeCell ref="E162:F162"/>
    <mergeCell ref="E163:F163"/>
    <mergeCell ref="C164:F164"/>
    <mergeCell ref="C165:F165"/>
    <mergeCell ref="C166:K166"/>
    <mergeCell ref="E155:F155"/>
    <mergeCell ref="E156:F156"/>
    <mergeCell ref="E157:F157"/>
    <mergeCell ref="E158:F158"/>
    <mergeCell ref="D159:F159"/>
    <mergeCell ref="D160:F160"/>
    <mergeCell ref="C146:C163"/>
    <mergeCell ref="D146:F146"/>
    <mergeCell ref="E147:F147"/>
    <mergeCell ref="E148:F148"/>
    <mergeCell ref="E149:F149"/>
    <mergeCell ref="E150:F150"/>
    <mergeCell ref="E151:F151"/>
    <mergeCell ref="E152:F152"/>
    <mergeCell ref="E153:F153"/>
    <mergeCell ref="D154:F154"/>
    <mergeCell ref="C167:K167"/>
    <mergeCell ref="C168:F168"/>
    <mergeCell ref="C169:C196"/>
    <mergeCell ref="D169:F169"/>
    <mergeCell ref="E170:F170"/>
    <mergeCell ref="E174:F174"/>
    <mergeCell ref="E175:F175"/>
    <mergeCell ref="E176:F176"/>
    <mergeCell ref="E177:F177"/>
    <mergeCell ref="E178:F178"/>
    <mergeCell ref="E187:F187"/>
    <mergeCell ref="E191:F191"/>
    <mergeCell ref="D192:F192"/>
    <mergeCell ref="D193:F193"/>
    <mergeCell ref="E194:F194"/>
    <mergeCell ref="E195:F195"/>
    <mergeCell ref="D179:F179"/>
    <mergeCell ref="E180:F180"/>
    <mergeCell ref="E181:F181"/>
    <mergeCell ref="E182:F182"/>
    <mergeCell ref="E183:F183"/>
    <mergeCell ref="D186:F186"/>
    <mergeCell ref="E196:F196"/>
    <mergeCell ref="C197:F197"/>
    <mergeCell ref="C198:K198"/>
    <mergeCell ref="C199:F199"/>
    <mergeCell ref="C200:C224"/>
    <mergeCell ref="D200:F200"/>
    <mergeCell ref="E201:F201"/>
    <mergeCell ref="E204:F204"/>
    <mergeCell ref="E205:F205"/>
    <mergeCell ref="E206:F206"/>
    <mergeCell ref="E213:F213"/>
    <mergeCell ref="E214:F214"/>
    <mergeCell ref="E215:F215"/>
    <mergeCell ref="E216:F216"/>
    <mergeCell ref="D217:F217"/>
    <mergeCell ref="D218:F218"/>
    <mergeCell ref="D207:F207"/>
    <mergeCell ref="E208:F208"/>
    <mergeCell ref="E209:F209"/>
    <mergeCell ref="E210:F210"/>
    <mergeCell ref="E211:F211"/>
    <mergeCell ref="D212:F212"/>
    <mergeCell ref="C230:K230"/>
    <mergeCell ref="C231:F231"/>
    <mergeCell ref="C232:K232"/>
    <mergeCell ref="C233:F233"/>
    <mergeCell ref="C234:F234"/>
    <mergeCell ref="C235:F235"/>
    <mergeCell ref="E219:F219"/>
    <mergeCell ref="E223:F223"/>
    <mergeCell ref="D224:F224"/>
    <mergeCell ref="C225:F225"/>
    <mergeCell ref="C226:F226"/>
    <mergeCell ref="C228:F228"/>
    <mergeCell ref="C243:F243"/>
    <mergeCell ref="C244:K244"/>
    <mergeCell ref="C245:K245"/>
    <mergeCell ref="C246:F246"/>
    <mergeCell ref="C247:F247"/>
    <mergeCell ref="C236:K236"/>
    <mergeCell ref="C237:K237"/>
    <mergeCell ref="C238:F238"/>
    <mergeCell ref="C239:F239"/>
    <mergeCell ref="C240:F240"/>
    <mergeCell ref="C241:F241"/>
    <mergeCell ref="C266:F266"/>
    <mergeCell ref="C267:F267"/>
    <mergeCell ref="C268:F268"/>
    <mergeCell ref="C4:E4"/>
    <mergeCell ref="E120:F120"/>
    <mergeCell ref="C260:F260"/>
    <mergeCell ref="C261:K261"/>
    <mergeCell ref="C262:K262"/>
    <mergeCell ref="C263:F263"/>
    <mergeCell ref="C264:F264"/>
    <mergeCell ref="C265:F265"/>
    <mergeCell ref="C254:F254"/>
    <mergeCell ref="C255:F255"/>
    <mergeCell ref="C256:F256"/>
    <mergeCell ref="C257:F257"/>
    <mergeCell ref="C258:F258"/>
    <mergeCell ref="C259:F259"/>
    <mergeCell ref="C248:F248"/>
    <mergeCell ref="C249:F249"/>
    <mergeCell ref="C250:K250"/>
    <mergeCell ref="C251:K251"/>
    <mergeCell ref="C252:F252"/>
    <mergeCell ref="C253:F253"/>
    <mergeCell ref="C242:F242"/>
  </mergeCells>
  <conditionalFormatting sqref="G12:I23 G27:I43 G46:I55 G84:K84 G95:K95 G97:K101 G200:I224 G228:K228 G233:K235 G238:K243 G246:K249 G252:K260 G263:K268 G108:I119 G169:I196 K12:K23 K27:K43 K46:K55 G58:K65 G68:K81 G87:K92 K108:K119 G127:K142 G146:K163 K169:K196 K200:K224">
    <cfRule type="expression" dxfId="207" priority="12">
      <formula>G$7=""</formula>
    </cfRule>
  </conditionalFormatting>
  <conditionalFormatting sqref="H120:I120 K120">
    <cfRule type="expression" dxfId="206" priority="8">
      <formula>H$7=""</formula>
    </cfRule>
  </conditionalFormatting>
  <conditionalFormatting sqref="G120">
    <cfRule type="expression" dxfId="205" priority="9">
      <formula>G$7=""</formula>
    </cfRule>
  </conditionalFormatting>
  <conditionalFormatting sqref="J12:J23">
    <cfRule type="expression" dxfId="204" priority="7">
      <formula>J$7=""</formula>
    </cfRule>
  </conditionalFormatting>
  <conditionalFormatting sqref="J27:J43">
    <cfRule type="expression" dxfId="203" priority="6">
      <formula>J$7=""</formula>
    </cfRule>
  </conditionalFormatting>
  <conditionalFormatting sqref="J46:J55">
    <cfRule type="expression" dxfId="202" priority="5">
      <formula>J$7=""</formula>
    </cfRule>
  </conditionalFormatting>
  <conditionalFormatting sqref="J108:J119">
    <cfRule type="expression" dxfId="201" priority="4">
      <formula>J$7=""</formula>
    </cfRule>
  </conditionalFormatting>
  <conditionalFormatting sqref="J120">
    <cfRule type="expression" dxfId="200" priority="3">
      <formula>J$7=""</formula>
    </cfRule>
  </conditionalFormatting>
  <conditionalFormatting sqref="J169:J196">
    <cfRule type="expression" dxfId="199" priority="2">
      <formula>J$7=""</formula>
    </cfRule>
  </conditionalFormatting>
  <conditionalFormatting sqref="J200:J224">
    <cfRule type="expression" dxfId="198" priority="1">
      <formula>J$7=""</formula>
    </cfRule>
  </conditionalFormatting>
  <dataValidations count="3">
    <dataValidation type="list" allowBlank="1" showInputMessage="1" showErrorMessage="1" sqref="K3:K4 J3" xr:uid="{243F2454-5EC3-4E51-8A69-B51CE14732E9}">
      <formula1>"Actuals, Thousands, Lakhs, Millions, Crores"</formula1>
    </dataValidation>
    <dataValidation type="list" allowBlank="1" showInputMessage="1" showErrorMessage="1" sqref="G7:K7" xr:uid="{1BBB5A0A-EBB5-4FFD-ABF3-CD4DD70AF572}">
      <formula1>"Audited,Unaudited,Provisional,Projection"</formula1>
    </dataValidation>
    <dataValidation type="list" allowBlank="1" showInputMessage="1" showErrorMessage="1" sqref="G9:K9" xr:uid="{F84DE0E2-D24B-4741-831A-EC26D7523275}">
      <formula1>"Material Qualification,Unqualified,No opinion / Unknown"</formula1>
    </dataValidation>
  </dataValidations>
  <pageMargins left="0.7" right="0.7" top="0.75" bottom="0.75" header="0.3" footer="0.3"/>
  <pageSetup paperSize="9" scale="46" fitToHeight="0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C153"/>
  <sheetViews>
    <sheetView showGridLines="0" topLeftCell="A60" workbookViewId="0">
      <selection activeCell="H67" sqref="H67"/>
    </sheetView>
  </sheetViews>
  <sheetFormatPr defaultRowHeight="15"/>
  <cols>
    <col min="1" max="1" width="33.5" style="34" customWidth="1"/>
    <col min="2" max="2" width="11.875" style="34" customWidth="1"/>
    <col min="3" max="3" width="10.5" style="34" customWidth="1"/>
    <col min="4" max="4" width="11.125" style="54" customWidth="1"/>
    <col min="5" max="5" width="10.5" style="54" customWidth="1"/>
    <col min="6" max="6" width="10.125" style="54" customWidth="1"/>
    <col min="7" max="7" width="10.5" style="54" customWidth="1"/>
    <col min="8" max="8" width="10.375" style="54" customWidth="1"/>
    <col min="9" max="9" width="10.5" style="54" customWidth="1"/>
    <col min="10" max="10" width="16.125" style="34" customWidth="1"/>
    <col min="11" max="237" width="9" style="34"/>
    <col min="238" max="16384" width="9" style="1"/>
  </cols>
  <sheetData>
    <row r="1" spans="1:12" ht="15.75" thickBot="1"/>
    <row r="2" spans="1:12">
      <c r="A2" s="1116">
        <f>'Financial Statement1'!F3</f>
        <v>0</v>
      </c>
      <c r="B2" s="1117"/>
      <c r="C2" s="1117"/>
      <c r="D2" s="1117"/>
      <c r="E2" s="1117"/>
      <c r="F2" s="1117"/>
      <c r="G2" s="1117"/>
      <c r="H2" s="1117"/>
      <c r="I2" s="1118"/>
    </row>
    <row r="3" spans="1:12">
      <c r="A3" s="1119"/>
      <c r="B3" s="1120"/>
      <c r="C3" s="1120"/>
      <c r="D3" s="1120"/>
      <c r="E3" s="1120"/>
      <c r="F3" s="1120"/>
      <c r="G3" s="1120"/>
      <c r="H3" s="1120"/>
      <c r="I3" s="1121"/>
    </row>
    <row r="4" spans="1:12">
      <c r="A4" s="562" t="s">
        <v>133</v>
      </c>
      <c r="B4" s="1153">
        <f>'Financial Statement1'!F4</f>
        <v>0</v>
      </c>
      <c r="C4" s="1154"/>
      <c r="D4" s="1154"/>
      <c r="E4" s="1154"/>
      <c r="F4" s="1154"/>
      <c r="G4" s="563"/>
      <c r="H4" s="564" t="s">
        <v>609</v>
      </c>
      <c r="I4" s="565" t="s">
        <v>617</v>
      </c>
    </row>
    <row r="5" spans="1:12" ht="15" customHeight="1">
      <c r="A5" s="1147" t="s">
        <v>18</v>
      </c>
      <c r="B5" s="566">
        <f>'Financial Statement1'!J6</f>
        <v>0</v>
      </c>
      <c r="C5" s="567" t="s">
        <v>19</v>
      </c>
      <c r="D5" s="566" t="str">
        <f>IFERROR(EDATE(B5,-12),"-")</f>
        <v>-</v>
      </c>
      <c r="E5" s="567" t="s">
        <v>19</v>
      </c>
      <c r="F5" s="566" t="str">
        <f>IFERROR(EDATE(D5,-12),"-")</f>
        <v>-</v>
      </c>
      <c r="G5" s="567" t="s">
        <v>19</v>
      </c>
      <c r="H5" s="566" t="str">
        <f>IFERROR(EDATE(F5,-12),"-")</f>
        <v>-</v>
      </c>
      <c r="I5" s="568">
        <f>IF('Financial Statement1'!$K$4="Actuals",1, IF('Financial Statement1'!$K$4="Thousands",1000, IF('Financial Statement1'!$K$4="Lakhs",100000, IF('Financial Statement1'!$K$4="Millions",1000000, IF('Financial Statement1'!$K$4="Crores",10000000,"")))))</f>
        <v>1</v>
      </c>
    </row>
    <row r="6" spans="1:12" ht="14.25" customHeight="1" thickBot="1">
      <c r="A6" s="1148"/>
      <c r="B6" s="624" t="str">
        <f>CONCATENATE("Rs."," ",$I$4)</f>
        <v>Rs. Lakhs</v>
      </c>
      <c r="C6" s="625">
        <f>B5</f>
        <v>0</v>
      </c>
      <c r="D6" s="624" t="str">
        <f>CONCATENATE("Rs."," ",$I$4)</f>
        <v>Rs. Lakhs</v>
      </c>
      <c r="E6" s="625" t="str">
        <f>D5</f>
        <v>-</v>
      </c>
      <c r="F6" s="624" t="str">
        <f>CONCATENATE("Rs."," ",$I$4)</f>
        <v>Rs. Lakhs</v>
      </c>
      <c r="G6" s="625" t="str">
        <f>F5</f>
        <v>-</v>
      </c>
      <c r="H6" s="624" t="str">
        <f>CONCATENATE("Rs."," ",$I$4)</f>
        <v>Rs. Lakhs</v>
      </c>
      <c r="I6" s="626">
        <f>IF(I4="Actuals",1, IF(I4="Thousands",1000, IF(I4="Lakhs",100000, IF(I4="Millions",1000000, IF(I4="Crores",10000000,"")))))</f>
        <v>100000</v>
      </c>
    </row>
    <row r="7" spans="1:12">
      <c r="A7" s="627" t="s">
        <v>80</v>
      </c>
      <c r="B7" s="628">
        <f>IFERROR('Financial Statement1'!J91,"-")</f>
        <v>0</v>
      </c>
      <c r="C7" s="629"/>
      <c r="D7" s="628">
        <f>IFERROR('Financial Statement1'!I91,"-")</f>
        <v>0</v>
      </c>
      <c r="E7" s="629"/>
      <c r="F7" s="628">
        <f>IFERROR('Financial Statement1'!H91,"-")</f>
        <v>0</v>
      </c>
      <c r="G7" s="629"/>
      <c r="H7" s="628">
        <f>IFERROR('Financial Statement1'!G91,"-")</f>
        <v>0</v>
      </c>
      <c r="I7" s="630"/>
    </row>
    <row r="8" spans="1:12">
      <c r="A8" s="511" t="s">
        <v>149</v>
      </c>
      <c r="B8" s="512">
        <f>IFERROR(('Financial Statement1'!J13+'Financial Statement1'!J17+'Financial Statement1'!J21-'Financial Statement1'!J23)*$I$5/$I$6,"-")</f>
        <v>0</v>
      </c>
      <c r="C8" s="512" t="str">
        <f>IFERROR((B8-D8)/D8*100,"-")</f>
        <v>-</v>
      </c>
      <c r="D8" s="512">
        <f>IFERROR(('Financial Statement1'!I13+'Financial Statement1'!I17+'Financial Statement1'!I21-'Financial Statement1'!I23)*$I$5/$I$6,"-")</f>
        <v>0</v>
      </c>
      <c r="E8" s="512" t="str">
        <f>IFERROR((D8-F8)/F8*100,"-")</f>
        <v>-</v>
      </c>
      <c r="F8" s="512">
        <f>IFERROR(('Financial Statement1'!H13+'Financial Statement1'!H17+'Financial Statement1'!H21-'Financial Statement1'!H23)*$I$5/$I$6,"-")</f>
        <v>0</v>
      </c>
      <c r="G8" s="512" t="str">
        <f>IFERROR((F8-H8)/H8*100,"-")</f>
        <v>-</v>
      </c>
      <c r="H8" s="512">
        <f>IFERROR(('Financial Statement1'!G13+'Financial Statement1'!G17+'Financial Statement1'!G21-'Financial Statement1'!G23)*$I$5/$I$6,"-")</f>
        <v>0</v>
      </c>
      <c r="I8" s="517" t="str">
        <f>IFERROR((H8-J8)/J8*100,"-")</f>
        <v>-</v>
      </c>
    </row>
    <row r="9" spans="1:12">
      <c r="A9" s="511" t="s">
        <v>150</v>
      </c>
      <c r="B9" s="512">
        <f>IFERROR(('Financial Statement1'!J22)*$I$5/$I$6,"-")</f>
        <v>0</v>
      </c>
      <c r="C9" s="512" t="str">
        <f>IFERROR((B9-D9)/D9*100,"-")</f>
        <v>-</v>
      </c>
      <c r="D9" s="512">
        <f>IFERROR(('Financial Statement1'!I22)*$I$5/$I$6,"-")</f>
        <v>0</v>
      </c>
      <c r="E9" s="512" t="str">
        <f>IFERROR((D9-F9)/F9*100,"-")</f>
        <v>-</v>
      </c>
      <c r="F9" s="512">
        <f>IFERROR(('Financial Statement1'!H22)*$I$5/$I$6,"-")</f>
        <v>0</v>
      </c>
      <c r="G9" s="512" t="str">
        <f>IFERROR((F9-H9)/H9*100,"-")</f>
        <v>-</v>
      </c>
      <c r="H9" s="512">
        <f>IFERROR(('Financial Statement1'!G22)*$I$5/$I$6,"-")</f>
        <v>0</v>
      </c>
      <c r="I9" s="517" t="str">
        <f>IFERROR((H9-J9)/J9*100,"-")</f>
        <v>-</v>
      </c>
    </row>
    <row r="10" spans="1:12">
      <c r="A10" s="554" t="s">
        <v>21</v>
      </c>
      <c r="B10" s="555">
        <f>IFERROR(+B9+B8,"0.00")</f>
        <v>0</v>
      </c>
      <c r="C10" s="556" t="str">
        <f>IFERROR((B10-D10)/D10*100,"-")</f>
        <v>-</v>
      </c>
      <c r="D10" s="555">
        <f>IFERROR(+D9+D8,"0.00")</f>
        <v>0</v>
      </c>
      <c r="E10" s="556" t="str">
        <f>IFERROR((D10-F10)/F10*100,"-")</f>
        <v>-</v>
      </c>
      <c r="F10" s="555">
        <f>IFERROR(+F9+F8,"0.00")</f>
        <v>0</v>
      </c>
      <c r="G10" s="556" t="str">
        <f>IFERROR((F10-H10)/H10*100,"-")</f>
        <v>-</v>
      </c>
      <c r="H10" s="555">
        <f>IFERROR(+H9+H8,"0.00")</f>
        <v>0</v>
      </c>
      <c r="I10" s="619" t="str">
        <f>IFERROR((H10-J10)/J10*100,"-")</f>
        <v>-</v>
      </c>
    </row>
    <row r="11" spans="1:12" s="34" customFormat="1" ht="29.25" customHeight="1">
      <c r="A11" s="513"/>
      <c r="B11" s="514"/>
      <c r="C11" s="515" t="str">
        <f>CONCATENATE("Cost % of sales of ",YEAR(B5))</f>
        <v>Cost % of sales of 1900</v>
      </c>
      <c r="D11" s="514"/>
      <c r="E11" s="515" t="e">
        <f>CONCATENATE("Cost % of sales of ",YEAR(D5))</f>
        <v>#VALUE!</v>
      </c>
      <c r="F11" s="514"/>
      <c r="G11" s="515" t="e">
        <f>CONCATENATE("Cost % of sales of ",YEAR(F5))</f>
        <v>#VALUE!</v>
      </c>
      <c r="H11" s="514"/>
      <c r="I11" s="516" t="e">
        <f>CONCATENATE("Cost % of sales of ",YEAR(H5))</f>
        <v>#VALUE!</v>
      </c>
    </row>
    <row r="12" spans="1:12">
      <c r="A12" s="554" t="s">
        <v>192</v>
      </c>
      <c r="B12" s="555">
        <f>IFERROR(B13+B17+B18,"0.00")</f>
        <v>0</v>
      </c>
      <c r="C12" s="556"/>
      <c r="D12" s="555">
        <f>IFERROR(D13+D17+D18,"0.00")</f>
        <v>0</v>
      </c>
      <c r="E12" s="556"/>
      <c r="F12" s="555">
        <f>IFERROR(F13+F17+F18,"0.00")</f>
        <v>0</v>
      </c>
      <c r="G12" s="556"/>
      <c r="H12" s="555">
        <f>IFERROR(H13+H17+H18,"0.00")</f>
        <v>0</v>
      </c>
      <c r="I12" s="619"/>
    </row>
    <row r="13" spans="1:12" ht="30">
      <c r="A13" s="554" t="s">
        <v>191</v>
      </c>
      <c r="B13" s="555">
        <f>IFERROR(+B14+B15-B16,"0.00")</f>
        <v>0</v>
      </c>
      <c r="C13" s="556" t="str">
        <f>IFERROR(B13/$B$8*100,"-")</f>
        <v>-</v>
      </c>
      <c r="D13" s="555">
        <f>IFERROR(+D14+D15-D16,"0.00")</f>
        <v>0</v>
      </c>
      <c r="E13" s="556" t="str">
        <f>IFERROR(D13/$B$8*100,"-")</f>
        <v>-</v>
      </c>
      <c r="F13" s="555">
        <f>IFERROR(+F14+F15-F16,"0.00")</f>
        <v>0</v>
      </c>
      <c r="G13" s="556" t="str">
        <f>IFERROR(F13/$B$8*100,"-")</f>
        <v>-</v>
      </c>
      <c r="H13" s="555">
        <f>IFERROR(+H14+H15-H16,"0.00")</f>
        <v>0</v>
      </c>
      <c r="I13" s="619" t="str">
        <f>IFERROR(H13/$B$8*100,"-")</f>
        <v>-</v>
      </c>
    </row>
    <row r="14" spans="1:12">
      <c r="A14" s="518" t="s">
        <v>188</v>
      </c>
      <c r="B14" s="512">
        <f>IFERROR(('Financial Statement1'!J29+'Financial Statement1'!J33+'Financial Statement1'!J36)*$I$5/$I$6,"-")</f>
        <v>0</v>
      </c>
      <c r="C14" s="512"/>
      <c r="D14" s="512">
        <f>IFERROR(('Financial Statement1'!I29+'Financial Statement1'!I33+'Financial Statement1'!I36)*$I$5/$I$6,"-")</f>
        <v>0</v>
      </c>
      <c r="E14" s="512"/>
      <c r="F14" s="512">
        <f>IFERROR(('Financial Statement1'!H29+'Financial Statement1'!H33+'Financial Statement1'!H36)*$I$5/$I$6,"-")</f>
        <v>0</v>
      </c>
      <c r="G14" s="512"/>
      <c r="H14" s="512">
        <f>IFERROR(('Financial Statement1'!G29+'Financial Statement1'!G33+'Financial Statement1'!G36)*$I$5/$I$6,"-")</f>
        <v>0</v>
      </c>
      <c r="I14" s="517"/>
    </row>
    <row r="15" spans="1:12">
      <c r="A15" s="518" t="s">
        <v>189</v>
      </c>
      <c r="B15" s="512">
        <f>IFERROR(('Financial Statement1'!J30+'Financial Statement1'!J37)*$I$5/$I$6,"-")</f>
        <v>0</v>
      </c>
      <c r="C15" s="512"/>
      <c r="D15" s="512">
        <f>IFERROR(('Financial Statement1'!I30+'Financial Statement1'!I37)*$I$5/$I$6,"-")</f>
        <v>0</v>
      </c>
      <c r="E15" s="512"/>
      <c r="F15" s="512">
        <f>IFERROR(('Financial Statement1'!H30+'Financial Statement1'!H37)*$I$5/$I$6,"-")</f>
        <v>0</v>
      </c>
      <c r="G15" s="512"/>
      <c r="H15" s="512">
        <f>IFERROR(('Financial Statement1'!G30+'Financial Statement1'!G37)*$I$5/$I$6,"-")</f>
        <v>0</v>
      </c>
      <c r="I15" s="517"/>
      <c r="L15" s="34" t="s">
        <v>336</v>
      </c>
    </row>
    <row r="16" spans="1:12">
      <c r="A16" s="518" t="s">
        <v>190</v>
      </c>
      <c r="B16" s="512">
        <f>IFERROR(('Financial Statement1'!J31+'Financial Statement1'!J34+'Financial Statement1'!J38)*$I$5/$I$6,"-")</f>
        <v>0</v>
      </c>
      <c r="C16" s="512"/>
      <c r="D16" s="512">
        <f>IFERROR(('Financial Statement1'!I31+'Financial Statement1'!I34+'Financial Statement1'!I38)*$I$5/$I$6,"-")</f>
        <v>0</v>
      </c>
      <c r="E16" s="512"/>
      <c r="F16" s="512">
        <f>IFERROR(('Financial Statement1'!H31+'Financial Statement1'!H34+'Financial Statement1'!H38)*$I$5/$I$6,"-")</f>
        <v>0</v>
      </c>
      <c r="G16" s="512"/>
      <c r="H16" s="512">
        <f>IFERROR(('Financial Statement1'!G31+'Financial Statement1'!G34+'Financial Statement1'!G38)*$I$5/$I$6,"-")</f>
        <v>0</v>
      </c>
      <c r="I16" s="517"/>
    </row>
    <row r="17" spans="1:237" s="144" customFormat="1" ht="45">
      <c r="A17" s="518" t="s">
        <v>127</v>
      </c>
      <c r="B17" s="512">
        <f>IFERROR(('Financial Statement1'!J41+'Financial Statement1'!J42+'Financial Statement1'!J43)*$I$5/$I$6,"-")</f>
        <v>0</v>
      </c>
      <c r="C17" s="515" t="str">
        <f>IFERROR(B17/$B$8*100,"-")</f>
        <v>-</v>
      </c>
      <c r="D17" s="512">
        <f>IFERROR(('Financial Statement1'!I41+'Financial Statement1'!I42+'Financial Statement1'!I43)*$I$5/$I$6,"-")</f>
        <v>0</v>
      </c>
      <c r="E17" s="515" t="str">
        <f>IFERROR(D17/$B$8*100,"-")</f>
        <v>-</v>
      </c>
      <c r="F17" s="512">
        <f>IFERROR(('Financial Statement1'!H41+'Financial Statement1'!H42+'Financial Statement1'!H43)*$I$5/$I$6,"-")</f>
        <v>0</v>
      </c>
      <c r="G17" s="515" t="str">
        <f>IFERROR(F17/$B$8*100,"-")</f>
        <v>-</v>
      </c>
      <c r="H17" s="512">
        <f>IFERROR(('Financial Statement1'!G41+'Financial Statement1'!G42+'Financial Statement1'!G43)*$I$5/$I$6,"-")</f>
        <v>0</v>
      </c>
      <c r="I17" s="516" t="str">
        <f>IFERROR(H17/$B$8*100,"-")</f>
        <v>-</v>
      </c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  <c r="BH17" s="143"/>
      <c r="BI17" s="143"/>
      <c r="BJ17" s="143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143"/>
      <c r="CA17" s="143"/>
      <c r="CB17" s="143"/>
      <c r="CC17" s="143"/>
      <c r="CD17" s="143"/>
      <c r="CE17" s="143"/>
      <c r="CF17" s="143"/>
      <c r="CG17" s="143"/>
      <c r="CH17" s="143"/>
      <c r="CI17" s="143"/>
      <c r="CJ17" s="143"/>
      <c r="CK17" s="143"/>
      <c r="CL17" s="143"/>
      <c r="CM17" s="143"/>
      <c r="CN17" s="143"/>
      <c r="CO17" s="143"/>
      <c r="CP17" s="143"/>
      <c r="CQ17" s="143"/>
      <c r="CR17" s="143"/>
      <c r="CS17" s="143"/>
      <c r="CT17" s="143"/>
      <c r="CU17" s="143"/>
      <c r="CV17" s="143"/>
      <c r="CW17" s="143"/>
      <c r="CX17" s="143"/>
      <c r="CY17" s="143"/>
      <c r="CZ17" s="143"/>
      <c r="DA17" s="143"/>
      <c r="DB17" s="143"/>
      <c r="DC17" s="143"/>
      <c r="DD17" s="143"/>
      <c r="DE17" s="143"/>
      <c r="DF17" s="143"/>
      <c r="DG17" s="143"/>
      <c r="DH17" s="143"/>
      <c r="DI17" s="143"/>
      <c r="DJ17" s="143"/>
      <c r="DK17" s="143"/>
      <c r="DL17" s="143"/>
      <c r="DM17" s="143"/>
      <c r="DN17" s="143"/>
      <c r="DO17" s="143"/>
      <c r="DP17" s="143"/>
      <c r="DQ17" s="143"/>
      <c r="DR17" s="143"/>
      <c r="DS17" s="143"/>
      <c r="DT17" s="143"/>
      <c r="DU17" s="143"/>
      <c r="DV17" s="143"/>
      <c r="DW17" s="143"/>
      <c r="DX17" s="143"/>
      <c r="DY17" s="143"/>
      <c r="DZ17" s="143"/>
      <c r="EA17" s="143"/>
      <c r="EB17" s="143"/>
      <c r="EC17" s="143"/>
      <c r="ED17" s="143"/>
      <c r="EE17" s="143"/>
      <c r="EF17" s="143"/>
      <c r="EG17" s="143"/>
      <c r="EH17" s="143"/>
      <c r="EI17" s="143"/>
      <c r="EJ17" s="143"/>
      <c r="EK17" s="143"/>
      <c r="EL17" s="143"/>
      <c r="EM17" s="143"/>
      <c r="EN17" s="143"/>
      <c r="EO17" s="143"/>
      <c r="EP17" s="143"/>
      <c r="EQ17" s="143"/>
      <c r="ER17" s="143"/>
      <c r="ES17" s="143"/>
      <c r="ET17" s="143"/>
      <c r="EU17" s="143"/>
      <c r="EV17" s="143"/>
      <c r="EW17" s="143"/>
      <c r="EX17" s="143"/>
      <c r="EY17" s="143"/>
      <c r="EZ17" s="143"/>
      <c r="FA17" s="143"/>
      <c r="FB17" s="143"/>
      <c r="FC17" s="143"/>
      <c r="FD17" s="143"/>
      <c r="FE17" s="143"/>
      <c r="FF17" s="143"/>
      <c r="FG17" s="143"/>
      <c r="FH17" s="143"/>
      <c r="FI17" s="143"/>
      <c r="FJ17" s="143"/>
      <c r="FK17" s="143"/>
      <c r="FL17" s="143"/>
      <c r="FM17" s="143"/>
      <c r="FN17" s="143"/>
      <c r="FO17" s="143"/>
      <c r="FP17" s="143"/>
      <c r="FQ17" s="143"/>
      <c r="FR17" s="143"/>
      <c r="FS17" s="143"/>
      <c r="FT17" s="143"/>
      <c r="FU17" s="143"/>
      <c r="FV17" s="143"/>
      <c r="FW17" s="143"/>
      <c r="FX17" s="143"/>
      <c r="FY17" s="143"/>
      <c r="FZ17" s="143"/>
      <c r="GA17" s="143"/>
      <c r="GB17" s="143"/>
      <c r="GC17" s="143"/>
      <c r="GD17" s="143"/>
      <c r="GE17" s="143"/>
      <c r="GF17" s="143"/>
      <c r="GG17" s="143"/>
      <c r="GH17" s="143"/>
      <c r="GI17" s="143"/>
      <c r="GJ17" s="143"/>
      <c r="GK17" s="143"/>
      <c r="GL17" s="143"/>
      <c r="GM17" s="143"/>
      <c r="GN17" s="143"/>
      <c r="GO17" s="143"/>
      <c r="GP17" s="143"/>
      <c r="GQ17" s="143"/>
      <c r="GR17" s="143"/>
      <c r="GS17" s="143"/>
      <c r="GT17" s="143"/>
      <c r="GU17" s="143"/>
      <c r="GV17" s="143"/>
      <c r="GW17" s="143"/>
      <c r="GX17" s="143"/>
      <c r="GY17" s="143"/>
      <c r="GZ17" s="143"/>
      <c r="HA17" s="143"/>
      <c r="HB17" s="143"/>
      <c r="HC17" s="143"/>
      <c r="HD17" s="143"/>
      <c r="HE17" s="143"/>
      <c r="HF17" s="143"/>
      <c r="HG17" s="143"/>
      <c r="HH17" s="143"/>
      <c r="HI17" s="143"/>
      <c r="HJ17" s="143"/>
      <c r="HK17" s="143"/>
      <c r="HL17" s="143"/>
      <c r="HM17" s="143"/>
      <c r="HN17" s="143"/>
      <c r="HO17" s="143"/>
      <c r="HP17" s="143"/>
      <c r="HQ17" s="143"/>
      <c r="HR17" s="143"/>
      <c r="HS17" s="143"/>
      <c r="HT17" s="143"/>
      <c r="HU17" s="143"/>
      <c r="HV17" s="143"/>
      <c r="HW17" s="143"/>
      <c r="HX17" s="143"/>
      <c r="HY17" s="143"/>
      <c r="HZ17" s="143"/>
      <c r="IA17" s="143"/>
      <c r="IB17" s="143"/>
      <c r="IC17" s="143"/>
    </row>
    <row r="18" spans="1:237" s="144" customFormat="1">
      <c r="A18" s="518" t="s">
        <v>124</v>
      </c>
      <c r="B18" s="512">
        <f>IFERROR(('Financial Statement1'!J40)*$I$5/$I$6,"-")</f>
        <v>0</v>
      </c>
      <c r="C18" s="515" t="str">
        <f>IFERROR(B18/$B$8*100,"-")</f>
        <v>-</v>
      </c>
      <c r="D18" s="512">
        <f>IFERROR(('Financial Statement1'!I40)*$I$5/$I$6,"-")</f>
        <v>0</v>
      </c>
      <c r="E18" s="515" t="str">
        <f>IFERROR(D18/$B$8*100,"-")</f>
        <v>-</v>
      </c>
      <c r="F18" s="512">
        <f>IFERROR(('Financial Statement1'!H40)*$I$5/$I$6,"-")</f>
        <v>0</v>
      </c>
      <c r="G18" s="515" t="str">
        <f>IFERROR(F18/$B$8*100,"-")</f>
        <v>-</v>
      </c>
      <c r="H18" s="512">
        <f>IFERROR(('Financial Statement1'!G40)*$I$5/$I$6,"-")</f>
        <v>0</v>
      </c>
      <c r="I18" s="516" t="str">
        <f>IFERROR(H18/$B$8*100,"-")</f>
        <v>-</v>
      </c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I18" s="143"/>
      <c r="BJ18" s="143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143"/>
      <c r="CA18" s="143"/>
      <c r="CB18" s="143"/>
      <c r="CC18" s="143"/>
      <c r="CD18" s="143"/>
      <c r="CE18" s="143"/>
      <c r="CF18" s="143"/>
      <c r="CG18" s="143"/>
      <c r="CH18" s="143"/>
      <c r="CI18" s="143"/>
      <c r="CJ18" s="143"/>
      <c r="CK18" s="143"/>
      <c r="CL18" s="143"/>
      <c r="CM18" s="143"/>
      <c r="CN18" s="143"/>
      <c r="CO18" s="143"/>
      <c r="CP18" s="143"/>
      <c r="CQ18" s="143"/>
      <c r="CR18" s="143"/>
      <c r="CS18" s="143"/>
      <c r="CT18" s="143"/>
      <c r="CU18" s="143"/>
      <c r="CV18" s="143"/>
      <c r="CW18" s="143"/>
      <c r="CX18" s="143"/>
      <c r="CY18" s="143"/>
      <c r="CZ18" s="143"/>
      <c r="DA18" s="143"/>
      <c r="DB18" s="143"/>
      <c r="DC18" s="143"/>
      <c r="DD18" s="143"/>
      <c r="DE18" s="143"/>
      <c r="DF18" s="143"/>
      <c r="DG18" s="143"/>
      <c r="DH18" s="143"/>
      <c r="DI18" s="143"/>
      <c r="DJ18" s="143"/>
      <c r="DK18" s="143"/>
      <c r="DL18" s="143"/>
      <c r="DM18" s="143"/>
      <c r="DN18" s="143"/>
      <c r="DO18" s="143"/>
      <c r="DP18" s="143"/>
      <c r="DQ18" s="143"/>
      <c r="DR18" s="143"/>
      <c r="DS18" s="143"/>
      <c r="DT18" s="143"/>
      <c r="DU18" s="143"/>
      <c r="DV18" s="143"/>
      <c r="DW18" s="143"/>
      <c r="DX18" s="143"/>
      <c r="DY18" s="143"/>
      <c r="DZ18" s="143"/>
      <c r="EA18" s="143"/>
      <c r="EB18" s="143"/>
      <c r="EC18" s="143"/>
      <c r="ED18" s="143"/>
      <c r="EE18" s="143"/>
      <c r="EF18" s="143"/>
      <c r="EG18" s="143"/>
      <c r="EH18" s="143"/>
      <c r="EI18" s="143"/>
      <c r="EJ18" s="143"/>
      <c r="EK18" s="143"/>
      <c r="EL18" s="143"/>
      <c r="EM18" s="143"/>
      <c r="EN18" s="143"/>
      <c r="EO18" s="143"/>
      <c r="EP18" s="143"/>
      <c r="EQ18" s="143"/>
      <c r="ER18" s="143"/>
      <c r="ES18" s="143"/>
      <c r="ET18" s="143"/>
      <c r="EU18" s="143"/>
      <c r="EV18" s="143"/>
      <c r="EW18" s="143"/>
      <c r="EX18" s="143"/>
      <c r="EY18" s="143"/>
      <c r="EZ18" s="143"/>
      <c r="FA18" s="143"/>
      <c r="FB18" s="143"/>
      <c r="FC18" s="143"/>
      <c r="FD18" s="143"/>
      <c r="FE18" s="143"/>
      <c r="FF18" s="143"/>
      <c r="FG18" s="143"/>
      <c r="FH18" s="143"/>
      <c r="FI18" s="143"/>
      <c r="FJ18" s="143"/>
      <c r="FK18" s="143"/>
      <c r="FL18" s="143"/>
      <c r="FM18" s="143"/>
      <c r="FN18" s="143"/>
      <c r="FO18" s="143"/>
      <c r="FP18" s="143"/>
      <c r="FQ18" s="143"/>
      <c r="FR18" s="143"/>
      <c r="FS18" s="143"/>
      <c r="FT18" s="143"/>
      <c r="FU18" s="143"/>
      <c r="FV18" s="143"/>
      <c r="FW18" s="143"/>
      <c r="FX18" s="143"/>
      <c r="FY18" s="143"/>
      <c r="FZ18" s="143"/>
      <c r="GA18" s="143"/>
      <c r="GB18" s="143"/>
      <c r="GC18" s="143"/>
      <c r="GD18" s="143"/>
      <c r="GE18" s="143"/>
      <c r="GF18" s="143"/>
      <c r="GG18" s="143"/>
      <c r="GH18" s="143"/>
      <c r="GI18" s="143"/>
      <c r="GJ18" s="143"/>
      <c r="GK18" s="143"/>
      <c r="GL18" s="143"/>
      <c r="GM18" s="143"/>
      <c r="GN18" s="143"/>
      <c r="GO18" s="143"/>
      <c r="GP18" s="143"/>
      <c r="GQ18" s="143"/>
      <c r="GR18" s="143"/>
      <c r="GS18" s="143"/>
      <c r="GT18" s="143"/>
      <c r="GU18" s="143"/>
      <c r="GV18" s="143"/>
      <c r="GW18" s="143"/>
      <c r="GX18" s="143"/>
      <c r="GY18" s="143"/>
      <c r="GZ18" s="143"/>
      <c r="HA18" s="143"/>
      <c r="HB18" s="143"/>
      <c r="HC18" s="143"/>
      <c r="HD18" s="143"/>
      <c r="HE18" s="143"/>
      <c r="HF18" s="143"/>
      <c r="HG18" s="143"/>
      <c r="HH18" s="143"/>
      <c r="HI18" s="143"/>
      <c r="HJ18" s="143"/>
      <c r="HK18" s="143"/>
      <c r="HL18" s="143"/>
      <c r="HM18" s="143"/>
      <c r="HN18" s="143"/>
      <c r="HO18" s="143"/>
      <c r="HP18" s="143"/>
      <c r="HQ18" s="143"/>
      <c r="HR18" s="143"/>
      <c r="HS18" s="143"/>
      <c r="HT18" s="143"/>
      <c r="HU18" s="143"/>
      <c r="HV18" s="143"/>
      <c r="HW18" s="143"/>
      <c r="HX18" s="143"/>
      <c r="HY18" s="143"/>
      <c r="HZ18" s="143"/>
      <c r="IA18" s="143"/>
      <c r="IB18" s="143"/>
      <c r="IC18" s="143"/>
    </row>
    <row r="19" spans="1:237">
      <c r="A19" s="554" t="s">
        <v>152</v>
      </c>
      <c r="B19" s="555">
        <f>IFERROR(B10-B13-B17-B18,"0.00")</f>
        <v>0</v>
      </c>
      <c r="C19" s="556" t="str">
        <f>IFERROR(B19/$B$8*100,"-")</f>
        <v>-</v>
      </c>
      <c r="D19" s="555">
        <f>IFERROR(D10-D13-D17-D18,"0.00")</f>
        <v>0</v>
      </c>
      <c r="E19" s="556" t="str">
        <f>IFERROR(D19/$B$8*100,"-")</f>
        <v>-</v>
      </c>
      <c r="F19" s="555">
        <f>IFERROR(F10-F13-F17-F18,"0.00")</f>
        <v>0</v>
      </c>
      <c r="G19" s="556" t="str">
        <f>IFERROR(F19/$B$8*100,"-")</f>
        <v>-</v>
      </c>
      <c r="H19" s="555">
        <f>IFERROR(H10-H13-H17-H18,"0.00")</f>
        <v>0</v>
      </c>
      <c r="I19" s="619" t="str">
        <f>IFERROR(H19/$B$8*100,"-")</f>
        <v>-</v>
      </c>
    </row>
    <row r="20" spans="1:237">
      <c r="A20" s="582" t="s">
        <v>151</v>
      </c>
      <c r="B20" s="519"/>
      <c r="C20" s="512"/>
      <c r="D20" s="519"/>
      <c r="E20" s="512"/>
      <c r="F20" s="519"/>
      <c r="G20" s="512"/>
      <c r="H20" s="519"/>
      <c r="I20" s="517"/>
    </row>
    <row r="21" spans="1:237" ht="30">
      <c r="A21" s="557" t="s">
        <v>128</v>
      </c>
      <c r="B21" s="560">
        <f>IFERROR(SUM(B22:B24),"-")</f>
        <v>0</v>
      </c>
      <c r="C21" s="558" t="str">
        <f>IFERROR(B21/$B$8*100,"-")</f>
        <v>-</v>
      </c>
      <c r="D21" s="560">
        <f>IFERROR(SUM(D22:D24),"-")</f>
        <v>0</v>
      </c>
      <c r="E21" s="558" t="str">
        <f>IFERROR(D21/$B$8*100,"-")</f>
        <v>-</v>
      </c>
      <c r="F21" s="560">
        <f>IFERROR(SUM(F22:F24),"-")</f>
        <v>0</v>
      </c>
      <c r="G21" s="558" t="str">
        <f>IFERROR(F21/$B$8*100,"-")</f>
        <v>-</v>
      </c>
      <c r="H21" s="560">
        <f>IFERROR(SUM(H22:H24),"-")</f>
        <v>0</v>
      </c>
      <c r="I21" s="559" t="str">
        <f>IFERROR(H21/$B$8*100,"-")</f>
        <v>-</v>
      </c>
    </row>
    <row r="22" spans="1:237" ht="30">
      <c r="A22" s="583" t="s">
        <v>199</v>
      </c>
      <c r="B22" s="512">
        <f>IFERROR(('Financial Statement1'!J51)*$I$5/$I$6,"-")</f>
        <v>0</v>
      </c>
      <c r="C22" s="520"/>
      <c r="D22" s="512">
        <f>IFERROR(('Financial Statement1'!I51)*$I$5/$I$6,"-")</f>
        <v>0</v>
      </c>
      <c r="E22" s="520"/>
      <c r="F22" s="512">
        <f>IFERROR(('Financial Statement1'!H51)*$I$5/$I$6,"-")</f>
        <v>0</v>
      </c>
      <c r="G22" s="520"/>
      <c r="H22" s="512">
        <f>IFERROR(('Financial Statement1'!G51)*$I$5/$I$6,"-")</f>
        <v>0</v>
      </c>
      <c r="I22" s="521"/>
    </row>
    <row r="23" spans="1:237" ht="30">
      <c r="A23" s="583" t="s">
        <v>153</v>
      </c>
      <c r="B23" s="512"/>
      <c r="C23" s="520"/>
      <c r="D23" s="512"/>
      <c r="E23" s="520"/>
      <c r="F23" s="512"/>
      <c r="G23" s="520"/>
      <c r="H23" s="512"/>
      <c r="I23" s="521"/>
    </row>
    <row r="24" spans="1:237">
      <c r="A24" s="583" t="s">
        <v>183</v>
      </c>
      <c r="B24" s="512">
        <f>IFERROR(('Financial Statement1'!J47+'Financial Statement1'!J49+'Financial Statement1'!J60+'Financial Statement1'!J63+'Financial Statement1'!J65)*$I$5/$I$6,"-")</f>
        <v>0</v>
      </c>
      <c r="C24" s="520"/>
      <c r="D24" s="512">
        <f>IFERROR(('Financial Statement1'!I47+'Financial Statement1'!I49+'Financial Statement1'!I60+'Financial Statement1'!I63+'Financial Statement1'!I65)*$I$5/$I$6,"-")</f>
        <v>0</v>
      </c>
      <c r="E24" s="520"/>
      <c r="F24" s="512">
        <f>IFERROR(('Financial Statement1'!H47+'Financial Statement1'!H49+'Financial Statement1'!H60+'Financial Statement1'!H63+'Financial Statement1'!H65)*$I$5/$I$6,"-")</f>
        <v>0</v>
      </c>
      <c r="G24" s="520"/>
      <c r="H24" s="512">
        <f>IFERROR(('Financial Statement1'!G47+'Financial Statement1'!G49+'Financial Statement1'!G60+'Financial Statement1'!G63+'Financial Statement1'!G65)*$I$5/$I$6,"-")</f>
        <v>0</v>
      </c>
      <c r="I24" s="521"/>
    </row>
    <row r="25" spans="1:237" s="144" customFormat="1" ht="15" customHeight="1">
      <c r="A25" s="584" t="s">
        <v>129</v>
      </c>
      <c r="B25" s="512">
        <f>IFERROR(('Financial Statement1'!J48)*$I$5/$I$6,"-")</f>
        <v>0</v>
      </c>
      <c r="C25" s="515" t="str">
        <f>IFERROR(B25/$B$8*100,"-")</f>
        <v>-</v>
      </c>
      <c r="D25" s="512">
        <f>IFERROR(('Financial Statement1'!I48)*$I$5/$I$6,"-")</f>
        <v>0</v>
      </c>
      <c r="E25" s="515" t="str">
        <f>IFERROR(D25/$B$8*100,"-")</f>
        <v>-</v>
      </c>
      <c r="F25" s="512">
        <f>IFERROR(('Financial Statement1'!H48)*$I$5/$I$6,"-")</f>
        <v>0</v>
      </c>
      <c r="G25" s="515" t="str">
        <f>IFERROR(F25/$B$8*100,"-")</f>
        <v>-</v>
      </c>
      <c r="H25" s="512">
        <f>IFERROR(('Financial Statement1'!G48)*$I$5/$I$6,"-")</f>
        <v>0</v>
      </c>
      <c r="I25" s="516" t="str">
        <f>IFERROR(H25/$B$8*100,"-")</f>
        <v>-</v>
      </c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143"/>
      <c r="CA25" s="143"/>
      <c r="CB25" s="143"/>
      <c r="CC25" s="143"/>
      <c r="CD25" s="143"/>
      <c r="CE25" s="143"/>
      <c r="CF25" s="143"/>
      <c r="CG25" s="143"/>
      <c r="CH25" s="143"/>
      <c r="CI25" s="143"/>
      <c r="CJ25" s="143"/>
      <c r="CK25" s="143"/>
      <c r="CL25" s="143"/>
      <c r="CM25" s="143"/>
      <c r="CN25" s="143"/>
      <c r="CO25" s="143"/>
      <c r="CP25" s="143"/>
      <c r="CQ25" s="143"/>
      <c r="CR25" s="143"/>
      <c r="CS25" s="143"/>
      <c r="CT25" s="143"/>
      <c r="CU25" s="143"/>
      <c r="CV25" s="143"/>
      <c r="CW25" s="143"/>
      <c r="CX25" s="143"/>
      <c r="CY25" s="143"/>
      <c r="CZ25" s="143"/>
      <c r="DA25" s="143"/>
      <c r="DB25" s="143"/>
      <c r="DC25" s="143"/>
      <c r="DD25" s="143"/>
      <c r="DE25" s="143"/>
      <c r="DF25" s="143"/>
      <c r="DG25" s="143"/>
      <c r="DH25" s="143"/>
      <c r="DI25" s="143"/>
      <c r="DJ25" s="143"/>
      <c r="DK25" s="143"/>
      <c r="DL25" s="143"/>
      <c r="DM25" s="143"/>
      <c r="DN25" s="143"/>
      <c r="DO25" s="143"/>
      <c r="DP25" s="143"/>
      <c r="DQ25" s="143"/>
      <c r="DR25" s="143"/>
      <c r="DS25" s="143"/>
      <c r="DT25" s="143"/>
      <c r="DU25" s="143"/>
      <c r="DV25" s="143"/>
      <c r="DW25" s="143"/>
      <c r="DX25" s="143"/>
      <c r="DY25" s="143"/>
      <c r="DZ25" s="143"/>
      <c r="EA25" s="143"/>
      <c r="EB25" s="143"/>
      <c r="EC25" s="143"/>
      <c r="ED25" s="143"/>
      <c r="EE25" s="143"/>
      <c r="EF25" s="143"/>
      <c r="EG25" s="143"/>
      <c r="EH25" s="143"/>
      <c r="EI25" s="143"/>
      <c r="EJ25" s="143"/>
      <c r="EK25" s="143"/>
      <c r="EL25" s="143"/>
      <c r="EM25" s="143"/>
      <c r="EN25" s="143"/>
      <c r="EO25" s="143"/>
      <c r="EP25" s="143"/>
      <c r="EQ25" s="143"/>
      <c r="ER25" s="143"/>
      <c r="ES25" s="143"/>
      <c r="ET25" s="143"/>
      <c r="EU25" s="143"/>
      <c r="EV25" s="143"/>
      <c r="EW25" s="143"/>
      <c r="EX25" s="143"/>
      <c r="EY25" s="143"/>
      <c r="EZ25" s="143"/>
      <c r="FA25" s="143"/>
      <c r="FB25" s="143"/>
      <c r="FC25" s="143"/>
      <c r="FD25" s="143"/>
      <c r="FE25" s="143"/>
      <c r="FF25" s="143"/>
      <c r="FG25" s="143"/>
      <c r="FH25" s="143"/>
      <c r="FI25" s="143"/>
      <c r="FJ25" s="143"/>
      <c r="FK25" s="143"/>
      <c r="FL25" s="143"/>
      <c r="FM25" s="143"/>
      <c r="FN25" s="143"/>
      <c r="FO25" s="143"/>
      <c r="FP25" s="143"/>
      <c r="FQ25" s="143"/>
      <c r="FR25" s="143"/>
      <c r="FS25" s="143"/>
      <c r="FT25" s="143"/>
      <c r="FU25" s="143"/>
      <c r="FV25" s="143"/>
      <c r="FW25" s="143"/>
      <c r="FX25" s="143"/>
      <c r="FY25" s="143"/>
      <c r="FZ25" s="143"/>
      <c r="GA25" s="143"/>
      <c r="GB25" s="143"/>
      <c r="GC25" s="143"/>
      <c r="GD25" s="143"/>
      <c r="GE25" s="143"/>
      <c r="GF25" s="143"/>
      <c r="GG25" s="143"/>
      <c r="GH25" s="143"/>
      <c r="GI25" s="143"/>
      <c r="GJ25" s="143"/>
      <c r="GK25" s="143"/>
      <c r="GL25" s="143"/>
      <c r="GM25" s="143"/>
      <c r="GN25" s="143"/>
      <c r="GO25" s="143"/>
      <c r="GP25" s="143"/>
      <c r="GQ25" s="143"/>
      <c r="GR25" s="143"/>
      <c r="GS25" s="143"/>
      <c r="GT25" s="143"/>
      <c r="GU25" s="143"/>
      <c r="GV25" s="143"/>
      <c r="GW25" s="143"/>
      <c r="GX25" s="143"/>
      <c r="GY25" s="143"/>
      <c r="GZ25" s="143"/>
      <c r="HA25" s="143"/>
      <c r="HB25" s="143"/>
      <c r="HC25" s="143"/>
      <c r="HD25" s="143"/>
      <c r="HE25" s="143"/>
      <c r="HF25" s="143"/>
      <c r="HG25" s="143"/>
      <c r="HH25" s="143"/>
      <c r="HI25" s="143"/>
      <c r="HJ25" s="143"/>
      <c r="HK25" s="143"/>
      <c r="HL25" s="143"/>
      <c r="HM25" s="143"/>
      <c r="HN25" s="143"/>
      <c r="HO25" s="143"/>
      <c r="HP25" s="143"/>
      <c r="HQ25" s="143"/>
      <c r="HR25" s="143"/>
      <c r="HS25" s="143"/>
      <c r="HT25" s="143"/>
      <c r="HU25" s="143"/>
      <c r="HV25" s="143"/>
      <c r="HW25" s="143"/>
      <c r="HX25" s="143"/>
      <c r="HY25" s="143"/>
      <c r="HZ25" s="143"/>
      <c r="IA25" s="143"/>
      <c r="IB25" s="143"/>
      <c r="IC25" s="143"/>
    </row>
    <row r="26" spans="1:237">
      <c r="A26" s="557" t="s">
        <v>159</v>
      </c>
      <c r="B26" s="560">
        <f>IFERROR(B19-B21-B25,"-")</f>
        <v>0</v>
      </c>
      <c r="C26" s="558" t="str">
        <f>IFERROR(B26/$B$8*100,"-")</f>
        <v>-</v>
      </c>
      <c r="D26" s="560">
        <f>IFERROR(D19-D21-D25,"-")</f>
        <v>0</v>
      </c>
      <c r="E26" s="558" t="str">
        <f>IFERROR(D26/$B$8*100,"-")</f>
        <v>-</v>
      </c>
      <c r="F26" s="560">
        <f>IFERROR(F19-F21-F25,"-")</f>
        <v>0</v>
      </c>
      <c r="G26" s="558" t="str">
        <f>IFERROR(F26/$B$8*100,"-")</f>
        <v>-</v>
      </c>
      <c r="H26" s="560">
        <f>IFERROR(H19-H21-H25,"-")</f>
        <v>0</v>
      </c>
      <c r="I26" s="559" t="str">
        <f>IFERROR(H26/$B$8*100,"-")</f>
        <v>-</v>
      </c>
    </row>
    <row r="27" spans="1:237" s="144" customFormat="1">
      <c r="A27" s="518" t="s">
        <v>1</v>
      </c>
      <c r="B27" s="512">
        <f>IFERROR(('Financial Statement1'!J58)*$I$5/$I$6,"-")</f>
        <v>0</v>
      </c>
      <c r="C27" s="515" t="str">
        <f>IFERROR(B27/$B$8*100,"-")</f>
        <v>-</v>
      </c>
      <c r="D27" s="512">
        <f>IFERROR(('Financial Statement1'!I58)*$I$5/$I$6,"-")</f>
        <v>0</v>
      </c>
      <c r="E27" s="515" t="str">
        <f>IFERROR(D27/$B$8*100,"-")</f>
        <v>-</v>
      </c>
      <c r="F27" s="512">
        <f>IFERROR(('Financial Statement1'!H58)*$I$5/$I$6,"-")</f>
        <v>0</v>
      </c>
      <c r="G27" s="515" t="str">
        <f>IFERROR(F27/$B$8*100,"-")</f>
        <v>-</v>
      </c>
      <c r="H27" s="512">
        <f>IFERROR(('Financial Statement1'!G58)*$I$5/$I$6,"-")</f>
        <v>0</v>
      </c>
      <c r="I27" s="516" t="str">
        <f>IFERROR(H27/$B$8*100,"-")</f>
        <v>-</v>
      </c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  <c r="CA27" s="143"/>
      <c r="CB27" s="143"/>
      <c r="CC27" s="143"/>
      <c r="CD27" s="143"/>
      <c r="CE27" s="143"/>
      <c r="CF27" s="143"/>
      <c r="CG27" s="143"/>
      <c r="CH27" s="143"/>
      <c r="CI27" s="143"/>
      <c r="CJ27" s="143"/>
      <c r="CK27" s="143"/>
      <c r="CL27" s="143"/>
      <c r="CM27" s="143"/>
      <c r="CN27" s="143"/>
      <c r="CO27" s="143"/>
      <c r="CP27" s="143"/>
      <c r="CQ27" s="143"/>
      <c r="CR27" s="143"/>
      <c r="CS27" s="143"/>
      <c r="CT27" s="143"/>
      <c r="CU27" s="143"/>
      <c r="CV27" s="143"/>
      <c r="CW27" s="143"/>
      <c r="CX27" s="143"/>
      <c r="CY27" s="143"/>
      <c r="CZ27" s="143"/>
      <c r="DA27" s="143"/>
      <c r="DB27" s="143"/>
      <c r="DC27" s="143"/>
      <c r="DD27" s="143"/>
      <c r="DE27" s="143"/>
      <c r="DF27" s="143"/>
      <c r="DG27" s="143"/>
      <c r="DH27" s="143"/>
      <c r="DI27" s="143"/>
      <c r="DJ27" s="143"/>
      <c r="DK27" s="143"/>
      <c r="DL27" s="143"/>
      <c r="DM27" s="143"/>
      <c r="DN27" s="143"/>
      <c r="DO27" s="143"/>
      <c r="DP27" s="143"/>
      <c r="DQ27" s="143"/>
      <c r="DR27" s="143"/>
      <c r="DS27" s="143"/>
      <c r="DT27" s="143"/>
      <c r="DU27" s="143"/>
      <c r="DV27" s="143"/>
      <c r="DW27" s="143"/>
      <c r="DX27" s="143"/>
      <c r="DY27" s="143"/>
      <c r="DZ27" s="143"/>
      <c r="EA27" s="143"/>
      <c r="EB27" s="143"/>
      <c r="EC27" s="143"/>
      <c r="ED27" s="143"/>
      <c r="EE27" s="143"/>
      <c r="EF27" s="143"/>
      <c r="EG27" s="143"/>
      <c r="EH27" s="143"/>
      <c r="EI27" s="143"/>
      <c r="EJ27" s="143"/>
      <c r="EK27" s="143"/>
      <c r="EL27" s="143"/>
      <c r="EM27" s="143"/>
      <c r="EN27" s="143"/>
      <c r="EO27" s="143"/>
      <c r="EP27" s="143"/>
      <c r="EQ27" s="143"/>
      <c r="ER27" s="143"/>
      <c r="ES27" s="143"/>
      <c r="ET27" s="143"/>
      <c r="EU27" s="143"/>
      <c r="EV27" s="143"/>
      <c r="EW27" s="143"/>
      <c r="EX27" s="143"/>
      <c r="EY27" s="143"/>
      <c r="EZ27" s="143"/>
      <c r="FA27" s="143"/>
      <c r="FB27" s="143"/>
      <c r="FC27" s="143"/>
      <c r="FD27" s="143"/>
      <c r="FE27" s="143"/>
      <c r="FF27" s="143"/>
      <c r="FG27" s="143"/>
      <c r="FH27" s="143"/>
      <c r="FI27" s="143"/>
      <c r="FJ27" s="143"/>
      <c r="FK27" s="143"/>
      <c r="FL27" s="143"/>
      <c r="FM27" s="143"/>
      <c r="FN27" s="143"/>
      <c r="FO27" s="143"/>
      <c r="FP27" s="143"/>
      <c r="FQ27" s="143"/>
      <c r="FR27" s="143"/>
      <c r="FS27" s="143"/>
      <c r="FT27" s="143"/>
      <c r="FU27" s="143"/>
      <c r="FV27" s="143"/>
      <c r="FW27" s="143"/>
      <c r="FX27" s="143"/>
      <c r="FY27" s="143"/>
      <c r="FZ27" s="143"/>
      <c r="GA27" s="143"/>
      <c r="GB27" s="143"/>
      <c r="GC27" s="143"/>
      <c r="GD27" s="143"/>
      <c r="GE27" s="143"/>
      <c r="GF27" s="143"/>
      <c r="GG27" s="143"/>
      <c r="GH27" s="143"/>
      <c r="GI27" s="143"/>
      <c r="GJ27" s="143"/>
      <c r="GK27" s="143"/>
      <c r="GL27" s="143"/>
      <c r="GM27" s="143"/>
      <c r="GN27" s="143"/>
      <c r="GO27" s="143"/>
      <c r="GP27" s="143"/>
      <c r="GQ27" s="143"/>
      <c r="GR27" s="143"/>
      <c r="GS27" s="143"/>
      <c r="GT27" s="143"/>
      <c r="GU27" s="143"/>
      <c r="GV27" s="143"/>
      <c r="GW27" s="143"/>
      <c r="GX27" s="143"/>
      <c r="GY27" s="143"/>
      <c r="GZ27" s="143"/>
      <c r="HA27" s="143"/>
      <c r="HB27" s="143"/>
      <c r="HC27" s="143"/>
      <c r="HD27" s="143"/>
      <c r="HE27" s="143"/>
      <c r="HF27" s="143"/>
      <c r="HG27" s="143"/>
      <c r="HH27" s="143"/>
      <c r="HI27" s="143"/>
      <c r="HJ27" s="143"/>
      <c r="HK27" s="143"/>
      <c r="HL27" s="143"/>
      <c r="HM27" s="143"/>
      <c r="HN27" s="143"/>
      <c r="HO27" s="143"/>
      <c r="HP27" s="143"/>
      <c r="HQ27" s="143"/>
      <c r="HR27" s="143"/>
      <c r="HS27" s="143"/>
      <c r="HT27" s="143"/>
      <c r="HU27" s="143"/>
      <c r="HV27" s="143"/>
      <c r="HW27" s="143"/>
      <c r="HX27" s="143"/>
      <c r="HY27" s="143"/>
      <c r="HZ27" s="143"/>
      <c r="IA27" s="143"/>
      <c r="IB27" s="143"/>
      <c r="IC27" s="143"/>
    </row>
    <row r="28" spans="1:237">
      <c r="A28" s="557" t="s">
        <v>154</v>
      </c>
      <c r="B28" s="560">
        <f>IFERROR((B29+B30+B31+B32+B33),"-")</f>
        <v>0</v>
      </c>
      <c r="C28" s="558" t="str">
        <f>IFERROR(B28/$B$8*100,"-")</f>
        <v>-</v>
      </c>
      <c r="D28" s="560">
        <f>IFERROR((D29+D30+D31+D32+D33),"-")</f>
        <v>0</v>
      </c>
      <c r="E28" s="558" t="str">
        <f>IFERROR(D28/$B$8*100,"-")</f>
        <v>-</v>
      </c>
      <c r="F28" s="560">
        <f>IFERROR((F29+F30+F31+F32+F33),"-")</f>
        <v>0</v>
      </c>
      <c r="G28" s="558" t="str">
        <f>IFERROR(F28/$B$8*100,"-")</f>
        <v>-</v>
      </c>
      <c r="H28" s="560">
        <f>IFERROR((H29+H30+H31+H32+H33),"-")</f>
        <v>0</v>
      </c>
      <c r="I28" s="559" t="str">
        <f>IFERROR(H28/$B$8*100,"-")</f>
        <v>-</v>
      </c>
    </row>
    <row r="29" spans="1:237">
      <c r="A29" s="585" t="s">
        <v>155</v>
      </c>
      <c r="B29" s="512">
        <f>IFERROR(('Financial Statement1'!J69)*$I$5/$I$6,"-")</f>
        <v>0</v>
      </c>
      <c r="C29" s="512"/>
      <c r="D29" s="512">
        <f>IFERROR(('Financial Statement1'!I69)*$I$5/$I$6,"-")</f>
        <v>0</v>
      </c>
      <c r="E29" s="512"/>
      <c r="F29" s="512">
        <f>IFERROR(('Financial Statement1'!H69)*$I$5/$I$6,"-")</f>
        <v>0</v>
      </c>
      <c r="G29" s="512"/>
      <c r="H29" s="512">
        <f>IFERROR(('Financial Statement1'!G69)*$I$5/$I$6,"-")</f>
        <v>0</v>
      </c>
      <c r="I29" s="517"/>
    </row>
    <row r="30" spans="1:237">
      <c r="A30" s="585" t="s">
        <v>156</v>
      </c>
      <c r="B30" s="512">
        <f>IFERROR(('Financial Statement1'!J72)*$I$5/$I$6,"-")</f>
        <v>0</v>
      </c>
      <c r="C30" s="512"/>
      <c r="D30" s="512">
        <f>IFERROR(('Financial Statement1'!I72)*$I$5/$I$6,"-")</f>
        <v>0</v>
      </c>
      <c r="E30" s="512"/>
      <c r="F30" s="512">
        <f>IFERROR(('Financial Statement1'!H72)*$I$5/$I$6,"-")</f>
        <v>0</v>
      </c>
      <c r="G30" s="512"/>
      <c r="H30" s="512">
        <f>IFERROR(('Financial Statement1'!G72)*$I$5/$I$6,"-")</f>
        <v>0</v>
      </c>
      <c r="I30" s="517"/>
    </row>
    <row r="31" spans="1:237">
      <c r="A31" s="583" t="s">
        <v>200</v>
      </c>
      <c r="B31" s="512">
        <f>IFERROR(('Financial Statement1'!J52)*$I$5/$I$6,"-")</f>
        <v>0</v>
      </c>
      <c r="C31" s="512"/>
      <c r="D31" s="512">
        <f>IFERROR(('Financial Statement1'!I52)*$I$5/$I$6,"-")</f>
        <v>0</v>
      </c>
      <c r="E31" s="512"/>
      <c r="F31" s="512">
        <f>IFERROR(('Financial Statement1'!H52)*$I$5/$I$6,"-")</f>
        <v>0</v>
      </c>
      <c r="G31" s="512"/>
      <c r="H31" s="512">
        <f>IFERROR(('Financial Statement1'!G52)*$I$5/$I$6,"-")</f>
        <v>0</v>
      </c>
      <c r="I31" s="517"/>
    </row>
    <row r="32" spans="1:237" ht="30.75" customHeight="1">
      <c r="A32" s="585" t="s">
        <v>157</v>
      </c>
      <c r="B32" s="512">
        <f>IFERROR(('Financial Statement1'!J70+'Financial Statement1'!J71)*$I$5/$I$6,"-")</f>
        <v>0</v>
      </c>
      <c r="C32" s="512"/>
      <c r="D32" s="512">
        <f>IFERROR(('Financial Statement1'!I70+'Financial Statement1'!I71)*$I$5/$I$6,"-")</f>
        <v>0</v>
      </c>
      <c r="E32" s="512"/>
      <c r="F32" s="512">
        <f>IFERROR(('Financial Statement1'!H70+'Financial Statement1'!H71)*$I$5/$I$6,"-")</f>
        <v>0</v>
      </c>
      <c r="G32" s="512"/>
      <c r="H32" s="512">
        <f>IFERROR(('Financial Statement1'!G70+'Financial Statement1'!G71)*$I$5/$I$6,"-")</f>
        <v>0</v>
      </c>
      <c r="I32" s="517"/>
      <c r="J32" s="1141" t="s">
        <v>611</v>
      </c>
      <c r="K32" s="1142"/>
      <c r="L32" s="1142"/>
    </row>
    <row r="33" spans="1:237" ht="16.5" customHeight="1">
      <c r="A33" s="585" t="s">
        <v>158</v>
      </c>
      <c r="B33" s="512">
        <f>IFERROR(('Financial Statement1'!J54+'Financial Statement1'!J73)*$I$5/$I$6,"-")</f>
        <v>0</v>
      </c>
      <c r="C33" s="512"/>
      <c r="D33" s="512">
        <f>IFERROR(('Financial Statement1'!I54+'Financial Statement1'!I73)*$I$5/$I$6,"-")</f>
        <v>0</v>
      </c>
      <c r="E33" s="512"/>
      <c r="F33" s="512">
        <f>IFERROR(('Financial Statement1'!H54+'Financial Statement1'!H73)*$I$5/$I$6,"-")</f>
        <v>0</v>
      </c>
      <c r="G33" s="512"/>
      <c r="H33" s="512">
        <f>IFERROR(('Financial Statement1'!G54+'Financial Statement1'!G73)*$I$5/$I$6,"-")</f>
        <v>0</v>
      </c>
      <c r="I33" s="517"/>
      <c r="J33" s="1141" t="s">
        <v>610</v>
      </c>
      <c r="K33" s="1142"/>
      <c r="L33" s="1142"/>
    </row>
    <row r="34" spans="1:237" s="144" customFormat="1">
      <c r="A34" s="518" t="s">
        <v>22</v>
      </c>
      <c r="B34" s="512">
        <f>IFERROR(('Financial Statement1'!J61+'Financial Statement1'!J64)*$I$5/$I$6,"-")</f>
        <v>0</v>
      </c>
      <c r="C34" s="515" t="str">
        <f>IFERROR(B34/$B$8*100,"-")</f>
        <v>-</v>
      </c>
      <c r="D34" s="512">
        <f>IFERROR(('Financial Statement1'!I61+'Financial Statement1'!I64)*$I$5/$I$6,"-")</f>
        <v>0</v>
      </c>
      <c r="E34" s="515" t="str">
        <f>IFERROR(D34/$B$8*100,"-")</f>
        <v>-</v>
      </c>
      <c r="F34" s="512">
        <f>IFERROR(('Financial Statement1'!H61+'Financial Statement1'!H64)*$I$5/$I$6,"-")</f>
        <v>0</v>
      </c>
      <c r="G34" s="515" t="str">
        <f>IFERROR(F34/$B$8*100,"-")</f>
        <v>-</v>
      </c>
      <c r="H34" s="512">
        <f>IFERROR(('Financial Statement1'!G61+'Financial Statement1'!G64)*$I$5/$I$6,"-")</f>
        <v>0</v>
      </c>
      <c r="I34" s="516" t="str">
        <f>IFERROR(H34/$B$8*100,"-")</f>
        <v>-</v>
      </c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143"/>
      <c r="CA34" s="143"/>
      <c r="CB34" s="143"/>
      <c r="CC34" s="143"/>
      <c r="CD34" s="143"/>
      <c r="CE34" s="143"/>
      <c r="CF34" s="143"/>
      <c r="CG34" s="143"/>
      <c r="CH34" s="143"/>
      <c r="CI34" s="143"/>
      <c r="CJ34" s="143"/>
      <c r="CK34" s="143"/>
      <c r="CL34" s="143"/>
      <c r="CM34" s="143"/>
      <c r="CN34" s="143"/>
      <c r="CO34" s="143"/>
      <c r="CP34" s="143"/>
      <c r="CQ34" s="143"/>
      <c r="CR34" s="143"/>
      <c r="CS34" s="143"/>
      <c r="CT34" s="143"/>
      <c r="CU34" s="143"/>
      <c r="CV34" s="143"/>
      <c r="CW34" s="143"/>
      <c r="CX34" s="143"/>
      <c r="CY34" s="143"/>
      <c r="CZ34" s="143"/>
      <c r="DA34" s="143"/>
      <c r="DB34" s="143"/>
      <c r="DC34" s="143"/>
      <c r="DD34" s="143"/>
      <c r="DE34" s="143"/>
      <c r="DF34" s="143"/>
      <c r="DG34" s="143"/>
      <c r="DH34" s="143"/>
      <c r="DI34" s="143"/>
      <c r="DJ34" s="143"/>
      <c r="DK34" s="143"/>
      <c r="DL34" s="143"/>
      <c r="DM34" s="143"/>
      <c r="DN34" s="143"/>
      <c r="DO34" s="143"/>
      <c r="DP34" s="143"/>
      <c r="DQ34" s="143"/>
      <c r="DR34" s="143"/>
      <c r="DS34" s="143"/>
      <c r="DT34" s="143"/>
      <c r="DU34" s="143"/>
      <c r="DV34" s="143"/>
      <c r="DW34" s="143"/>
      <c r="DX34" s="143"/>
      <c r="DY34" s="143"/>
      <c r="DZ34" s="143"/>
      <c r="EA34" s="143"/>
      <c r="EB34" s="143"/>
      <c r="EC34" s="143"/>
      <c r="ED34" s="143"/>
      <c r="EE34" s="143"/>
      <c r="EF34" s="143"/>
      <c r="EG34" s="143"/>
      <c r="EH34" s="143"/>
      <c r="EI34" s="143"/>
      <c r="EJ34" s="143"/>
      <c r="EK34" s="143"/>
      <c r="EL34" s="143"/>
      <c r="EM34" s="143"/>
      <c r="EN34" s="143"/>
      <c r="EO34" s="143"/>
      <c r="EP34" s="143"/>
      <c r="EQ34" s="143"/>
      <c r="ER34" s="143"/>
      <c r="ES34" s="143"/>
      <c r="ET34" s="143"/>
      <c r="EU34" s="143"/>
      <c r="EV34" s="143"/>
      <c r="EW34" s="143"/>
      <c r="EX34" s="143"/>
      <c r="EY34" s="143"/>
      <c r="EZ34" s="143"/>
      <c r="FA34" s="143"/>
      <c r="FB34" s="143"/>
      <c r="FC34" s="143"/>
      <c r="FD34" s="143"/>
      <c r="FE34" s="143"/>
      <c r="FF34" s="143"/>
      <c r="FG34" s="143"/>
      <c r="FH34" s="143"/>
      <c r="FI34" s="143"/>
      <c r="FJ34" s="143"/>
      <c r="FK34" s="143"/>
      <c r="FL34" s="143"/>
      <c r="FM34" s="143"/>
      <c r="FN34" s="143"/>
      <c r="FO34" s="143"/>
      <c r="FP34" s="143"/>
      <c r="FQ34" s="143"/>
      <c r="FR34" s="143"/>
      <c r="FS34" s="143"/>
      <c r="FT34" s="143"/>
      <c r="FU34" s="143"/>
      <c r="FV34" s="143"/>
      <c r="FW34" s="143"/>
      <c r="FX34" s="143"/>
      <c r="FY34" s="143"/>
      <c r="FZ34" s="143"/>
      <c r="GA34" s="143"/>
      <c r="GB34" s="143"/>
      <c r="GC34" s="143"/>
      <c r="GD34" s="143"/>
      <c r="GE34" s="143"/>
      <c r="GF34" s="143"/>
      <c r="GG34" s="143"/>
      <c r="GH34" s="143"/>
      <c r="GI34" s="143"/>
      <c r="GJ34" s="143"/>
      <c r="GK34" s="143"/>
      <c r="GL34" s="143"/>
      <c r="GM34" s="143"/>
      <c r="GN34" s="143"/>
      <c r="GO34" s="143"/>
      <c r="GP34" s="143"/>
      <c r="GQ34" s="143"/>
      <c r="GR34" s="143"/>
      <c r="GS34" s="143"/>
      <c r="GT34" s="143"/>
      <c r="GU34" s="143"/>
      <c r="GV34" s="143"/>
      <c r="GW34" s="143"/>
      <c r="GX34" s="143"/>
      <c r="GY34" s="143"/>
      <c r="GZ34" s="143"/>
      <c r="HA34" s="143"/>
      <c r="HB34" s="143"/>
      <c r="HC34" s="143"/>
      <c r="HD34" s="143"/>
      <c r="HE34" s="143"/>
      <c r="HF34" s="143"/>
      <c r="HG34" s="143"/>
      <c r="HH34" s="143"/>
      <c r="HI34" s="143"/>
      <c r="HJ34" s="143"/>
      <c r="HK34" s="143"/>
      <c r="HL34" s="143"/>
      <c r="HM34" s="143"/>
      <c r="HN34" s="143"/>
      <c r="HO34" s="143"/>
      <c r="HP34" s="143"/>
      <c r="HQ34" s="143"/>
      <c r="HR34" s="143"/>
      <c r="HS34" s="143"/>
      <c r="HT34" s="143"/>
      <c r="HU34" s="143"/>
      <c r="HV34" s="143"/>
      <c r="HW34" s="143"/>
      <c r="HX34" s="143"/>
      <c r="HY34" s="143"/>
      <c r="HZ34" s="143"/>
      <c r="IA34" s="143"/>
      <c r="IB34" s="143"/>
      <c r="IC34" s="143"/>
    </row>
    <row r="35" spans="1:237" ht="15.75" customHeight="1">
      <c r="A35" s="557" t="s">
        <v>160</v>
      </c>
      <c r="B35" s="560">
        <f>IFERROR(B26-B27-B28-B34,"-")</f>
        <v>0</v>
      </c>
      <c r="C35" s="558" t="str">
        <f>IFERROR(B35/$B$8*100,"-")</f>
        <v>-</v>
      </c>
      <c r="D35" s="560">
        <f>IFERROR(D26-D27-D28-D34,"-")</f>
        <v>0</v>
      </c>
      <c r="E35" s="558" t="str">
        <f>IFERROR(D35/$B$8*100,"-")</f>
        <v>-</v>
      </c>
      <c r="F35" s="560">
        <f>IFERROR(F26-F27-F28-F34,"-")</f>
        <v>0</v>
      </c>
      <c r="G35" s="558" t="str">
        <f>IFERROR(F35/$B$8*100,"-")</f>
        <v>-</v>
      </c>
      <c r="H35" s="560">
        <f>IFERROR(H26-H27-H28-H34,"-")</f>
        <v>0</v>
      </c>
      <c r="I35" s="559" t="str">
        <f>IFERROR(H35/$B$8*100,"-")</f>
        <v>-</v>
      </c>
    </row>
    <row r="36" spans="1:237">
      <c r="A36" s="518" t="s">
        <v>161</v>
      </c>
      <c r="B36" s="512">
        <f>IFERROR(('Financial Statement1'!J74)*$I$5/$I$6,"-")</f>
        <v>0</v>
      </c>
      <c r="C36" s="512"/>
      <c r="D36" s="512">
        <f>IFERROR(('Financial Statement1'!I74)*$I$5/$I$6,"-")</f>
        <v>0</v>
      </c>
      <c r="E36" s="512"/>
      <c r="F36" s="512">
        <f>IFERROR(('Financial Statement1'!H74)*$I$5/$I$6,"-")</f>
        <v>0</v>
      </c>
      <c r="G36" s="512"/>
      <c r="H36" s="512">
        <f>IFERROR(('Financial Statement1'!G74)*$I$5/$I$6,"-")</f>
        <v>0</v>
      </c>
      <c r="I36" s="517"/>
    </row>
    <row r="37" spans="1:237" s="144" customFormat="1">
      <c r="A37" s="586" t="s">
        <v>2</v>
      </c>
      <c r="B37" s="512">
        <f>IFERROR(('Financial Statement1'!J87)*$I$5/$I$6,"-")</f>
        <v>0</v>
      </c>
      <c r="C37" s="515" t="str">
        <f t="shared" ref="C37:C43" si="0">IFERROR(B37/$B$8*100,"-")</f>
        <v>-</v>
      </c>
      <c r="D37" s="512">
        <f>IFERROR(('Financial Statement1'!I87)*$I$5/$I$6,"-")</f>
        <v>0</v>
      </c>
      <c r="E37" s="515" t="str">
        <f t="shared" ref="E37:E43" si="1">IFERROR(D37/$B$8*100,"-")</f>
        <v>-</v>
      </c>
      <c r="F37" s="512">
        <f>IFERROR(('Financial Statement1'!H87)*$I$5/$I$6,"-")</f>
        <v>0</v>
      </c>
      <c r="G37" s="515" t="str">
        <f t="shared" ref="G37:G43" si="2">IFERROR(F37/$B$8*100,"-")</f>
        <v>-</v>
      </c>
      <c r="H37" s="512">
        <f>IFERROR(('Financial Statement1'!G87)*$I$5/$I$6,"-")</f>
        <v>0</v>
      </c>
      <c r="I37" s="516" t="str">
        <f t="shared" ref="I37:I43" si="3">IFERROR(H37/$B$8*100,"-")</f>
        <v>-</v>
      </c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143"/>
      <c r="CA37" s="143"/>
      <c r="CB37" s="143"/>
      <c r="CC37" s="143"/>
      <c r="CD37" s="143"/>
      <c r="CE37" s="143"/>
      <c r="CF37" s="143"/>
      <c r="CG37" s="143"/>
      <c r="CH37" s="143"/>
      <c r="CI37" s="143"/>
      <c r="CJ37" s="143"/>
      <c r="CK37" s="143"/>
      <c r="CL37" s="143"/>
      <c r="CM37" s="143"/>
      <c r="CN37" s="143"/>
      <c r="CO37" s="143"/>
      <c r="CP37" s="143"/>
      <c r="CQ37" s="143"/>
      <c r="CR37" s="143"/>
      <c r="CS37" s="143"/>
      <c r="CT37" s="143"/>
      <c r="CU37" s="143"/>
      <c r="CV37" s="143"/>
      <c r="CW37" s="143"/>
      <c r="CX37" s="143"/>
      <c r="CY37" s="143"/>
      <c r="CZ37" s="143"/>
      <c r="DA37" s="143"/>
      <c r="DB37" s="143"/>
      <c r="DC37" s="143"/>
      <c r="DD37" s="143"/>
      <c r="DE37" s="143"/>
      <c r="DF37" s="143"/>
      <c r="DG37" s="143"/>
      <c r="DH37" s="143"/>
      <c r="DI37" s="143"/>
      <c r="DJ37" s="143"/>
      <c r="DK37" s="143"/>
      <c r="DL37" s="143"/>
      <c r="DM37" s="143"/>
      <c r="DN37" s="143"/>
      <c r="DO37" s="143"/>
      <c r="DP37" s="143"/>
      <c r="DQ37" s="143"/>
      <c r="DR37" s="143"/>
      <c r="DS37" s="143"/>
      <c r="DT37" s="143"/>
      <c r="DU37" s="143"/>
      <c r="DV37" s="143"/>
      <c r="DW37" s="143"/>
      <c r="DX37" s="143"/>
      <c r="DY37" s="143"/>
      <c r="DZ37" s="143"/>
      <c r="EA37" s="143"/>
      <c r="EB37" s="143"/>
      <c r="EC37" s="143"/>
      <c r="ED37" s="143"/>
      <c r="EE37" s="143"/>
      <c r="EF37" s="143"/>
      <c r="EG37" s="143"/>
      <c r="EH37" s="143"/>
      <c r="EI37" s="143"/>
      <c r="EJ37" s="143"/>
      <c r="EK37" s="143"/>
      <c r="EL37" s="143"/>
      <c r="EM37" s="143"/>
      <c r="EN37" s="143"/>
      <c r="EO37" s="143"/>
      <c r="EP37" s="143"/>
      <c r="EQ37" s="143"/>
      <c r="ER37" s="143"/>
      <c r="ES37" s="143"/>
      <c r="ET37" s="143"/>
      <c r="EU37" s="143"/>
      <c r="EV37" s="143"/>
      <c r="EW37" s="143"/>
      <c r="EX37" s="143"/>
      <c r="EY37" s="143"/>
      <c r="EZ37" s="143"/>
      <c r="FA37" s="143"/>
      <c r="FB37" s="143"/>
      <c r="FC37" s="143"/>
      <c r="FD37" s="143"/>
      <c r="FE37" s="143"/>
      <c r="FF37" s="143"/>
      <c r="FG37" s="143"/>
      <c r="FH37" s="143"/>
      <c r="FI37" s="143"/>
      <c r="FJ37" s="143"/>
      <c r="FK37" s="143"/>
      <c r="FL37" s="143"/>
      <c r="FM37" s="143"/>
      <c r="FN37" s="143"/>
      <c r="FO37" s="143"/>
      <c r="FP37" s="143"/>
      <c r="FQ37" s="143"/>
      <c r="FR37" s="143"/>
      <c r="FS37" s="143"/>
      <c r="FT37" s="143"/>
      <c r="FU37" s="143"/>
      <c r="FV37" s="143"/>
      <c r="FW37" s="143"/>
      <c r="FX37" s="143"/>
      <c r="FY37" s="143"/>
      <c r="FZ37" s="143"/>
      <c r="GA37" s="143"/>
      <c r="GB37" s="143"/>
      <c r="GC37" s="143"/>
      <c r="GD37" s="143"/>
      <c r="GE37" s="143"/>
      <c r="GF37" s="143"/>
      <c r="GG37" s="143"/>
      <c r="GH37" s="143"/>
      <c r="GI37" s="143"/>
      <c r="GJ37" s="143"/>
      <c r="GK37" s="143"/>
      <c r="GL37" s="143"/>
      <c r="GM37" s="143"/>
      <c r="GN37" s="143"/>
      <c r="GO37" s="143"/>
      <c r="GP37" s="143"/>
      <c r="GQ37" s="143"/>
      <c r="GR37" s="143"/>
      <c r="GS37" s="143"/>
      <c r="GT37" s="143"/>
      <c r="GU37" s="143"/>
      <c r="GV37" s="143"/>
      <c r="GW37" s="143"/>
      <c r="GX37" s="143"/>
      <c r="GY37" s="143"/>
      <c r="GZ37" s="143"/>
      <c r="HA37" s="143"/>
      <c r="HB37" s="143"/>
      <c r="HC37" s="143"/>
      <c r="HD37" s="143"/>
      <c r="HE37" s="143"/>
      <c r="HF37" s="143"/>
      <c r="HG37" s="143"/>
      <c r="HH37" s="143"/>
      <c r="HI37" s="143"/>
      <c r="HJ37" s="143"/>
      <c r="HK37" s="143"/>
      <c r="HL37" s="143"/>
      <c r="HM37" s="143"/>
      <c r="HN37" s="143"/>
      <c r="HO37" s="143"/>
      <c r="HP37" s="143"/>
      <c r="HQ37" s="143"/>
      <c r="HR37" s="143"/>
      <c r="HS37" s="143"/>
      <c r="HT37" s="143"/>
      <c r="HU37" s="143"/>
      <c r="HV37" s="143"/>
      <c r="HW37" s="143"/>
      <c r="HX37" s="143"/>
      <c r="HY37" s="143"/>
      <c r="HZ37" s="143"/>
      <c r="IA37" s="143"/>
      <c r="IB37" s="143"/>
      <c r="IC37" s="143"/>
    </row>
    <row r="38" spans="1:237" s="183" customFormat="1" ht="15.75" customHeight="1">
      <c r="A38" s="557" t="s">
        <v>23</v>
      </c>
      <c r="B38" s="560">
        <f>IFERROR(B35+B36-B37,"-")</f>
        <v>0</v>
      </c>
      <c r="C38" s="558" t="str">
        <f t="shared" si="0"/>
        <v>-</v>
      </c>
      <c r="D38" s="560">
        <f>IFERROR(D35+D36-D37,"-")</f>
        <v>0</v>
      </c>
      <c r="E38" s="558" t="str">
        <f t="shared" si="1"/>
        <v>-</v>
      </c>
      <c r="F38" s="560">
        <f>IFERROR(F35+F36-F37,"-")</f>
        <v>0</v>
      </c>
      <c r="G38" s="558" t="str">
        <f t="shared" si="2"/>
        <v>-</v>
      </c>
      <c r="H38" s="560">
        <f>IFERROR(H35+H36-H37,"-")</f>
        <v>0</v>
      </c>
      <c r="I38" s="559" t="str">
        <f t="shared" si="3"/>
        <v>-</v>
      </c>
      <c r="J38" s="587"/>
      <c r="K38" s="587"/>
      <c r="L38" s="587"/>
      <c r="M38" s="587"/>
      <c r="N38" s="587"/>
      <c r="O38" s="587"/>
      <c r="P38" s="587"/>
      <c r="Q38" s="587"/>
      <c r="R38" s="587"/>
      <c r="S38" s="587"/>
      <c r="T38" s="587"/>
      <c r="U38" s="587"/>
      <c r="V38" s="587"/>
      <c r="W38" s="587"/>
      <c r="X38" s="587"/>
      <c r="Y38" s="587"/>
      <c r="Z38" s="587"/>
      <c r="AA38" s="587"/>
      <c r="AB38" s="587"/>
      <c r="AC38" s="587"/>
      <c r="AD38" s="587"/>
      <c r="AE38" s="587"/>
      <c r="AF38" s="587"/>
      <c r="AG38" s="587"/>
      <c r="AH38" s="587"/>
      <c r="AI38" s="587"/>
      <c r="AJ38" s="587"/>
      <c r="AK38" s="587"/>
      <c r="AL38" s="587"/>
      <c r="AM38" s="587"/>
      <c r="AN38" s="587"/>
      <c r="AO38" s="587"/>
      <c r="AP38" s="587"/>
      <c r="AQ38" s="587"/>
      <c r="AR38" s="587"/>
      <c r="AS38" s="587"/>
      <c r="AT38" s="587"/>
      <c r="AU38" s="587"/>
      <c r="AV38" s="587"/>
      <c r="AW38" s="587"/>
      <c r="AX38" s="587"/>
      <c r="AY38" s="587"/>
      <c r="AZ38" s="587"/>
      <c r="BA38" s="587"/>
      <c r="BB38" s="587"/>
      <c r="BC38" s="587"/>
      <c r="BD38" s="587"/>
      <c r="BE38" s="587"/>
      <c r="BF38" s="587"/>
      <c r="BG38" s="587"/>
      <c r="BH38" s="587"/>
      <c r="BI38" s="587"/>
      <c r="BJ38" s="587"/>
      <c r="BK38" s="587"/>
      <c r="BL38" s="587"/>
      <c r="BM38" s="587"/>
      <c r="BN38" s="587"/>
      <c r="BO38" s="587"/>
      <c r="BP38" s="587"/>
      <c r="BQ38" s="587"/>
      <c r="BR38" s="587"/>
      <c r="BS38" s="587"/>
      <c r="BT38" s="587"/>
      <c r="BU38" s="587"/>
      <c r="BV38" s="587"/>
      <c r="BW38" s="587"/>
      <c r="BX38" s="587"/>
      <c r="BY38" s="587"/>
      <c r="BZ38" s="587"/>
      <c r="CA38" s="587"/>
      <c r="CB38" s="587"/>
      <c r="CC38" s="587"/>
      <c r="CD38" s="587"/>
      <c r="CE38" s="587"/>
      <c r="CF38" s="587"/>
      <c r="CG38" s="587"/>
      <c r="CH38" s="587"/>
      <c r="CI38" s="587"/>
      <c r="CJ38" s="587"/>
      <c r="CK38" s="587"/>
      <c r="CL38" s="587"/>
      <c r="CM38" s="587"/>
      <c r="CN38" s="587"/>
      <c r="CO38" s="587"/>
      <c r="CP38" s="587"/>
      <c r="CQ38" s="587"/>
      <c r="CR38" s="587"/>
      <c r="CS38" s="587"/>
      <c r="CT38" s="587"/>
      <c r="CU38" s="587"/>
      <c r="CV38" s="587"/>
      <c r="CW38" s="587"/>
      <c r="CX38" s="587"/>
      <c r="CY38" s="587"/>
      <c r="CZ38" s="587"/>
      <c r="DA38" s="587"/>
      <c r="DB38" s="587"/>
      <c r="DC38" s="587"/>
      <c r="DD38" s="587"/>
      <c r="DE38" s="587"/>
      <c r="DF38" s="587"/>
      <c r="DG38" s="587"/>
      <c r="DH38" s="587"/>
      <c r="DI38" s="587"/>
      <c r="DJ38" s="587"/>
      <c r="DK38" s="587"/>
      <c r="DL38" s="587"/>
      <c r="DM38" s="587"/>
      <c r="DN38" s="587"/>
      <c r="DO38" s="587"/>
      <c r="DP38" s="587"/>
      <c r="DQ38" s="587"/>
      <c r="DR38" s="587"/>
      <c r="DS38" s="587"/>
      <c r="DT38" s="587"/>
      <c r="DU38" s="587"/>
      <c r="DV38" s="587"/>
      <c r="DW38" s="587"/>
      <c r="DX38" s="587"/>
      <c r="DY38" s="587"/>
      <c r="DZ38" s="587"/>
      <c r="EA38" s="587"/>
      <c r="EB38" s="587"/>
      <c r="EC38" s="587"/>
      <c r="ED38" s="587"/>
      <c r="EE38" s="587"/>
      <c r="EF38" s="587"/>
      <c r="EG38" s="587"/>
      <c r="EH38" s="587"/>
      <c r="EI38" s="587"/>
      <c r="EJ38" s="587"/>
      <c r="EK38" s="587"/>
      <c r="EL38" s="587"/>
      <c r="EM38" s="587"/>
      <c r="EN38" s="587"/>
      <c r="EO38" s="587"/>
      <c r="EP38" s="587"/>
      <c r="EQ38" s="587"/>
      <c r="ER38" s="587"/>
      <c r="ES38" s="587"/>
      <c r="ET38" s="587"/>
      <c r="EU38" s="587"/>
      <c r="EV38" s="587"/>
      <c r="EW38" s="587"/>
      <c r="EX38" s="587"/>
      <c r="EY38" s="587"/>
      <c r="EZ38" s="587"/>
      <c r="FA38" s="587"/>
      <c r="FB38" s="587"/>
      <c r="FC38" s="587"/>
      <c r="FD38" s="587"/>
      <c r="FE38" s="587"/>
      <c r="FF38" s="587"/>
      <c r="FG38" s="587"/>
      <c r="FH38" s="587"/>
      <c r="FI38" s="587"/>
      <c r="FJ38" s="587"/>
      <c r="FK38" s="587"/>
      <c r="FL38" s="587"/>
      <c r="FM38" s="587"/>
      <c r="FN38" s="587"/>
      <c r="FO38" s="587"/>
      <c r="FP38" s="587"/>
      <c r="FQ38" s="587"/>
      <c r="FR38" s="587"/>
      <c r="FS38" s="587"/>
      <c r="FT38" s="587"/>
      <c r="FU38" s="587"/>
      <c r="FV38" s="587"/>
      <c r="FW38" s="587"/>
      <c r="FX38" s="587"/>
      <c r="FY38" s="587"/>
      <c r="FZ38" s="587"/>
      <c r="GA38" s="587"/>
      <c r="GB38" s="587"/>
      <c r="GC38" s="587"/>
      <c r="GD38" s="587"/>
      <c r="GE38" s="587"/>
      <c r="GF38" s="587"/>
      <c r="GG38" s="587"/>
      <c r="GH38" s="587"/>
      <c r="GI38" s="587"/>
      <c r="GJ38" s="587"/>
      <c r="GK38" s="587"/>
      <c r="GL38" s="587"/>
      <c r="GM38" s="587"/>
      <c r="GN38" s="587"/>
      <c r="GO38" s="587"/>
      <c r="GP38" s="587"/>
      <c r="GQ38" s="587"/>
      <c r="GR38" s="587"/>
      <c r="GS38" s="587"/>
      <c r="GT38" s="587"/>
      <c r="GU38" s="587"/>
      <c r="GV38" s="587"/>
      <c r="GW38" s="587"/>
      <c r="GX38" s="587"/>
      <c r="GY38" s="587"/>
      <c r="GZ38" s="587"/>
      <c r="HA38" s="587"/>
      <c r="HB38" s="587"/>
      <c r="HC38" s="587"/>
      <c r="HD38" s="587"/>
      <c r="HE38" s="587"/>
      <c r="HF38" s="587"/>
      <c r="HG38" s="587"/>
      <c r="HH38" s="587"/>
      <c r="HI38" s="587"/>
      <c r="HJ38" s="587"/>
      <c r="HK38" s="587"/>
      <c r="HL38" s="587"/>
      <c r="HM38" s="587"/>
      <c r="HN38" s="587"/>
      <c r="HO38" s="587"/>
      <c r="HP38" s="587"/>
      <c r="HQ38" s="587"/>
      <c r="HR38" s="587"/>
      <c r="HS38" s="587"/>
      <c r="HT38" s="587"/>
      <c r="HU38" s="587"/>
      <c r="HV38" s="587"/>
      <c r="HW38" s="587"/>
      <c r="HX38" s="587"/>
      <c r="HY38" s="587"/>
      <c r="HZ38" s="587"/>
      <c r="IA38" s="587"/>
      <c r="IB38" s="587"/>
      <c r="IC38" s="587"/>
    </row>
    <row r="39" spans="1:237" s="144" customFormat="1" ht="45">
      <c r="A39" s="588" t="s">
        <v>162</v>
      </c>
      <c r="B39" s="589">
        <f>IFERROR(B38+B27+B34-B36,"-")</f>
        <v>0</v>
      </c>
      <c r="C39" s="580" t="str">
        <f t="shared" si="0"/>
        <v>-</v>
      </c>
      <c r="D39" s="589">
        <f>IFERROR(D38+D27+D34-D36,"-")</f>
        <v>0</v>
      </c>
      <c r="E39" s="580" t="str">
        <f t="shared" si="1"/>
        <v>-</v>
      </c>
      <c r="F39" s="589">
        <f>IFERROR(F38+F27+F34-F36,"-")</f>
        <v>0</v>
      </c>
      <c r="G39" s="580" t="str">
        <f t="shared" si="2"/>
        <v>-</v>
      </c>
      <c r="H39" s="589">
        <f>IFERROR(H38+H27+H34-H36,"-")</f>
        <v>0</v>
      </c>
      <c r="I39" s="581" t="str">
        <f t="shared" si="3"/>
        <v>-</v>
      </c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  <c r="BP39" s="143"/>
      <c r="BQ39" s="143"/>
      <c r="BR39" s="143"/>
      <c r="BS39" s="143"/>
      <c r="BT39" s="143"/>
      <c r="BU39" s="143"/>
      <c r="BV39" s="143"/>
      <c r="BW39" s="143"/>
      <c r="BX39" s="143"/>
      <c r="BY39" s="143"/>
      <c r="BZ39" s="143"/>
      <c r="CA39" s="143"/>
      <c r="CB39" s="143"/>
      <c r="CC39" s="143"/>
      <c r="CD39" s="143"/>
      <c r="CE39" s="143"/>
      <c r="CF39" s="143"/>
      <c r="CG39" s="143"/>
      <c r="CH39" s="143"/>
      <c r="CI39" s="143"/>
      <c r="CJ39" s="143"/>
      <c r="CK39" s="143"/>
      <c r="CL39" s="143"/>
      <c r="CM39" s="143"/>
      <c r="CN39" s="143"/>
      <c r="CO39" s="143"/>
      <c r="CP39" s="143"/>
      <c r="CQ39" s="143"/>
      <c r="CR39" s="143"/>
      <c r="CS39" s="143"/>
      <c r="CT39" s="143"/>
      <c r="CU39" s="143"/>
      <c r="CV39" s="143"/>
      <c r="CW39" s="143"/>
      <c r="CX39" s="143"/>
      <c r="CY39" s="143"/>
      <c r="CZ39" s="143"/>
      <c r="DA39" s="143"/>
      <c r="DB39" s="143"/>
      <c r="DC39" s="143"/>
      <c r="DD39" s="143"/>
      <c r="DE39" s="143"/>
      <c r="DF39" s="143"/>
      <c r="DG39" s="143"/>
      <c r="DH39" s="143"/>
      <c r="DI39" s="143"/>
      <c r="DJ39" s="143"/>
      <c r="DK39" s="143"/>
      <c r="DL39" s="143"/>
      <c r="DM39" s="143"/>
      <c r="DN39" s="143"/>
      <c r="DO39" s="143"/>
      <c r="DP39" s="143"/>
      <c r="DQ39" s="143"/>
      <c r="DR39" s="143"/>
      <c r="DS39" s="143"/>
      <c r="DT39" s="143"/>
      <c r="DU39" s="143"/>
      <c r="DV39" s="143"/>
      <c r="DW39" s="143"/>
      <c r="DX39" s="143"/>
      <c r="DY39" s="143"/>
      <c r="DZ39" s="143"/>
      <c r="EA39" s="143"/>
      <c r="EB39" s="143"/>
      <c r="EC39" s="143"/>
      <c r="ED39" s="143"/>
      <c r="EE39" s="143"/>
      <c r="EF39" s="143"/>
      <c r="EG39" s="143"/>
      <c r="EH39" s="143"/>
      <c r="EI39" s="143"/>
      <c r="EJ39" s="143"/>
      <c r="EK39" s="143"/>
      <c r="EL39" s="143"/>
      <c r="EM39" s="143"/>
      <c r="EN39" s="143"/>
      <c r="EO39" s="143"/>
      <c r="EP39" s="143"/>
      <c r="EQ39" s="143"/>
      <c r="ER39" s="143"/>
      <c r="ES39" s="143"/>
      <c r="ET39" s="143"/>
      <c r="EU39" s="143"/>
      <c r="EV39" s="143"/>
      <c r="EW39" s="143"/>
      <c r="EX39" s="143"/>
      <c r="EY39" s="143"/>
      <c r="EZ39" s="143"/>
      <c r="FA39" s="143"/>
      <c r="FB39" s="143"/>
      <c r="FC39" s="143"/>
      <c r="FD39" s="143"/>
      <c r="FE39" s="143"/>
      <c r="FF39" s="143"/>
      <c r="FG39" s="143"/>
      <c r="FH39" s="143"/>
      <c r="FI39" s="143"/>
      <c r="FJ39" s="143"/>
      <c r="FK39" s="143"/>
      <c r="FL39" s="143"/>
      <c r="FM39" s="143"/>
      <c r="FN39" s="143"/>
      <c r="FO39" s="143"/>
      <c r="FP39" s="143"/>
      <c r="FQ39" s="143"/>
      <c r="FR39" s="143"/>
      <c r="FS39" s="143"/>
      <c r="FT39" s="143"/>
      <c r="FU39" s="143"/>
      <c r="FV39" s="143"/>
      <c r="FW39" s="143"/>
      <c r="FX39" s="143"/>
      <c r="FY39" s="143"/>
      <c r="FZ39" s="143"/>
      <c r="GA39" s="143"/>
      <c r="GB39" s="143"/>
      <c r="GC39" s="143"/>
      <c r="GD39" s="143"/>
      <c r="GE39" s="143"/>
      <c r="GF39" s="143"/>
      <c r="GG39" s="143"/>
      <c r="GH39" s="143"/>
      <c r="GI39" s="143"/>
      <c r="GJ39" s="143"/>
      <c r="GK39" s="143"/>
      <c r="GL39" s="143"/>
      <c r="GM39" s="143"/>
      <c r="GN39" s="143"/>
      <c r="GO39" s="143"/>
      <c r="GP39" s="143"/>
      <c r="GQ39" s="143"/>
      <c r="GR39" s="143"/>
      <c r="GS39" s="143"/>
      <c r="GT39" s="143"/>
      <c r="GU39" s="143"/>
      <c r="GV39" s="143"/>
      <c r="GW39" s="143"/>
      <c r="GX39" s="143"/>
      <c r="GY39" s="143"/>
      <c r="GZ39" s="143"/>
      <c r="HA39" s="143"/>
      <c r="HB39" s="143"/>
      <c r="HC39" s="143"/>
      <c r="HD39" s="143"/>
      <c r="HE39" s="143"/>
      <c r="HF39" s="143"/>
      <c r="HG39" s="143"/>
      <c r="HH39" s="143"/>
      <c r="HI39" s="143"/>
      <c r="HJ39" s="143"/>
      <c r="HK39" s="143"/>
      <c r="HL39" s="143"/>
      <c r="HM39" s="143"/>
      <c r="HN39" s="143"/>
      <c r="HO39" s="143"/>
      <c r="HP39" s="143"/>
      <c r="HQ39" s="143"/>
      <c r="HR39" s="143"/>
      <c r="HS39" s="143"/>
      <c r="HT39" s="143"/>
      <c r="HU39" s="143"/>
      <c r="HV39" s="143"/>
      <c r="HW39" s="143"/>
      <c r="HX39" s="143"/>
      <c r="HY39" s="143"/>
      <c r="HZ39" s="143"/>
      <c r="IA39" s="143"/>
      <c r="IB39" s="143"/>
      <c r="IC39" s="143"/>
    </row>
    <row r="40" spans="1:237" s="144" customFormat="1">
      <c r="A40" s="590" t="s">
        <v>121</v>
      </c>
      <c r="B40" s="591">
        <f>+B22</f>
        <v>0</v>
      </c>
      <c r="C40" s="580" t="str">
        <f t="shared" si="0"/>
        <v>-</v>
      </c>
      <c r="D40" s="591">
        <f>+D22</f>
        <v>0</v>
      </c>
      <c r="E40" s="580" t="str">
        <f t="shared" si="1"/>
        <v>-</v>
      </c>
      <c r="F40" s="591">
        <f>+F22</f>
        <v>0</v>
      </c>
      <c r="G40" s="580" t="str">
        <f t="shared" si="2"/>
        <v>-</v>
      </c>
      <c r="H40" s="591">
        <f>+H22</f>
        <v>0</v>
      </c>
      <c r="I40" s="581" t="str">
        <f t="shared" si="3"/>
        <v>-</v>
      </c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3"/>
      <c r="BT40" s="143"/>
      <c r="BU40" s="143"/>
      <c r="BV40" s="143"/>
      <c r="BW40" s="143"/>
      <c r="BX40" s="143"/>
      <c r="BY40" s="143"/>
      <c r="BZ40" s="143"/>
      <c r="CA40" s="143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3"/>
      <c r="CP40" s="143"/>
      <c r="CQ40" s="143"/>
      <c r="CR40" s="143"/>
      <c r="CS40" s="143"/>
      <c r="CT40" s="143"/>
      <c r="CU40" s="143"/>
      <c r="CV40" s="143"/>
      <c r="CW40" s="143"/>
      <c r="CX40" s="143"/>
      <c r="CY40" s="143"/>
      <c r="CZ40" s="143"/>
      <c r="DA40" s="143"/>
      <c r="DB40" s="143"/>
      <c r="DC40" s="143"/>
      <c r="DD40" s="143"/>
      <c r="DE40" s="143"/>
      <c r="DF40" s="143"/>
      <c r="DG40" s="143"/>
      <c r="DH40" s="143"/>
      <c r="DI40" s="143"/>
      <c r="DJ40" s="143"/>
      <c r="DK40" s="143"/>
      <c r="DL40" s="143"/>
      <c r="DM40" s="143"/>
      <c r="DN40" s="143"/>
      <c r="DO40" s="143"/>
      <c r="DP40" s="143"/>
      <c r="DQ40" s="143"/>
      <c r="DR40" s="143"/>
      <c r="DS40" s="143"/>
      <c r="DT40" s="143"/>
      <c r="DU40" s="143"/>
      <c r="DV40" s="143"/>
      <c r="DW40" s="143"/>
      <c r="DX40" s="143"/>
      <c r="DY40" s="143"/>
      <c r="DZ40" s="143"/>
      <c r="EA40" s="143"/>
      <c r="EB40" s="143"/>
      <c r="EC40" s="143"/>
      <c r="ED40" s="143"/>
      <c r="EE40" s="143"/>
      <c r="EF40" s="143"/>
      <c r="EG40" s="143"/>
      <c r="EH40" s="143"/>
      <c r="EI40" s="143"/>
      <c r="EJ40" s="143"/>
      <c r="EK40" s="143"/>
      <c r="EL40" s="143"/>
      <c r="EM40" s="143"/>
      <c r="EN40" s="143"/>
      <c r="EO40" s="143"/>
      <c r="EP40" s="143"/>
      <c r="EQ40" s="143"/>
      <c r="ER40" s="143"/>
      <c r="ES40" s="143"/>
      <c r="ET40" s="143"/>
      <c r="EU40" s="143"/>
      <c r="EV40" s="143"/>
      <c r="EW40" s="143"/>
      <c r="EX40" s="143"/>
      <c r="EY40" s="143"/>
      <c r="EZ40" s="143"/>
      <c r="FA40" s="143"/>
      <c r="FB40" s="143"/>
      <c r="FC40" s="143"/>
      <c r="FD40" s="143"/>
      <c r="FE40" s="143"/>
      <c r="FF40" s="143"/>
      <c r="FG40" s="143"/>
      <c r="FH40" s="143"/>
      <c r="FI40" s="143"/>
      <c r="FJ40" s="143"/>
      <c r="FK40" s="143"/>
      <c r="FL40" s="143"/>
      <c r="FM40" s="143"/>
      <c r="FN40" s="143"/>
      <c r="FO40" s="143"/>
      <c r="FP40" s="143"/>
      <c r="FQ40" s="143"/>
      <c r="FR40" s="143"/>
      <c r="FS40" s="143"/>
      <c r="FT40" s="143"/>
      <c r="FU40" s="143"/>
      <c r="FV40" s="143"/>
      <c r="FW40" s="143"/>
      <c r="FX40" s="143"/>
      <c r="FY40" s="143"/>
      <c r="FZ40" s="143"/>
      <c r="GA40" s="143"/>
      <c r="GB40" s="143"/>
      <c r="GC40" s="143"/>
      <c r="GD40" s="143"/>
      <c r="GE40" s="143"/>
      <c r="GF40" s="143"/>
      <c r="GG40" s="143"/>
      <c r="GH40" s="143"/>
      <c r="GI40" s="143"/>
      <c r="GJ40" s="143"/>
      <c r="GK40" s="143"/>
      <c r="GL40" s="143"/>
      <c r="GM40" s="143"/>
      <c r="GN40" s="143"/>
      <c r="GO40" s="143"/>
      <c r="GP40" s="143"/>
      <c r="GQ40" s="143"/>
      <c r="GR40" s="143"/>
      <c r="GS40" s="143"/>
      <c r="GT40" s="143"/>
      <c r="GU40" s="143"/>
      <c r="GV40" s="143"/>
      <c r="GW40" s="143"/>
      <c r="GX40" s="143"/>
      <c r="GY40" s="143"/>
      <c r="GZ40" s="143"/>
      <c r="HA40" s="143"/>
      <c r="HB40" s="143"/>
      <c r="HC40" s="143"/>
      <c r="HD40" s="143"/>
      <c r="HE40" s="143"/>
      <c r="HF40" s="143"/>
      <c r="HG40" s="143"/>
      <c r="HH40" s="143"/>
      <c r="HI40" s="143"/>
      <c r="HJ40" s="143"/>
      <c r="HK40" s="143"/>
      <c r="HL40" s="143"/>
      <c r="HM40" s="143"/>
      <c r="HN40" s="143"/>
      <c r="HO40" s="143"/>
      <c r="HP40" s="143"/>
      <c r="HQ40" s="143"/>
      <c r="HR40" s="143"/>
      <c r="HS40" s="143"/>
      <c r="HT40" s="143"/>
      <c r="HU40" s="143"/>
      <c r="HV40" s="143"/>
      <c r="HW40" s="143"/>
      <c r="HX40" s="143"/>
      <c r="HY40" s="143"/>
      <c r="HZ40" s="143"/>
      <c r="IA40" s="143"/>
      <c r="IB40" s="143"/>
      <c r="IC40" s="143"/>
    </row>
    <row r="41" spans="1:237" s="144" customFormat="1">
      <c r="A41" s="590" t="s">
        <v>122</v>
      </c>
      <c r="B41" s="591">
        <f>+B31</f>
        <v>0</v>
      </c>
      <c r="C41" s="580" t="str">
        <f t="shared" si="0"/>
        <v>-</v>
      </c>
      <c r="D41" s="591">
        <f>+D31</f>
        <v>0</v>
      </c>
      <c r="E41" s="580" t="str">
        <f t="shared" si="1"/>
        <v>-</v>
      </c>
      <c r="F41" s="591">
        <f>+F31</f>
        <v>0</v>
      </c>
      <c r="G41" s="580" t="str">
        <f t="shared" si="2"/>
        <v>-</v>
      </c>
      <c r="H41" s="591">
        <f>+H31</f>
        <v>0</v>
      </c>
      <c r="I41" s="581" t="str">
        <f t="shared" si="3"/>
        <v>-</v>
      </c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3"/>
      <c r="BK41" s="143"/>
      <c r="BL41" s="143"/>
      <c r="BM41" s="143"/>
      <c r="BN41" s="143"/>
      <c r="BO41" s="143"/>
      <c r="BP41" s="143"/>
      <c r="BQ41" s="143"/>
      <c r="BR41" s="143"/>
      <c r="BS41" s="143"/>
      <c r="BT41" s="143"/>
      <c r="BU41" s="143"/>
      <c r="BV41" s="143"/>
      <c r="BW41" s="143"/>
      <c r="BX41" s="143"/>
      <c r="BY41" s="143"/>
      <c r="BZ41" s="143"/>
      <c r="CA41" s="143"/>
      <c r="CB41" s="143"/>
      <c r="CC41" s="143"/>
      <c r="CD41" s="143"/>
      <c r="CE41" s="143"/>
      <c r="CF41" s="143"/>
      <c r="CG41" s="143"/>
      <c r="CH41" s="143"/>
      <c r="CI41" s="143"/>
      <c r="CJ41" s="143"/>
      <c r="CK41" s="143"/>
      <c r="CL41" s="143"/>
      <c r="CM41" s="143"/>
      <c r="CN41" s="143"/>
      <c r="CO41" s="143"/>
      <c r="CP41" s="143"/>
      <c r="CQ41" s="143"/>
      <c r="CR41" s="143"/>
      <c r="CS41" s="143"/>
      <c r="CT41" s="143"/>
      <c r="CU41" s="143"/>
      <c r="CV41" s="143"/>
      <c r="CW41" s="143"/>
      <c r="CX41" s="143"/>
      <c r="CY41" s="143"/>
      <c r="CZ41" s="143"/>
      <c r="DA41" s="143"/>
      <c r="DB41" s="143"/>
      <c r="DC41" s="143"/>
      <c r="DD41" s="143"/>
      <c r="DE41" s="143"/>
      <c r="DF41" s="143"/>
      <c r="DG41" s="143"/>
      <c r="DH41" s="143"/>
      <c r="DI41" s="143"/>
      <c r="DJ41" s="143"/>
      <c r="DK41" s="143"/>
      <c r="DL41" s="143"/>
      <c r="DM41" s="143"/>
      <c r="DN41" s="143"/>
      <c r="DO41" s="143"/>
      <c r="DP41" s="143"/>
      <c r="DQ41" s="143"/>
      <c r="DR41" s="143"/>
      <c r="DS41" s="143"/>
      <c r="DT41" s="143"/>
      <c r="DU41" s="143"/>
      <c r="DV41" s="143"/>
      <c r="DW41" s="143"/>
      <c r="DX41" s="143"/>
      <c r="DY41" s="143"/>
      <c r="DZ41" s="143"/>
      <c r="EA41" s="143"/>
      <c r="EB41" s="143"/>
      <c r="EC41" s="143"/>
      <c r="ED41" s="143"/>
      <c r="EE41" s="143"/>
      <c r="EF41" s="143"/>
      <c r="EG41" s="143"/>
      <c r="EH41" s="143"/>
      <c r="EI41" s="143"/>
      <c r="EJ41" s="143"/>
      <c r="EK41" s="143"/>
      <c r="EL41" s="143"/>
      <c r="EM41" s="143"/>
      <c r="EN41" s="143"/>
      <c r="EO41" s="143"/>
      <c r="EP41" s="143"/>
      <c r="EQ41" s="143"/>
      <c r="ER41" s="143"/>
      <c r="ES41" s="143"/>
      <c r="ET41" s="143"/>
      <c r="EU41" s="143"/>
      <c r="EV41" s="143"/>
      <c r="EW41" s="143"/>
      <c r="EX41" s="143"/>
      <c r="EY41" s="143"/>
      <c r="EZ41" s="143"/>
      <c r="FA41" s="143"/>
      <c r="FB41" s="143"/>
      <c r="FC41" s="143"/>
      <c r="FD41" s="143"/>
      <c r="FE41" s="143"/>
      <c r="FF41" s="143"/>
      <c r="FG41" s="143"/>
      <c r="FH41" s="143"/>
      <c r="FI41" s="143"/>
      <c r="FJ41" s="143"/>
      <c r="FK41" s="143"/>
      <c r="FL41" s="143"/>
      <c r="FM41" s="143"/>
      <c r="FN41" s="143"/>
      <c r="FO41" s="143"/>
      <c r="FP41" s="143"/>
      <c r="FQ41" s="143"/>
      <c r="FR41" s="143"/>
      <c r="FS41" s="143"/>
      <c r="FT41" s="143"/>
      <c r="FU41" s="143"/>
      <c r="FV41" s="143"/>
      <c r="FW41" s="143"/>
      <c r="FX41" s="143"/>
      <c r="FY41" s="143"/>
      <c r="FZ41" s="143"/>
      <c r="GA41" s="143"/>
      <c r="GB41" s="143"/>
      <c r="GC41" s="143"/>
      <c r="GD41" s="143"/>
      <c r="GE41" s="143"/>
      <c r="GF41" s="143"/>
      <c r="GG41" s="143"/>
      <c r="GH41" s="143"/>
      <c r="GI41" s="143"/>
      <c r="GJ41" s="143"/>
      <c r="GK41" s="143"/>
      <c r="GL41" s="143"/>
      <c r="GM41" s="143"/>
      <c r="GN41" s="143"/>
      <c r="GO41" s="143"/>
      <c r="GP41" s="143"/>
      <c r="GQ41" s="143"/>
      <c r="GR41" s="143"/>
      <c r="GS41" s="143"/>
      <c r="GT41" s="143"/>
      <c r="GU41" s="143"/>
      <c r="GV41" s="143"/>
      <c r="GW41" s="143"/>
      <c r="GX41" s="143"/>
      <c r="GY41" s="143"/>
      <c r="GZ41" s="143"/>
      <c r="HA41" s="143"/>
      <c r="HB41" s="143"/>
      <c r="HC41" s="143"/>
      <c r="HD41" s="143"/>
      <c r="HE41" s="143"/>
      <c r="HF41" s="143"/>
      <c r="HG41" s="143"/>
      <c r="HH41" s="143"/>
      <c r="HI41" s="143"/>
      <c r="HJ41" s="143"/>
      <c r="HK41" s="143"/>
      <c r="HL41" s="143"/>
      <c r="HM41" s="143"/>
      <c r="HN41" s="143"/>
      <c r="HO41" s="143"/>
      <c r="HP41" s="143"/>
      <c r="HQ41" s="143"/>
      <c r="HR41" s="143"/>
      <c r="HS41" s="143"/>
      <c r="HT41" s="143"/>
      <c r="HU41" s="143"/>
      <c r="HV41" s="143"/>
      <c r="HW41" s="143"/>
      <c r="HX41" s="143"/>
      <c r="HY41" s="143"/>
      <c r="HZ41" s="143"/>
      <c r="IA41" s="143"/>
      <c r="IB41" s="143"/>
      <c r="IC41" s="143"/>
    </row>
    <row r="42" spans="1:237" s="144" customFormat="1" ht="30">
      <c r="A42" s="590" t="s">
        <v>153</v>
      </c>
      <c r="B42" s="591">
        <f>+B32</f>
        <v>0</v>
      </c>
      <c r="C42" s="580" t="str">
        <f t="shared" si="0"/>
        <v>-</v>
      </c>
      <c r="D42" s="591">
        <f>+D32</f>
        <v>0</v>
      </c>
      <c r="E42" s="580" t="str">
        <f t="shared" si="1"/>
        <v>-</v>
      </c>
      <c r="F42" s="591">
        <f>+F32</f>
        <v>0</v>
      </c>
      <c r="G42" s="580" t="str">
        <f t="shared" si="2"/>
        <v>-</v>
      </c>
      <c r="H42" s="591">
        <f>+H32</f>
        <v>0</v>
      </c>
      <c r="I42" s="581" t="str">
        <f t="shared" si="3"/>
        <v>-</v>
      </c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3"/>
      <c r="BP42" s="143"/>
      <c r="BQ42" s="143"/>
      <c r="BR42" s="143"/>
      <c r="BS42" s="143"/>
      <c r="BT42" s="143"/>
      <c r="BU42" s="143"/>
      <c r="BV42" s="143"/>
      <c r="BW42" s="143"/>
      <c r="BX42" s="143"/>
      <c r="BY42" s="143"/>
      <c r="BZ42" s="143"/>
      <c r="CA42" s="143"/>
      <c r="CB42" s="143"/>
      <c r="CC42" s="143"/>
      <c r="CD42" s="143"/>
      <c r="CE42" s="143"/>
      <c r="CF42" s="143"/>
      <c r="CG42" s="143"/>
      <c r="CH42" s="143"/>
      <c r="CI42" s="143"/>
      <c r="CJ42" s="143"/>
      <c r="CK42" s="143"/>
      <c r="CL42" s="143"/>
      <c r="CM42" s="143"/>
      <c r="CN42" s="143"/>
      <c r="CO42" s="143"/>
      <c r="CP42" s="143"/>
      <c r="CQ42" s="143"/>
      <c r="CR42" s="143"/>
      <c r="CS42" s="143"/>
      <c r="CT42" s="143"/>
      <c r="CU42" s="143"/>
      <c r="CV42" s="143"/>
      <c r="CW42" s="143"/>
      <c r="CX42" s="143"/>
      <c r="CY42" s="143"/>
      <c r="CZ42" s="143"/>
      <c r="DA42" s="143"/>
      <c r="DB42" s="143"/>
      <c r="DC42" s="143"/>
      <c r="DD42" s="143"/>
      <c r="DE42" s="143"/>
      <c r="DF42" s="143"/>
      <c r="DG42" s="143"/>
      <c r="DH42" s="143"/>
      <c r="DI42" s="143"/>
      <c r="DJ42" s="143"/>
      <c r="DK42" s="143"/>
      <c r="DL42" s="143"/>
      <c r="DM42" s="143"/>
      <c r="DN42" s="143"/>
      <c r="DO42" s="143"/>
      <c r="DP42" s="143"/>
      <c r="DQ42" s="143"/>
      <c r="DR42" s="143"/>
      <c r="DS42" s="143"/>
      <c r="DT42" s="143"/>
      <c r="DU42" s="143"/>
      <c r="DV42" s="143"/>
      <c r="DW42" s="143"/>
      <c r="DX42" s="143"/>
      <c r="DY42" s="143"/>
      <c r="DZ42" s="143"/>
      <c r="EA42" s="143"/>
      <c r="EB42" s="143"/>
      <c r="EC42" s="143"/>
      <c r="ED42" s="143"/>
      <c r="EE42" s="143"/>
      <c r="EF42" s="143"/>
      <c r="EG42" s="143"/>
      <c r="EH42" s="143"/>
      <c r="EI42" s="143"/>
      <c r="EJ42" s="143"/>
      <c r="EK42" s="143"/>
      <c r="EL42" s="143"/>
      <c r="EM42" s="143"/>
      <c r="EN42" s="143"/>
      <c r="EO42" s="143"/>
      <c r="EP42" s="143"/>
      <c r="EQ42" s="143"/>
      <c r="ER42" s="143"/>
      <c r="ES42" s="143"/>
      <c r="ET42" s="143"/>
      <c r="EU42" s="143"/>
      <c r="EV42" s="143"/>
      <c r="EW42" s="143"/>
      <c r="EX42" s="143"/>
      <c r="EY42" s="143"/>
      <c r="EZ42" s="143"/>
      <c r="FA42" s="143"/>
      <c r="FB42" s="143"/>
      <c r="FC42" s="143"/>
      <c r="FD42" s="143"/>
      <c r="FE42" s="143"/>
      <c r="FF42" s="143"/>
      <c r="FG42" s="143"/>
      <c r="FH42" s="143"/>
      <c r="FI42" s="143"/>
      <c r="FJ42" s="143"/>
      <c r="FK42" s="143"/>
      <c r="FL42" s="143"/>
      <c r="FM42" s="143"/>
      <c r="FN42" s="143"/>
      <c r="FO42" s="143"/>
      <c r="FP42" s="143"/>
      <c r="FQ42" s="143"/>
      <c r="FR42" s="143"/>
      <c r="FS42" s="143"/>
      <c r="FT42" s="143"/>
      <c r="FU42" s="143"/>
      <c r="FV42" s="143"/>
      <c r="FW42" s="143"/>
      <c r="FX42" s="143"/>
      <c r="FY42" s="143"/>
      <c r="FZ42" s="143"/>
      <c r="GA42" s="143"/>
      <c r="GB42" s="143"/>
      <c r="GC42" s="143"/>
      <c r="GD42" s="143"/>
      <c r="GE42" s="143"/>
      <c r="GF42" s="143"/>
      <c r="GG42" s="143"/>
      <c r="GH42" s="143"/>
      <c r="GI42" s="143"/>
      <c r="GJ42" s="143"/>
      <c r="GK42" s="143"/>
      <c r="GL42" s="143"/>
      <c r="GM42" s="143"/>
      <c r="GN42" s="143"/>
      <c r="GO42" s="143"/>
      <c r="GP42" s="143"/>
      <c r="GQ42" s="143"/>
      <c r="GR42" s="143"/>
      <c r="GS42" s="143"/>
      <c r="GT42" s="143"/>
      <c r="GU42" s="143"/>
      <c r="GV42" s="143"/>
      <c r="GW42" s="143"/>
      <c r="GX42" s="143"/>
      <c r="GY42" s="143"/>
      <c r="GZ42" s="143"/>
      <c r="HA42" s="143"/>
      <c r="HB42" s="143"/>
      <c r="HC42" s="143"/>
      <c r="HD42" s="143"/>
      <c r="HE42" s="143"/>
      <c r="HF42" s="143"/>
      <c r="HG42" s="143"/>
      <c r="HH42" s="143"/>
      <c r="HI42" s="143"/>
      <c r="HJ42" s="143"/>
      <c r="HK42" s="143"/>
      <c r="HL42" s="143"/>
      <c r="HM42" s="143"/>
      <c r="HN42" s="143"/>
      <c r="HO42" s="143"/>
      <c r="HP42" s="143"/>
      <c r="HQ42" s="143"/>
      <c r="HR42" s="143"/>
      <c r="HS42" s="143"/>
      <c r="HT42" s="143"/>
      <c r="HU42" s="143"/>
      <c r="HV42" s="143"/>
      <c r="HW42" s="143"/>
      <c r="HX42" s="143"/>
      <c r="HY42" s="143"/>
      <c r="HZ42" s="143"/>
      <c r="IA42" s="143"/>
      <c r="IB42" s="143"/>
      <c r="IC42" s="143"/>
    </row>
    <row r="43" spans="1:237" s="183" customFormat="1" ht="15.75" customHeight="1" thickBot="1">
      <c r="A43" s="620" t="s">
        <v>24</v>
      </c>
      <c r="B43" s="621">
        <f>IFERROR(B39+B40+B41+B42,"-")</f>
        <v>0</v>
      </c>
      <c r="C43" s="622" t="str">
        <f t="shared" si="0"/>
        <v>-</v>
      </c>
      <c r="D43" s="621">
        <f>IFERROR(D39+D40+D41+D42,"-")</f>
        <v>0</v>
      </c>
      <c r="E43" s="622" t="str">
        <f t="shared" si="1"/>
        <v>-</v>
      </c>
      <c r="F43" s="621">
        <f>IFERROR(F39+F40+F41+F42,"-")</f>
        <v>0</v>
      </c>
      <c r="G43" s="622" t="str">
        <f t="shared" si="2"/>
        <v>-</v>
      </c>
      <c r="H43" s="621">
        <f>IFERROR(H39+H40+H41+H42,"-")</f>
        <v>0</v>
      </c>
      <c r="I43" s="623" t="str">
        <f t="shared" si="3"/>
        <v>-</v>
      </c>
      <c r="J43" s="587"/>
      <c r="K43" s="587"/>
      <c r="L43" s="587"/>
      <c r="M43" s="587"/>
      <c r="N43" s="587"/>
      <c r="O43" s="587"/>
      <c r="P43" s="587"/>
      <c r="Q43" s="587"/>
      <c r="R43" s="587"/>
      <c r="S43" s="587"/>
      <c r="T43" s="587"/>
      <c r="U43" s="587"/>
      <c r="V43" s="587"/>
      <c r="W43" s="587"/>
      <c r="X43" s="587"/>
      <c r="Y43" s="587"/>
      <c r="Z43" s="587"/>
      <c r="AA43" s="587"/>
      <c r="AB43" s="587"/>
      <c r="AC43" s="587"/>
      <c r="AD43" s="587"/>
      <c r="AE43" s="587"/>
      <c r="AF43" s="587"/>
      <c r="AG43" s="587"/>
      <c r="AH43" s="587"/>
      <c r="AI43" s="587"/>
      <c r="AJ43" s="587"/>
      <c r="AK43" s="587"/>
      <c r="AL43" s="587"/>
      <c r="AM43" s="587"/>
      <c r="AN43" s="587"/>
      <c r="AO43" s="587"/>
      <c r="AP43" s="587"/>
      <c r="AQ43" s="587"/>
      <c r="AR43" s="587"/>
      <c r="AS43" s="587"/>
      <c r="AT43" s="587"/>
      <c r="AU43" s="587"/>
      <c r="AV43" s="587"/>
      <c r="AW43" s="587"/>
      <c r="AX43" s="587"/>
      <c r="AY43" s="587"/>
      <c r="AZ43" s="587"/>
      <c r="BA43" s="587"/>
      <c r="BB43" s="587"/>
      <c r="BC43" s="587"/>
      <c r="BD43" s="587"/>
      <c r="BE43" s="587"/>
      <c r="BF43" s="587"/>
      <c r="BG43" s="587"/>
      <c r="BH43" s="587"/>
      <c r="BI43" s="587"/>
      <c r="BJ43" s="587"/>
      <c r="BK43" s="587"/>
      <c r="BL43" s="587"/>
      <c r="BM43" s="587"/>
      <c r="BN43" s="587"/>
      <c r="BO43" s="587"/>
      <c r="BP43" s="587"/>
      <c r="BQ43" s="587"/>
      <c r="BR43" s="587"/>
      <c r="BS43" s="587"/>
      <c r="BT43" s="587"/>
      <c r="BU43" s="587"/>
      <c r="BV43" s="587"/>
      <c r="BW43" s="587"/>
      <c r="BX43" s="587"/>
      <c r="BY43" s="587"/>
      <c r="BZ43" s="587"/>
      <c r="CA43" s="587"/>
      <c r="CB43" s="587"/>
      <c r="CC43" s="587"/>
      <c r="CD43" s="587"/>
      <c r="CE43" s="587"/>
      <c r="CF43" s="587"/>
      <c r="CG43" s="587"/>
      <c r="CH43" s="587"/>
      <c r="CI43" s="587"/>
      <c r="CJ43" s="587"/>
      <c r="CK43" s="587"/>
      <c r="CL43" s="587"/>
      <c r="CM43" s="587"/>
      <c r="CN43" s="587"/>
      <c r="CO43" s="587"/>
      <c r="CP43" s="587"/>
      <c r="CQ43" s="587"/>
      <c r="CR43" s="587"/>
      <c r="CS43" s="587"/>
      <c r="CT43" s="587"/>
      <c r="CU43" s="587"/>
      <c r="CV43" s="587"/>
      <c r="CW43" s="587"/>
      <c r="CX43" s="587"/>
      <c r="CY43" s="587"/>
      <c r="CZ43" s="587"/>
      <c r="DA43" s="587"/>
      <c r="DB43" s="587"/>
      <c r="DC43" s="587"/>
      <c r="DD43" s="587"/>
      <c r="DE43" s="587"/>
      <c r="DF43" s="587"/>
      <c r="DG43" s="587"/>
      <c r="DH43" s="587"/>
      <c r="DI43" s="587"/>
      <c r="DJ43" s="587"/>
      <c r="DK43" s="587"/>
      <c r="DL43" s="587"/>
      <c r="DM43" s="587"/>
      <c r="DN43" s="587"/>
      <c r="DO43" s="587"/>
      <c r="DP43" s="587"/>
      <c r="DQ43" s="587"/>
      <c r="DR43" s="587"/>
      <c r="DS43" s="587"/>
      <c r="DT43" s="587"/>
      <c r="DU43" s="587"/>
      <c r="DV43" s="587"/>
      <c r="DW43" s="587"/>
      <c r="DX43" s="587"/>
      <c r="DY43" s="587"/>
      <c r="DZ43" s="587"/>
      <c r="EA43" s="587"/>
      <c r="EB43" s="587"/>
      <c r="EC43" s="587"/>
      <c r="ED43" s="587"/>
      <c r="EE43" s="587"/>
      <c r="EF43" s="587"/>
      <c r="EG43" s="587"/>
      <c r="EH43" s="587"/>
      <c r="EI43" s="587"/>
      <c r="EJ43" s="587"/>
      <c r="EK43" s="587"/>
      <c r="EL43" s="587"/>
      <c r="EM43" s="587"/>
      <c r="EN43" s="587"/>
      <c r="EO43" s="587"/>
      <c r="EP43" s="587"/>
      <c r="EQ43" s="587"/>
      <c r="ER43" s="587"/>
      <c r="ES43" s="587"/>
      <c r="ET43" s="587"/>
      <c r="EU43" s="587"/>
      <c r="EV43" s="587"/>
      <c r="EW43" s="587"/>
      <c r="EX43" s="587"/>
      <c r="EY43" s="587"/>
      <c r="EZ43" s="587"/>
      <c r="FA43" s="587"/>
      <c r="FB43" s="587"/>
      <c r="FC43" s="587"/>
      <c r="FD43" s="587"/>
      <c r="FE43" s="587"/>
      <c r="FF43" s="587"/>
      <c r="FG43" s="587"/>
      <c r="FH43" s="587"/>
      <c r="FI43" s="587"/>
      <c r="FJ43" s="587"/>
      <c r="FK43" s="587"/>
      <c r="FL43" s="587"/>
      <c r="FM43" s="587"/>
      <c r="FN43" s="587"/>
      <c r="FO43" s="587"/>
      <c r="FP43" s="587"/>
      <c r="FQ43" s="587"/>
      <c r="FR43" s="587"/>
      <c r="FS43" s="587"/>
      <c r="FT43" s="587"/>
      <c r="FU43" s="587"/>
      <c r="FV43" s="587"/>
      <c r="FW43" s="587"/>
      <c r="FX43" s="587"/>
      <c r="FY43" s="587"/>
      <c r="FZ43" s="587"/>
      <c r="GA43" s="587"/>
      <c r="GB43" s="587"/>
      <c r="GC43" s="587"/>
      <c r="GD43" s="587"/>
      <c r="GE43" s="587"/>
      <c r="GF43" s="587"/>
      <c r="GG43" s="587"/>
      <c r="GH43" s="587"/>
      <c r="GI43" s="587"/>
      <c r="GJ43" s="587"/>
      <c r="GK43" s="587"/>
      <c r="GL43" s="587"/>
      <c r="GM43" s="587"/>
      <c r="GN43" s="587"/>
      <c r="GO43" s="587"/>
      <c r="GP43" s="587"/>
      <c r="GQ43" s="587"/>
      <c r="GR43" s="587"/>
      <c r="GS43" s="587"/>
      <c r="GT43" s="587"/>
      <c r="GU43" s="587"/>
      <c r="GV43" s="587"/>
      <c r="GW43" s="587"/>
      <c r="GX43" s="587"/>
      <c r="GY43" s="587"/>
      <c r="GZ43" s="587"/>
      <c r="HA43" s="587"/>
      <c r="HB43" s="587"/>
      <c r="HC43" s="587"/>
      <c r="HD43" s="587"/>
      <c r="HE43" s="587"/>
      <c r="HF43" s="587"/>
      <c r="HG43" s="587"/>
      <c r="HH43" s="587"/>
      <c r="HI43" s="587"/>
      <c r="HJ43" s="587"/>
      <c r="HK43" s="587"/>
      <c r="HL43" s="587"/>
      <c r="HM43" s="587"/>
      <c r="HN43" s="587"/>
      <c r="HO43" s="587"/>
      <c r="HP43" s="587"/>
      <c r="HQ43" s="587"/>
      <c r="HR43" s="587"/>
      <c r="HS43" s="587"/>
      <c r="HT43" s="587"/>
      <c r="HU43" s="587"/>
      <c r="HV43" s="587"/>
      <c r="HW43" s="587"/>
      <c r="HX43" s="587"/>
      <c r="HY43" s="587"/>
      <c r="HZ43" s="587"/>
      <c r="IA43" s="587"/>
      <c r="IB43" s="587"/>
      <c r="IC43" s="587"/>
    </row>
    <row r="44" spans="1:237" ht="15.75" thickBot="1">
      <c r="A44" s="631"/>
      <c r="B44" s="632"/>
      <c r="C44" s="633"/>
      <c r="D44" s="632"/>
      <c r="E44" s="633"/>
      <c r="F44" s="632"/>
      <c r="G44" s="633"/>
      <c r="H44" s="632"/>
      <c r="I44" s="633"/>
    </row>
    <row r="45" spans="1:237">
      <c r="A45" s="1149" t="s">
        <v>25</v>
      </c>
      <c r="B45" s="638">
        <f>B5</f>
        <v>0</v>
      </c>
      <c r="C45" s="639" t="s">
        <v>19</v>
      </c>
      <c r="D45" s="638" t="str">
        <f>D5</f>
        <v>-</v>
      </c>
      <c r="E45" s="639" t="s">
        <v>19</v>
      </c>
      <c r="F45" s="638" t="str">
        <f>F5</f>
        <v>-</v>
      </c>
      <c r="G45" s="639" t="s">
        <v>19</v>
      </c>
      <c r="H45" s="638" t="str">
        <f>H5</f>
        <v>-</v>
      </c>
      <c r="I45" s="640" t="s">
        <v>19</v>
      </c>
    </row>
    <row r="46" spans="1:237" ht="14.25" customHeight="1">
      <c r="A46" s="1147"/>
      <c r="B46" s="567" t="str">
        <f>B6</f>
        <v>Rs. Lakhs</v>
      </c>
      <c r="C46" s="561">
        <f>B45</f>
        <v>0</v>
      </c>
      <c r="D46" s="567" t="str">
        <f>D6</f>
        <v>Rs. Lakhs</v>
      </c>
      <c r="E46" s="561" t="str">
        <f>D45</f>
        <v>-</v>
      </c>
      <c r="F46" s="567" t="str">
        <f>F6</f>
        <v>Rs. Lakhs</v>
      </c>
      <c r="G46" s="561" t="str">
        <f>F45</f>
        <v>-</v>
      </c>
      <c r="H46" s="567" t="str">
        <f>H6</f>
        <v>Rs. Lakhs</v>
      </c>
      <c r="I46" s="641" t="str">
        <f>H45</f>
        <v>-</v>
      </c>
    </row>
    <row r="47" spans="1:237" ht="30">
      <c r="A47" s="522" t="s">
        <v>163</v>
      </c>
      <c r="B47" s="512">
        <f>IFERROR(('Financial Statement1'!J108)*$I$5/$I$6,"-")</f>
        <v>0</v>
      </c>
      <c r="C47" s="512">
        <f t="shared" ref="C47:C54" si="4">IFERROR(+B47-D47,"-")</f>
        <v>0</v>
      </c>
      <c r="D47" s="512">
        <f>IFERROR(('Financial Statement1'!I108)*$I$5/$I$6,"-")</f>
        <v>0</v>
      </c>
      <c r="E47" s="512">
        <f t="shared" ref="E47:E54" si="5">IFERROR(+D47-F47,"-")</f>
        <v>0</v>
      </c>
      <c r="F47" s="512">
        <f>IFERROR(('Financial Statement1'!H108)*$I$5/$I$6,"-")</f>
        <v>0</v>
      </c>
      <c r="G47" s="512">
        <f t="shared" ref="G47:G54" si="6">IFERROR(+F47-H47,"-")</f>
        <v>0</v>
      </c>
      <c r="H47" s="512">
        <f>IFERROR(('Financial Statement1'!G108)*$I$5/$I$6,"-")</f>
        <v>0</v>
      </c>
      <c r="I47" s="517">
        <f t="shared" ref="I47:I54" si="7">IFERROR(+H47-J47,"-")</f>
        <v>0</v>
      </c>
    </row>
    <row r="48" spans="1:237" ht="30">
      <c r="A48" s="522" t="s">
        <v>173</v>
      </c>
      <c r="B48" s="512">
        <f>IFERROR(('Financial Statement1'!J120)*$I$5/$I$6,"-")</f>
        <v>0</v>
      </c>
      <c r="C48" s="512">
        <f t="shared" si="4"/>
        <v>0</v>
      </c>
      <c r="D48" s="512">
        <f>IFERROR(('Financial Statement1'!I120)*$I$5/$I$6,"-")</f>
        <v>0</v>
      </c>
      <c r="E48" s="512">
        <f t="shared" si="5"/>
        <v>0</v>
      </c>
      <c r="F48" s="512">
        <f>IFERROR(('Financial Statement1'!H120)*$I$5/$I$6,"-")</f>
        <v>0</v>
      </c>
      <c r="G48" s="512">
        <f t="shared" si="6"/>
        <v>0</v>
      </c>
      <c r="H48" s="512">
        <f>IFERROR(('Financial Statement1'!G120)*$I$5/$I$6,"-")</f>
        <v>0</v>
      </c>
      <c r="I48" s="517">
        <f t="shared" si="7"/>
        <v>0</v>
      </c>
    </row>
    <row r="49" spans="1:237" ht="45">
      <c r="A49" s="522" t="s">
        <v>167</v>
      </c>
      <c r="B49" s="512">
        <f>IFERROR(('Financial Statement1'!J115+'Financial Statement1'!J116+'Financial Statement1'!J118+'Financial Statement1'!J119)*$I$5/$I$6,"-")</f>
        <v>0</v>
      </c>
      <c r="C49" s="512">
        <f t="shared" si="4"/>
        <v>0</v>
      </c>
      <c r="D49" s="512">
        <f>IFERROR(('Financial Statement1'!I115+'Financial Statement1'!I116+'Financial Statement1'!I118+'Financial Statement1'!I119)*$I$5/$I$6,"-")</f>
        <v>0</v>
      </c>
      <c r="E49" s="512">
        <f t="shared" si="5"/>
        <v>0</v>
      </c>
      <c r="F49" s="512">
        <f>IFERROR(('Financial Statement1'!H115+'Financial Statement1'!H116+'Financial Statement1'!H118+'Financial Statement1'!H119)*$I$5/$I$6,"-")</f>
        <v>0</v>
      </c>
      <c r="G49" s="512">
        <f t="shared" si="6"/>
        <v>0</v>
      </c>
      <c r="H49" s="512">
        <f>IFERROR(('Financial Statement1'!G115+'Financial Statement1'!G116+'Financial Statement1'!G118+'Financial Statement1'!G119)*$I$5/$I$6,"-")</f>
        <v>0</v>
      </c>
      <c r="I49" s="517">
        <f t="shared" si="7"/>
        <v>0</v>
      </c>
    </row>
    <row r="50" spans="1:237" s="183" customFormat="1" ht="15.75" customHeight="1">
      <c r="A50" s="557" t="s">
        <v>26</v>
      </c>
      <c r="B50" s="560">
        <f>IFERROR(SUM(B47:B49),"0.00")</f>
        <v>0</v>
      </c>
      <c r="C50" s="560">
        <f t="shared" si="4"/>
        <v>0</v>
      </c>
      <c r="D50" s="560">
        <f>IFERROR(SUM(D47:D49),"0.00")</f>
        <v>0</v>
      </c>
      <c r="E50" s="560">
        <f t="shared" si="5"/>
        <v>0</v>
      </c>
      <c r="F50" s="560">
        <f>IFERROR(SUM(F47:F49),"0.00")</f>
        <v>0</v>
      </c>
      <c r="G50" s="560">
        <f t="shared" si="6"/>
        <v>0</v>
      </c>
      <c r="H50" s="560">
        <f>IFERROR(SUM(H47:H49),"0.00")</f>
        <v>0</v>
      </c>
      <c r="I50" s="642">
        <f t="shared" si="7"/>
        <v>0</v>
      </c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87"/>
      <c r="Y50" s="587"/>
      <c r="Z50" s="587"/>
      <c r="AA50" s="587"/>
      <c r="AB50" s="587"/>
      <c r="AC50" s="587"/>
      <c r="AD50" s="587"/>
      <c r="AE50" s="587"/>
      <c r="AF50" s="587"/>
      <c r="AG50" s="587"/>
      <c r="AH50" s="587"/>
      <c r="AI50" s="587"/>
      <c r="AJ50" s="587"/>
      <c r="AK50" s="587"/>
      <c r="AL50" s="587"/>
      <c r="AM50" s="587"/>
      <c r="AN50" s="587"/>
      <c r="AO50" s="587"/>
      <c r="AP50" s="587"/>
      <c r="AQ50" s="587"/>
      <c r="AR50" s="587"/>
      <c r="AS50" s="587"/>
      <c r="AT50" s="587"/>
      <c r="AU50" s="587"/>
      <c r="AV50" s="587"/>
      <c r="AW50" s="587"/>
      <c r="AX50" s="587"/>
      <c r="AY50" s="587"/>
      <c r="AZ50" s="587"/>
      <c r="BA50" s="587"/>
      <c r="BB50" s="587"/>
      <c r="BC50" s="587"/>
      <c r="BD50" s="587"/>
      <c r="BE50" s="587"/>
      <c r="BF50" s="587"/>
      <c r="BG50" s="587"/>
      <c r="BH50" s="587"/>
      <c r="BI50" s="587"/>
      <c r="BJ50" s="587"/>
      <c r="BK50" s="587"/>
      <c r="BL50" s="587"/>
      <c r="BM50" s="587"/>
      <c r="BN50" s="587"/>
      <c r="BO50" s="587"/>
      <c r="BP50" s="587"/>
      <c r="BQ50" s="587"/>
      <c r="BR50" s="587"/>
      <c r="BS50" s="587"/>
      <c r="BT50" s="587"/>
      <c r="BU50" s="587"/>
      <c r="BV50" s="587"/>
      <c r="BW50" s="587"/>
      <c r="BX50" s="587"/>
      <c r="BY50" s="587"/>
      <c r="BZ50" s="587"/>
      <c r="CA50" s="587"/>
      <c r="CB50" s="587"/>
      <c r="CC50" s="587"/>
      <c r="CD50" s="587"/>
      <c r="CE50" s="587"/>
      <c r="CF50" s="587"/>
      <c r="CG50" s="587"/>
      <c r="CH50" s="587"/>
      <c r="CI50" s="587"/>
      <c r="CJ50" s="587"/>
      <c r="CK50" s="587"/>
      <c r="CL50" s="587"/>
      <c r="CM50" s="587"/>
      <c r="CN50" s="587"/>
      <c r="CO50" s="587"/>
      <c r="CP50" s="587"/>
      <c r="CQ50" s="587"/>
      <c r="CR50" s="587"/>
      <c r="CS50" s="587"/>
      <c r="CT50" s="587"/>
      <c r="CU50" s="587"/>
      <c r="CV50" s="587"/>
      <c r="CW50" s="587"/>
      <c r="CX50" s="587"/>
      <c r="CY50" s="587"/>
      <c r="CZ50" s="587"/>
      <c r="DA50" s="587"/>
      <c r="DB50" s="587"/>
      <c r="DC50" s="587"/>
      <c r="DD50" s="587"/>
      <c r="DE50" s="587"/>
      <c r="DF50" s="587"/>
      <c r="DG50" s="587"/>
      <c r="DH50" s="587"/>
      <c r="DI50" s="587"/>
      <c r="DJ50" s="587"/>
      <c r="DK50" s="587"/>
      <c r="DL50" s="587"/>
      <c r="DM50" s="587"/>
      <c r="DN50" s="587"/>
      <c r="DO50" s="587"/>
      <c r="DP50" s="587"/>
      <c r="DQ50" s="587"/>
      <c r="DR50" s="587"/>
      <c r="DS50" s="587"/>
      <c r="DT50" s="587"/>
      <c r="DU50" s="587"/>
      <c r="DV50" s="587"/>
      <c r="DW50" s="587"/>
      <c r="DX50" s="587"/>
      <c r="DY50" s="587"/>
      <c r="DZ50" s="587"/>
      <c r="EA50" s="587"/>
      <c r="EB50" s="587"/>
      <c r="EC50" s="587"/>
      <c r="ED50" s="587"/>
      <c r="EE50" s="587"/>
      <c r="EF50" s="587"/>
      <c r="EG50" s="587"/>
      <c r="EH50" s="587"/>
      <c r="EI50" s="587"/>
      <c r="EJ50" s="587"/>
      <c r="EK50" s="587"/>
      <c r="EL50" s="587"/>
      <c r="EM50" s="587"/>
      <c r="EN50" s="587"/>
      <c r="EO50" s="587"/>
      <c r="EP50" s="587"/>
      <c r="EQ50" s="587"/>
      <c r="ER50" s="587"/>
      <c r="ES50" s="587"/>
      <c r="ET50" s="587"/>
      <c r="EU50" s="587"/>
      <c r="EV50" s="587"/>
      <c r="EW50" s="587"/>
      <c r="EX50" s="587"/>
      <c r="EY50" s="587"/>
      <c r="EZ50" s="587"/>
      <c r="FA50" s="587"/>
      <c r="FB50" s="587"/>
      <c r="FC50" s="587"/>
      <c r="FD50" s="587"/>
      <c r="FE50" s="587"/>
      <c r="FF50" s="587"/>
      <c r="FG50" s="587"/>
      <c r="FH50" s="587"/>
      <c r="FI50" s="587"/>
      <c r="FJ50" s="587"/>
      <c r="FK50" s="587"/>
      <c r="FL50" s="587"/>
      <c r="FM50" s="587"/>
      <c r="FN50" s="587"/>
      <c r="FO50" s="587"/>
      <c r="FP50" s="587"/>
      <c r="FQ50" s="587"/>
      <c r="FR50" s="587"/>
      <c r="FS50" s="587"/>
      <c r="FT50" s="587"/>
      <c r="FU50" s="587"/>
      <c r="FV50" s="587"/>
      <c r="FW50" s="587"/>
      <c r="FX50" s="587"/>
      <c r="FY50" s="587"/>
      <c r="FZ50" s="587"/>
      <c r="GA50" s="587"/>
      <c r="GB50" s="587"/>
      <c r="GC50" s="587"/>
      <c r="GD50" s="587"/>
      <c r="GE50" s="587"/>
      <c r="GF50" s="587"/>
      <c r="GG50" s="587"/>
      <c r="GH50" s="587"/>
      <c r="GI50" s="587"/>
      <c r="GJ50" s="587"/>
      <c r="GK50" s="587"/>
      <c r="GL50" s="587"/>
      <c r="GM50" s="587"/>
      <c r="GN50" s="587"/>
      <c r="GO50" s="587"/>
      <c r="GP50" s="587"/>
      <c r="GQ50" s="587"/>
      <c r="GR50" s="587"/>
      <c r="GS50" s="587"/>
      <c r="GT50" s="587"/>
      <c r="GU50" s="587"/>
      <c r="GV50" s="587"/>
      <c r="GW50" s="587"/>
      <c r="GX50" s="587"/>
      <c r="GY50" s="587"/>
      <c r="GZ50" s="587"/>
      <c r="HA50" s="587"/>
      <c r="HB50" s="587"/>
      <c r="HC50" s="587"/>
      <c r="HD50" s="587"/>
      <c r="HE50" s="587"/>
      <c r="HF50" s="587"/>
      <c r="HG50" s="587"/>
      <c r="HH50" s="587"/>
      <c r="HI50" s="587"/>
      <c r="HJ50" s="587"/>
      <c r="HK50" s="587"/>
      <c r="HL50" s="587"/>
      <c r="HM50" s="587"/>
      <c r="HN50" s="587"/>
      <c r="HO50" s="587"/>
      <c r="HP50" s="587"/>
      <c r="HQ50" s="587"/>
      <c r="HR50" s="587"/>
      <c r="HS50" s="587"/>
      <c r="HT50" s="587"/>
      <c r="HU50" s="587"/>
      <c r="HV50" s="587"/>
      <c r="HW50" s="587"/>
      <c r="HX50" s="587"/>
      <c r="HY50" s="587"/>
      <c r="HZ50" s="587"/>
      <c r="IA50" s="587"/>
      <c r="IB50" s="587"/>
      <c r="IC50" s="587"/>
    </row>
    <row r="51" spans="1:237">
      <c r="A51" s="522" t="s">
        <v>27</v>
      </c>
      <c r="B51" s="512">
        <f>IFERROR(('Financial Statement1'!J117)*$I$5/$I$6,"-")</f>
        <v>0</v>
      </c>
      <c r="C51" s="512">
        <f t="shared" si="4"/>
        <v>0</v>
      </c>
      <c r="D51" s="512">
        <f>IFERROR(('Financial Statement1'!I117)*$I$5/$I$6,"-")</f>
        <v>0</v>
      </c>
      <c r="E51" s="512">
        <f t="shared" si="5"/>
        <v>0</v>
      </c>
      <c r="F51" s="512">
        <f>IFERROR(('Financial Statement1'!H117)*$I$5/$I$6,"-")</f>
        <v>0</v>
      </c>
      <c r="G51" s="512">
        <f t="shared" si="6"/>
        <v>0</v>
      </c>
      <c r="H51" s="512">
        <f>IFERROR(('Financial Statement1'!G117)*$I$5/$I$6,"-")</f>
        <v>0</v>
      </c>
      <c r="I51" s="517">
        <f t="shared" si="7"/>
        <v>0</v>
      </c>
    </row>
    <row r="52" spans="1:237" s="183" customFormat="1" ht="15.75" customHeight="1">
      <c r="A52" s="557" t="s">
        <v>174</v>
      </c>
      <c r="B52" s="560">
        <f>IFERROR(B50+B59-B83-B86-B75-B51,"0.00")</f>
        <v>0</v>
      </c>
      <c r="C52" s="560">
        <f t="shared" si="4"/>
        <v>0</v>
      </c>
      <c r="D52" s="560">
        <f>IFERROR(D50+D59-D83-D86-D75-D51,"0.00")</f>
        <v>0</v>
      </c>
      <c r="E52" s="560">
        <f t="shared" si="5"/>
        <v>0</v>
      </c>
      <c r="F52" s="560">
        <f>IFERROR(F50+F59-F83-F86-F75-F51,"0.00")</f>
        <v>0</v>
      </c>
      <c r="G52" s="560">
        <f t="shared" si="6"/>
        <v>0</v>
      </c>
      <c r="H52" s="560">
        <f>IFERROR(H50+H59-H83-H86-H75-H51,"0.00")</f>
        <v>0</v>
      </c>
      <c r="I52" s="642">
        <f t="shared" si="7"/>
        <v>0</v>
      </c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87"/>
      <c r="AB52" s="587"/>
      <c r="AC52" s="587"/>
      <c r="AD52" s="587"/>
      <c r="AE52" s="587"/>
      <c r="AF52" s="587"/>
      <c r="AG52" s="587"/>
      <c r="AH52" s="587"/>
      <c r="AI52" s="587"/>
      <c r="AJ52" s="587"/>
      <c r="AK52" s="587"/>
      <c r="AL52" s="587"/>
      <c r="AM52" s="587"/>
      <c r="AN52" s="587"/>
      <c r="AO52" s="587"/>
      <c r="AP52" s="587"/>
      <c r="AQ52" s="587"/>
      <c r="AR52" s="587"/>
      <c r="AS52" s="587"/>
      <c r="AT52" s="587"/>
      <c r="AU52" s="587"/>
      <c r="AV52" s="587"/>
      <c r="AW52" s="587"/>
      <c r="AX52" s="587"/>
      <c r="AY52" s="587"/>
      <c r="AZ52" s="587"/>
      <c r="BA52" s="587"/>
      <c r="BB52" s="587"/>
      <c r="BC52" s="587"/>
      <c r="BD52" s="587"/>
      <c r="BE52" s="587"/>
      <c r="BF52" s="587"/>
      <c r="BG52" s="587"/>
      <c r="BH52" s="587"/>
      <c r="BI52" s="587"/>
      <c r="BJ52" s="587"/>
      <c r="BK52" s="587"/>
      <c r="BL52" s="587"/>
      <c r="BM52" s="587"/>
      <c r="BN52" s="587"/>
      <c r="BO52" s="587"/>
      <c r="BP52" s="587"/>
      <c r="BQ52" s="587"/>
      <c r="BR52" s="587"/>
      <c r="BS52" s="587"/>
      <c r="BT52" s="587"/>
      <c r="BU52" s="587"/>
      <c r="BV52" s="587"/>
      <c r="BW52" s="587"/>
      <c r="BX52" s="587"/>
      <c r="BY52" s="587"/>
      <c r="BZ52" s="587"/>
      <c r="CA52" s="587"/>
      <c r="CB52" s="587"/>
      <c r="CC52" s="587"/>
      <c r="CD52" s="587"/>
      <c r="CE52" s="587"/>
      <c r="CF52" s="587"/>
      <c r="CG52" s="587"/>
      <c r="CH52" s="587"/>
      <c r="CI52" s="587"/>
      <c r="CJ52" s="587"/>
      <c r="CK52" s="587"/>
      <c r="CL52" s="587"/>
      <c r="CM52" s="587"/>
      <c r="CN52" s="587"/>
      <c r="CO52" s="587"/>
      <c r="CP52" s="587"/>
      <c r="CQ52" s="587"/>
      <c r="CR52" s="587"/>
      <c r="CS52" s="587"/>
      <c r="CT52" s="587"/>
      <c r="CU52" s="587"/>
      <c r="CV52" s="587"/>
      <c r="CW52" s="587"/>
      <c r="CX52" s="587"/>
      <c r="CY52" s="587"/>
      <c r="CZ52" s="587"/>
      <c r="DA52" s="587"/>
      <c r="DB52" s="587"/>
      <c r="DC52" s="587"/>
      <c r="DD52" s="587"/>
      <c r="DE52" s="587"/>
      <c r="DF52" s="587"/>
      <c r="DG52" s="587"/>
      <c r="DH52" s="587"/>
      <c r="DI52" s="587"/>
      <c r="DJ52" s="587"/>
      <c r="DK52" s="587"/>
      <c r="DL52" s="587"/>
      <c r="DM52" s="587"/>
      <c r="DN52" s="587"/>
      <c r="DO52" s="587"/>
      <c r="DP52" s="587"/>
      <c r="DQ52" s="587"/>
      <c r="DR52" s="587"/>
      <c r="DS52" s="587"/>
      <c r="DT52" s="587"/>
      <c r="DU52" s="587"/>
      <c r="DV52" s="587"/>
      <c r="DW52" s="587"/>
      <c r="DX52" s="587"/>
      <c r="DY52" s="587"/>
      <c r="DZ52" s="587"/>
      <c r="EA52" s="587"/>
      <c r="EB52" s="587"/>
      <c r="EC52" s="587"/>
      <c r="ED52" s="587"/>
      <c r="EE52" s="587"/>
      <c r="EF52" s="587"/>
      <c r="EG52" s="587"/>
      <c r="EH52" s="587"/>
      <c r="EI52" s="587"/>
      <c r="EJ52" s="587"/>
      <c r="EK52" s="587"/>
      <c r="EL52" s="587"/>
      <c r="EM52" s="587"/>
      <c r="EN52" s="587"/>
      <c r="EO52" s="587"/>
      <c r="EP52" s="587"/>
      <c r="EQ52" s="587"/>
      <c r="ER52" s="587"/>
      <c r="ES52" s="587"/>
      <c r="ET52" s="587"/>
      <c r="EU52" s="587"/>
      <c r="EV52" s="587"/>
      <c r="EW52" s="587"/>
      <c r="EX52" s="587"/>
      <c r="EY52" s="587"/>
      <c r="EZ52" s="587"/>
      <c r="FA52" s="587"/>
      <c r="FB52" s="587"/>
      <c r="FC52" s="587"/>
      <c r="FD52" s="587"/>
      <c r="FE52" s="587"/>
      <c r="FF52" s="587"/>
      <c r="FG52" s="587"/>
      <c r="FH52" s="587"/>
      <c r="FI52" s="587"/>
      <c r="FJ52" s="587"/>
      <c r="FK52" s="587"/>
      <c r="FL52" s="587"/>
      <c r="FM52" s="587"/>
      <c r="FN52" s="587"/>
      <c r="FO52" s="587"/>
      <c r="FP52" s="587"/>
      <c r="FQ52" s="587"/>
      <c r="FR52" s="587"/>
      <c r="FS52" s="587"/>
      <c r="FT52" s="587"/>
      <c r="FU52" s="587"/>
      <c r="FV52" s="587"/>
      <c r="FW52" s="587"/>
      <c r="FX52" s="587"/>
      <c r="FY52" s="587"/>
      <c r="FZ52" s="587"/>
      <c r="GA52" s="587"/>
      <c r="GB52" s="587"/>
      <c r="GC52" s="587"/>
      <c r="GD52" s="587"/>
      <c r="GE52" s="587"/>
      <c r="GF52" s="587"/>
      <c r="GG52" s="587"/>
      <c r="GH52" s="587"/>
      <c r="GI52" s="587"/>
      <c r="GJ52" s="587"/>
      <c r="GK52" s="587"/>
      <c r="GL52" s="587"/>
      <c r="GM52" s="587"/>
      <c r="GN52" s="587"/>
      <c r="GO52" s="587"/>
      <c r="GP52" s="587"/>
      <c r="GQ52" s="587"/>
      <c r="GR52" s="587"/>
      <c r="GS52" s="587"/>
      <c r="GT52" s="587"/>
      <c r="GU52" s="587"/>
      <c r="GV52" s="587"/>
      <c r="GW52" s="587"/>
      <c r="GX52" s="587"/>
      <c r="GY52" s="587"/>
      <c r="GZ52" s="587"/>
      <c r="HA52" s="587"/>
      <c r="HB52" s="587"/>
      <c r="HC52" s="587"/>
      <c r="HD52" s="587"/>
      <c r="HE52" s="587"/>
      <c r="HF52" s="587"/>
      <c r="HG52" s="587"/>
      <c r="HH52" s="587"/>
      <c r="HI52" s="587"/>
      <c r="HJ52" s="587"/>
      <c r="HK52" s="587"/>
      <c r="HL52" s="587"/>
      <c r="HM52" s="587"/>
      <c r="HN52" s="587"/>
      <c r="HO52" s="587"/>
      <c r="HP52" s="587"/>
      <c r="HQ52" s="587"/>
      <c r="HR52" s="587"/>
      <c r="HS52" s="587"/>
      <c r="HT52" s="587"/>
      <c r="HU52" s="587"/>
      <c r="HV52" s="587"/>
      <c r="HW52" s="587"/>
      <c r="HX52" s="587"/>
      <c r="HY52" s="587"/>
      <c r="HZ52" s="587"/>
      <c r="IA52" s="587"/>
      <c r="IB52" s="587"/>
      <c r="IC52" s="587"/>
    </row>
    <row r="53" spans="1:237">
      <c r="A53" s="522" t="s">
        <v>28</v>
      </c>
      <c r="B53" s="512">
        <f>IFERROR(('Financial Statement1'!J128)*$I$5/$I$6,"-")</f>
        <v>0</v>
      </c>
      <c r="C53" s="512">
        <f t="shared" si="4"/>
        <v>0</v>
      </c>
      <c r="D53" s="512">
        <f>IFERROR(('Financial Statement1'!I128)*$I$5/$I$6,"-")</f>
        <v>0</v>
      </c>
      <c r="E53" s="512">
        <f t="shared" si="5"/>
        <v>0</v>
      </c>
      <c r="F53" s="512">
        <f>IFERROR(('Financial Statement1'!H128)*$I$5/$I$6,"-")</f>
        <v>0</v>
      </c>
      <c r="G53" s="512">
        <f t="shared" si="6"/>
        <v>0</v>
      </c>
      <c r="H53" s="512">
        <f>IFERROR(('Financial Statement1'!G128)*$I$5/$I$6,"-")</f>
        <v>0</v>
      </c>
      <c r="I53" s="517">
        <f t="shared" si="7"/>
        <v>0</v>
      </c>
    </row>
    <row r="54" spans="1:237">
      <c r="A54" s="522" t="s">
        <v>29</v>
      </c>
      <c r="B54" s="512">
        <f>IFERROR(('Financial Statement1'!J147)*$I$5/$I$6,"-")</f>
        <v>0</v>
      </c>
      <c r="C54" s="512">
        <f t="shared" si="4"/>
        <v>0</v>
      </c>
      <c r="D54" s="512">
        <f>IFERROR(('Financial Statement1'!I147)*$I$5/$I$6,"-")</f>
        <v>0</v>
      </c>
      <c r="E54" s="512">
        <f t="shared" si="5"/>
        <v>0</v>
      </c>
      <c r="F54" s="512">
        <f>IFERROR(('Financial Statement1'!H147)*$I$5/$I$6,"-")</f>
        <v>0</v>
      </c>
      <c r="G54" s="512">
        <f t="shared" si="6"/>
        <v>0</v>
      </c>
      <c r="H54" s="512">
        <f>IFERROR(('Financial Statement1'!G147)*$I$5/$I$6,"-")</f>
        <v>0</v>
      </c>
      <c r="I54" s="517">
        <f t="shared" si="7"/>
        <v>0</v>
      </c>
    </row>
    <row r="55" spans="1:237" s="183" customFormat="1" ht="15.75" customHeight="1">
      <c r="A55" s="557" t="s">
        <v>102</v>
      </c>
      <c r="B55" s="560">
        <f>IFERROR(B53+B54,"0.00")</f>
        <v>0</v>
      </c>
      <c r="C55" s="560">
        <f t="shared" ref="C55:E56" si="8">IFERROR(+B55-D55,"-")</f>
        <v>0</v>
      </c>
      <c r="D55" s="560">
        <f>IFERROR(D53+D54,"0.00")</f>
        <v>0</v>
      </c>
      <c r="E55" s="560">
        <f t="shared" si="8"/>
        <v>0</v>
      </c>
      <c r="F55" s="560">
        <f>IFERROR(F53+F54,"0.00")</f>
        <v>0</v>
      </c>
      <c r="G55" s="560">
        <f t="shared" ref="G55" si="9">IFERROR(+F55-H55,"-")</f>
        <v>0</v>
      </c>
      <c r="H55" s="560">
        <f>IFERROR(H53+H54,"0.00")</f>
        <v>0</v>
      </c>
      <c r="I55" s="642">
        <f t="shared" ref="I55" si="10">IFERROR(+H55-J55,"-")</f>
        <v>0</v>
      </c>
      <c r="J55" s="587"/>
      <c r="K55" s="587"/>
      <c r="L55" s="587"/>
      <c r="M55" s="587"/>
      <c r="N55" s="587"/>
      <c r="O55" s="587"/>
      <c r="P55" s="587"/>
      <c r="Q55" s="587"/>
      <c r="R55" s="587"/>
      <c r="S55" s="587"/>
      <c r="T55" s="587"/>
      <c r="U55" s="587"/>
      <c r="V55" s="587"/>
      <c r="W55" s="587"/>
      <c r="X55" s="587"/>
      <c r="Y55" s="587"/>
      <c r="Z55" s="587"/>
      <c r="AA55" s="587"/>
      <c r="AB55" s="587"/>
      <c r="AC55" s="587"/>
      <c r="AD55" s="587"/>
      <c r="AE55" s="587"/>
      <c r="AF55" s="587"/>
      <c r="AG55" s="587"/>
      <c r="AH55" s="587"/>
      <c r="AI55" s="587"/>
      <c r="AJ55" s="587"/>
      <c r="AK55" s="587"/>
      <c r="AL55" s="587"/>
      <c r="AM55" s="587"/>
      <c r="AN55" s="587"/>
      <c r="AO55" s="587"/>
      <c r="AP55" s="587"/>
      <c r="AQ55" s="587"/>
      <c r="AR55" s="587"/>
      <c r="AS55" s="587"/>
      <c r="AT55" s="587"/>
      <c r="AU55" s="587"/>
      <c r="AV55" s="587"/>
      <c r="AW55" s="587"/>
      <c r="AX55" s="587"/>
      <c r="AY55" s="587"/>
      <c r="AZ55" s="587"/>
      <c r="BA55" s="587"/>
      <c r="BB55" s="587"/>
      <c r="BC55" s="587"/>
      <c r="BD55" s="587"/>
      <c r="BE55" s="587"/>
      <c r="BF55" s="587"/>
      <c r="BG55" s="587"/>
      <c r="BH55" s="587"/>
      <c r="BI55" s="587"/>
      <c r="BJ55" s="587"/>
      <c r="BK55" s="587"/>
      <c r="BL55" s="587"/>
      <c r="BM55" s="587"/>
      <c r="BN55" s="587"/>
      <c r="BO55" s="587"/>
      <c r="BP55" s="587"/>
      <c r="BQ55" s="587"/>
      <c r="BR55" s="587"/>
      <c r="BS55" s="587"/>
      <c r="BT55" s="587"/>
      <c r="BU55" s="587"/>
      <c r="BV55" s="587"/>
      <c r="BW55" s="587"/>
      <c r="BX55" s="587"/>
      <c r="BY55" s="587"/>
      <c r="BZ55" s="587"/>
      <c r="CA55" s="587"/>
      <c r="CB55" s="587"/>
      <c r="CC55" s="587"/>
      <c r="CD55" s="587"/>
      <c r="CE55" s="587"/>
      <c r="CF55" s="587"/>
      <c r="CG55" s="587"/>
      <c r="CH55" s="587"/>
      <c r="CI55" s="587"/>
      <c r="CJ55" s="587"/>
      <c r="CK55" s="587"/>
      <c r="CL55" s="587"/>
      <c r="CM55" s="587"/>
      <c r="CN55" s="587"/>
      <c r="CO55" s="587"/>
      <c r="CP55" s="587"/>
      <c r="CQ55" s="587"/>
      <c r="CR55" s="587"/>
      <c r="CS55" s="587"/>
      <c r="CT55" s="587"/>
      <c r="CU55" s="587"/>
      <c r="CV55" s="587"/>
      <c r="CW55" s="587"/>
      <c r="CX55" s="587"/>
      <c r="CY55" s="587"/>
      <c r="CZ55" s="587"/>
      <c r="DA55" s="587"/>
      <c r="DB55" s="587"/>
      <c r="DC55" s="587"/>
      <c r="DD55" s="587"/>
      <c r="DE55" s="587"/>
      <c r="DF55" s="587"/>
      <c r="DG55" s="587"/>
      <c r="DH55" s="587"/>
      <c r="DI55" s="587"/>
      <c r="DJ55" s="587"/>
      <c r="DK55" s="587"/>
      <c r="DL55" s="587"/>
      <c r="DM55" s="587"/>
      <c r="DN55" s="587"/>
      <c r="DO55" s="587"/>
      <c r="DP55" s="587"/>
      <c r="DQ55" s="587"/>
      <c r="DR55" s="587"/>
      <c r="DS55" s="587"/>
      <c r="DT55" s="587"/>
      <c r="DU55" s="587"/>
      <c r="DV55" s="587"/>
      <c r="DW55" s="587"/>
      <c r="DX55" s="587"/>
      <c r="DY55" s="587"/>
      <c r="DZ55" s="587"/>
      <c r="EA55" s="587"/>
      <c r="EB55" s="587"/>
      <c r="EC55" s="587"/>
      <c r="ED55" s="587"/>
      <c r="EE55" s="587"/>
      <c r="EF55" s="587"/>
      <c r="EG55" s="587"/>
      <c r="EH55" s="587"/>
      <c r="EI55" s="587"/>
      <c r="EJ55" s="587"/>
      <c r="EK55" s="587"/>
      <c r="EL55" s="587"/>
      <c r="EM55" s="587"/>
      <c r="EN55" s="587"/>
      <c r="EO55" s="587"/>
      <c r="EP55" s="587"/>
      <c r="EQ55" s="587"/>
      <c r="ER55" s="587"/>
      <c r="ES55" s="587"/>
      <c r="ET55" s="587"/>
      <c r="EU55" s="587"/>
      <c r="EV55" s="587"/>
      <c r="EW55" s="587"/>
      <c r="EX55" s="587"/>
      <c r="EY55" s="587"/>
      <c r="EZ55" s="587"/>
      <c r="FA55" s="587"/>
      <c r="FB55" s="587"/>
      <c r="FC55" s="587"/>
      <c r="FD55" s="587"/>
      <c r="FE55" s="587"/>
      <c r="FF55" s="587"/>
      <c r="FG55" s="587"/>
      <c r="FH55" s="587"/>
      <c r="FI55" s="587"/>
      <c r="FJ55" s="587"/>
      <c r="FK55" s="587"/>
      <c r="FL55" s="587"/>
      <c r="FM55" s="587"/>
      <c r="FN55" s="587"/>
      <c r="FO55" s="587"/>
      <c r="FP55" s="587"/>
      <c r="FQ55" s="587"/>
      <c r="FR55" s="587"/>
      <c r="FS55" s="587"/>
      <c r="FT55" s="587"/>
      <c r="FU55" s="587"/>
      <c r="FV55" s="587"/>
      <c r="FW55" s="587"/>
      <c r="FX55" s="587"/>
      <c r="FY55" s="587"/>
      <c r="FZ55" s="587"/>
      <c r="GA55" s="587"/>
      <c r="GB55" s="587"/>
      <c r="GC55" s="587"/>
      <c r="GD55" s="587"/>
      <c r="GE55" s="587"/>
      <c r="GF55" s="587"/>
      <c r="GG55" s="587"/>
      <c r="GH55" s="587"/>
      <c r="GI55" s="587"/>
      <c r="GJ55" s="587"/>
      <c r="GK55" s="587"/>
      <c r="GL55" s="587"/>
      <c r="GM55" s="587"/>
      <c r="GN55" s="587"/>
      <c r="GO55" s="587"/>
      <c r="GP55" s="587"/>
      <c r="GQ55" s="587"/>
      <c r="GR55" s="587"/>
      <c r="GS55" s="587"/>
      <c r="GT55" s="587"/>
      <c r="GU55" s="587"/>
      <c r="GV55" s="587"/>
      <c r="GW55" s="587"/>
      <c r="GX55" s="587"/>
      <c r="GY55" s="587"/>
      <c r="GZ55" s="587"/>
      <c r="HA55" s="587"/>
      <c r="HB55" s="587"/>
      <c r="HC55" s="587"/>
      <c r="HD55" s="587"/>
      <c r="HE55" s="587"/>
      <c r="HF55" s="587"/>
      <c r="HG55" s="587"/>
      <c r="HH55" s="587"/>
      <c r="HI55" s="587"/>
      <c r="HJ55" s="587"/>
      <c r="HK55" s="587"/>
      <c r="HL55" s="587"/>
      <c r="HM55" s="587"/>
      <c r="HN55" s="587"/>
      <c r="HO55" s="587"/>
      <c r="HP55" s="587"/>
      <c r="HQ55" s="587"/>
      <c r="HR55" s="587"/>
      <c r="HS55" s="587"/>
      <c r="HT55" s="587"/>
      <c r="HU55" s="587"/>
      <c r="HV55" s="587"/>
      <c r="HW55" s="587"/>
      <c r="HX55" s="587"/>
      <c r="HY55" s="587"/>
      <c r="HZ55" s="587"/>
      <c r="IA55" s="587"/>
      <c r="IB55" s="587"/>
      <c r="IC55" s="587"/>
    </row>
    <row r="56" spans="1:237" s="183" customFormat="1" ht="15.75" customHeight="1">
      <c r="A56" s="557" t="s">
        <v>168</v>
      </c>
      <c r="B56" s="560">
        <f>IFERROR(SUM(B57:B58),"0.00")</f>
        <v>0</v>
      </c>
      <c r="C56" s="560">
        <f t="shared" si="8"/>
        <v>0</v>
      </c>
      <c r="D56" s="560">
        <f>IFERROR(SUM(D57:D58),"0.00")</f>
        <v>0</v>
      </c>
      <c r="E56" s="560">
        <f t="shared" si="8"/>
        <v>0</v>
      </c>
      <c r="F56" s="560">
        <f>IFERROR(SUM(F57:F58),"0.00")</f>
        <v>0</v>
      </c>
      <c r="G56" s="560">
        <f t="shared" ref="G56" si="11">IFERROR(+F56-H56,"-")</f>
        <v>0</v>
      </c>
      <c r="H56" s="560">
        <f>IFERROR(SUM(H57:H58),"0.00")</f>
        <v>0</v>
      </c>
      <c r="I56" s="642">
        <f t="shared" ref="I56" si="12">IFERROR(+H56-J56,"-")</f>
        <v>0</v>
      </c>
      <c r="J56" s="587"/>
      <c r="K56" s="587"/>
      <c r="L56" s="587"/>
      <c r="M56" s="587"/>
      <c r="N56" s="587"/>
      <c r="O56" s="587"/>
      <c r="P56" s="587"/>
      <c r="Q56" s="587"/>
      <c r="R56" s="587"/>
      <c r="S56" s="587"/>
      <c r="T56" s="587"/>
      <c r="U56" s="587"/>
      <c r="V56" s="587"/>
      <c r="W56" s="587"/>
      <c r="X56" s="587"/>
      <c r="Y56" s="587"/>
      <c r="Z56" s="587"/>
      <c r="AA56" s="587"/>
      <c r="AB56" s="587"/>
      <c r="AC56" s="587"/>
      <c r="AD56" s="587"/>
      <c r="AE56" s="587"/>
      <c r="AF56" s="587"/>
      <c r="AG56" s="587"/>
      <c r="AH56" s="587"/>
      <c r="AI56" s="587"/>
      <c r="AJ56" s="587"/>
      <c r="AK56" s="587"/>
      <c r="AL56" s="587"/>
      <c r="AM56" s="587"/>
      <c r="AN56" s="587"/>
      <c r="AO56" s="587"/>
      <c r="AP56" s="587"/>
      <c r="AQ56" s="587"/>
      <c r="AR56" s="587"/>
      <c r="AS56" s="587"/>
      <c r="AT56" s="587"/>
      <c r="AU56" s="587"/>
      <c r="AV56" s="587"/>
      <c r="AW56" s="587"/>
      <c r="AX56" s="587"/>
      <c r="AY56" s="587"/>
      <c r="AZ56" s="587"/>
      <c r="BA56" s="587"/>
      <c r="BB56" s="587"/>
      <c r="BC56" s="587"/>
      <c r="BD56" s="587"/>
      <c r="BE56" s="587"/>
      <c r="BF56" s="587"/>
      <c r="BG56" s="587"/>
      <c r="BH56" s="587"/>
      <c r="BI56" s="587"/>
      <c r="BJ56" s="587"/>
      <c r="BK56" s="587"/>
      <c r="BL56" s="587"/>
      <c r="BM56" s="587"/>
      <c r="BN56" s="587"/>
      <c r="BO56" s="587"/>
      <c r="BP56" s="587"/>
      <c r="BQ56" s="587"/>
      <c r="BR56" s="587"/>
      <c r="BS56" s="587"/>
      <c r="BT56" s="587"/>
      <c r="BU56" s="587"/>
      <c r="BV56" s="587"/>
      <c r="BW56" s="587"/>
      <c r="BX56" s="587"/>
      <c r="BY56" s="587"/>
      <c r="BZ56" s="587"/>
      <c r="CA56" s="587"/>
      <c r="CB56" s="587"/>
      <c r="CC56" s="587"/>
      <c r="CD56" s="587"/>
      <c r="CE56" s="587"/>
      <c r="CF56" s="587"/>
      <c r="CG56" s="587"/>
      <c r="CH56" s="587"/>
      <c r="CI56" s="587"/>
      <c r="CJ56" s="587"/>
      <c r="CK56" s="587"/>
      <c r="CL56" s="587"/>
      <c r="CM56" s="587"/>
      <c r="CN56" s="587"/>
      <c r="CO56" s="587"/>
      <c r="CP56" s="587"/>
      <c r="CQ56" s="587"/>
      <c r="CR56" s="587"/>
      <c r="CS56" s="587"/>
      <c r="CT56" s="587"/>
      <c r="CU56" s="587"/>
      <c r="CV56" s="587"/>
      <c r="CW56" s="587"/>
      <c r="CX56" s="587"/>
      <c r="CY56" s="587"/>
      <c r="CZ56" s="587"/>
      <c r="DA56" s="587"/>
      <c r="DB56" s="587"/>
      <c r="DC56" s="587"/>
      <c r="DD56" s="587"/>
      <c r="DE56" s="587"/>
      <c r="DF56" s="587"/>
      <c r="DG56" s="587"/>
      <c r="DH56" s="587"/>
      <c r="DI56" s="587"/>
      <c r="DJ56" s="587"/>
      <c r="DK56" s="587"/>
      <c r="DL56" s="587"/>
      <c r="DM56" s="587"/>
      <c r="DN56" s="587"/>
      <c r="DO56" s="587"/>
      <c r="DP56" s="587"/>
      <c r="DQ56" s="587"/>
      <c r="DR56" s="587"/>
      <c r="DS56" s="587"/>
      <c r="DT56" s="587"/>
      <c r="DU56" s="587"/>
      <c r="DV56" s="587"/>
      <c r="DW56" s="587"/>
      <c r="DX56" s="587"/>
      <c r="DY56" s="587"/>
      <c r="DZ56" s="587"/>
      <c r="EA56" s="587"/>
      <c r="EB56" s="587"/>
      <c r="EC56" s="587"/>
      <c r="ED56" s="587"/>
      <c r="EE56" s="587"/>
      <c r="EF56" s="587"/>
      <c r="EG56" s="587"/>
      <c r="EH56" s="587"/>
      <c r="EI56" s="587"/>
      <c r="EJ56" s="587"/>
      <c r="EK56" s="587"/>
      <c r="EL56" s="587"/>
      <c r="EM56" s="587"/>
      <c r="EN56" s="587"/>
      <c r="EO56" s="587"/>
      <c r="EP56" s="587"/>
      <c r="EQ56" s="587"/>
      <c r="ER56" s="587"/>
      <c r="ES56" s="587"/>
      <c r="ET56" s="587"/>
      <c r="EU56" s="587"/>
      <c r="EV56" s="587"/>
      <c r="EW56" s="587"/>
      <c r="EX56" s="587"/>
      <c r="EY56" s="587"/>
      <c r="EZ56" s="587"/>
      <c r="FA56" s="587"/>
      <c r="FB56" s="587"/>
      <c r="FC56" s="587"/>
      <c r="FD56" s="587"/>
      <c r="FE56" s="587"/>
      <c r="FF56" s="587"/>
      <c r="FG56" s="587"/>
      <c r="FH56" s="587"/>
      <c r="FI56" s="587"/>
      <c r="FJ56" s="587"/>
      <c r="FK56" s="587"/>
      <c r="FL56" s="587"/>
      <c r="FM56" s="587"/>
      <c r="FN56" s="587"/>
      <c r="FO56" s="587"/>
      <c r="FP56" s="587"/>
      <c r="FQ56" s="587"/>
      <c r="FR56" s="587"/>
      <c r="FS56" s="587"/>
      <c r="FT56" s="587"/>
      <c r="FU56" s="587"/>
      <c r="FV56" s="587"/>
      <c r="FW56" s="587"/>
      <c r="FX56" s="587"/>
      <c r="FY56" s="587"/>
      <c r="FZ56" s="587"/>
      <c r="GA56" s="587"/>
      <c r="GB56" s="587"/>
      <c r="GC56" s="587"/>
      <c r="GD56" s="587"/>
      <c r="GE56" s="587"/>
      <c r="GF56" s="587"/>
      <c r="GG56" s="587"/>
      <c r="GH56" s="587"/>
      <c r="GI56" s="587"/>
      <c r="GJ56" s="587"/>
      <c r="GK56" s="587"/>
      <c r="GL56" s="587"/>
      <c r="GM56" s="587"/>
      <c r="GN56" s="587"/>
      <c r="GO56" s="587"/>
      <c r="GP56" s="587"/>
      <c r="GQ56" s="587"/>
      <c r="GR56" s="587"/>
      <c r="GS56" s="587"/>
      <c r="GT56" s="587"/>
      <c r="GU56" s="587"/>
      <c r="GV56" s="587"/>
      <c r="GW56" s="587"/>
      <c r="GX56" s="587"/>
      <c r="GY56" s="587"/>
      <c r="GZ56" s="587"/>
      <c r="HA56" s="587"/>
      <c r="HB56" s="587"/>
      <c r="HC56" s="587"/>
      <c r="HD56" s="587"/>
      <c r="HE56" s="587"/>
      <c r="HF56" s="587"/>
      <c r="HG56" s="587"/>
      <c r="HH56" s="587"/>
      <c r="HI56" s="587"/>
      <c r="HJ56" s="587"/>
      <c r="HK56" s="587"/>
      <c r="HL56" s="587"/>
      <c r="HM56" s="587"/>
      <c r="HN56" s="587"/>
      <c r="HO56" s="587"/>
      <c r="HP56" s="587"/>
      <c r="HQ56" s="587"/>
      <c r="HR56" s="587"/>
      <c r="HS56" s="587"/>
      <c r="HT56" s="587"/>
      <c r="HU56" s="587"/>
      <c r="HV56" s="587"/>
      <c r="HW56" s="587"/>
      <c r="HX56" s="587"/>
      <c r="HY56" s="587"/>
      <c r="HZ56" s="587"/>
      <c r="IA56" s="587"/>
      <c r="IB56" s="587"/>
      <c r="IC56" s="587"/>
    </row>
    <row r="57" spans="1:237" s="144" customFormat="1">
      <c r="A57" s="540" t="s">
        <v>169</v>
      </c>
      <c r="B57" s="512">
        <f>IFERROR(('Financial Statement1'!J129+'Financial Statement1'!J148)*$I$5/$I$6,"-")</f>
        <v>0</v>
      </c>
      <c r="C57" s="512">
        <f>IFERROR(+B57-D57,"-")</f>
        <v>0</v>
      </c>
      <c r="D57" s="512">
        <f>IFERROR(('Financial Statement1'!I129+'Financial Statement1'!I148)*$I$5/$I$6,"-")</f>
        <v>0</v>
      </c>
      <c r="E57" s="512">
        <f>IFERROR(+D57-F57,"-")</f>
        <v>0</v>
      </c>
      <c r="F57" s="512">
        <f>IFERROR(('Financial Statement1'!H129+'Financial Statement1'!H148)*$I$5/$I$6,"-")</f>
        <v>0</v>
      </c>
      <c r="G57" s="512">
        <f>IFERROR(+F57-H57,"-")</f>
        <v>0</v>
      </c>
      <c r="H57" s="512">
        <f>IFERROR(('Financial Statement1'!G129+'Financial Statement1'!G148)*$I$5/$I$6,"-")</f>
        <v>0</v>
      </c>
      <c r="I57" s="517">
        <f>IFERROR(+H57-J57,"-")</f>
        <v>0</v>
      </c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M57" s="143"/>
      <c r="AN57" s="143"/>
      <c r="AO57" s="143"/>
      <c r="AP57" s="143"/>
      <c r="AQ57" s="143"/>
      <c r="AR57" s="143"/>
      <c r="AS57" s="143"/>
      <c r="AT57" s="143"/>
      <c r="AU57" s="143"/>
      <c r="AV57" s="143"/>
      <c r="AW57" s="143"/>
      <c r="AX57" s="143"/>
      <c r="AY57" s="143"/>
      <c r="AZ57" s="143"/>
      <c r="BA57" s="143"/>
      <c r="BB57" s="143"/>
      <c r="BC57" s="143"/>
      <c r="BD57" s="143"/>
      <c r="BE57" s="143"/>
      <c r="BF57" s="143"/>
      <c r="BG57" s="143"/>
      <c r="BH57" s="143"/>
      <c r="BI57" s="143"/>
      <c r="BJ57" s="143"/>
      <c r="BK57" s="143"/>
      <c r="BL57" s="143"/>
      <c r="BM57" s="143"/>
      <c r="BN57" s="143"/>
      <c r="BO57" s="143"/>
      <c r="BP57" s="143"/>
      <c r="BQ57" s="143"/>
      <c r="BR57" s="143"/>
      <c r="BS57" s="143"/>
      <c r="BT57" s="143"/>
      <c r="BU57" s="143"/>
      <c r="BV57" s="143"/>
      <c r="BW57" s="143"/>
      <c r="BX57" s="143"/>
      <c r="BY57" s="143"/>
      <c r="BZ57" s="143"/>
      <c r="CA57" s="143"/>
      <c r="CB57" s="143"/>
      <c r="CC57" s="143"/>
      <c r="CD57" s="143"/>
      <c r="CE57" s="143"/>
      <c r="CF57" s="143"/>
      <c r="CG57" s="143"/>
      <c r="CH57" s="143"/>
      <c r="CI57" s="143"/>
      <c r="CJ57" s="143"/>
      <c r="CK57" s="143"/>
      <c r="CL57" s="143"/>
      <c r="CM57" s="143"/>
      <c r="CN57" s="143"/>
      <c r="CO57" s="143"/>
      <c r="CP57" s="143"/>
      <c r="CQ57" s="143"/>
      <c r="CR57" s="143"/>
      <c r="CS57" s="143"/>
      <c r="CT57" s="143"/>
      <c r="CU57" s="143"/>
      <c r="CV57" s="143"/>
      <c r="CW57" s="143"/>
      <c r="CX57" s="143"/>
      <c r="CY57" s="143"/>
      <c r="CZ57" s="143"/>
      <c r="DA57" s="143"/>
      <c r="DB57" s="143"/>
      <c r="DC57" s="143"/>
      <c r="DD57" s="143"/>
      <c r="DE57" s="143"/>
      <c r="DF57" s="143"/>
      <c r="DG57" s="143"/>
      <c r="DH57" s="143"/>
      <c r="DI57" s="143"/>
      <c r="DJ57" s="143"/>
      <c r="DK57" s="143"/>
      <c r="DL57" s="143"/>
      <c r="DM57" s="143"/>
      <c r="DN57" s="143"/>
      <c r="DO57" s="143"/>
      <c r="DP57" s="143"/>
      <c r="DQ57" s="143"/>
      <c r="DR57" s="143"/>
      <c r="DS57" s="143"/>
      <c r="DT57" s="143"/>
      <c r="DU57" s="143"/>
      <c r="DV57" s="143"/>
      <c r="DW57" s="143"/>
      <c r="DX57" s="143"/>
      <c r="DY57" s="143"/>
      <c r="DZ57" s="143"/>
      <c r="EA57" s="143"/>
      <c r="EB57" s="143"/>
      <c r="EC57" s="143"/>
      <c r="ED57" s="143"/>
      <c r="EE57" s="143"/>
      <c r="EF57" s="143"/>
      <c r="EG57" s="143"/>
      <c r="EH57" s="143"/>
      <c r="EI57" s="143"/>
      <c r="EJ57" s="143"/>
      <c r="EK57" s="143"/>
      <c r="EL57" s="143"/>
      <c r="EM57" s="143"/>
      <c r="EN57" s="143"/>
      <c r="EO57" s="143"/>
      <c r="EP57" s="143"/>
      <c r="EQ57" s="143"/>
      <c r="ER57" s="143"/>
      <c r="ES57" s="143"/>
      <c r="ET57" s="143"/>
      <c r="EU57" s="143"/>
      <c r="EV57" s="143"/>
      <c r="EW57" s="143"/>
      <c r="EX57" s="143"/>
      <c r="EY57" s="143"/>
      <c r="EZ57" s="143"/>
      <c r="FA57" s="143"/>
      <c r="FB57" s="143"/>
      <c r="FC57" s="143"/>
      <c r="FD57" s="143"/>
      <c r="FE57" s="143"/>
      <c r="FF57" s="143"/>
      <c r="FG57" s="143"/>
      <c r="FH57" s="143"/>
      <c r="FI57" s="143"/>
      <c r="FJ57" s="143"/>
      <c r="FK57" s="143"/>
      <c r="FL57" s="143"/>
      <c r="FM57" s="143"/>
      <c r="FN57" s="143"/>
      <c r="FO57" s="143"/>
      <c r="FP57" s="143"/>
      <c r="FQ57" s="143"/>
      <c r="FR57" s="143"/>
      <c r="FS57" s="143"/>
      <c r="FT57" s="143"/>
      <c r="FU57" s="143"/>
      <c r="FV57" s="143"/>
      <c r="FW57" s="143"/>
      <c r="FX57" s="143"/>
      <c r="FY57" s="143"/>
      <c r="FZ57" s="143"/>
      <c r="GA57" s="143"/>
      <c r="GB57" s="143"/>
      <c r="GC57" s="143"/>
      <c r="GD57" s="143"/>
      <c r="GE57" s="143"/>
      <c r="GF57" s="143"/>
      <c r="GG57" s="143"/>
      <c r="GH57" s="143"/>
      <c r="GI57" s="143"/>
      <c r="GJ57" s="143"/>
      <c r="GK57" s="143"/>
      <c r="GL57" s="143"/>
      <c r="GM57" s="143"/>
      <c r="GN57" s="143"/>
      <c r="GO57" s="143"/>
      <c r="GP57" s="143"/>
      <c r="GQ57" s="143"/>
      <c r="GR57" s="143"/>
      <c r="GS57" s="143"/>
      <c r="GT57" s="143"/>
      <c r="GU57" s="143"/>
      <c r="GV57" s="143"/>
      <c r="GW57" s="143"/>
      <c r="GX57" s="143"/>
      <c r="GY57" s="143"/>
      <c r="GZ57" s="143"/>
      <c r="HA57" s="143"/>
      <c r="HB57" s="143"/>
      <c r="HC57" s="143"/>
      <c r="HD57" s="143"/>
      <c r="HE57" s="143"/>
      <c r="HF57" s="143"/>
      <c r="HG57" s="143"/>
      <c r="HH57" s="143"/>
      <c r="HI57" s="143"/>
      <c r="HJ57" s="143"/>
      <c r="HK57" s="143"/>
      <c r="HL57" s="143"/>
      <c r="HM57" s="143"/>
      <c r="HN57" s="143"/>
      <c r="HO57" s="143"/>
      <c r="HP57" s="143"/>
      <c r="HQ57" s="143"/>
      <c r="HR57" s="143"/>
      <c r="HS57" s="143"/>
      <c r="HT57" s="143"/>
      <c r="HU57" s="143"/>
      <c r="HV57" s="143"/>
      <c r="HW57" s="143"/>
      <c r="HX57" s="143"/>
      <c r="HY57" s="143"/>
      <c r="HZ57" s="143"/>
      <c r="IA57" s="143"/>
      <c r="IB57" s="143"/>
      <c r="IC57" s="143"/>
    </row>
    <row r="58" spans="1:237" s="144" customFormat="1">
      <c r="A58" s="540" t="s">
        <v>170</v>
      </c>
      <c r="B58" s="512">
        <f>IFERROR(('Financial Statement1'!J133+'Financial Statement1'!J134+'Financial Statement1'!J153)*$I$5/$I$6,"-")</f>
        <v>0</v>
      </c>
      <c r="C58" s="512">
        <f>IFERROR(+B58-D58,"-")</f>
        <v>0</v>
      </c>
      <c r="D58" s="512">
        <f>IFERROR(('Financial Statement1'!I133+'Financial Statement1'!I134+'Financial Statement1'!I153)*$I$5/$I$6,"-")</f>
        <v>0</v>
      </c>
      <c r="E58" s="512">
        <f>IFERROR(+D58-F58,"-")</f>
        <v>0</v>
      </c>
      <c r="F58" s="512">
        <f>IFERROR(('Financial Statement1'!H133+'Financial Statement1'!H134+'Financial Statement1'!H153)*$I$5/$I$6,"-")</f>
        <v>0</v>
      </c>
      <c r="G58" s="512">
        <f>IFERROR(+F58-H58,"-")</f>
        <v>0</v>
      </c>
      <c r="H58" s="512">
        <f>IFERROR(('Financial Statement1'!G133+'Financial Statement1'!G134+'Financial Statement1'!G153)*$I$5/$I$6,"-")</f>
        <v>0</v>
      </c>
      <c r="I58" s="517">
        <f>IFERROR(+H58-J58,"-")</f>
        <v>0</v>
      </c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3"/>
      <c r="AN58" s="143"/>
      <c r="AO58" s="143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3"/>
      <c r="BA58" s="143"/>
      <c r="BB58" s="143"/>
      <c r="BC58" s="143"/>
      <c r="BD58" s="143"/>
      <c r="BE58" s="143"/>
      <c r="BF58" s="143"/>
      <c r="BG58" s="143"/>
      <c r="BH58" s="143"/>
      <c r="BI58" s="143"/>
      <c r="BJ58" s="143"/>
      <c r="BK58" s="143"/>
      <c r="BL58" s="143"/>
      <c r="BM58" s="143"/>
      <c r="BN58" s="143"/>
      <c r="BO58" s="143"/>
      <c r="BP58" s="143"/>
      <c r="BQ58" s="143"/>
      <c r="BR58" s="143"/>
      <c r="BS58" s="143"/>
      <c r="BT58" s="143"/>
      <c r="BU58" s="143"/>
      <c r="BV58" s="143"/>
      <c r="BW58" s="143"/>
      <c r="BX58" s="143"/>
      <c r="BY58" s="143"/>
      <c r="BZ58" s="143"/>
      <c r="CA58" s="143"/>
      <c r="CB58" s="143"/>
      <c r="CC58" s="143"/>
      <c r="CD58" s="143"/>
      <c r="CE58" s="143"/>
      <c r="CF58" s="143"/>
      <c r="CG58" s="143"/>
      <c r="CH58" s="143"/>
      <c r="CI58" s="143"/>
      <c r="CJ58" s="143"/>
      <c r="CK58" s="143"/>
      <c r="CL58" s="143"/>
      <c r="CM58" s="143"/>
      <c r="CN58" s="143"/>
      <c r="CO58" s="143"/>
      <c r="CP58" s="143"/>
      <c r="CQ58" s="143"/>
      <c r="CR58" s="143"/>
      <c r="CS58" s="143"/>
      <c r="CT58" s="143"/>
      <c r="CU58" s="143"/>
      <c r="CV58" s="143"/>
      <c r="CW58" s="143"/>
      <c r="CX58" s="143"/>
      <c r="CY58" s="143"/>
      <c r="CZ58" s="143"/>
      <c r="DA58" s="143"/>
      <c r="DB58" s="143"/>
      <c r="DC58" s="143"/>
      <c r="DD58" s="143"/>
      <c r="DE58" s="143"/>
      <c r="DF58" s="143"/>
      <c r="DG58" s="143"/>
      <c r="DH58" s="143"/>
      <c r="DI58" s="143"/>
      <c r="DJ58" s="143"/>
      <c r="DK58" s="143"/>
      <c r="DL58" s="143"/>
      <c r="DM58" s="143"/>
      <c r="DN58" s="143"/>
      <c r="DO58" s="143"/>
      <c r="DP58" s="143"/>
      <c r="DQ58" s="143"/>
      <c r="DR58" s="143"/>
      <c r="DS58" s="143"/>
      <c r="DT58" s="143"/>
      <c r="DU58" s="143"/>
      <c r="DV58" s="143"/>
      <c r="DW58" s="143"/>
      <c r="DX58" s="143"/>
      <c r="DY58" s="143"/>
      <c r="DZ58" s="143"/>
      <c r="EA58" s="143"/>
      <c r="EB58" s="143"/>
      <c r="EC58" s="143"/>
      <c r="ED58" s="143"/>
      <c r="EE58" s="143"/>
      <c r="EF58" s="143"/>
      <c r="EG58" s="143"/>
      <c r="EH58" s="143"/>
      <c r="EI58" s="143"/>
      <c r="EJ58" s="143"/>
      <c r="EK58" s="143"/>
      <c r="EL58" s="143"/>
      <c r="EM58" s="143"/>
      <c r="EN58" s="143"/>
      <c r="EO58" s="143"/>
      <c r="EP58" s="143"/>
      <c r="EQ58" s="143"/>
      <c r="ER58" s="143"/>
      <c r="ES58" s="143"/>
      <c r="ET58" s="143"/>
      <c r="EU58" s="143"/>
      <c r="EV58" s="143"/>
      <c r="EW58" s="143"/>
      <c r="EX58" s="143"/>
      <c r="EY58" s="143"/>
      <c r="EZ58" s="143"/>
      <c r="FA58" s="143"/>
      <c r="FB58" s="143"/>
      <c r="FC58" s="143"/>
      <c r="FD58" s="143"/>
      <c r="FE58" s="143"/>
      <c r="FF58" s="143"/>
      <c r="FG58" s="143"/>
      <c r="FH58" s="143"/>
      <c r="FI58" s="143"/>
      <c r="FJ58" s="143"/>
      <c r="FK58" s="143"/>
      <c r="FL58" s="143"/>
      <c r="FM58" s="143"/>
      <c r="FN58" s="143"/>
      <c r="FO58" s="143"/>
      <c r="FP58" s="143"/>
      <c r="FQ58" s="143"/>
      <c r="FR58" s="143"/>
      <c r="FS58" s="143"/>
      <c r="FT58" s="143"/>
      <c r="FU58" s="143"/>
      <c r="FV58" s="143"/>
      <c r="FW58" s="143"/>
      <c r="FX58" s="143"/>
      <c r="FY58" s="143"/>
      <c r="FZ58" s="143"/>
      <c r="GA58" s="143"/>
      <c r="GB58" s="143"/>
      <c r="GC58" s="143"/>
      <c r="GD58" s="143"/>
      <c r="GE58" s="143"/>
      <c r="GF58" s="143"/>
      <c r="GG58" s="143"/>
      <c r="GH58" s="143"/>
      <c r="GI58" s="143"/>
      <c r="GJ58" s="143"/>
      <c r="GK58" s="143"/>
      <c r="GL58" s="143"/>
      <c r="GM58" s="143"/>
      <c r="GN58" s="143"/>
      <c r="GO58" s="143"/>
      <c r="GP58" s="143"/>
      <c r="GQ58" s="143"/>
      <c r="GR58" s="143"/>
      <c r="GS58" s="143"/>
      <c r="GT58" s="143"/>
      <c r="GU58" s="143"/>
      <c r="GV58" s="143"/>
      <c r="GW58" s="143"/>
      <c r="GX58" s="143"/>
      <c r="GY58" s="143"/>
      <c r="GZ58" s="143"/>
      <c r="HA58" s="143"/>
      <c r="HB58" s="143"/>
      <c r="HC58" s="143"/>
      <c r="HD58" s="143"/>
      <c r="HE58" s="143"/>
      <c r="HF58" s="143"/>
      <c r="HG58" s="143"/>
      <c r="HH58" s="143"/>
      <c r="HI58" s="143"/>
      <c r="HJ58" s="143"/>
      <c r="HK58" s="143"/>
      <c r="HL58" s="143"/>
      <c r="HM58" s="143"/>
      <c r="HN58" s="143"/>
      <c r="HO58" s="143"/>
      <c r="HP58" s="143"/>
      <c r="HQ58" s="143"/>
      <c r="HR58" s="143"/>
      <c r="HS58" s="143"/>
      <c r="HT58" s="143"/>
      <c r="HU58" s="143"/>
      <c r="HV58" s="143"/>
      <c r="HW58" s="143"/>
      <c r="HX58" s="143"/>
      <c r="HY58" s="143"/>
      <c r="HZ58" s="143"/>
      <c r="IA58" s="143"/>
      <c r="IB58" s="143"/>
      <c r="IC58" s="143"/>
    </row>
    <row r="59" spans="1:237" ht="30">
      <c r="A59" s="526" t="s">
        <v>126</v>
      </c>
      <c r="B59" s="512">
        <f>IFERROR(('Financial Statement1'!J130+'Financial Statement1'!J131+'Financial Statement1'!J132+'Financial Statement1'!J150+'Financial Statement1'!J151+'Financial Statement1'!J152+'Financial Statement1'!J140)*$I$5/$I$6,"-")</f>
        <v>0</v>
      </c>
      <c r="C59" s="512">
        <f>IFERROR(+B59-D59,"-")</f>
        <v>0</v>
      </c>
      <c r="D59" s="512">
        <f>IFERROR(('Financial Statement1'!I130+'Financial Statement1'!I131+'Financial Statement1'!I132+'Financial Statement1'!I150+'Financial Statement1'!I151+'Financial Statement1'!I152+'Financial Statement1'!I140)*$I$5/$I$6,"-")</f>
        <v>0</v>
      </c>
      <c r="E59" s="512">
        <f>IFERROR(+D59-F59,"-")</f>
        <v>0</v>
      </c>
      <c r="F59" s="512">
        <f>IFERROR(('Financial Statement1'!H130+'Financial Statement1'!H131+'Financial Statement1'!H132+'Financial Statement1'!H150+'Financial Statement1'!H151+'Financial Statement1'!H152+'Financial Statement1'!H140)*$I$5/$I$6,"-")</f>
        <v>0</v>
      </c>
      <c r="G59" s="512">
        <f>IFERROR(+F59-H59,"-")</f>
        <v>0</v>
      </c>
      <c r="H59" s="512">
        <f>IFERROR(('Financial Statement1'!G130+'Financial Statement1'!G131+'Financial Statement1'!G132+'Financial Statement1'!G150+'Financial Statement1'!G151+'Financial Statement1'!G152+'Financial Statement1'!G140)*$I$5/$I$6,"-")</f>
        <v>0</v>
      </c>
      <c r="I59" s="517">
        <f>IFERROR(+H59-J59,"-")</f>
        <v>0</v>
      </c>
    </row>
    <row r="60" spans="1:237" s="183" customFormat="1" ht="15.75" customHeight="1">
      <c r="A60" s="557" t="s">
        <v>171</v>
      </c>
      <c r="B60" s="560">
        <f>IFERROR(B56+B59,"0.00")</f>
        <v>0</v>
      </c>
      <c r="C60" s="560">
        <f t="shared" ref="C60:E61" si="13">IFERROR(+B60-D60,"-")</f>
        <v>0</v>
      </c>
      <c r="D60" s="560">
        <f>IFERROR(D56+D59,"0.00")</f>
        <v>0</v>
      </c>
      <c r="E60" s="560">
        <f t="shared" si="13"/>
        <v>0</v>
      </c>
      <c r="F60" s="560">
        <f>IFERROR(F56+F59,"0.00")</f>
        <v>0</v>
      </c>
      <c r="G60" s="560">
        <f t="shared" ref="G60" si="14">IFERROR(+F60-H60,"-")</f>
        <v>0</v>
      </c>
      <c r="H60" s="560">
        <f>IFERROR(H56+H59,"0.00")</f>
        <v>0</v>
      </c>
      <c r="I60" s="642">
        <f t="shared" ref="I60" si="15">IFERROR(+H60-J60,"-")</f>
        <v>0</v>
      </c>
      <c r="J60" s="587"/>
      <c r="K60" s="587"/>
      <c r="L60" s="587"/>
      <c r="M60" s="587"/>
      <c r="N60" s="587"/>
      <c r="O60" s="587"/>
      <c r="P60" s="587"/>
      <c r="Q60" s="587"/>
      <c r="R60" s="587"/>
      <c r="S60" s="587"/>
      <c r="T60" s="587"/>
      <c r="U60" s="587"/>
      <c r="V60" s="587"/>
      <c r="W60" s="587"/>
      <c r="X60" s="587"/>
      <c r="Y60" s="587"/>
      <c r="Z60" s="587"/>
      <c r="AA60" s="587"/>
      <c r="AB60" s="587"/>
      <c r="AC60" s="587"/>
      <c r="AD60" s="587"/>
      <c r="AE60" s="587"/>
      <c r="AF60" s="587"/>
      <c r="AG60" s="587"/>
      <c r="AH60" s="587"/>
      <c r="AI60" s="587"/>
      <c r="AJ60" s="587"/>
      <c r="AK60" s="587"/>
      <c r="AL60" s="587"/>
      <c r="AM60" s="587"/>
      <c r="AN60" s="587"/>
      <c r="AO60" s="587"/>
      <c r="AP60" s="587"/>
      <c r="AQ60" s="587"/>
      <c r="AR60" s="587"/>
      <c r="AS60" s="587"/>
      <c r="AT60" s="587"/>
      <c r="AU60" s="587"/>
      <c r="AV60" s="587"/>
      <c r="AW60" s="587"/>
      <c r="AX60" s="587"/>
      <c r="AY60" s="587"/>
      <c r="AZ60" s="587"/>
      <c r="BA60" s="587"/>
      <c r="BB60" s="587"/>
      <c r="BC60" s="587"/>
      <c r="BD60" s="587"/>
      <c r="BE60" s="587"/>
      <c r="BF60" s="587"/>
      <c r="BG60" s="587"/>
      <c r="BH60" s="587"/>
      <c r="BI60" s="587"/>
      <c r="BJ60" s="587"/>
      <c r="BK60" s="587"/>
      <c r="BL60" s="587"/>
      <c r="BM60" s="587"/>
      <c r="BN60" s="587"/>
      <c r="BO60" s="587"/>
      <c r="BP60" s="587"/>
      <c r="BQ60" s="587"/>
      <c r="BR60" s="587"/>
      <c r="BS60" s="587"/>
      <c r="BT60" s="587"/>
      <c r="BU60" s="587"/>
      <c r="BV60" s="587"/>
      <c r="BW60" s="587"/>
      <c r="BX60" s="587"/>
      <c r="BY60" s="587"/>
      <c r="BZ60" s="587"/>
      <c r="CA60" s="587"/>
      <c r="CB60" s="587"/>
      <c r="CC60" s="587"/>
      <c r="CD60" s="587"/>
      <c r="CE60" s="587"/>
      <c r="CF60" s="587"/>
      <c r="CG60" s="587"/>
      <c r="CH60" s="587"/>
      <c r="CI60" s="587"/>
      <c r="CJ60" s="587"/>
      <c r="CK60" s="587"/>
      <c r="CL60" s="587"/>
      <c r="CM60" s="587"/>
      <c r="CN60" s="587"/>
      <c r="CO60" s="587"/>
      <c r="CP60" s="587"/>
      <c r="CQ60" s="587"/>
      <c r="CR60" s="587"/>
      <c r="CS60" s="587"/>
      <c r="CT60" s="587"/>
      <c r="CU60" s="587"/>
      <c r="CV60" s="587"/>
      <c r="CW60" s="587"/>
      <c r="CX60" s="587"/>
      <c r="CY60" s="587"/>
      <c r="CZ60" s="587"/>
      <c r="DA60" s="587"/>
      <c r="DB60" s="587"/>
      <c r="DC60" s="587"/>
      <c r="DD60" s="587"/>
      <c r="DE60" s="587"/>
      <c r="DF60" s="587"/>
      <c r="DG60" s="587"/>
      <c r="DH60" s="587"/>
      <c r="DI60" s="587"/>
      <c r="DJ60" s="587"/>
      <c r="DK60" s="587"/>
      <c r="DL60" s="587"/>
      <c r="DM60" s="587"/>
      <c r="DN60" s="587"/>
      <c r="DO60" s="587"/>
      <c r="DP60" s="587"/>
      <c r="DQ60" s="587"/>
      <c r="DR60" s="587"/>
      <c r="DS60" s="587"/>
      <c r="DT60" s="587"/>
      <c r="DU60" s="587"/>
      <c r="DV60" s="587"/>
      <c r="DW60" s="587"/>
      <c r="DX60" s="587"/>
      <c r="DY60" s="587"/>
      <c r="DZ60" s="587"/>
      <c r="EA60" s="587"/>
      <c r="EB60" s="587"/>
      <c r="EC60" s="587"/>
      <c r="ED60" s="587"/>
      <c r="EE60" s="587"/>
      <c r="EF60" s="587"/>
      <c r="EG60" s="587"/>
      <c r="EH60" s="587"/>
      <c r="EI60" s="587"/>
      <c r="EJ60" s="587"/>
      <c r="EK60" s="587"/>
      <c r="EL60" s="587"/>
      <c r="EM60" s="587"/>
      <c r="EN60" s="587"/>
      <c r="EO60" s="587"/>
      <c r="EP60" s="587"/>
      <c r="EQ60" s="587"/>
      <c r="ER60" s="587"/>
      <c r="ES60" s="587"/>
      <c r="ET60" s="587"/>
      <c r="EU60" s="587"/>
      <c r="EV60" s="587"/>
      <c r="EW60" s="587"/>
      <c r="EX60" s="587"/>
      <c r="EY60" s="587"/>
      <c r="EZ60" s="587"/>
      <c r="FA60" s="587"/>
      <c r="FB60" s="587"/>
      <c r="FC60" s="587"/>
      <c r="FD60" s="587"/>
      <c r="FE60" s="587"/>
      <c r="FF60" s="587"/>
      <c r="FG60" s="587"/>
      <c r="FH60" s="587"/>
      <c r="FI60" s="587"/>
      <c r="FJ60" s="587"/>
      <c r="FK60" s="587"/>
      <c r="FL60" s="587"/>
      <c r="FM60" s="587"/>
      <c r="FN60" s="587"/>
      <c r="FO60" s="587"/>
      <c r="FP60" s="587"/>
      <c r="FQ60" s="587"/>
      <c r="FR60" s="587"/>
      <c r="FS60" s="587"/>
      <c r="FT60" s="587"/>
      <c r="FU60" s="587"/>
      <c r="FV60" s="587"/>
      <c r="FW60" s="587"/>
      <c r="FX60" s="587"/>
      <c r="FY60" s="587"/>
      <c r="FZ60" s="587"/>
      <c r="GA60" s="587"/>
      <c r="GB60" s="587"/>
      <c r="GC60" s="587"/>
      <c r="GD60" s="587"/>
      <c r="GE60" s="587"/>
      <c r="GF60" s="587"/>
      <c r="GG60" s="587"/>
      <c r="GH60" s="587"/>
      <c r="GI60" s="587"/>
      <c r="GJ60" s="587"/>
      <c r="GK60" s="587"/>
      <c r="GL60" s="587"/>
      <c r="GM60" s="587"/>
      <c r="GN60" s="587"/>
      <c r="GO60" s="587"/>
      <c r="GP60" s="587"/>
      <c r="GQ60" s="587"/>
      <c r="GR60" s="587"/>
      <c r="GS60" s="587"/>
      <c r="GT60" s="587"/>
      <c r="GU60" s="587"/>
      <c r="GV60" s="587"/>
      <c r="GW60" s="587"/>
      <c r="GX60" s="587"/>
      <c r="GY60" s="587"/>
      <c r="GZ60" s="587"/>
      <c r="HA60" s="587"/>
      <c r="HB60" s="587"/>
      <c r="HC60" s="587"/>
      <c r="HD60" s="587"/>
      <c r="HE60" s="587"/>
      <c r="HF60" s="587"/>
      <c r="HG60" s="587"/>
      <c r="HH60" s="587"/>
      <c r="HI60" s="587"/>
      <c r="HJ60" s="587"/>
      <c r="HK60" s="587"/>
      <c r="HL60" s="587"/>
      <c r="HM60" s="587"/>
      <c r="HN60" s="587"/>
      <c r="HO60" s="587"/>
      <c r="HP60" s="587"/>
      <c r="HQ60" s="587"/>
      <c r="HR60" s="587"/>
      <c r="HS60" s="587"/>
      <c r="HT60" s="587"/>
      <c r="HU60" s="587"/>
      <c r="HV60" s="587"/>
      <c r="HW60" s="587"/>
      <c r="HX60" s="587"/>
      <c r="HY60" s="587"/>
      <c r="HZ60" s="587"/>
      <c r="IA60" s="587"/>
      <c r="IB60" s="587"/>
      <c r="IC60" s="587"/>
    </row>
    <row r="61" spans="1:237" s="183" customFormat="1" ht="15.75" customHeight="1">
      <c r="A61" s="557" t="s">
        <v>175</v>
      </c>
      <c r="B61" s="560">
        <f t="shared" ref="B61" si="16">+B60+B55</f>
        <v>0</v>
      </c>
      <c r="C61" s="560">
        <f t="shared" si="13"/>
        <v>0</v>
      </c>
      <c r="D61" s="560">
        <f t="shared" ref="D61:F61" si="17">+D60+D55</f>
        <v>0</v>
      </c>
      <c r="E61" s="560">
        <f t="shared" si="13"/>
        <v>0</v>
      </c>
      <c r="F61" s="560">
        <f t="shared" si="17"/>
        <v>0</v>
      </c>
      <c r="G61" s="560">
        <f t="shared" ref="G61" si="18">IFERROR(+F61-H61,"-")</f>
        <v>0</v>
      </c>
      <c r="H61" s="560">
        <f t="shared" ref="H61" si="19">+H60+H55</f>
        <v>0</v>
      </c>
      <c r="I61" s="642">
        <f t="shared" ref="I61" si="20">IFERROR(+H61-J61,"-")</f>
        <v>0</v>
      </c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87"/>
      <c r="AB61" s="587"/>
      <c r="AC61" s="587"/>
      <c r="AD61" s="587"/>
      <c r="AE61" s="587"/>
      <c r="AF61" s="587"/>
      <c r="AG61" s="587"/>
      <c r="AH61" s="587"/>
      <c r="AI61" s="587"/>
      <c r="AJ61" s="587"/>
      <c r="AK61" s="587"/>
      <c r="AL61" s="587"/>
      <c r="AM61" s="587"/>
      <c r="AN61" s="587"/>
      <c r="AO61" s="587"/>
      <c r="AP61" s="587"/>
      <c r="AQ61" s="587"/>
      <c r="AR61" s="587"/>
      <c r="AS61" s="587"/>
      <c r="AT61" s="587"/>
      <c r="AU61" s="587"/>
      <c r="AV61" s="587"/>
      <c r="AW61" s="587"/>
      <c r="AX61" s="587"/>
      <c r="AY61" s="587"/>
      <c r="AZ61" s="587"/>
      <c r="BA61" s="587"/>
      <c r="BB61" s="587"/>
      <c r="BC61" s="587"/>
      <c r="BD61" s="587"/>
      <c r="BE61" s="587"/>
      <c r="BF61" s="587"/>
      <c r="BG61" s="587"/>
      <c r="BH61" s="587"/>
      <c r="BI61" s="587"/>
      <c r="BJ61" s="587"/>
      <c r="BK61" s="587"/>
      <c r="BL61" s="587"/>
      <c r="BM61" s="587"/>
      <c r="BN61" s="587"/>
      <c r="BO61" s="587"/>
      <c r="BP61" s="587"/>
      <c r="BQ61" s="587"/>
      <c r="BR61" s="587"/>
      <c r="BS61" s="587"/>
      <c r="BT61" s="587"/>
      <c r="BU61" s="587"/>
      <c r="BV61" s="587"/>
      <c r="BW61" s="587"/>
      <c r="BX61" s="587"/>
      <c r="BY61" s="587"/>
      <c r="BZ61" s="587"/>
      <c r="CA61" s="587"/>
      <c r="CB61" s="587"/>
      <c r="CC61" s="587"/>
      <c r="CD61" s="587"/>
      <c r="CE61" s="587"/>
      <c r="CF61" s="587"/>
      <c r="CG61" s="587"/>
      <c r="CH61" s="587"/>
      <c r="CI61" s="587"/>
      <c r="CJ61" s="587"/>
      <c r="CK61" s="587"/>
      <c r="CL61" s="587"/>
      <c r="CM61" s="587"/>
      <c r="CN61" s="587"/>
      <c r="CO61" s="587"/>
      <c r="CP61" s="587"/>
      <c r="CQ61" s="587"/>
      <c r="CR61" s="587"/>
      <c r="CS61" s="587"/>
      <c r="CT61" s="587"/>
      <c r="CU61" s="587"/>
      <c r="CV61" s="587"/>
      <c r="CW61" s="587"/>
      <c r="CX61" s="587"/>
      <c r="CY61" s="587"/>
      <c r="CZ61" s="587"/>
      <c r="DA61" s="587"/>
      <c r="DB61" s="587"/>
      <c r="DC61" s="587"/>
      <c r="DD61" s="587"/>
      <c r="DE61" s="587"/>
      <c r="DF61" s="587"/>
      <c r="DG61" s="587"/>
      <c r="DH61" s="587"/>
      <c r="DI61" s="587"/>
      <c r="DJ61" s="587"/>
      <c r="DK61" s="587"/>
      <c r="DL61" s="587"/>
      <c r="DM61" s="587"/>
      <c r="DN61" s="587"/>
      <c r="DO61" s="587"/>
      <c r="DP61" s="587"/>
      <c r="DQ61" s="587"/>
      <c r="DR61" s="587"/>
      <c r="DS61" s="587"/>
      <c r="DT61" s="587"/>
      <c r="DU61" s="587"/>
      <c r="DV61" s="587"/>
      <c r="DW61" s="587"/>
      <c r="DX61" s="587"/>
      <c r="DY61" s="587"/>
      <c r="DZ61" s="587"/>
      <c r="EA61" s="587"/>
      <c r="EB61" s="587"/>
      <c r="EC61" s="587"/>
      <c r="ED61" s="587"/>
      <c r="EE61" s="587"/>
      <c r="EF61" s="587"/>
      <c r="EG61" s="587"/>
      <c r="EH61" s="587"/>
      <c r="EI61" s="587"/>
      <c r="EJ61" s="587"/>
      <c r="EK61" s="587"/>
      <c r="EL61" s="587"/>
      <c r="EM61" s="587"/>
      <c r="EN61" s="587"/>
      <c r="EO61" s="587"/>
      <c r="EP61" s="587"/>
      <c r="EQ61" s="587"/>
      <c r="ER61" s="587"/>
      <c r="ES61" s="587"/>
      <c r="ET61" s="587"/>
      <c r="EU61" s="587"/>
      <c r="EV61" s="587"/>
      <c r="EW61" s="587"/>
      <c r="EX61" s="587"/>
      <c r="EY61" s="587"/>
      <c r="EZ61" s="587"/>
      <c r="FA61" s="587"/>
      <c r="FB61" s="587"/>
      <c r="FC61" s="587"/>
      <c r="FD61" s="587"/>
      <c r="FE61" s="587"/>
      <c r="FF61" s="587"/>
      <c r="FG61" s="587"/>
      <c r="FH61" s="587"/>
      <c r="FI61" s="587"/>
      <c r="FJ61" s="587"/>
      <c r="FK61" s="587"/>
      <c r="FL61" s="587"/>
      <c r="FM61" s="587"/>
      <c r="FN61" s="587"/>
      <c r="FO61" s="587"/>
      <c r="FP61" s="587"/>
      <c r="FQ61" s="587"/>
      <c r="FR61" s="587"/>
      <c r="FS61" s="587"/>
      <c r="FT61" s="587"/>
      <c r="FU61" s="587"/>
      <c r="FV61" s="587"/>
      <c r="FW61" s="587"/>
      <c r="FX61" s="587"/>
      <c r="FY61" s="587"/>
      <c r="FZ61" s="587"/>
      <c r="GA61" s="587"/>
      <c r="GB61" s="587"/>
      <c r="GC61" s="587"/>
      <c r="GD61" s="587"/>
      <c r="GE61" s="587"/>
      <c r="GF61" s="587"/>
      <c r="GG61" s="587"/>
      <c r="GH61" s="587"/>
      <c r="GI61" s="587"/>
      <c r="GJ61" s="587"/>
      <c r="GK61" s="587"/>
      <c r="GL61" s="587"/>
      <c r="GM61" s="587"/>
      <c r="GN61" s="587"/>
      <c r="GO61" s="587"/>
      <c r="GP61" s="587"/>
      <c r="GQ61" s="587"/>
      <c r="GR61" s="587"/>
      <c r="GS61" s="587"/>
      <c r="GT61" s="587"/>
      <c r="GU61" s="587"/>
      <c r="GV61" s="587"/>
      <c r="GW61" s="587"/>
      <c r="GX61" s="587"/>
      <c r="GY61" s="587"/>
      <c r="GZ61" s="587"/>
      <c r="HA61" s="587"/>
      <c r="HB61" s="587"/>
      <c r="HC61" s="587"/>
      <c r="HD61" s="587"/>
      <c r="HE61" s="587"/>
      <c r="HF61" s="587"/>
      <c r="HG61" s="587"/>
      <c r="HH61" s="587"/>
      <c r="HI61" s="587"/>
      <c r="HJ61" s="587"/>
      <c r="HK61" s="587"/>
      <c r="HL61" s="587"/>
      <c r="HM61" s="587"/>
      <c r="HN61" s="587"/>
      <c r="HO61" s="587"/>
      <c r="HP61" s="587"/>
      <c r="HQ61" s="587"/>
      <c r="HR61" s="587"/>
      <c r="HS61" s="587"/>
      <c r="HT61" s="587"/>
      <c r="HU61" s="587"/>
      <c r="HV61" s="587"/>
      <c r="HW61" s="587"/>
      <c r="HX61" s="587"/>
      <c r="HY61" s="587"/>
      <c r="HZ61" s="587"/>
      <c r="IA61" s="587"/>
      <c r="IB61" s="587"/>
      <c r="IC61" s="587"/>
    </row>
    <row r="62" spans="1:237">
      <c r="A62" s="523" t="s">
        <v>164</v>
      </c>
      <c r="B62" s="512">
        <f>IFERROR(('Financial Statement1'!J135-'Financial Statement1'!J192)*$I$5/$I$6,"-")</f>
        <v>0</v>
      </c>
      <c r="C62" s="512">
        <f t="shared" ref="C62:C71" si="21">IFERROR(+B62-D62,"-")</f>
        <v>0</v>
      </c>
      <c r="D62" s="512">
        <f>IFERROR(('Financial Statement1'!I135-'Financial Statement1'!I192)*$I$5/$I$6,"-")</f>
        <v>0</v>
      </c>
      <c r="E62" s="512">
        <f t="shared" ref="E62:E71" si="22">IFERROR(+D62-F62,"-")</f>
        <v>0</v>
      </c>
      <c r="F62" s="512">
        <f>IFERROR(('Financial Statement1'!H135-'Financial Statement1'!H192)*$I$5/$I$6,"-")</f>
        <v>0</v>
      </c>
      <c r="G62" s="512">
        <f t="shared" ref="G62:G71" si="23">IFERROR(+F62-H62,"-")</f>
        <v>0</v>
      </c>
      <c r="H62" s="512">
        <f>IFERROR(('Financial Statement1'!G135-'Financial Statement1'!G192)*$I$5/$I$6,"-")</f>
        <v>0</v>
      </c>
      <c r="I62" s="517">
        <f t="shared" ref="I62:I71" si="24">IFERROR(+H62-J62,"-")</f>
        <v>0</v>
      </c>
    </row>
    <row r="63" spans="1:237" s="183" customFormat="1" ht="15.75" customHeight="1">
      <c r="A63" s="557" t="s">
        <v>123</v>
      </c>
      <c r="B63" s="560">
        <f>IFERROR(+B64+B67+B66+B65,"0.00")</f>
        <v>0</v>
      </c>
      <c r="C63" s="560">
        <f t="shared" si="21"/>
        <v>0</v>
      </c>
      <c r="D63" s="560">
        <f>IFERROR(+D64+D67+D66+D65,"0.00")</f>
        <v>0</v>
      </c>
      <c r="E63" s="560">
        <f t="shared" si="22"/>
        <v>0</v>
      </c>
      <c r="F63" s="560">
        <f>IFERROR(+F64+F67+F66+F65,"0.00")</f>
        <v>0</v>
      </c>
      <c r="G63" s="560">
        <f t="shared" si="23"/>
        <v>0</v>
      </c>
      <c r="H63" s="560">
        <f>IFERROR(+H64+H67+H66+H65,"0.00")</f>
        <v>0</v>
      </c>
      <c r="I63" s="642">
        <f t="shared" si="24"/>
        <v>0</v>
      </c>
      <c r="J63" s="587"/>
      <c r="K63" s="587"/>
      <c r="L63" s="587"/>
      <c r="M63" s="587"/>
      <c r="N63" s="587"/>
      <c r="O63" s="587"/>
      <c r="P63" s="587"/>
      <c r="Q63" s="587"/>
      <c r="R63" s="587"/>
      <c r="S63" s="587"/>
      <c r="T63" s="587"/>
      <c r="U63" s="587"/>
      <c r="V63" s="587"/>
      <c r="W63" s="587"/>
      <c r="X63" s="587"/>
      <c r="Y63" s="587"/>
      <c r="Z63" s="587"/>
      <c r="AA63" s="587"/>
      <c r="AB63" s="587"/>
      <c r="AC63" s="587"/>
      <c r="AD63" s="587"/>
      <c r="AE63" s="587"/>
      <c r="AF63" s="587"/>
      <c r="AG63" s="587"/>
      <c r="AH63" s="587"/>
      <c r="AI63" s="587"/>
      <c r="AJ63" s="587"/>
      <c r="AK63" s="587"/>
      <c r="AL63" s="587"/>
      <c r="AM63" s="587"/>
      <c r="AN63" s="587"/>
      <c r="AO63" s="587"/>
      <c r="AP63" s="587"/>
      <c r="AQ63" s="587"/>
      <c r="AR63" s="587"/>
      <c r="AS63" s="587"/>
      <c r="AT63" s="587"/>
      <c r="AU63" s="587"/>
      <c r="AV63" s="587"/>
      <c r="AW63" s="587"/>
      <c r="AX63" s="587"/>
      <c r="AY63" s="587"/>
      <c r="AZ63" s="587"/>
      <c r="BA63" s="587"/>
      <c r="BB63" s="587"/>
      <c r="BC63" s="587"/>
      <c r="BD63" s="587"/>
      <c r="BE63" s="587"/>
      <c r="BF63" s="587"/>
      <c r="BG63" s="587"/>
      <c r="BH63" s="587"/>
      <c r="BI63" s="587"/>
      <c r="BJ63" s="587"/>
      <c r="BK63" s="587"/>
      <c r="BL63" s="587"/>
      <c r="BM63" s="587"/>
      <c r="BN63" s="587"/>
      <c r="BO63" s="587"/>
      <c r="BP63" s="587"/>
      <c r="BQ63" s="587"/>
      <c r="BR63" s="587"/>
      <c r="BS63" s="587"/>
      <c r="BT63" s="587"/>
      <c r="BU63" s="587"/>
      <c r="BV63" s="587"/>
      <c r="BW63" s="587"/>
      <c r="BX63" s="587"/>
      <c r="BY63" s="587"/>
      <c r="BZ63" s="587"/>
      <c r="CA63" s="587"/>
      <c r="CB63" s="587"/>
      <c r="CC63" s="587"/>
      <c r="CD63" s="587"/>
      <c r="CE63" s="587"/>
      <c r="CF63" s="587"/>
      <c r="CG63" s="587"/>
      <c r="CH63" s="587"/>
      <c r="CI63" s="587"/>
      <c r="CJ63" s="587"/>
      <c r="CK63" s="587"/>
      <c r="CL63" s="587"/>
      <c r="CM63" s="587"/>
      <c r="CN63" s="587"/>
      <c r="CO63" s="587"/>
      <c r="CP63" s="587"/>
      <c r="CQ63" s="587"/>
      <c r="CR63" s="587"/>
      <c r="CS63" s="587"/>
      <c r="CT63" s="587"/>
      <c r="CU63" s="587"/>
      <c r="CV63" s="587"/>
      <c r="CW63" s="587"/>
      <c r="CX63" s="587"/>
      <c r="CY63" s="587"/>
      <c r="CZ63" s="587"/>
      <c r="DA63" s="587"/>
      <c r="DB63" s="587"/>
      <c r="DC63" s="587"/>
      <c r="DD63" s="587"/>
      <c r="DE63" s="587"/>
      <c r="DF63" s="587"/>
      <c r="DG63" s="587"/>
      <c r="DH63" s="587"/>
      <c r="DI63" s="587"/>
      <c r="DJ63" s="587"/>
      <c r="DK63" s="587"/>
      <c r="DL63" s="587"/>
      <c r="DM63" s="587"/>
      <c r="DN63" s="587"/>
      <c r="DO63" s="587"/>
      <c r="DP63" s="587"/>
      <c r="DQ63" s="587"/>
      <c r="DR63" s="587"/>
      <c r="DS63" s="587"/>
      <c r="DT63" s="587"/>
      <c r="DU63" s="587"/>
      <c r="DV63" s="587"/>
      <c r="DW63" s="587"/>
      <c r="DX63" s="587"/>
      <c r="DY63" s="587"/>
      <c r="DZ63" s="587"/>
      <c r="EA63" s="587"/>
      <c r="EB63" s="587"/>
      <c r="EC63" s="587"/>
      <c r="ED63" s="587"/>
      <c r="EE63" s="587"/>
      <c r="EF63" s="587"/>
      <c r="EG63" s="587"/>
      <c r="EH63" s="587"/>
      <c r="EI63" s="587"/>
      <c r="EJ63" s="587"/>
      <c r="EK63" s="587"/>
      <c r="EL63" s="587"/>
      <c r="EM63" s="587"/>
      <c r="EN63" s="587"/>
      <c r="EO63" s="587"/>
      <c r="EP63" s="587"/>
      <c r="EQ63" s="587"/>
      <c r="ER63" s="587"/>
      <c r="ES63" s="587"/>
      <c r="ET63" s="587"/>
      <c r="EU63" s="587"/>
      <c r="EV63" s="587"/>
      <c r="EW63" s="587"/>
      <c r="EX63" s="587"/>
      <c r="EY63" s="587"/>
      <c r="EZ63" s="587"/>
      <c r="FA63" s="587"/>
      <c r="FB63" s="587"/>
      <c r="FC63" s="587"/>
      <c r="FD63" s="587"/>
      <c r="FE63" s="587"/>
      <c r="FF63" s="587"/>
      <c r="FG63" s="587"/>
      <c r="FH63" s="587"/>
      <c r="FI63" s="587"/>
      <c r="FJ63" s="587"/>
      <c r="FK63" s="587"/>
      <c r="FL63" s="587"/>
      <c r="FM63" s="587"/>
      <c r="FN63" s="587"/>
      <c r="FO63" s="587"/>
      <c r="FP63" s="587"/>
      <c r="FQ63" s="587"/>
      <c r="FR63" s="587"/>
      <c r="FS63" s="587"/>
      <c r="FT63" s="587"/>
      <c r="FU63" s="587"/>
      <c r="FV63" s="587"/>
      <c r="FW63" s="587"/>
      <c r="FX63" s="587"/>
      <c r="FY63" s="587"/>
      <c r="FZ63" s="587"/>
      <c r="GA63" s="587"/>
      <c r="GB63" s="587"/>
      <c r="GC63" s="587"/>
      <c r="GD63" s="587"/>
      <c r="GE63" s="587"/>
      <c r="GF63" s="587"/>
      <c r="GG63" s="587"/>
      <c r="GH63" s="587"/>
      <c r="GI63" s="587"/>
      <c r="GJ63" s="587"/>
      <c r="GK63" s="587"/>
      <c r="GL63" s="587"/>
      <c r="GM63" s="587"/>
      <c r="GN63" s="587"/>
      <c r="GO63" s="587"/>
      <c r="GP63" s="587"/>
      <c r="GQ63" s="587"/>
      <c r="GR63" s="587"/>
      <c r="GS63" s="587"/>
      <c r="GT63" s="587"/>
      <c r="GU63" s="587"/>
      <c r="GV63" s="587"/>
      <c r="GW63" s="587"/>
      <c r="GX63" s="587"/>
      <c r="GY63" s="587"/>
      <c r="GZ63" s="587"/>
      <c r="HA63" s="587"/>
      <c r="HB63" s="587"/>
      <c r="HC63" s="587"/>
      <c r="HD63" s="587"/>
      <c r="HE63" s="587"/>
      <c r="HF63" s="587"/>
      <c r="HG63" s="587"/>
      <c r="HH63" s="587"/>
      <c r="HI63" s="587"/>
      <c r="HJ63" s="587"/>
      <c r="HK63" s="587"/>
      <c r="HL63" s="587"/>
      <c r="HM63" s="587"/>
      <c r="HN63" s="587"/>
      <c r="HO63" s="587"/>
      <c r="HP63" s="587"/>
      <c r="HQ63" s="587"/>
      <c r="HR63" s="587"/>
      <c r="HS63" s="587"/>
      <c r="HT63" s="587"/>
      <c r="HU63" s="587"/>
      <c r="HV63" s="587"/>
      <c r="HW63" s="587"/>
      <c r="HX63" s="587"/>
      <c r="HY63" s="587"/>
      <c r="HZ63" s="587"/>
      <c r="IA63" s="587"/>
      <c r="IB63" s="587"/>
      <c r="IC63" s="587"/>
    </row>
    <row r="64" spans="1:237" s="144" customFormat="1">
      <c r="A64" s="524" t="s">
        <v>166</v>
      </c>
      <c r="B64" s="512">
        <f>IFERROR(('Financial Statement1'!J154+'Financial Statement1'!J141)*$I$5/$I$6,"-")</f>
        <v>0</v>
      </c>
      <c r="C64" s="512">
        <f t="shared" si="21"/>
        <v>0</v>
      </c>
      <c r="D64" s="512">
        <f>IFERROR(('Financial Statement1'!I154+'Financial Statement1'!I141)*$I$5/$I$6,"-")</f>
        <v>0</v>
      </c>
      <c r="E64" s="512">
        <f t="shared" si="22"/>
        <v>0</v>
      </c>
      <c r="F64" s="512">
        <f>IFERROR(('Financial Statement1'!H154+'Financial Statement1'!H141)*$I$5/$I$6,"-")</f>
        <v>0</v>
      </c>
      <c r="G64" s="512">
        <f t="shared" si="23"/>
        <v>0</v>
      </c>
      <c r="H64" s="512">
        <f>IFERROR(('Financial Statement1'!G154+'Financial Statement1'!G141)*$I$5/$I$6,"-")</f>
        <v>0</v>
      </c>
      <c r="I64" s="517">
        <f t="shared" si="24"/>
        <v>0</v>
      </c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M64" s="143"/>
      <c r="AN64" s="143"/>
      <c r="AO64" s="143"/>
      <c r="AP64" s="143"/>
      <c r="AQ64" s="143"/>
      <c r="AR64" s="143"/>
      <c r="AS64" s="143"/>
      <c r="AT64" s="143"/>
      <c r="AU64" s="143"/>
      <c r="AV64" s="143"/>
      <c r="AW64" s="143"/>
      <c r="AX64" s="143"/>
      <c r="AY64" s="143"/>
      <c r="AZ64" s="143"/>
      <c r="BA64" s="143"/>
      <c r="BB64" s="143"/>
      <c r="BC64" s="143"/>
      <c r="BD64" s="143"/>
      <c r="BE64" s="143"/>
      <c r="BF64" s="143"/>
      <c r="BG64" s="143"/>
      <c r="BH64" s="143"/>
      <c r="BI64" s="143"/>
      <c r="BJ64" s="143"/>
      <c r="BK64" s="143"/>
      <c r="BL64" s="143"/>
      <c r="BM64" s="143"/>
      <c r="BN64" s="143"/>
      <c r="BO64" s="143"/>
      <c r="BP64" s="143"/>
      <c r="BQ64" s="143"/>
      <c r="BR64" s="143"/>
      <c r="BS64" s="143"/>
      <c r="BT64" s="143"/>
      <c r="BU64" s="143"/>
      <c r="BV64" s="143"/>
      <c r="BW64" s="143"/>
      <c r="BX64" s="143"/>
      <c r="BY64" s="143"/>
      <c r="BZ64" s="143"/>
      <c r="CA64" s="143"/>
      <c r="CB64" s="143"/>
      <c r="CC64" s="143"/>
      <c r="CD64" s="143"/>
      <c r="CE64" s="143"/>
      <c r="CF64" s="143"/>
      <c r="CG64" s="143"/>
      <c r="CH64" s="143"/>
      <c r="CI64" s="143"/>
      <c r="CJ64" s="143"/>
      <c r="CK64" s="143"/>
      <c r="CL64" s="143"/>
      <c r="CM64" s="143"/>
      <c r="CN64" s="143"/>
      <c r="CO64" s="143"/>
      <c r="CP64" s="143"/>
      <c r="CQ64" s="143"/>
      <c r="CR64" s="143"/>
      <c r="CS64" s="143"/>
      <c r="CT64" s="143"/>
      <c r="CU64" s="143"/>
      <c r="CV64" s="143"/>
      <c r="CW64" s="143"/>
      <c r="CX64" s="143"/>
      <c r="CY64" s="143"/>
      <c r="CZ64" s="143"/>
      <c r="DA64" s="143"/>
      <c r="DB64" s="143"/>
      <c r="DC64" s="143"/>
      <c r="DD64" s="143"/>
      <c r="DE64" s="143"/>
      <c r="DF64" s="143"/>
      <c r="DG64" s="143"/>
      <c r="DH64" s="143"/>
      <c r="DI64" s="143"/>
      <c r="DJ64" s="143"/>
      <c r="DK64" s="143"/>
      <c r="DL64" s="143"/>
      <c r="DM64" s="143"/>
      <c r="DN64" s="143"/>
      <c r="DO64" s="143"/>
      <c r="DP64" s="143"/>
      <c r="DQ64" s="143"/>
      <c r="DR64" s="143"/>
      <c r="DS64" s="143"/>
      <c r="DT64" s="143"/>
      <c r="DU64" s="143"/>
      <c r="DV64" s="143"/>
      <c r="DW64" s="143"/>
      <c r="DX64" s="143"/>
      <c r="DY64" s="143"/>
      <c r="DZ64" s="143"/>
      <c r="EA64" s="143"/>
      <c r="EB64" s="143"/>
      <c r="EC64" s="143"/>
      <c r="ED64" s="143"/>
      <c r="EE64" s="143"/>
      <c r="EF64" s="143"/>
      <c r="EG64" s="143"/>
      <c r="EH64" s="143"/>
      <c r="EI64" s="143"/>
      <c r="EJ64" s="143"/>
      <c r="EK64" s="143"/>
      <c r="EL64" s="143"/>
      <c r="EM64" s="143"/>
      <c r="EN64" s="143"/>
      <c r="EO64" s="143"/>
      <c r="EP64" s="143"/>
      <c r="EQ64" s="143"/>
      <c r="ER64" s="143"/>
      <c r="ES64" s="143"/>
      <c r="ET64" s="143"/>
      <c r="EU64" s="143"/>
      <c r="EV64" s="143"/>
      <c r="EW64" s="143"/>
      <c r="EX64" s="143"/>
      <c r="EY64" s="143"/>
      <c r="EZ64" s="143"/>
      <c r="FA64" s="143"/>
      <c r="FB64" s="143"/>
      <c r="FC64" s="143"/>
      <c r="FD64" s="143"/>
      <c r="FE64" s="143"/>
      <c r="FF64" s="143"/>
      <c r="FG64" s="143"/>
      <c r="FH64" s="143"/>
      <c r="FI64" s="143"/>
      <c r="FJ64" s="143"/>
      <c r="FK64" s="143"/>
      <c r="FL64" s="143"/>
      <c r="FM64" s="143"/>
      <c r="FN64" s="143"/>
      <c r="FO64" s="143"/>
      <c r="FP64" s="143"/>
      <c r="FQ64" s="143"/>
      <c r="FR64" s="143"/>
      <c r="FS64" s="143"/>
      <c r="FT64" s="143"/>
      <c r="FU64" s="143"/>
      <c r="FV64" s="143"/>
      <c r="FW64" s="143"/>
      <c r="FX64" s="143"/>
      <c r="FY64" s="143"/>
      <c r="FZ64" s="143"/>
      <c r="GA64" s="143"/>
      <c r="GB64" s="143"/>
      <c r="GC64" s="143"/>
      <c r="GD64" s="143"/>
      <c r="GE64" s="143"/>
      <c r="GF64" s="143"/>
      <c r="GG64" s="143"/>
      <c r="GH64" s="143"/>
      <c r="GI64" s="143"/>
      <c r="GJ64" s="143"/>
      <c r="GK64" s="143"/>
      <c r="GL64" s="143"/>
      <c r="GM64" s="143"/>
      <c r="GN64" s="143"/>
      <c r="GO64" s="143"/>
      <c r="GP64" s="143"/>
      <c r="GQ64" s="143"/>
      <c r="GR64" s="143"/>
      <c r="GS64" s="143"/>
      <c r="GT64" s="143"/>
      <c r="GU64" s="143"/>
      <c r="GV64" s="143"/>
      <c r="GW64" s="143"/>
      <c r="GX64" s="143"/>
      <c r="GY64" s="143"/>
      <c r="GZ64" s="143"/>
      <c r="HA64" s="143"/>
      <c r="HB64" s="143"/>
      <c r="HC64" s="143"/>
      <c r="HD64" s="143"/>
      <c r="HE64" s="143"/>
      <c r="HF64" s="143"/>
      <c r="HG64" s="143"/>
      <c r="HH64" s="143"/>
      <c r="HI64" s="143"/>
      <c r="HJ64" s="143"/>
      <c r="HK64" s="143"/>
      <c r="HL64" s="143"/>
      <c r="HM64" s="143"/>
      <c r="HN64" s="143"/>
      <c r="HO64" s="143"/>
      <c r="HP64" s="143"/>
      <c r="HQ64" s="143"/>
      <c r="HR64" s="143"/>
      <c r="HS64" s="143"/>
      <c r="HT64" s="143"/>
      <c r="HU64" s="143"/>
      <c r="HV64" s="143"/>
      <c r="HW64" s="143"/>
      <c r="HX64" s="143"/>
      <c r="HY64" s="143"/>
      <c r="HZ64" s="143"/>
      <c r="IA64" s="143"/>
      <c r="IB64" s="143"/>
      <c r="IC64" s="143"/>
    </row>
    <row r="65" spans="1:237" s="144" customFormat="1" ht="45">
      <c r="A65" s="524" t="s">
        <v>165</v>
      </c>
      <c r="B65" s="512">
        <f>IFERROR(('Financial Statement1'!J161)*$I$5/$I$6,"-")</f>
        <v>0</v>
      </c>
      <c r="C65" s="512">
        <f t="shared" si="21"/>
        <v>0</v>
      </c>
      <c r="D65" s="512">
        <f>IFERROR(('Financial Statement1'!I161)*$I$5/$I$6,"-")</f>
        <v>0</v>
      </c>
      <c r="E65" s="512">
        <f t="shared" si="22"/>
        <v>0</v>
      </c>
      <c r="F65" s="512">
        <f>IFERROR(('Financial Statement1'!H161)*$I$5/$I$6,"-")</f>
        <v>0</v>
      </c>
      <c r="G65" s="512">
        <f t="shared" si="23"/>
        <v>0</v>
      </c>
      <c r="H65" s="512">
        <f>IFERROR(('Financial Statement1'!G161)*$I$5/$I$6,"-")</f>
        <v>0</v>
      </c>
      <c r="I65" s="517">
        <f t="shared" si="24"/>
        <v>0</v>
      </c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L65" s="143"/>
      <c r="AM65" s="143"/>
      <c r="AN65" s="143"/>
      <c r="AO65" s="143"/>
      <c r="AP65" s="143"/>
      <c r="AQ65" s="143"/>
      <c r="AR65" s="143"/>
      <c r="AS65" s="143"/>
      <c r="AT65" s="143"/>
      <c r="AU65" s="143"/>
      <c r="AV65" s="143"/>
      <c r="AW65" s="143"/>
      <c r="AX65" s="143"/>
      <c r="AY65" s="143"/>
      <c r="AZ65" s="143"/>
      <c r="BA65" s="143"/>
      <c r="BB65" s="143"/>
      <c r="BC65" s="143"/>
      <c r="BD65" s="143"/>
      <c r="BE65" s="143"/>
      <c r="BF65" s="143"/>
      <c r="BG65" s="143"/>
      <c r="BH65" s="143"/>
      <c r="BI65" s="143"/>
      <c r="BJ65" s="143"/>
      <c r="BK65" s="143"/>
      <c r="BL65" s="143"/>
      <c r="BM65" s="143"/>
      <c r="BN65" s="143"/>
      <c r="BO65" s="143"/>
      <c r="BP65" s="143"/>
      <c r="BQ65" s="143"/>
      <c r="BR65" s="143"/>
      <c r="BS65" s="143"/>
      <c r="BT65" s="143"/>
      <c r="BU65" s="143"/>
      <c r="BV65" s="143"/>
      <c r="BW65" s="143"/>
      <c r="BX65" s="143"/>
      <c r="BY65" s="143"/>
      <c r="BZ65" s="143"/>
      <c r="CA65" s="143"/>
      <c r="CB65" s="143"/>
      <c r="CC65" s="143"/>
      <c r="CD65" s="143"/>
      <c r="CE65" s="143"/>
      <c r="CF65" s="143"/>
      <c r="CG65" s="143"/>
      <c r="CH65" s="143"/>
      <c r="CI65" s="143"/>
      <c r="CJ65" s="143"/>
      <c r="CK65" s="143"/>
      <c r="CL65" s="143"/>
      <c r="CM65" s="143"/>
      <c r="CN65" s="143"/>
      <c r="CO65" s="143"/>
      <c r="CP65" s="143"/>
      <c r="CQ65" s="143"/>
      <c r="CR65" s="143"/>
      <c r="CS65" s="143"/>
      <c r="CT65" s="143"/>
      <c r="CU65" s="143"/>
      <c r="CV65" s="143"/>
      <c r="CW65" s="143"/>
      <c r="CX65" s="143"/>
      <c r="CY65" s="143"/>
      <c r="CZ65" s="143"/>
      <c r="DA65" s="143"/>
      <c r="DB65" s="143"/>
      <c r="DC65" s="143"/>
      <c r="DD65" s="143"/>
      <c r="DE65" s="143"/>
      <c r="DF65" s="143"/>
      <c r="DG65" s="143"/>
      <c r="DH65" s="143"/>
      <c r="DI65" s="143"/>
      <c r="DJ65" s="143"/>
      <c r="DK65" s="143"/>
      <c r="DL65" s="143"/>
      <c r="DM65" s="143"/>
      <c r="DN65" s="143"/>
      <c r="DO65" s="143"/>
      <c r="DP65" s="143"/>
      <c r="DQ65" s="143"/>
      <c r="DR65" s="143"/>
      <c r="DS65" s="143"/>
      <c r="DT65" s="143"/>
      <c r="DU65" s="143"/>
      <c r="DV65" s="143"/>
      <c r="DW65" s="143"/>
      <c r="DX65" s="143"/>
      <c r="DY65" s="143"/>
      <c r="DZ65" s="143"/>
      <c r="EA65" s="143"/>
      <c r="EB65" s="143"/>
      <c r="EC65" s="143"/>
      <c r="ED65" s="143"/>
      <c r="EE65" s="143"/>
      <c r="EF65" s="143"/>
      <c r="EG65" s="143"/>
      <c r="EH65" s="143"/>
      <c r="EI65" s="143"/>
      <c r="EJ65" s="143"/>
      <c r="EK65" s="143"/>
      <c r="EL65" s="143"/>
      <c r="EM65" s="143"/>
      <c r="EN65" s="143"/>
      <c r="EO65" s="143"/>
      <c r="EP65" s="143"/>
      <c r="EQ65" s="143"/>
      <c r="ER65" s="143"/>
      <c r="ES65" s="143"/>
      <c r="ET65" s="143"/>
      <c r="EU65" s="143"/>
      <c r="EV65" s="143"/>
      <c r="EW65" s="143"/>
      <c r="EX65" s="143"/>
      <c r="EY65" s="143"/>
      <c r="EZ65" s="143"/>
      <c r="FA65" s="143"/>
      <c r="FB65" s="143"/>
      <c r="FC65" s="143"/>
      <c r="FD65" s="143"/>
      <c r="FE65" s="143"/>
      <c r="FF65" s="143"/>
      <c r="FG65" s="143"/>
      <c r="FH65" s="143"/>
      <c r="FI65" s="143"/>
      <c r="FJ65" s="143"/>
      <c r="FK65" s="143"/>
      <c r="FL65" s="143"/>
      <c r="FM65" s="143"/>
      <c r="FN65" s="143"/>
      <c r="FO65" s="143"/>
      <c r="FP65" s="143"/>
      <c r="FQ65" s="143"/>
      <c r="FR65" s="143"/>
      <c r="FS65" s="143"/>
      <c r="FT65" s="143"/>
      <c r="FU65" s="143"/>
      <c r="FV65" s="143"/>
      <c r="FW65" s="143"/>
      <c r="FX65" s="143"/>
      <c r="FY65" s="143"/>
      <c r="FZ65" s="143"/>
      <c r="GA65" s="143"/>
      <c r="GB65" s="143"/>
      <c r="GC65" s="143"/>
      <c r="GD65" s="143"/>
      <c r="GE65" s="143"/>
      <c r="GF65" s="143"/>
      <c r="GG65" s="143"/>
      <c r="GH65" s="143"/>
      <c r="GI65" s="143"/>
      <c r="GJ65" s="143"/>
      <c r="GK65" s="143"/>
      <c r="GL65" s="143"/>
      <c r="GM65" s="143"/>
      <c r="GN65" s="143"/>
      <c r="GO65" s="143"/>
      <c r="GP65" s="143"/>
      <c r="GQ65" s="143"/>
      <c r="GR65" s="143"/>
      <c r="GS65" s="143"/>
      <c r="GT65" s="143"/>
      <c r="GU65" s="143"/>
      <c r="GV65" s="143"/>
      <c r="GW65" s="143"/>
      <c r="GX65" s="143"/>
      <c r="GY65" s="143"/>
      <c r="GZ65" s="143"/>
      <c r="HA65" s="143"/>
      <c r="HB65" s="143"/>
      <c r="HC65" s="143"/>
      <c r="HD65" s="143"/>
      <c r="HE65" s="143"/>
      <c r="HF65" s="143"/>
      <c r="HG65" s="143"/>
      <c r="HH65" s="143"/>
      <c r="HI65" s="143"/>
      <c r="HJ65" s="143"/>
      <c r="HK65" s="143"/>
      <c r="HL65" s="143"/>
      <c r="HM65" s="143"/>
      <c r="HN65" s="143"/>
      <c r="HO65" s="143"/>
      <c r="HP65" s="143"/>
      <c r="HQ65" s="143"/>
      <c r="HR65" s="143"/>
      <c r="HS65" s="143"/>
      <c r="HT65" s="143"/>
      <c r="HU65" s="143"/>
      <c r="HV65" s="143"/>
      <c r="HW65" s="143"/>
      <c r="HX65" s="143"/>
      <c r="HY65" s="143"/>
      <c r="HZ65" s="143"/>
      <c r="IA65" s="143"/>
      <c r="IB65" s="143"/>
      <c r="IC65" s="143"/>
    </row>
    <row r="66" spans="1:237" s="144" customFormat="1" ht="30">
      <c r="A66" s="524" t="s">
        <v>172</v>
      </c>
      <c r="B66" s="512">
        <f>IFERROR(('Financial Statement1'!J149)*$I$5/$I$6,"-")</f>
        <v>0</v>
      </c>
      <c r="C66" s="512">
        <f t="shared" si="21"/>
        <v>0</v>
      </c>
      <c r="D66" s="512">
        <f>IFERROR(('Financial Statement1'!I149)*$I$5/$I$6,"-")</f>
        <v>0</v>
      </c>
      <c r="E66" s="512">
        <f t="shared" si="22"/>
        <v>0</v>
      </c>
      <c r="F66" s="512">
        <f>IFERROR(('Financial Statement1'!H149)*$I$5/$I$6,"-")</f>
        <v>0</v>
      </c>
      <c r="G66" s="512">
        <f t="shared" si="23"/>
        <v>0</v>
      </c>
      <c r="H66" s="512">
        <f>IFERROR(('Financial Statement1'!G149)*$I$5/$I$6,"-")</f>
        <v>0</v>
      </c>
      <c r="I66" s="517">
        <f t="shared" si="24"/>
        <v>0</v>
      </c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  <c r="AI66" s="143"/>
      <c r="AJ66" s="143"/>
      <c r="AK66" s="143"/>
      <c r="AL66" s="143"/>
      <c r="AM66" s="143"/>
      <c r="AN66" s="143"/>
      <c r="AO66" s="143"/>
      <c r="AP66" s="143"/>
      <c r="AQ66" s="143"/>
      <c r="AR66" s="143"/>
      <c r="AS66" s="143"/>
      <c r="AT66" s="143"/>
      <c r="AU66" s="143"/>
      <c r="AV66" s="143"/>
      <c r="AW66" s="143"/>
      <c r="AX66" s="143"/>
      <c r="AY66" s="143"/>
      <c r="AZ66" s="143"/>
      <c r="BA66" s="143"/>
      <c r="BB66" s="143"/>
      <c r="BC66" s="143"/>
      <c r="BD66" s="143"/>
      <c r="BE66" s="143"/>
      <c r="BF66" s="143"/>
      <c r="BG66" s="143"/>
      <c r="BH66" s="143"/>
      <c r="BI66" s="143"/>
      <c r="BJ66" s="143"/>
      <c r="BK66" s="143"/>
      <c r="BL66" s="143"/>
      <c r="BM66" s="143"/>
      <c r="BN66" s="143"/>
      <c r="BO66" s="143"/>
      <c r="BP66" s="143"/>
      <c r="BQ66" s="143"/>
      <c r="BR66" s="143"/>
      <c r="BS66" s="143"/>
      <c r="BT66" s="143"/>
      <c r="BU66" s="143"/>
      <c r="BV66" s="143"/>
      <c r="BW66" s="143"/>
      <c r="BX66" s="143"/>
      <c r="BY66" s="143"/>
      <c r="BZ66" s="143"/>
      <c r="CA66" s="143"/>
      <c r="CB66" s="143"/>
      <c r="CC66" s="143"/>
      <c r="CD66" s="143"/>
      <c r="CE66" s="143"/>
      <c r="CF66" s="143"/>
      <c r="CG66" s="143"/>
      <c r="CH66" s="143"/>
      <c r="CI66" s="143"/>
      <c r="CJ66" s="143"/>
      <c r="CK66" s="143"/>
      <c r="CL66" s="143"/>
      <c r="CM66" s="143"/>
      <c r="CN66" s="143"/>
      <c r="CO66" s="143"/>
      <c r="CP66" s="143"/>
      <c r="CQ66" s="143"/>
      <c r="CR66" s="143"/>
      <c r="CS66" s="143"/>
      <c r="CT66" s="143"/>
      <c r="CU66" s="143"/>
      <c r="CV66" s="143"/>
      <c r="CW66" s="143"/>
      <c r="CX66" s="143"/>
      <c r="CY66" s="143"/>
      <c r="CZ66" s="143"/>
      <c r="DA66" s="143"/>
      <c r="DB66" s="143"/>
      <c r="DC66" s="143"/>
      <c r="DD66" s="143"/>
      <c r="DE66" s="143"/>
      <c r="DF66" s="143"/>
      <c r="DG66" s="143"/>
      <c r="DH66" s="143"/>
      <c r="DI66" s="143"/>
      <c r="DJ66" s="143"/>
      <c r="DK66" s="143"/>
      <c r="DL66" s="143"/>
      <c r="DM66" s="143"/>
      <c r="DN66" s="143"/>
      <c r="DO66" s="143"/>
      <c r="DP66" s="143"/>
      <c r="DQ66" s="143"/>
      <c r="DR66" s="143"/>
      <c r="DS66" s="143"/>
      <c r="DT66" s="143"/>
      <c r="DU66" s="143"/>
      <c r="DV66" s="143"/>
      <c r="DW66" s="143"/>
      <c r="DX66" s="143"/>
      <c r="DY66" s="143"/>
      <c r="DZ66" s="143"/>
      <c r="EA66" s="143"/>
      <c r="EB66" s="143"/>
      <c r="EC66" s="143"/>
      <c r="ED66" s="143"/>
      <c r="EE66" s="143"/>
      <c r="EF66" s="143"/>
      <c r="EG66" s="143"/>
      <c r="EH66" s="143"/>
      <c r="EI66" s="143"/>
      <c r="EJ66" s="143"/>
      <c r="EK66" s="143"/>
      <c r="EL66" s="143"/>
      <c r="EM66" s="143"/>
      <c r="EN66" s="143"/>
      <c r="EO66" s="143"/>
      <c r="EP66" s="143"/>
      <c r="EQ66" s="143"/>
      <c r="ER66" s="143"/>
      <c r="ES66" s="143"/>
      <c r="ET66" s="143"/>
      <c r="EU66" s="143"/>
      <c r="EV66" s="143"/>
      <c r="EW66" s="143"/>
      <c r="EX66" s="143"/>
      <c r="EY66" s="143"/>
      <c r="EZ66" s="143"/>
      <c r="FA66" s="143"/>
      <c r="FB66" s="143"/>
      <c r="FC66" s="143"/>
      <c r="FD66" s="143"/>
      <c r="FE66" s="143"/>
      <c r="FF66" s="143"/>
      <c r="FG66" s="143"/>
      <c r="FH66" s="143"/>
      <c r="FI66" s="143"/>
      <c r="FJ66" s="143"/>
      <c r="FK66" s="143"/>
      <c r="FL66" s="143"/>
      <c r="FM66" s="143"/>
      <c r="FN66" s="143"/>
      <c r="FO66" s="143"/>
      <c r="FP66" s="143"/>
      <c r="FQ66" s="143"/>
      <c r="FR66" s="143"/>
      <c r="FS66" s="143"/>
      <c r="FT66" s="143"/>
      <c r="FU66" s="143"/>
      <c r="FV66" s="143"/>
      <c r="FW66" s="143"/>
      <c r="FX66" s="143"/>
      <c r="FY66" s="143"/>
      <c r="FZ66" s="143"/>
      <c r="GA66" s="143"/>
      <c r="GB66" s="143"/>
      <c r="GC66" s="143"/>
      <c r="GD66" s="143"/>
      <c r="GE66" s="143"/>
      <c r="GF66" s="143"/>
      <c r="GG66" s="143"/>
      <c r="GH66" s="143"/>
      <c r="GI66" s="143"/>
      <c r="GJ66" s="143"/>
      <c r="GK66" s="143"/>
      <c r="GL66" s="143"/>
      <c r="GM66" s="143"/>
      <c r="GN66" s="143"/>
      <c r="GO66" s="143"/>
      <c r="GP66" s="143"/>
      <c r="GQ66" s="143"/>
      <c r="GR66" s="143"/>
      <c r="GS66" s="143"/>
      <c r="GT66" s="143"/>
      <c r="GU66" s="143"/>
      <c r="GV66" s="143"/>
      <c r="GW66" s="143"/>
      <c r="GX66" s="143"/>
      <c r="GY66" s="143"/>
      <c r="GZ66" s="143"/>
      <c r="HA66" s="143"/>
      <c r="HB66" s="143"/>
      <c r="HC66" s="143"/>
      <c r="HD66" s="143"/>
      <c r="HE66" s="143"/>
      <c r="HF66" s="143"/>
      <c r="HG66" s="143"/>
      <c r="HH66" s="143"/>
      <c r="HI66" s="143"/>
      <c r="HJ66" s="143"/>
      <c r="HK66" s="143"/>
      <c r="HL66" s="143"/>
      <c r="HM66" s="143"/>
      <c r="HN66" s="143"/>
      <c r="HO66" s="143"/>
      <c r="HP66" s="143"/>
      <c r="HQ66" s="143"/>
      <c r="HR66" s="143"/>
      <c r="HS66" s="143"/>
      <c r="HT66" s="143"/>
      <c r="HU66" s="143"/>
      <c r="HV66" s="143"/>
      <c r="HW66" s="143"/>
      <c r="HX66" s="143"/>
      <c r="HY66" s="143"/>
      <c r="HZ66" s="143"/>
      <c r="IA66" s="143"/>
      <c r="IB66" s="143"/>
      <c r="IC66" s="143"/>
    </row>
    <row r="67" spans="1:237" s="144" customFormat="1" ht="15" customHeight="1">
      <c r="A67" s="524" t="s">
        <v>125</v>
      </c>
      <c r="B67" s="512">
        <f>IFERROR(('Financial Statement1'!J162+'Financial Statement1'!J163+'Financial Statement1'!J159+'Financial Statement1'!J136+'Financial Statement1'!J142)*$I$5/$I$6,"-")</f>
        <v>0</v>
      </c>
      <c r="C67" s="512">
        <f t="shared" si="21"/>
        <v>0</v>
      </c>
      <c r="D67" s="512">
        <f>IFERROR(('Financial Statement1'!I162+'Financial Statement1'!I163+'Financial Statement1'!I159+'Financial Statement1'!I136+'Financial Statement1'!I142)*$I$5/$I$6,"-")</f>
        <v>0</v>
      </c>
      <c r="E67" s="512">
        <f t="shared" si="22"/>
        <v>0</v>
      </c>
      <c r="F67" s="512">
        <f>IFERROR(('Financial Statement1'!H162+'Financial Statement1'!H163+'Financial Statement1'!H159+'Financial Statement1'!H136+'Financial Statement1'!H142)*$I$5/$I$6,"-")</f>
        <v>0</v>
      </c>
      <c r="G67" s="512">
        <f t="shared" si="23"/>
        <v>0</v>
      </c>
      <c r="H67" s="512">
        <f>IFERROR(('Financial Statement1'!G162+'Financial Statement1'!G163+'Financial Statement1'!G159+'Financial Statement1'!G136+'Financial Statement1'!G142)*$I$5/$I$6,"-")</f>
        <v>0</v>
      </c>
      <c r="I67" s="517" t="str">
        <f t="shared" si="24"/>
        <v>-</v>
      </c>
      <c r="J67" s="1143" t="s">
        <v>613</v>
      </c>
      <c r="K67" s="1144"/>
      <c r="L67" s="1144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L67" s="143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3"/>
      <c r="BG67" s="143"/>
      <c r="BH67" s="143"/>
      <c r="BI67" s="143"/>
      <c r="BJ67" s="143"/>
      <c r="BK67" s="143"/>
      <c r="BL67" s="143"/>
      <c r="BM67" s="143"/>
      <c r="BN67" s="143"/>
      <c r="BO67" s="143"/>
      <c r="BP67" s="143"/>
      <c r="BQ67" s="143"/>
      <c r="BR67" s="143"/>
      <c r="BS67" s="143"/>
      <c r="BT67" s="143"/>
      <c r="BU67" s="143"/>
      <c r="BV67" s="143"/>
      <c r="BW67" s="143"/>
      <c r="BX67" s="143"/>
      <c r="BY67" s="143"/>
      <c r="BZ67" s="143"/>
      <c r="CA67" s="143"/>
      <c r="CB67" s="143"/>
      <c r="CC67" s="143"/>
      <c r="CD67" s="143"/>
      <c r="CE67" s="143"/>
      <c r="CF67" s="143"/>
      <c r="CG67" s="143"/>
      <c r="CH67" s="143"/>
      <c r="CI67" s="143"/>
      <c r="CJ67" s="143"/>
      <c r="CK67" s="143"/>
      <c r="CL67" s="143"/>
      <c r="CM67" s="143"/>
      <c r="CN67" s="143"/>
      <c r="CO67" s="143"/>
      <c r="CP67" s="143"/>
      <c r="CQ67" s="143"/>
      <c r="CR67" s="143"/>
      <c r="CS67" s="143"/>
      <c r="CT67" s="143"/>
      <c r="CU67" s="143"/>
      <c r="CV67" s="143"/>
      <c r="CW67" s="143"/>
      <c r="CX67" s="143"/>
      <c r="CY67" s="143"/>
      <c r="CZ67" s="143"/>
      <c r="DA67" s="143"/>
      <c r="DB67" s="143"/>
      <c r="DC67" s="143"/>
      <c r="DD67" s="143"/>
      <c r="DE67" s="143"/>
      <c r="DF67" s="143"/>
      <c r="DG67" s="143"/>
      <c r="DH67" s="143"/>
      <c r="DI67" s="143"/>
      <c r="DJ67" s="143"/>
      <c r="DK67" s="143"/>
      <c r="DL67" s="143"/>
      <c r="DM67" s="143"/>
      <c r="DN67" s="143"/>
      <c r="DO67" s="143"/>
      <c r="DP67" s="143"/>
      <c r="DQ67" s="143"/>
      <c r="DR67" s="143"/>
      <c r="DS67" s="143"/>
      <c r="DT67" s="143"/>
      <c r="DU67" s="143"/>
      <c r="DV67" s="143"/>
      <c r="DW67" s="143"/>
      <c r="DX67" s="143"/>
      <c r="DY67" s="143"/>
      <c r="DZ67" s="143"/>
      <c r="EA67" s="143"/>
      <c r="EB67" s="143"/>
      <c r="EC67" s="143"/>
      <c r="ED67" s="143"/>
      <c r="EE67" s="143"/>
      <c r="EF67" s="143"/>
      <c r="EG67" s="143"/>
      <c r="EH67" s="143"/>
      <c r="EI67" s="143"/>
      <c r="EJ67" s="143"/>
      <c r="EK67" s="143"/>
      <c r="EL67" s="143"/>
      <c r="EM67" s="143"/>
      <c r="EN67" s="143"/>
      <c r="EO67" s="143"/>
      <c r="EP67" s="143"/>
      <c r="EQ67" s="143"/>
      <c r="ER67" s="143"/>
      <c r="ES67" s="143"/>
      <c r="ET67" s="143"/>
      <c r="EU67" s="143"/>
      <c r="EV67" s="143"/>
      <c r="EW67" s="143"/>
      <c r="EX67" s="143"/>
      <c r="EY67" s="143"/>
      <c r="EZ67" s="143"/>
      <c r="FA67" s="143"/>
      <c r="FB67" s="143"/>
      <c r="FC67" s="143"/>
      <c r="FD67" s="143"/>
      <c r="FE67" s="143"/>
      <c r="FF67" s="143"/>
      <c r="FG67" s="143"/>
      <c r="FH67" s="143"/>
      <c r="FI67" s="143"/>
      <c r="FJ67" s="143"/>
      <c r="FK67" s="143"/>
      <c r="FL67" s="143"/>
      <c r="FM67" s="143"/>
      <c r="FN67" s="143"/>
      <c r="FO67" s="143"/>
      <c r="FP67" s="143"/>
      <c r="FQ67" s="143"/>
      <c r="FR67" s="143"/>
      <c r="FS67" s="143"/>
      <c r="FT67" s="143"/>
      <c r="FU67" s="143"/>
      <c r="FV67" s="143"/>
      <c r="FW67" s="143"/>
      <c r="FX67" s="143"/>
      <c r="FY67" s="143"/>
      <c r="FZ67" s="143"/>
      <c r="GA67" s="143"/>
      <c r="GB67" s="143"/>
      <c r="GC67" s="143"/>
      <c r="GD67" s="143"/>
      <c r="GE67" s="143"/>
      <c r="GF67" s="143"/>
      <c r="GG67" s="143"/>
      <c r="GH67" s="143"/>
      <c r="GI67" s="143"/>
      <c r="GJ67" s="143"/>
      <c r="GK67" s="143"/>
      <c r="GL67" s="143"/>
      <c r="GM67" s="143"/>
      <c r="GN67" s="143"/>
      <c r="GO67" s="143"/>
      <c r="GP67" s="143"/>
      <c r="GQ67" s="143"/>
      <c r="GR67" s="143"/>
      <c r="GS67" s="143"/>
      <c r="GT67" s="143"/>
      <c r="GU67" s="143"/>
      <c r="GV67" s="143"/>
      <c r="GW67" s="143"/>
      <c r="GX67" s="143"/>
      <c r="GY67" s="143"/>
      <c r="GZ67" s="143"/>
      <c r="HA67" s="143"/>
      <c r="HB67" s="143"/>
      <c r="HC67" s="143"/>
      <c r="HD67" s="143"/>
      <c r="HE67" s="143"/>
      <c r="HF67" s="143"/>
      <c r="HG67" s="143"/>
      <c r="HH67" s="143"/>
      <c r="HI67" s="143"/>
      <c r="HJ67" s="143"/>
      <c r="HK67" s="143"/>
      <c r="HL67" s="143"/>
      <c r="HM67" s="143"/>
      <c r="HN67" s="143"/>
      <c r="HO67" s="143"/>
      <c r="HP67" s="143"/>
      <c r="HQ67" s="143"/>
      <c r="HR67" s="143"/>
      <c r="HS67" s="143"/>
      <c r="HT67" s="143"/>
      <c r="HU67" s="143"/>
      <c r="HV67" s="143"/>
      <c r="HW67" s="143"/>
      <c r="HX67" s="143"/>
      <c r="HY67" s="143"/>
      <c r="HZ67" s="143"/>
      <c r="IA67" s="143"/>
      <c r="IB67" s="143"/>
      <c r="IC67" s="143"/>
    </row>
    <row r="68" spans="1:237" s="183" customFormat="1" ht="15.75" customHeight="1">
      <c r="A68" s="557" t="s">
        <v>30</v>
      </c>
      <c r="B68" s="560">
        <f>IFERROR(B61+B63+B62,"0.00")</f>
        <v>0</v>
      </c>
      <c r="C68" s="560">
        <f t="shared" si="21"/>
        <v>0</v>
      </c>
      <c r="D68" s="560">
        <f>IFERROR(D61+D63+D62,"0.00")</f>
        <v>0</v>
      </c>
      <c r="E68" s="560">
        <f t="shared" si="22"/>
        <v>0</v>
      </c>
      <c r="F68" s="560">
        <f>IFERROR(F61+F63+F62,"0.00")</f>
        <v>0</v>
      </c>
      <c r="G68" s="560">
        <f t="shared" si="23"/>
        <v>0</v>
      </c>
      <c r="H68" s="560">
        <f>IFERROR(H61+H63+H62,"0.00")</f>
        <v>0</v>
      </c>
      <c r="I68" s="642">
        <f t="shared" si="24"/>
        <v>0</v>
      </c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87"/>
      <c r="AB68" s="587"/>
      <c r="AC68" s="587"/>
      <c r="AD68" s="587"/>
      <c r="AE68" s="587"/>
      <c r="AF68" s="587"/>
      <c r="AG68" s="587"/>
      <c r="AH68" s="587"/>
      <c r="AI68" s="587"/>
      <c r="AJ68" s="587"/>
      <c r="AK68" s="587"/>
      <c r="AL68" s="587"/>
      <c r="AM68" s="587"/>
      <c r="AN68" s="587"/>
      <c r="AO68" s="587"/>
      <c r="AP68" s="587"/>
      <c r="AQ68" s="587"/>
      <c r="AR68" s="587"/>
      <c r="AS68" s="587"/>
      <c r="AT68" s="587"/>
      <c r="AU68" s="587"/>
      <c r="AV68" s="587"/>
      <c r="AW68" s="587"/>
      <c r="AX68" s="587"/>
      <c r="AY68" s="587"/>
      <c r="AZ68" s="587"/>
      <c r="BA68" s="587"/>
      <c r="BB68" s="587"/>
      <c r="BC68" s="587"/>
      <c r="BD68" s="587"/>
      <c r="BE68" s="587"/>
      <c r="BF68" s="587"/>
      <c r="BG68" s="587"/>
      <c r="BH68" s="587"/>
      <c r="BI68" s="587"/>
      <c r="BJ68" s="587"/>
      <c r="BK68" s="587"/>
      <c r="BL68" s="587"/>
      <c r="BM68" s="587"/>
      <c r="BN68" s="587"/>
      <c r="BO68" s="587"/>
      <c r="BP68" s="587"/>
      <c r="BQ68" s="587"/>
      <c r="BR68" s="587"/>
      <c r="BS68" s="587"/>
      <c r="BT68" s="587"/>
      <c r="BU68" s="587"/>
      <c r="BV68" s="587"/>
      <c r="BW68" s="587"/>
      <c r="BX68" s="587"/>
      <c r="BY68" s="587"/>
      <c r="BZ68" s="587"/>
      <c r="CA68" s="587"/>
      <c r="CB68" s="587"/>
      <c r="CC68" s="587"/>
      <c r="CD68" s="587"/>
      <c r="CE68" s="587"/>
      <c r="CF68" s="587"/>
      <c r="CG68" s="587"/>
      <c r="CH68" s="587"/>
      <c r="CI68" s="587"/>
      <c r="CJ68" s="587"/>
      <c r="CK68" s="587"/>
      <c r="CL68" s="587"/>
      <c r="CM68" s="587"/>
      <c r="CN68" s="587"/>
      <c r="CO68" s="587"/>
      <c r="CP68" s="587"/>
      <c r="CQ68" s="587"/>
      <c r="CR68" s="587"/>
      <c r="CS68" s="587"/>
      <c r="CT68" s="587"/>
      <c r="CU68" s="587"/>
      <c r="CV68" s="587"/>
      <c r="CW68" s="587"/>
      <c r="CX68" s="587"/>
      <c r="CY68" s="587"/>
      <c r="CZ68" s="587"/>
      <c r="DA68" s="587"/>
      <c r="DB68" s="587"/>
      <c r="DC68" s="587"/>
      <c r="DD68" s="587"/>
      <c r="DE68" s="587"/>
      <c r="DF68" s="587"/>
      <c r="DG68" s="587"/>
      <c r="DH68" s="587"/>
      <c r="DI68" s="587"/>
      <c r="DJ68" s="587"/>
      <c r="DK68" s="587"/>
      <c r="DL68" s="587"/>
      <c r="DM68" s="587"/>
      <c r="DN68" s="587"/>
      <c r="DO68" s="587"/>
      <c r="DP68" s="587"/>
      <c r="DQ68" s="587"/>
      <c r="DR68" s="587"/>
      <c r="DS68" s="587"/>
      <c r="DT68" s="587"/>
      <c r="DU68" s="587"/>
      <c r="DV68" s="587"/>
      <c r="DW68" s="587"/>
      <c r="DX68" s="587"/>
      <c r="DY68" s="587"/>
      <c r="DZ68" s="587"/>
      <c r="EA68" s="587"/>
      <c r="EB68" s="587"/>
      <c r="EC68" s="587"/>
      <c r="ED68" s="587"/>
      <c r="EE68" s="587"/>
      <c r="EF68" s="587"/>
      <c r="EG68" s="587"/>
      <c r="EH68" s="587"/>
      <c r="EI68" s="587"/>
      <c r="EJ68" s="587"/>
      <c r="EK68" s="587"/>
      <c r="EL68" s="587"/>
      <c r="EM68" s="587"/>
      <c r="EN68" s="587"/>
      <c r="EO68" s="587"/>
      <c r="EP68" s="587"/>
      <c r="EQ68" s="587"/>
      <c r="ER68" s="587"/>
      <c r="ES68" s="587"/>
      <c r="ET68" s="587"/>
      <c r="EU68" s="587"/>
      <c r="EV68" s="587"/>
      <c r="EW68" s="587"/>
      <c r="EX68" s="587"/>
      <c r="EY68" s="587"/>
      <c r="EZ68" s="587"/>
      <c r="FA68" s="587"/>
      <c r="FB68" s="587"/>
      <c r="FC68" s="587"/>
      <c r="FD68" s="587"/>
      <c r="FE68" s="587"/>
      <c r="FF68" s="587"/>
      <c r="FG68" s="587"/>
      <c r="FH68" s="587"/>
      <c r="FI68" s="587"/>
      <c r="FJ68" s="587"/>
      <c r="FK68" s="587"/>
      <c r="FL68" s="587"/>
      <c r="FM68" s="587"/>
      <c r="FN68" s="587"/>
      <c r="FO68" s="587"/>
      <c r="FP68" s="587"/>
      <c r="FQ68" s="587"/>
      <c r="FR68" s="587"/>
      <c r="FS68" s="587"/>
      <c r="FT68" s="587"/>
      <c r="FU68" s="587"/>
      <c r="FV68" s="587"/>
      <c r="FW68" s="587"/>
      <c r="FX68" s="587"/>
      <c r="FY68" s="587"/>
      <c r="FZ68" s="587"/>
      <c r="GA68" s="587"/>
      <c r="GB68" s="587"/>
      <c r="GC68" s="587"/>
      <c r="GD68" s="587"/>
      <c r="GE68" s="587"/>
      <c r="GF68" s="587"/>
      <c r="GG68" s="587"/>
      <c r="GH68" s="587"/>
      <c r="GI68" s="587"/>
      <c r="GJ68" s="587"/>
      <c r="GK68" s="587"/>
      <c r="GL68" s="587"/>
      <c r="GM68" s="587"/>
      <c r="GN68" s="587"/>
      <c r="GO68" s="587"/>
      <c r="GP68" s="587"/>
      <c r="GQ68" s="587"/>
      <c r="GR68" s="587"/>
      <c r="GS68" s="587"/>
      <c r="GT68" s="587"/>
      <c r="GU68" s="587"/>
      <c r="GV68" s="587"/>
      <c r="GW68" s="587"/>
      <c r="GX68" s="587"/>
      <c r="GY68" s="587"/>
      <c r="GZ68" s="587"/>
      <c r="HA68" s="587"/>
      <c r="HB68" s="587"/>
      <c r="HC68" s="587"/>
      <c r="HD68" s="587"/>
      <c r="HE68" s="587"/>
      <c r="HF68" s="587"/>
      <c r="HG68" s="587"/>
      <c r="HH68" s="587"/>
      <c r="HI68" s="587"/>
      <c r="HJ68" s="587"/>
      <c r="HK68" s="587"/>
      <c r="HL68" s="587"/>
      <c r="HM68" s="587"/>
      <c r="HN68" s="587"/>
      <c r="HO68" s="587"/>
      <c r="HP68" s="587"/>
      <c r="HQ68" s="587"/>
      <c r="HR68" s="587"/>
      <c r="HS68" s="587"/>
      <c r="HT68" s="587"/>
      <c r="HU68" s="587"/>
      <c r="HV68" s="587"/>
      <c r="HW68" s="587"/>
      <c r="HX68" s="587"/>
      <c r="HY68" s="587"/>
      <c r="HZ68" s="587"/>
      <c r="IA68" s="587"/>
      <c r="IB68" s="587"/>
      <c r="IC68" s="587"/>
    </row>
    <row r="69" spans="1:237">
      <c r="A69" s="592" t="s">
        <v>31</v>
      </c>
      <c r="B69" s="594">
        <f>IFERROR(B50+B51+B55+B56+B59+B63+B62,"0.00")</f>
        <v>0</v>
      </c>
      <c r="C69" s="593">
        <f t="shared" si="21"/>
        <v>0</v>
      </c>
      <c r="D69" s="594">
        <f>IFERROR(D50+D51+D55+D56+D59+D63+D62,"0.00")</f>
        <v>0</v>
      </c>
      <c r="E69" s="593">
        <f t="shared" si="22"/>
        <v>0</v>
      </c>
      <c r="F69" s="594">
        <f>IFERROR(F50+F51+F55+F56+F59+F63+F62,"0.00")</f>
        <v>0</v>
      </c>
      <c r="G69" s="593">
        <f t="shared" si="23"/>
        <v>0</v>
      </c>
      <c r="H69" s="594">
        <f>IFERROR(H50+H51+H55+H56+H59+H63+H62,"0.00")</f>
        <v>0</v>
      </c>
      <c r="I69" s="643">
        <f t="shared" si="24"/>
        <v>0</v>
      </c>
    </row>
    <row r="70" spans="1:237">
      <c r="A70" s="525" t="s">
        <v>32</v>
      </c>
      <c r="B70" s="512">
        <f>IFERROR(('Financial Statement1'!J169+'Financial Statement1'!J195)*$I$5/$I$6,"-")</f>
        <v>0</v>
      </c>
      <c r="C70" s="512">
        <f t="shared" si="21"/>
        <v>0</v>
      </c>
      <c r="D70" s="512">
        <f>IFERROR(('Financial Statement1'!I169+'Financial Statement1'!I195)*$I$5/$I$6,"-")</f>
        <v>0</v>
      </c>
      <c r="E70" s="512">
        <f t="shared" si="22"/>
        <v>0</v>
      </c>
      <c r="F70" s="512">
        <f>IFERROR(('Financial Statement1'!H169+'Financial Statement1'!H195)*$I$5/$I$6,"-")</f>
        <v>0</v>
      </c>
      <c r="G70" s="512">
        <f t="shared" si="23"/>
        <v>0</v>
      </c>
      <c r="H70" s="512">
        <f>IFERROR(('Financial Statement1'!G169+'Financial Statement1'!G195)*$I$5/$I$6,"-")</f>
        <v>0</v>
      </c>
      <c r="I70" s="517">
        <f t="shared" si="24"/>
        <v>0</v>
      </c>
    </row>
    <row r="71" spans="1:237" s="183" customFormat="1" ht="15.75" customHeight="1">
      <c r="A71" s="557" t="s">
        <v>33</v>
      </c>
      <c r="B71" s="560">
        <f>SUM(B72:B75)</f>
        <v>0</v>
      </c>
      <c r="C71" s="560">
        <f t="shared" si="21"/>
        <v>0</v>
      </c>
      <c r="D71" s="560">
        <f>SUM(D72:D75)</f>
        <v>0</v>
      </c>
      <c r="E71" s="560">
        <f t="shared" si="22"/>
        <v>0</v>
      </c>
      <c r="F71" s="560">
        <f>SUM(F72:F75)</f>
        <v>0</v>
      </c>
      <c r="G71" s="560">
        <f t="shared" si="23"/>
        <v>0</v>
      </c>
      <c r="H71" s="560">
        <f>SUM(H72:H75)</f>
        <v>0</v>
      </c>
      <c r="I71" s="642">
        <f t="shared" si="24"/>
        <v>0</v>
      </c>
      <c r="J71" s="587"/>
      <c r="K71" s="587"/>
      <c r="L71" s="587"/>
      <c r="M71" s="587"/>
      <c r="N71" s="587"/>
      <c r="O71" s="587"/>
      <c r="P71" s="587"/>
      <c r="Q71" s="587"/>
      <c r="R71" s="587"/>
      <c r="S71" s="587"/>
      <c r="T71" s="587"/>
      <c r="U71" s="587"/>
      <c r="V71" s="587"/>
      <c r="W71" s="587"/>
      <c r="X71" s="587"/>
      <c r="Y71" s="587"/>
      <c r="Z71" s="587"/>
      <c r="AA71" s="587"/>
      <c r="AB71" s="587"/>
      <c r="AC71" s="587"/>
      <c r="AD71" s="587"/>
      <c r="AE71" s="587"/>
      <c r="AF71" s="587"/>
      <c r="AG71" s="587"/>
      <c r="AH71" s="587"/>
      <c r="AI71" s="587"/>
      <c r="AJ71" s="587"/>
      <c r="AK71" s="587"/>
      <c r="AL71" s="587"/>
      <c r="AM71" s="587"/>
      <c r="AN71" s="587"/>
      <c r="AO71" s="587"/>
      <c r="AP71" s="587"/>
      <c r="AQ71" s="587"/>
      <c r="AR71" s="587"/>
      <c r="AS71" s="587"/>
      <c r="AT71" s="587"/>
      <c r="AU71" s="587"/>
      <c r="AV71" s="587"/>
      <c r="AW71" s="587"/>
      <c r="AX71" s="587"/>
      <c r="AY71" s="587"/>
      <c r="AZ71" s="587"/>
      <c r="BA71" s="587"/>
      <c r="BB71" s="587"/>
      <c r="BC71" s="587"/>
      <c r="BD71" s="587"/>
      <c r="BE71" s="587"/>
      <c r="BF71" s="587"/>
      <c r="BG71" s="587"/>
      <c r="BH71" s="587"/>
      <c r="BI71" s="587"/>
      <c r="BJ71" s="587"/>
      <c r="BK71" s="587"/>
      <c r="BL71" s="587"/>
      <c r="BM71" s="587"/>
      <c r="BN71" s="587"/>
      <c r="BO71" s="587"/>
      <c r="BP71" s="587"/>
      <c r="BQ71" s="587"/>
      <c r="BR71" s="587"/>
      <c r="BS71" s="587"/>
      <c r="BT71" s="587"/>
      <c r="BU71" s="587"/>
      <c r="BV71" s="587"/>
      <c r="BW71" s="587"/>
      <c r="BX71" s="587"/>
      <c r="BY71" s="587"/>
      <c r="BZ71" s="587"/>
      <c r="CA71" s="587"/>
      <c r="CB71" s="587"/>
      <c r="CC71" s="587"/>
      <c r="CD71" s="587"/>
      <c r="CE71" s="587"/>
      <c r="CF71" s="587"/>
      <c r="CG71" s="587"/>
      <c r="CH71" s="587"/>
      <c r="CI71" s="587"/>
      <c r="CJ71" s="587"/>
      <c r="CK71" s="587"/>
      <c r="CL71" s="587"/>
      <c r="CM71" s="587"/>
      <c r="CN71" s="587"/>
      <c r="CO71" s="587"/>
      <c r="CP71" s="587"/>
      <c r="CQ71" s="587"/>
      <c r="CR71" s="587"/>
      <c r="CS71" s="587"/>
      <c r="CT71" s="587"/>
      <c r="CU71" s="587"/>
      <c r="CV71" s="587"/>
      <c r="CW71" s="587"/>
      <c r="CX71" s="587"/>
      <c r="CY71" s="587"/>
      <c r="CZ71" s="587"/>
      <c r="DA71" s="587"/>
      <c r="DB71" s="587"/>
      <c r="DC71" s="587"/>
      <c r="DD71" s="587"/>
      <c r="DE71" s="587"/>
      <c r="DF71" s="587"/>
      <c r="DG71" s="587"/>
      <c r="DH71" s="587"/>
      <c r="DI71" s="587"/>
      <c r="DJ71" s="587"/>
      <c r="DK71" s="587"/>
      <c r="DL71" s="587"/>
      <c r="DM71" s="587"/>
      <c r="DN71" s="587"/>
      <c r="DO71" s="587"/>
      <c r="DP71" s="587"/>
      <c r="DQ71" s="587"/>
      <c r="DR71" s="587"/>
      <c r="DS71" s="587"/>
      <c r="DT71" s="587"/>
      <c r="DU71" s="587"/>
      <c r="DV71" s="587"/>
      <c r="DW71" s="587"/>
      <c r="DX71" s="587"/>
      <c r="DY71" s="587"/>
      <c r="DZ71" s="587"/>
      <c r="EA71" s="587"/>
      <c r="EB71" s="587"/>
      <c r="EC71" s="587"/>
      <c r="ED71" s="587"/>
      <c r="EE71" s="587"/>
      <c r="EF71" s="587"/>
      <c r="EG71" s="587"/>
      <c r="EH71" s="587"/>
      <c r="EI71" s="587"/>
      <c r="EJ71" s="587"/>
      <c r="EK71" s="587"/>
      <c r="EL71" s="587"/>
      <c r="EM71" s="587"/>
      <c r="EN71" s="587"/>
      <c r="EO71" s="587"/>
      <c r="EP71" s="587"/>
      <c r="EQ71" s="587"/>
      <c r="ER71" s="587"/>
      <c r="ES71" s="587"/>
      <c r="ET71" s="587"/>
      <c r="EU71" s="587"/>
      <c r="EV71" s="587"/>
      <c r="EW71" s="587"/>
      <c r="EX71" s="587"/>
      <c r="EY71" s="587"/>
      <c r="EZ71" s="587"/>
      <c r="FA71" s="587"/>
      <c r="FB71" s="587"/>
      <c r="FC71" s="587"/>
      <c r="FD71" s="587"/>
      <c r="FE71" s="587"/>
      <c r="FF71" s="587"/>
      <c r="FG71" s="587"/>
      <c r="FH71" s="587"/>
      <c r="FI71" s="587"/>
      <c r="FJ71" s="587"/>
      <c r="FK71" s="587"/>
      <c r="FL71" s="587"/>
      <c r="FM71" s="587"/>
      <c r="FN71" s="587"/>
      <c r="FO71" s="587"/>
      <c r="FP71" s="587"/>
      <c r="FQ71" s="587"/>
      <c r="FR71" s="587"/>
      <c r="FS71" s="587"/>
      <c r="FT71" s="587"/>
      <c r="FU71" s="587"/>
      <c r="FV71" s="587"/>
      <c r="FW71" s="587"/>
      <c r="FX71" s="587"/>
      <c r="FY71" s="587"/>
      <c r="FZ71" s="587"/>
      <c r="GA71" s="587"/>
      <c r="GB71" s="587"/>
      <c r="GC71" s="587"/>
      <c r="GD71" s="587"/>
      <c r="GE71" s="587"/>
      <c r="GF71" s="587"/>
      <c r="GG71" s="587"/>
      <c r="GH71" s="587"/>
      <c r="GI71" s="587"/>
      <c r="GJ71" s="587"/>
      <c r="GK71" s="587"/>
      <c r="GL71" s="587"/>
      <c r="GM71" s="587"/>
      <c r="GN71" s="587"/>
      <c r="GO71" s="587"/>
      <c r="GP71" s="587"/>
      <c r="GQ71" s="587"/>
      <c r="GR71" s="587"/>
      <c r="GS71" s="587"/>
      <c r="GT71" s="587"/>
      <c r="GU71" s="587"/>
      <c r="GV71" s="587"/>
      <c r="GW71" s="587"/>
      <c r="GX71" s="587"/>
      <c r="GY71" s="587"/>
      <c r="GZ71" s="587"/>
      <c r="HA71" s="587"/>
      <c r="HB71" s="587"/>
      <c r="HC71" s="587"/>
      <c r="HD71" s="587"/>
      <c r="HE71" s="587"/>
      <c r="HF71" s="587"/>
      <c r="HG71" s="587"/>
      <c r="HH71" s="587"/>
      <c r="HI71" s="587"/>
      <c r="HJ71" s="587"/>
      <c r="HK71" s="587"/>
      <c r="HL71" s="587"/>
      <c r="HM71" s="587"/>
      <c r="HN71" s="587"/>
      <c r="HO71" s="587"/>
      <c r="HP71" s="587"/>
      <c r="HQ71" s="587"/>
      <c r="HR71" s="587"/>
      <c r="HS71" s="587"/>
      <c r="HT71" s="587"/>
      <c r="HU71" s="587"/>
      <c r="HV71" s="587"/>
      <c r="HW71" s="587"/>
      <c r="HX71" s="587"/>
      <c r="HY71" s="587"/>
      <c r="HZ71" s="587"/>
      <c r="IA71" s="587"/>
      <c r="IB71" s="587"/>
      <c r="IC71" s="587"/>
    </row>
    <row r="72" spans="1:237" ht="30">
      <c r="A72" s="526" t="s">
        <v>176</v>
      </c>
      <c r="B72" s="512">
        <f>IFERROR(('Financial Statement1'!J180+'Financial Statement1'!J181+'Financial Statement1'!J201+'Financial Statement1'!J204)*$I$5/$I$6,"-")</f>
        <v>0</v>
      </c>
      <c r="C72" s="512">
        <f t="shared" ref="C72:E75" si="25">IFERROR(+B72-D72,"-")</f>
        <v>0</v>
      </c>
      <c r="D72" s="512">
        <f>IFERROR(('Financial Statement1'!I180+'Financial Statement1'!I181+'Financial Statement1'!I201+'Financial Statement1'!I204)*$I$5/$I$6,"-")</f>
        <v>0</v>
      </c>
      <c r="E72" s="512">
        <f t="shared" si="25"/>
        <v>0</v>
      </c>
      <c r="F72" s="512">
        <f>IFERROR(('Financial Statement1'!H180+'Financial Statement1'!H181+'Financial Statement1'!H201+'Financial Statement1'!H204)*$I$5/$I$6,"-")</f>
        <v>0</v>
      </c>
      <c r="G72" s="512">
        <f t="shared" ref="G72" si="26">IFERROR(+F72-H72,"-")</f>
        <v>0</v>
      </c>
      <c r="H72" s="512">
        <f>IFERROR(('Financial Statement1'!G180+'Financial Statement1'!G181+'Financial Statement1'!G201+'Financial Statement1'!G204)*$I$5/$I$6,"-")</f>
        <v>0</v>
      </c>
      <c r="I72" s="517">
        <f t="shared" ref="I72" si="27">IFERROR(+H72-J72,"-")</f>
        <v>0</v>
      </c>
    </row>
    <row r="73" spans="1:237">
      <c r="A73" s="526" t="s">
        <v>177</v>
      </c>
      <c r="B73" s="512">
        <f>IFERROR(('Financial Statement1'!J184)*$I$5/$I$6,"-")</f>
        <v>0</v>
      </c>
      <c r="C73" s="512">
        <f t="shared" si="25"/>
        <v>0</v>
      </c>
      <c r="D73" s="512">
        <f>IFERROR(('Financial Statement1'!I184)*$I$5/$I$6,"-")</f>
        <v>0</v>
      </c>
      <c r="E73" s="512">
        <f t="shared" si="25"/>
        <v>0</v>
      </c>
      <c r="F73" s="512">
        <f>IFERROR(('Financial Statement1'!H184)*$I$5/$I$6,"-")</f>
        <v>0</v>
      </c>
      <c r="G73" s="512">
        <f t="shared" ref="G73" si="28">IFERROR(+F73-H73,"-")</f>
        <v>0</v>
      </c>
      <c r="H73" s="512">
        <f>IFERROR(('Financial Statement1'!G184)*$I$5/$I$6,"-")</f>
        <v>0</v>
      </c>
      <c r="I73" s="517">
        <f t="shared" ref="I73" si="29">IFERROR(+H73-J73,"-")</f>
        <v>0</v>
      </c>
    </row>
    <row r="74" spans="1:237">
      <c r="A74" s="527" t="s">
        <v>178</v>
      </c>
      <c r="B74" s="512">
        <f>IFERROR(('Financial Statement1'!J182+'Financial Statement1'!J205)*$I$5/$I$6,"-")</f>
        <v>0</v>
      </c>
      <c r="C74" s="512">
        <f t="shared" si="25"/>
        <v>0</v>
      </c>
      <c r="D74" s="512">
        <f>IFERROR(('Financial Statement1'!I182+'Financial Statement1'!I205)*$I$5/$I$6,"-")</f>
        <v>0</v>
      </c>
      <c r="E74" s="512">
        <f t="shared" si="25"/>
        <v>0</v>
      </c>
      <c r="F74" s="512">
        <f>IFERROR(('Financial Statement1'!H182+'Financial Statement1'!H205)*$I$5/$I$6,"-")</f>
        <v>0</v>
      </c>
      <c r="G74" s="512">
        <f t="shared" ref="G74" si="30">IFERROR(+F74-H74,"-")</f>
        <v>0</v>
      </c>
      <c r="H74" s="512">
        <f>IFERROR(('Financial Statement1'!G182+'Financial Statement1'!G205)*$I$5/$I$6,"-")</f>
        <v>0</v>
      </c>
      <c r="I74" s="517">
        <f t="shared" ref="I74" si="31">IFERROR(+H74-J74,"-")</f>
        <v>0</v>
      </c>
    </row>
    <row r="75" spans="1:237">
      <c r="A75" s="526" t="s">
        <v>179</v>
      </c>
      <c r="B75" s="512">
        <f>IFERROR(('Financial Statement1'!J185+'Financial Statement1'!J206)*$I$5/$I$6,"-")</f>
        <v>0</v>
      </c>
      <c r="C75" s="512">
        <f t="shared" si="25"/>
        <v>0</v>
      </c>
      <c r="D75" s="512">
        <f>IFERROR(('Financial Statement1'!I185+'Financial Statement1'!I206)*$I$5/$I$6,"-")</f>
        <v>0</v>
      </c>
      <c r="E75" s="512">
        <f t="shared" si="25"/>
        <v>0</v>
      </c>
      <c r="F75" s="512">
        <f>IFERROR(('Financial Statement1'!H185+'Financial Statement1'!H206)*$I$5/$I$6,"-")</f>
        <v>0</v>
      </c>
      <c r="G75" s="512">
        <f t="shared" ref="G75" si="32">IFERROR(+F75-H75,"-")</f>
        <v>0</v>
      </c>
      <c r="H75" s="512">
        <f>IFERROR(('Financial Statement1'!G185+'Financial Statement1'!G206)*$I$5/$I$6,"-")</f>
        <v>0</v>
      </c>
      <c r="I75" s="517">
        <f t="shared" ref="I75" si="33">IFERROR(+H75-J75,"-")</f>
        <v>0</v>
      </c>
    </row>
    <row r="76" spans="1:237" s="183" customFormat="1" ht="15.75" customHeight="1">
      <c r="A76" s="557" t="s">
        <v>34</v>
      </c>
      <c r="B76" s="560">
        <f>IFERROR(B77+B78+B81+B82+B85,"0.00")</f>
        <v>0</v>
      </c>
      <c r="C76" s="560">
        <f>IFERROR(+B76-D76,"-")</f>
        <v>0</v>
      </c>
      <c r="D76" s="560">
        <f>IFERROR(D77+D78+D81+D82+D85,"0.00")</f>
        <v>0</v>
      </c>
      <c r="E76" s="560">
        <f>IFERROR(+D76-F76,"-")</f>
        <v>0</v>
      </c>
      <c r="F76" s="560">
        <f>IFERROR(F77+F78+F81+F82+F85,"0.00")</f>
        <v>0</v>
      </c>
      <c r="G76" s="560">
        <f>IFERROR(+F76-H76,"-")</f>
        <v>0</v>
      </c>
      <c r="H76" s="560">
        <f>IFERROR(H77+H78+H81+H82+H85,"0.00")</f>
        <v>0</v>
      </c>
      <c r="I76" s="642">
        <f>IFERROR(+H76-J76,"-")</f>
        <v>0</v>
      </c>
      <c r="J76" s="587"/>
      <c r="K76" s="587"/>
      <c r="L76" s="587"/>
      <c r="M76" s="587"/>
      <c r="N76" s="587"/>
      <c r="O76" s="587"/>
      <c r="P76" s="587"/>
      <c r="Q76" s="587"/>
      <c r="R76" s="587"/>
      <c r="S76" s="587"/>
      <c r="T76" s="587"/>
      <c r="U76" s="587"/>
      <c r="V76" s="587"/>
      <c r="W76" s="587"/>
      <c r="X76" s="587"/>
      <c r="Y76" s="587"/>
      <c r="Z76" s="587"/>
      <c r="AA76" s="587"/>
      <c r="AB76" s="587"/>
      <c r="AC76" s="587"/>
      <c r="AD76" s="587"/>
      <c r="AE76" s="587"/>
      <c r="AF76" s="587"/>
      <c r="AG76" s="587"/>
      <c r="AH76" s="587"/>
      <c r="AI76" s="587"/>
      <c r="AJ76" s="587"/>
      <c r="AK76" s="587"/>
      <c r="AL76" s="587"/>
      <c r="AM76" s="587"/>
      <c r="AN76" s="587"/>
      <c r="AO76" s="587"/>
      <c r="AP76" s="587"/>
      <c r="AQ76" s="587"/>
      <c r="AR76" s="587"/>
      <c r="AS76" s="587"/>
      <c r="AT76" s="587"/>
      <c r="AU76" s="587"/>
      <c r="AV76" s="587"/>
      <c r="AW76" s="587"/>
      <c r="AX76" s="587"/>
      <c r="AY76" s="587"/>
      <c r="AZ76" s="587"/>
      <c r="BA76" s="587"/>
      <c r="BB76" s="587"/>
      <c r="BC76" s="587"/>
      <c r="BD76" s="587"/>
      <c r="BE76" s="587"/>
      <c r="BF76" s="587"/>
      <c r="BG76" s="587"/>
      <c r="BH76" s="587"/>
      <c r="BI76" s="587"/>
      <c r="BJ76" s="587"/>
      <c r="BK76" s="587"/>
      <c r="BL76" s="587"/>
      <c r="BM76" s="587"/>
      <c r="BN76" s="587"/>
      <c r="BO76" s="587"/>
      <c r="BP76" s="587"/>
      <c r="BQ76" s="587"/>
      <c r="BR76" s="587"/>
      <c r="BS76" s="587"/>
      <c r="BT76" s="587"/>
      <c r="BU76" s="587"/>
      <c r="BV76" s="587"/>
      <c r="BW76" s="587"/>
      <c r="BX76" s="587"/>
      <c r="BY76" s="587"/>
      <c r="BZ76" s="587"/>
      <c r="CA76" s="587"/>
      <c r="CB76" s="587"/>
      <c r="CC76" s="587"/>
      <c r="CD76" s="587"/>
      <c r="CE76" s="587"/>
      <c r="CF76" s="587"/>
      <c r="CG76" s="587"/>
      <c r="CH76" s="587"/>
      <c r="CI76" s="587"/>
      <c r="CJ76" s="587"/>
      <c r="CK76" s="587"/>
      <c r="CL76" s="587"/>
      <c r="CM76" s="587"/>
      <c r="CN76" s="587"/>
      <c r="CO76" s="587"/>
      <c r="CP76" s="587"/>
      <c r="CQ76" s="587"/>
      <c r="CR76" s="587"/>
      <c r="CS76" s="587"/>
      <c r="CT76" s="587"/>
      <c r="CU76" s="587"/>
      <c r="CV76" s="587"/>
      <c r="CW76" s="587"/>
      <c r="CX76" s="587"/>
      <c r="CY76" s="587"/>
      <c r="CZ76" s="587"/>
      <c r="DA76" s="587"/>
      <c r="DB76" s="587"/>
      <c r="DC76" s="587"/>
      <c r="DD76" s="587"/>
      <c r="DE76" s="587"/>
      <c r="DF76" s="587"/>
      <c r="DG76" s="587"/>
      <c r="DH76" s="587"/>
      <c r="DI76" s="587"/>
      <c r="DJ76" s="587"/>
      <c r="DK76" s="587"/>
      <c r="DL76" s="587"/>
      <c r="DM76" s="587"/>
      <c r="DN76" s="587"/>
      <c r="DO76" s="587"/>
      <c r="DP76" s="587"/>
      <c r="DQ76" s="587"/>
      <c r="DR76" s="587"/>
      <c r="DS76" s="587"/>
      <c r="DT76" s="587"/>
      <c r="DU76" s="587"/>
      <c r="DV76" s="587"/>
      <c r="DW76" s="587"/>
      <c r="DX76" s="587"/>
      <c r="DY76" s="587"/>
      <c r="DZ76" s="587"/>
      <c r="EA76" s="587"/>
      <c r="EB76" s="587"/>
      <c r="EC76" s="587"/>
      <c r="ED76" s="587"/>
      <c r="EE76" s="587"/>
      <c r="EF76" s="587"/>
      <c r="EG76" s="587"/>
      <c r="EH76" s="587"/>
      <c r="EI76" s="587"/>
      <c r="EJ76" s="587"/>
      <c r="EK76" s="587"/>
      <c r="EL76" s="587"/>
      <c r="EM76" s="587"/>
      <c r="EN76" s="587"/>
      <c r="EO76" s="587"/>
      <c r="EP76" s="587"/>
      <c r="EQ76" s="587"/>
      <c r="ER76" s="587"/>
      <c r="ES76" s="587"/>
      <c r="ET76" s="587"/>
      <c r="EU76" s="587"/>
      <c r="EV76" s="587"/>
      <c r="EW76" s="587"/>
      <c r="EX76" s="587"/>
      <c r="EY76" s="587"/>
      <c r="EZ76" s="587"/>
      <c r="FA76" s="587"/>
      <c r="FB76" s="587"/>
      <c r="FC76" s="587"/>
      <c r="FD76" s="587"/>
      <c r="FE76" s="587"/>
      <c r="FF76" s="587"/>
      <c r="FG76" s="587"/>
      <c r="FH76" s="587"/>
      <c r="FI76" s="587"/>
      <c r="FJ76" s="587"/>
      <c r="FK76" s="587"/>
      <c r="FL76" s="587"/>
      <c r="FM76" s="587"/>
      <c r="FN76" s="587"/>
      <c r="FO76" s="587"/>
      <c r="FP76" s="587"/>
      <c r="FQ76" s="587"/>
      <c r="FR76" s="587"/>
      <c r="FS76" s="587"/>
      <c r="FT76" s="587"/>
      <c r="FU76" s="587"/>
      <c r="FV76" s="587"/>
      <c r="FW76" s="587"/>
      <c r="FX76" s="587"/>
      <c r="FY76" s="587"/>
      <c r="FZ76" s="587"/>
      <c r="GA76" s="587"/>
      <c r="GB76" s="587"/>
      <c r="GC76" s="587"/>
      <c r="GD76" s="587"/>
      <c r="GE76" s="587"/>
      <c r="GF76" s="587"/>
      <c r="GG76" s="587"/>
      <c r="GH76" s="587"/>
      <c r="GI76" s="587"/>
      <c r="GJ76" s="587"/>
      <c r="GK76" s="587"/>
      <c r="GL76" s="587"/>
      <c r="GM76" s="587"/>
      <c r="GN76" s="587"/>
      <c r="GO76" s="587"/>
      <c r="GP76" s="587"/>
      <c r="GQ76" s="587"/>
      <c r="GR76" s="587"/>
      <c r="GS76" s="587"/>
      <c r="GT76" s="587"/>
      <c r="GU76" s="587"/>
      <c r="GV76" s="587"/>
      <c r="GW76" s="587"/>
      <c r="GX76" s="587"/>
      <c r="GY76" s="587"/>
      <c r="GZ76" s="587"/>
      <c r="HA76" s="587"/>
      <c r="HB76" s="587"/>
      <c r="HC76" s="587"/>
      <c r="HD76" s="587"/>
      <c r="HE76" s="587"/>
      <c r="HF76" s="587"/>
      <c r="HG76" s="587"/>
      <c r="HH76" s="587"/>
      <c r="HI76" s="587"/>
      <c r="HJ76" s="587"/>
      <c r="HK76" s="587"/>
      <c r="HL76" s="587"/>
      <c r="HM76" s="587"/>
      <c r="HN76" s="587"/>
      <c r="HO76" s="587"/>
      <c r="HP76" s="587"/>
      <c r="HQ76" s="587"/>
      <c r="HR76" s="587"/>
      <c r="HS76" s="587"/>
      <c r="HT76" s="587"/>
      <c r="HU76" s="587"/>
      <c r="HV76" s="587"/>
      <c r="HW76" s="587"/>
      <c r="HX76" s="587"/>
      <c r="HY76" s="587"/>
      <c r="HZ76" s="587"/>
      <c r="IA76" s="587"/>
      <c r="IB76" s="587"/>
      <c r="IC76" s="587"/>
    </row>
    <row r="77" spans="1:237">
      <c r="A77" s="523" t="s">
        <v>180</v>
      </c>
      <c r="B77" s="512">
        <f>IFERROR(('Financial Statement1'!J207)*$I$5/$I$6,"-")</f>
        <v>0</v>
      </c>
      <c r="C77" s="512">
        <f>IFERROR(+B77-D77,"-")</f>
        <v>0</v>
      </c>
      <c r="D77" s="512">
        <f>IFERROR(('Financial Statement1'!I207)*$I$5/$I$6,"-")</f>
        <v>0</v>
      </c>
      <c r="E77" s="512">
        <f>IFERROR(+D77-F77,"-")</f>
        <v>0</v>
      </c>
      <c r="F77" s="512">
        <f>IFERROR(('Financial Statement1'!H207)*$I$5/$I$6,"-")</f>
        <v>0</v>
      </c>
      <c r="G77" s="512">
        <f>IFERROR(+F77-H77,"-")</f>
        <v>0</v>
      </c>
      <c r="H77" s="512">
        <f>IFERROR(('Financial Statement1'!G207)*$I$5/$I$6,"-")</f>
        <v>0</v>
      </c>
      <c r="I77" s="517">
        <f>IFERROR(+H77-J77,"-")</f>
        <v>0</v>
      </c>
    </row>
    <row r="78" spans="1:237" s="183" customFormat="1" ht="15.75" customHeight="1">
      <c r="A78" s="557" t="s">
        <v>35</v>
      </c>
      <c r="B78" s="560">
        <f>IFERROR(B79+B80,"0.00")</f>
        <v>0</v>
      </c>
      <c r="C78" s="560">
        <f>IFERROR(+B78-D78,"-")</f>
        <v>0</v>
      </c>
      <c r="D78" s="560">
        <f>IFERROR(D79+D80,"0.00")</f>
        <v>0</v>
      </c>
      <c r="E78" s="560">
        <f>IFERROR(+D78-F78,"-")</f>
        <v>0</v>
      </c>
      <c r="F78" s="560">
        <f>IFERROR(F79+F80,"0.00")</f>
        <v>0</v>
      </c>
      <c r="G78" s="560">
        <f>IFERROR(+F78-H78,"-")</f>
        <v>0</v>
      </c>
      <c r="H78" s="560">
        <f>IFERROR(H79+H80,"0.00")</f>
        <v>0</v>
      </c>
      <c r="I78" s="642">
        <f>IFERROR(+H78-J78,"-")</f>
        <v>0</v>
      </c>
      <c r="J78" s="587"/>
      <c r="K78" s="587"/>
      <c r="L78" s="587"/>
      <c r="M78" s="587"/>
      <c r="N78" s="587"/>
      <c r="O78" s="587"/>
      <c r="P78" s="587"/>
      <c r="Q78" s="587"/>
      <c r="R78" s="587"/>
      <c r="S78" s="587"/>
      <c r="T78" s="587"/>
      <c r="U78" s="587"/>
      <c r="V78" s="587"/>
      <c r="W78" s="587"/>
      <c r="X78" s="587"/>
      <c r="Y78" s="587"/>
      <c r="Z78" s="587"/>
      <c r="AA78" s="587"/>
      <c r="AB78" s="587"/>
      <c r="AC78" s="587"/>
      <c r="AD78" s="587"/>
      <c r="AE78" s="587"/>
      <c r="AF78" s="587"/>
      <c r="AG78" s="587"/>
      <c r="AH78" s="587"/>
      <c r="AI78" s="587"/>
      <c r="AJ78" s="587"/>
      <c r="AK78" s="587"/>
      <c r="AL78" s="587"/>
      <c r="AM78" s="587"/>
      <c r="AN78" s="587"/>
      <c r="AO78" s="587"/>
      <c r="AP78" s="587"/>
      <c r="AQ78" s="587"/>
      <c r="AR78" s="587"/>
      <c r="AS78" s="587"/>
      <c r="AT78" s="587"/>
      <c r="AU78" s="587"/>
      <c r="AV78" s="587"/>
      <c r="AW78" s="587"/>
      <c r="AX78" s="587"/>
      <c r="AY78" s="587"/>
      <c r="AZ78" s="587"/>
      <c r="BA78" s="587"/>
      <c r="BB78" s="587"/>
      <c r="BC78" s="587"/>
      <c r="BD78" s="587"/>
      <c r="BE78" s="587"/>
      <c r="BF78" s="587"/>
      <c r="BG78" s="587"/>
      <c r="BH78" s="587"/>
      <c r="BI78" s="587"/>
      <c r="BJ78" s="587"/>
      <c r="BK78" s="587"/>
      <c r="BL78" s="587"/>
      <c r="BM78" s="587"/>
      <c r="BN78" s="587"/>
      <c r="BO78" s="587"/>
      <c r="BP78" s="587"/>
      <c r="BQ78" s="587"/>
      <c r="BR78" s="587"/>
      <c r="BS78" s="587"/>
      <c r="BT78" s="587"/>
      <c r="BU78" s="587"/>
      <c r="BV78" s="587"/>
      <c r="BW78" s="587"/>
      <c r="BX78" s="587"/>
      <c r="BY78" s="587"/>
      <c r="BZ78" s="587"/>
      <c r="CA78" s="587"/>
      <c r="CB78" s="587"/>
      <c r="CC78" s="587"/>
      <c r="CD78" s="587"/>
      <c r="CE78" s="587"/>
      <c r="CF78" s="587"/>
      <c r="CG78" s="587"/>
      <c r="CH78" s="587"/>
      <c r="CI78" s="587"/>
      <c r="CJ78" s="587"/>
      <c r="CK78" s="587"/>
      <c r="CL78" s="587"/>
      <c r="CM78" s="587"/>
      <c r="CN78" s="587"/>
      <c r="CO78" s="587"/>
      <c r="CP78" s="587"/>
      <c r="CQ78" s="587"/>
      <c r="CR78" s="587"/>
      <c r="CS78" s="587"/>
      <c r="CT78" s="587"/>
      <c r="CU78" s="587"/>
      <c r="CV78" s="587"/>
      <c r="CW78" s="587"/>
      <c r="CX78" s="587"/>
      <c r="CY78" s="587"/>
      <c r="CZ78" s="587"/>
      <c r="DA78" s="587"/>
      <c r="DB78" s="587"/>
      <c r="DC78" s="587"/>
      <c r="DD78" s="587"/>
      <c r="DE78" s="587"/>
      <c r="DF78" s="587"/>
      <c r="DG78" s="587"/>
      <c r="DH78" s="587"/>
      <c r="DI78" s="587"/>
      <c r="DJ78" s="587"/>
      <c r="DK78" s="587"/>
      <c r="DL78" s="587"/>
      <c r="DM78" s="587"/>
      <c r="DN78" s="587"/>
      <c r="DO78" s="587"/>
      <c r="DP78" s="587"/>
      <c r="DQ78" s="587"/>
      <c r="DR78" s="587"/>
      <c r="DS78" s="587"/>
      <c r="DT78" s="587"/>
      <c r="DU78" s="587"/>
      <c r="DV78" s="587"/>
      <c r="DW78" s="587"/>
      <c r="DX78" s="587"/>
      <c r="DY78" s="587"/>
      <c r="DZ78" s="587"/>
      <c r="EA78" s="587"/>
      <c r="EB78" s="587"/>
      <c r="EC78" s="587"/>
      <c r="ED78" s="587"/>
      <c r="EE78" s="587"/>
      <c r="EF78" s="587"/>
      <c r="EG78" s="587"/>
      <c r="EH78" s="587"/>
      <c r="EI78" s="587"/>
      <c r="EJ78" s="587"/>
      <c r="EK78" s="587"/>
      <c r="EL78" s="587"/>
      <c r="EM78" s="587"/>
      <c r="EN78" s="587"/>
      <c r="EO78" s="587"/>
      <c r="EP78" s="587"/>
      <c r="EQ78" s="587"/>
      <c r="ER78" s="587"/>
      <c r="ES78" s="587"/>
      <c r="ET78" s="587"/>
      <c r="EU78" s="587"/>
      <c r="EV78" s="587"/>
      <c r="EW78" s="587"/>
      <c r="EX78" s="587"/>
      <c r="EY78" s="587"/>
      <c r="EZ78" s="587"/>
      <c r="FA78" s="587"/>
      <c r="FB78" s="587"/>
      <c r="FC78" s="587"/>
      <c r="FD78" s="587"/>
      <c r="FE78" s="587"/>
      <c r="FF78" s="587"/>
      <c r="FG78" s="587"/>
      <c r="FH78" s="587"/>
      <c r="FI78" s="587"/>
      <c r="FJ78" s="587"/>
      <c r="FK78" s="587"/>
      <c r="FL78" s="587"/>
      <c r="FM78" s="587"/>
      <c r="FN78" s="587"/>
      <c r="FO78" s="587"/>
      <c r="FP78" s="587"/>
      <c r="FQ78" s="587"/>
      <c r="FR78" s="587"/>
      <c r="FS78" s="587"/>
      <c r="FT78" s="587"/>
      <c r="FU78" s="587"/>
      <c r="FV78" s="587"/>
      <c r="FW78" s="587"/>
      <c r="FX78" s="587"/>
      <c r="FY78" s="587"/>
      <c r="FZ78" s="587"/>
      <c r="GA78" s="587"/>
      <c r="GB78" s="587"/>
      <c r="GC78" s="587"/>
      <c r="GD78" s="587"/>
      <c r="GE78" s="587"/>
      <c r="GF78" s="587"/>
      <c r="GG78" s="587"/>
      <c r="GH78" s="587"/>
      <c r="GI78" s="587"/>
      <c r="GJ78" s="587"/>
      <c r="GK78" s="587"/>
      <c r="GL78" s="587"/>
      <c r="GM78" s="587"/>
      <c r="GN78" s="587"/>
      <c r="GO78" s="587"/>
      <c r="GP78" s="587"/>
      <c r="GQ78" s="587"/>
      <c r="GR78" s="587"/>
      <c r="GS78" s="587"/>
      <c r="GT78" s="587"/>
      <c r="GU78" s="587"/>
      <c r="GV78" s="587"/>
      <c r="GW78" s="587"/>
      <c r="GX78" s="587"/>
      <c r="GY78" s="587"/>
      <c r="GZ78" s="587"/>
      <c r="HA78" s="587"/>
      <c r="HB78" s="587"/>
      <c r="HC78" s="587"/>
      <c r="HD78" s="587"/>
      <c r="HE78" s="587"/>
      <c r="HF78" s="587"/>
      <c r="HG78" s="587"/>
      <c r="HH78" s="587"/>
      <c r="HI78" s="587"/>
      <c r="HJ78" s="587"/>
      <c r="HK78" s="587"/>
      <c r="HL78" s="587"/>
      <c r="HM78" s="587"/>
      <c r="HN78" s="587"/>
      <c r="HO78" s="587"/>
      <c r="HP78" s="587"/>
      <c r="HQ78" s="587"/>
      <c r="HR78" s="587"/>
      <c r="HS78" s="587"/>
      <c r="HT78" s="587"/>
      <c r="HU78" s="587"/>
      <c r="HV78" s="587"/>
      <c r="HW78" s="587"/>
      <c r="HX78" s="587"/>
      <c r="HY78" s="587"/>
      <c r="HZ78" s="587"/>
      <c r="IA78" s="587"/>
      <c r="IB78" s="587"/>
      <c r="IC78" s="587"/>
    </row>
    <row r="79" spans="1:237" ht="30" customHeight="1">
      <c r="A79" s="523" t="s">
        <v>36</v>
      </c>
      <c r="B79" s="512">
        <f>IFERROR(('Financial Statement1'!J214-'Financial Statement1'!J216)*$I$5/$I$6,"-")</f>
        <v>0</v>
      </c>
      <c r="C79" s="512">
        <f t="shared" ref="C79:E80" si="34">IFERROR(+B79-D79,"-")</f>
        <v>0</v>
      </c>
      <c r="D79" s="512">
        <f>IFERROR(('Financial Statement1'!I214-'Financial Statement1'!I216)*$I$5/$I$6,"-")</f>
        <v>0</v>
      </c>
      <c r="E79" s="512">
        <f t="shared" si="34"/>
        <v>0</v>
      </c>
      <c r="F79" s="512">
        <f>IFERROR(('Financial Statement1'!H214-'Financial Statement1'!H216)*$I$5/$I$6,"-")</f>
        <v>0</v>
      </c>
      <c r="G79" s="512">
        <f t="shared" ref="G79" si="35">IFERROR(+F79-H79,"-")</f>
        <v>0</v>
      </c>
      <c r="H79" s="512">
        <f>IFERROR(('Financial Statement1'!G214-'Financial Statement1'!G216)*$I$5/$I$6,"-")</f>
        <v>0</v>
      </c>
      <c r="I79" s="517" t="str">
        <f t="shared" ref="I79" si="36">IFERROR(+H79-J79,"-")</f>
        <v>-</v>
      </c>
      <c r="J79" s="1141" t="s">
        <v>616</v>
      </c>
      <c r="K79" s="1142"/>
      <c r="L79" s="1142"/>
    </row>
    <row r="80" spans="1:237">
      <c r="A80" s="523" t="s">
        <v>37</v>
      </c>
      <c r="B80" s="512">
        <f>IFERROR(('Financial Statement1'!J213)*$I$5/$I$6,"-")</f>
        <v>0</v>
      </c>
      <c r="C80" s="512">
        <f t="shared" si="34"/>
        <v>0</v>
      </c>
      <c r="D80" s="512">
        <f>IFERROR(('Financial Statement1'!I213)*$I$5/$I$6,"-")</f>
        <v>0</v>
      </c>
      <c r="E80" s="512">
        <f t="shared" si="34"/>
        <v>0</v>
      </c>
      <c r="F80" s="512">
        <f>IFERROR(('Financial Statement1'!H213)*$I$5/$I$6,"-")</f>
        <v>0</v>
      </c>
      <c r="G80" s="512">
        <f t="shared" ref="G80" si="37">IFERROR(+F80-H80,"-")</f>
        <v>0</v>
      </c>
      <c r="H80" s="512">
        <f>IFERROR(('Financial Statement1'!G213)*$I$5/$I$6,"-")</f>
        <v>0</v>
      </c>
      <c r="I80" s="517">
        <f t="shared" ref="I80" si="38">IFERROR(+H80-J80,"-")</f>
        <v>0</v>
      </c>
    </row>
    <row r="81" spans="1:237" s="183" customFormat="1" ht="15.75" customHeight="1">
      <c r="A81" s="557" t="s">
        <v>38</v>
      </c>
      <c r="B81" s="560">
        <f>IFERROR(('Financial Statement1'!J217)*$I$5/$I$6,"-")</f>
        <v>0</v>
      </c>
      <c r="C81" s="560">
        <f>IFERROR(+B81-D81,"-")</f>
        <v>0</v>
      </c>
      <c r="D81" s="560">
        <f>IFERROR(('Financial Statement1'!I217)*$I$5/$I$6,"-")</f>
        <v>0</v>
      </c>
      <c r="E81" s="560">
        <f>IFERROR(+D81-F81,"-")</f>
        <v>0</v>
      </c>
      <c r="F81" s="560">
        <f>IFERROR(('Financial Statement1'!H217)*$I$5/$I$6,"-")</f>
        <v>0</v>
      </c>
      <c r="G81" s="560">
        <f>IFERROR(+F81-H81,"-")</f>
        <v>0</v>
      </c>
      <c r="H81" s="560">
        <f>IFERROR(('Financial Statement1'!G217)*$I$5/$I$6,"-")</f>
        <v>0</v>
      </c>
      <c r="I81" s="642">
        <f>IFERROR(+H81-J81,"-")</f>
        <v>0</v>
      </c>
      <c r="J81" s="587"/>
      <c r="K81" s="587"/>
      <c r="L81" s="587"/>
      <c r="M81" s="587"/>
      <c r="N81" s="587"/>
      <c r="O81" s="587"/>
      <c r="P81" s="587"/>
      <c r="Q81" s="587"/>
      <c r="R81" s="587"/>
      <c r="S81" s="587"/>
      <c r="T81" s="587"/>
      <c r="U81" s="587"/>
      <c r="V81" s="587"/>
      <c r="W81" s="587"/>
      <c r="X81" s="587"/>
      <c r="Y81" s="587"/>
      <c r="Z81" s="587"/>
      <c r="AA81" s="587"/>
      <c r="AB81" s="587"/>
      <c r="AC81" s="587"/>
      <c r="AD81" s="587"/>
      <c r="AE81" s="587"/>
      <c r="AF81" s="587"/>
      <c r="AG81" s="587"/>
      <c r="AH81" s="587"/>
      <c r="AI81" s="587"/>
      <c r="AJ81" s="587"/>
      <c r="AK81" s="587"/>
      <c r="AL81" s="587"/>
      <c r="AM81" s="587"/>
      <c r="AN81" s="587"/>
      <c r="AO81" s="587"/>
      <c r="AP81" s="587"/>
      <c r="AQ81" s="587"/>
      <c r="AR81" s="587"/>
      <c r="AS81" s="587"/>
      <c r="AT81" s="587"/>
      <c r="AU81" s="587"/>
      <c r="AV81" s="587"/>
      <c r="AW81" s="587"/>
      <c r="AX81" s="587"/>
      <c r="AY81" s="587"/>
      <c r="AZ81" s="587"/>
      <c r="BA81" s="587"/>
      <c r="BB81" s="587"/>
      <c r="BC81" s="587"/>
      <c r="BD81" s="587"/>
      <c r="BE81" s="587"/>
      <c r="BF81" s="587"/>
      <c r="BG81" s="587"/>
      <c r="BH81" s="587"/>
      <c r="BI81" s="587"/>
      <c r="BJ81" s="587"/>
      <c r="BK81" s="587"/>
      <c r="BL81" s="587"/>
      <c r="BM81" s="587"/>
      <c r="BN81" s="587"/>
      <c r="BO81" s="587"/>
      <c r="BP81" s="587"/>
      <c r="BQ81" s="587"/>
      <c r="BR81" s="587"/>
      <c r="BS81" s="587"/>
      <c r="BT81" s="587"/>
      <c r="BU81" s="587"/>
      <c r="BV81" s="587"/>
      <c r="BW81" s="587"/>
      <c r="BX81" s="587"/>
      <c r="BY81" s="587"/>
      <c r="BZ81" s="587"/>
      <c r="CA81" s="587"/>
      <c r="CB81" s="587"/>
      <c r="CC81" s="587"/>
      <c r="CD81" s="587"/>
      <c r="CE81" s="587"/>
      <c r="CF81" s="587"/>
      <c r="CG81" s="587"/>
      <c r="CH81" s="587"/>
      <c r="CI81" s="587"/>
      <c r="CJ81" s="587"/>
      <c r="CK81" s="587"/>
      <c r="CL81" s="587"/>
      <c r="CM81" s="587"/>
      <c r="CN81" s="587"/>
      <c r="CO81" s="587"/>
      <c r="CP81" s="587"/>
      <c r="CQ81" s="587"/>
      <c r="CR81" s="587"/>
      <c r="CS81" s="587"/>
      <c r="CT81" s="587"/>
      <c r="CU81" s="587"/>
      <c r="CV81" s="587"/>
      <c r="CW81" s="587"/>
      <c r="CX81" s="587"/>
      <c r="CY81" s="587"/>
      <c r="CZ81" s="587"/>
      <c r="DA81" s="587"/>
      <c r="DB81" s="587"/>
      <c r="DC81" s="587"/>
      <c r="DD81" s="587"/>
      <c r="DE81" s="587"/>
      <c r="DF81" s="587"/>
      <c r="DG81" s="587"/>
      <c r="DH81" s="587"/>
      <c r="DI81" s="587"/>
      <c r="DJ81" s="587"/>
      <c r="DK81" s="587"/>
      <c r="DL81" s="587"/>
      <c r="DM81" s="587"/>
      <c r="DN81" s="587"/>
      <c r="DO81" s="587"/>
      <c r="DP81" s="587"/>
      <c r="DQ81" s="587"/>
      <c r="DR81" s="587"/>
      <c r="DS81" s="587"/>
      <c r="DT81" s="587"/>
      <c r="DU81" s="587"/>
      <c r="DV81" s="587"/>
      <c r="DW81" s="587"/>
      <c r="DX81" s="587"/>
      <c r="DY81" s="587"/>
      <c r="DZ81" s="587"/>
      <c r="EA81" s="587"/>
      <c r="EB81" s="587"/>
      <c r="EC81" s="587"/>
      <c r="ED81" s="587"/>
      <c r="EE81" s="587"/>
      <c r="EF81" s="587"/>
      <c r="EG81" s="587"/>
      <c r="EH81" s="587"/>
      <c r="EI81" s="587"/>
      <c r="EJ81" s="587"/>
      <c r="EK81" s="587"/>
      <c r="EL81" s="587"/>
      <c r="EM81" s="587"/>
      <c r="EN81" s="587"/>
      <c r="EO81" s="587"/>
      <c r="EP81" s="587"/>
      <c r="EQ81" s="587"/>
      <c r="ER81" s="587"/>
      <c r="ES81" s="587"/>
      <c r="ET81" s="587"/>
      <c r="EU81" s="587"/>
      <c r="EV81" s="587"/>
      <c r="EW81" s="587"/>
      <c r="EX81" s="587"/>
      <c r="EY81" s="587"/>
      <c r="EZ81" s="587"/>
      <c r="FA81" s="587"/>
      <c r="FB81" s="587"/>
      <c r="FC81" s="587"/>
      <c r="FD81" s="587"/>
      <c r="FE81" s="587"/>
      <c r="FF81" s="587"/>
      <c r="FG81" s="587"/>
      <c r="FH81" s="587"/>
      <c r="FI81" s="587"/>
      <c r="FJ81" s="587"/>
      <c r="FK81" s="587"/>
      <c r="FL81" s="587"/>
      <c r="FM81" s="587"/>
      <c r="FN81" s="587"/>
      <c r="FO81" s="587"/>
      <c r="FP81" s="587"/>
      <c r="FQ81" s="587"/>
      <c r="FR81" s="587"/>
      <c r="FS81" s="587"/>
      <c r="FT81" s="587"/>
      <c r="FU81" s="587"/>
      <c r="FV81" s="587"/>
      <c r="FW81" s="587"/>
      <c r="FX81" s="587"/>
      <c r="FY81" s="587"/>
      <c r="FZ81" s="587"/>
      <c r="GA81" s="587"/>
      <c r="GB81" s="587"/>
      <c r="GC81" s="587"/>
      <c r="GD81" s="587"/>
      <c r="GE81" s="587"/>
      <c r="GF81" s="587"/>
      <c r="GG81" s="587"/>
      <c r="GH81" s="587"/>
      <c r="GI81" s="587"/>
      <c r="GJ81" s="587"/>
      <c r="GK81" s="587"/>
      <c r="GL81" s="587"/>
      <c r="GM81" s="587"/>
      <c r="GN81" s="587"/>
      <c r="GO81" s="587"/>
      <c r="GP81" s="587"/>
      <c r="GQ81" s="587"/>
      <c r="GR81" s="587"/>
      <c r="GS81" s="587"/>
      <c r="GT81" s="587"/>
      <c r="GU81" s="587"/>
      <c r="GV81" s="587"/>
      <c r="GW81" s="587"/>
      <c r="GX81" s="587"/>
      <c r="GY81" s="587"/>
      <c r="GZ81" s="587"/>
      <c r="HA81" s="587"/>
      <c r="HB81" s="587"/>
      <c r="HC81" s="587"/>
      <c r="HD81" s="587"/>
      <c r="HE81" s="587"/>
      <c r="HF81" s="587"/>
      <c r="HG81" s="587"/>
      <c r="HH81" s="587"/>
      <c r="HI81" s="587"/>
      <c r="HJ81" s="587"/>
      <c r="HK81" s="587"/>
      <c r="HL81" s="587"/>
      <c r="HM81" s="587"/>
      <c r="HN81" s="587"/>
      <c r="HO81" s="587"/>
      <c r="HP81" s="587"/>
      <c r="HQ81" s="587"/>
      <c r="HR81" s="587"/>
      <c r="HS81" s="587"/>
      <c r="HT81" s="587"/>
      <c r="HU81" s="587"/>
      <c r="HV81" s="587"/>
      <c r="HW81" s="587"/>
      <c r="HX81" s="587"/>
      <c r="HY81" s="587"/>
      <c r="HZ81" s="587"/>
      <c r="IA81" s="587"/>
      <c r="IB81" s="587"/>
      <c r="IC81" s="587"/>
    </row>
    <row r="82" spans="1:237" s="183" customFormat="1" ht="15.75" customHeight="1">
      <c r="A82" s="557" t="s">
        <v>39</v>
      </c>
      <c r="B82" s="560">
        <f>IFERROR(B83+B84,"0.00")</f>
        <v>0</v>
      </c>
      <c r="C82" s="560">
        <f>IFERROR(+B82-D82,"-")</f>
        <v>0</v>
      </c>
      <c r="D82" s="560">
        <f>IFERROR(D83+D84,"0.00")</f>
        <v>0</v>
      </c>
      <c r="E82" s="560">
        <f>IFERROR(+D82-F82,"-")</f>
        <v>0</v>
      </c>
      <c r="F82" s="560">
        <f>IFERROR(F83+F84,"0.00")</f>
        <v>0</v>
      </c>
      <c r="G82" s="560">
        <f>IFERROR(+F82-H82,"-")</f>
        <v>0</v>
      </c>
      <c r="H82" s="560">
        <f>IFERROR(H83+H84,"0.00")</f>
        <v>0</v>
      </c>
      <c r="I82" s="642">
        <f>IFERROR(+H82-J82,"-")</f>
        <v>0</v>
      </c>
      <c r="J82" s="587"/>
      <c r="K82" s="587"/>
      <c r="L82" s="587"/>
      <c r="M82" s="587"/>
      <c r="N82" s="587"/>
      <c r="O82" s="587"/>
      <c r="P82" s="587"/>
      <c r="Q82" s="587"/>
      <c r="R82" s="587"/>
      <c r="S82" s="587"/>
      <c r="T82" s="587"/>
      <c r="U82" s="587"/>
      <c r="V82" s="587"/>
      <c r="W82" s="587"/>
      <c r="X82" s="587"/>
      <c r="Y82" s="587"/>
      <c r="Z82" s="587"/>
      <c r="AA82" s="587"/>
      <c r="AB82" s="587"/>
      <c r="AC82" s="587"/>
      <c r="AD82" s="587"/>
      <c r="AE82" s="587"/>
      <c r="AF82" s="587"/>
      <c r="AG82" s="587"/>
      <c r="AH82" s="587"/>
      <c r="AI82" s="587"/>
      <c r="AJ82" s="587"/>
      <c r="AK82" s="587"/>
      <c r="AL82" s="587"/>
      <c r="AM82" s="587"/>
      <c r="AN82" s="587"/>
      <c r="AO82" s="587"/>
      <c r="AP82" s="587"/>
      <c r="AQ82" s="587"/>
      <c r="AR82" s="587"/>
      <c r="AS82" s="587"/>
      <c r="AT82" s="587"/>
      <c r="AU82" s="587"/>
      <c r="AV82" s="587"/>
      <c r="AW82" s="587"/>
      <c r="AX82" s="587"/>
      <c r="AY82" s="587"/>
      <c r="AZ82" s="587"/>
      <c r="BA82" s="587"/>
      <c r="BB82" s="587"/>
      <c r="BC82" s="587"/>
      <c r="BD82" s="587"/>
      <c r="BE82" s="587"/>
      <c r="BF82" s="587"/>
      <c r="BG82" s="587"/>
      <c r="BH82" s="587"/>
      <c r="BI82" s="587"/>
      <c r="BJ82" s="587"/>
      <c r="BK82" s="587"/>
      <c r="BL82" s="587"/>
      <c r="BM82" s="587"/>
      <c r="BN82" s="587"/>
      <c r="BO82" s="587"/>
      <c r="BP82" s="587"/>
      <c r="BQ82" s="587"/>
      <c r="BR82" s="587"/>
      <c r="BS82" s="587"/>
      <c r="BT82" s="587"/>
      <c r="BU82" s="587"/>
      <c r="BV82" s="587"/>
      <c r="BW82" s="587"/>
      <c r="BX82" s="587"/>
      <c r="BY82" s="587"/>
      <c r="BZ82" s="587"/>
      <c r="CA82" s="587"/>
      <c r="CB82" s="587"/>
      <c r="CC82" s="587"/>
      <c r="CD82" s="587"/>
      <c r="CE82" s="587"/>
      <c r="CF82" s="587"/>
      <c r="CG82" s="587"/>
      <c r="CH82" s="587"/>
      <c r="CI82" s="587"/>
      <c r="CJ82" s="587"/>
      <c r="CK82" s="587"/>
      <c r="CL82" s="587"/>
      <c r="CM82" s="587"/>
      <c r="CN82" s="587"/>
      <c r="CO82" s="587"/>
      <c r="CP82" s="587"/>
      <c r="CQ82" s="587"/>
      <c r="CR82" s="587"/>
      <c r="CS82" s="587"/>
      <c r="CT82" s="587"/>
      <c r="CU82" s="587"/>
      <c r="CV82" s="587"/>
      <c r="CW82" s="587"/>
      <c r="CX82" s="587"/>
      <c r="CY82" s="587"/>
      <c r="CZ82" s="587"/>
      <c r="DA82" s="587"/>
      <c r="DB82" s="587"/>
      <c r="DC82" s="587"/>
      <c r="DD82" s="587"/>
      <c r="DE82" s="587"/>
      <c r="DF82" s="587"/>
      <c r="DG82" s="587"/>
      <c r="DH82" s="587"/>
      <c r="DI82" s="587"/>
      <c r="DJ82" s="587"/>
      <c r="DK82" s="587"/>
      <c r="DL82" s="587"/>
      <c r="DM82" s="587"/>
      <c r="DN82" s="587"/>
      <c r="DO82" s="587"/>
      <c r="DP82" s="587"/>
      <c r="DQ82" s="587"/>
      <c r="DR82" s="587"/>
      <c r="DS82" s="587"/>
      <c r="DT82" s="587"/>
      <c r="DU82" s="587"/>
      <c r="DV82" s="587"/>
      <c r="DW82" s="587"/>
      <c r="DX82" s="587"/>
      <c r="DY82" s="587"/>
      <c r="DZ82" s="587"/>
      <c r="EA82" s="587"/>
      <c r="EB82" s="587"/>
      <c r="EC82" s="587"/>
      <c r="ED82" s="587"/>
      <c r="EE82" s="587"/>
      <c r="EF82" s="587"/>
      <c r="EG82" s="587"/>
      <c r="EH82" s="587"/>
      <c r="EI82" s="587"/>
      <c r="EJ82" s="587"/>
      <c r="EK82" s="587"/>
      <c r="EL82" s="587"/>
      <c r="EM82" s="587"/>
      <c r="EN82" s="587"/>
      <c r="EO82" s="587"/>
      <c r="EP82" s="587"/>
      <c r="EQ82" s="587"/>
      <c r="ER82" s="587"/>
      <c r="ES82" s="587"/>
      <c r="ET82" s="587"/>
      <c r="EU82" s="587"/>
      <c r="EV82" s="587"/>
      <c r="EW82" s="587"/>
      <c r="EX82" s="587"/>
      <c r="EY82" s="587"/>
      <c r="EZ82" s="587"/>
      <c r="FA82" s="587"/>
      <c r="FB82" s="587"/>
      <c r="FC82" s="587"/>
      <c r="FD82" s="587"/>
      <c r="FE82" s="587"/>
      <c r="FF82" s="587"/>
      <c r="FG82" s="587"/>
      <c r="FH82" s="587"/>
      <c r="FI82" s="587"/>
      <c r="FJ82" s="587"/>
      <c r="FK82" s="587"/>
      <c r="FL82" s="587"/>
      <c r="FM82" s="587"/>
      <c r="FN82" s="587"/>
      <c r="FO82" s="587"/>
      <c r="FP82" s="587"/>
      <c r="FQ82" s="587"/>
      <c r="FR82" s="587"/>
      <c r="FS82" s="587"/>
      <c r="FT82" s="587"/>
      <c r="FU82" s="587"/>
      <c r="FV82" s="587"/>
      <c r="FW82" s="587"/>
      <c r="FX82" s="587"/>
      <c r="FY82" s="587"/>
      <c r="FZ82" s="587"/>
      <c r="GA82" s="587"/>
      <c r="GB82" s="587"/>
      <c r="GC82" s="587"/>
      <c r="GD82" s="587"/>
      <c r="GE82" s="587"/>
      <c r="GF82" s="587"/>
      <c r="GG82" s="587"/>
      <c r="GH82" s="587"/>
      <c r="GI82" s="587"/>
      <c r="GJ82" s="587"/>
      <c r="GK82" s="587"/>
      <c r="GL82" s="587"/>
      <c r="GM82" s="587"/>
      <c r="GN82" s="587"/>
      <c r="GO82" s="587"/>
      <c r="GP82" s="587"/>
      <c r="GQ82" s="587"/>
      <c r="GR82" s="587"/>
      <c r="GS82" s="587"/>
      <c r="GT82" s="587"/>
      <c r="GU82" s="587"/>
      <c r="GV82" s="587"/>
      <c r="GW82" s="587"/>
      <c r="GX82" s="587"/>
      <c r="GY82" s="587"/>
      <c r="GZ82" s="587"/>
      <c r="HA82" s="587"/>
      <c r="HB82" s="587"/>
      <c r="HC82" s="587"/>
      <c r="HD82" s="587"/>
      <c r="HE82" s="587"/>
      <c r="HF82" s="587"/>
      <c r="HG82" s="587"/>
      <c r="HH82" s="587"/>
      <c r="HI82" s="587"/>
      <c r="HJ82" s="587"/>
      <c r="HK82" s="587"/>
      <c r="HL82" s="587"/>
      <c r="HM82" s="587"/>
      <c r="HN82" s="587"/>
      <c r="HO82" s="587"/>
      <c r="HP82" s="587"/>
      <c r="HQ82" s="587"/>
      <c r="HR82" s="587"/>
      <c r="HS82" s="587"/>
      <c r="HT82" s="587"/>
      <c r="HU82" s="587"/>
      <c r="HV82" s="587"/>
      <c r="HW82" s="587"/>
      <c r="HX82" s="587"/>
      <c r="HY82" s="587"/>
      <c r="HZ82" s="587"/>
      <c r="IA82" s="587"/>
      <c r="IB82" s="587"/>
      <c r="IC82" s="587"/>
    </row>
    <row r="83" spans="1:237" ht="34.5" customHeight="1">
      <c r="A83" s="522" t="s">
        <v>40</v>
      </c>
      <c r="B83" s="512">
        <f>IFERROR(('Financial Statement1'!J187+'Financial Statement1'!J219+'Financial Statement1'!J215)*$I$5/$I$6,"-")</f>
        <v>0</v>
      </c>
      <c r="C83" s="512">
        <f>IFERROR(+B83-D83,"-")</f>
        <v>0</v>
      </c>
      <c r="D83" s="512">
        <f>IFERROR(('Financial Statement1'!I187+'Financial Statement1'!I219+'Financial Statement1'!I215)*$I$5/$I$6,"-")</f>
        <v>0</v>
      </c>
      <c r="E83" s="512">
        <f>IFERROR(+D83-F83,"-")</f>
        <v>0</v>
      </c>
      <c r="F83" s="512">
        <f>IFERROR(('Financial Statement1'!H187+'Financial Statement1'!H219+'Financial Statement1'!H215)*$I$5/$I$6,"-")</f>
        <v>0</v>
      </c>
      <c r="G83" s="512">
        <f>IFERROR(+F83-H83,"-")</f>
        <v>0</v>
      </c>
      <c r="H83" s="512">
        <f>IFERROR(('Financial Statement1'!G187+'Financial Statement1'!G219+'Financial Statement1'!G215)*$I$5/$I$6,"-")</f>
        <v>0</v>
      </c>
      <c r="I83" s="517" t="str">
        <f>IFERROR(+H83-J83,"-")</f>
        <v>-</v>
      </c>
      <c r="J83" s="1141" t="s">
        <v>615</v>
      </c>
      <c r="K83" s="1142"/>
      <c r="L83" s="1142"/>
    </row>
    <row r="84" spans="1:237">
      <c r="A84" s="522" t="s">
        <v>41</v>
      </c>
      <c r="B84" s="512">
        <f>IFERROR(('Financial Statement1'!J191+'Financial Statement1'!J223)*$I$5/$I$6,"-")</f>
        <v>0</v>
      </c>
      <c r="C84" s="512">
        <f t="shared" ref="C84:E86" si="39">IFERROR(+B84-D84,"-")</f>
        <v>0</v>
      </c>
      <c r="D84" s="512">
        <f>IFERROR(('Financial Statement1'!I191+'Financial Statement1'!I223)*$I$5/$I$6,"-")</f>
        <v>0</v>
      </c>
      <c r="E84" s="512">
        <f t="shared" si="39"/>
        <v>0</v>
      </c>
      <c r="F84" s="512">
        <f>IFERROR(('Financial Statement1'!H191+'Financial Statement1'!H223)*$I$5/$I$6,"-")</f>
        <v>0</v>
      </c>
      <c r="G84" s="512">
        <f t="shared" ref="G84" si="40">IFERROR(+F84-H84,"-")</f>
        <v>0</v>
      </c>
      <c r="H84" s="512">
        <f>IFERROR(('Financial Statement1'!G191+'Financial Statement1'!G223)*$I$5/$I$6,"-")</f>
        <v>0</v>
      </c>
      <c r="I84" s="517">
        <f t="shared" ref="I84" si="41">IFERROR(+H84-J84,"-")</f>
        <v>0</v>
      </c>
      <c r="J84" s="47"/>
    </row>
    <row r="85" spans="1:237" ht="17.25" customHeight="1">
      <c r="A85" s="522" t="s">
        <v>181</v>
      </c>
      <c r="B85" s="512">
        <f>IFERROR(('Financial Statement1'!J224+'Financial Statement1'!J196)*$I$5/$I$6,"-")</f>
        <v>0</v>
      </c>
      <c r="C85" s="512">
        <f t="shared" si="39"/>
        <v>0</v>
      </c>
      <c r="D85" s="512">
        <f>IFERROR(('Financial Statement1'!I224+'Financial Statement1'!I196)*$I$5/$I$6,"-")</f>
        <v>0</v>
      </c>
      <c r="E85" s="512">
        <f t="shared" si="39"/>
        <v>0</v>
      </c>
      <c r="F85" s="512">
        <f>IFERROR(('Financial Statement1'!H224+'Financial Statement1'!H196)*$I$5/$I$6,"-")</f>
        <v>0</v>
      </c>
      <c r="G85" s="512">
        <f t="shared" ref="G85" si="42">IFERROR(+F85-H85,"-")</f>
        <v>0</v>
      </c>
      <c r="H85" s="512">
        <f>IFERROR(('Financial Statement1'!G224+'Financial Statement1'!G196)*$I$5/$I$6,"-")</f>
        <v>0</v>
      </c>
      <c r="I85" s="517" t="str">
        <f t="shared" ref="I85" si="43">IFERROR(+H85-J85,"-")</f>
        <v>-</v>
      </c>
      <c r="J85" s="1141" t="s">
        <v>614</v>
      </c>
      <c r="K85" s="1141"/>
      <c r="L85" s="1141"/>
    </row>
    <row r="86" spans="1:237" ht="30">
      <c r="A86" s="528" t="s">
        <v>182</v>
      </c>
      <c r="B86" s="512">
        <f>IFERROR(('Financial Statement1'!J194)*$I$5/$I$6,"-")</f>
        <v>0</v>
      </c>
      <c r="C86" s="512">
        <f t="shared" si="39"/>
        <v>0</v>
      </c>
      <c r="D86" s="512">
        <f>IFERROR(('Financial Statement1'!I194)*$I$5/$I$6,"-")</f>
        <v>0</v>
      </c>
      <c r="E86" s="512">
        <f t="shared" si="39"/>
        <v>0</v>
      </c>
      <c r="F86" s="512">
        <f>IFERROR(('Financial Statement1'!H194)*$I$5/$I$6,"-")</f>
        <v>0</v>
      </c>
      <c r="G86" s="512">
        <f t="shared" ref="G86" si="44">IFERROR(+F86-H86,"-")</f>
        <v>0</v>
      </c>
      <c r="H86" s="512">
        <f>IFERROR(('Financial Statement1'!G194)*$I$5/$I$6,"-")</f>
        <v>0</v>
      </c>
      <c r="I86" s="517">
        <f t="shared" ref="I86" si="45">IFERROR(+H86-J86,"-")</f>
        <v>0</v>
      </c>
    </row>
    <row r="87" spans="1:237">
      <c r="A87" s="592" t="s">
        <v>31</v>
      </c>
      <c r="B87" s="595">
        <f>IFERROR(B70+B71+B76+B86,"0.00")</f>
        <v>0</v>
      </c>
      <c r="C87" s="593">
        <f>IFERROR(+B87-D87,"-")</f>
        <v>0</v>
      </c>
      <c r="D87" s="595">
        <f>IFERROR(D70+D71+D76+D86,"0.00")</f>
        <v>0</v>
      </c>
      <c r="E87" s="593">
        <f>IFERROR(+D87-F87,"-")</f>
        <v>0</v>
      </c>
      <c r="F87" s="595">
        <f>IFERROR(F70+F71+F76+F86,"0.00")</f>
        <v>0</v>
      </c>
      <c r="G87" s="593">
        <f>IFERROR(+F87-H87,"-")</f>
        <v>0</v>
      </c>
      <c r="H87" s="595">
        <f>IFERROR(H70+H71+H76+H86,"0.00")</f>
        <v>0</v>
      </c>
      <c r="I87" s="643">
        <f>IFERROR(+H87-J87,"-")</f>
        <v>0</v>
      </c>
    </row>
    <row r="88" spans="1:237" s="144" customFormat="1">
      <c r="A88" s="596"/>
      <c r="B88" s="597"/>
      <c r="C88" s="512"/>
      <c r="D88" s="597"/>
      <c r="E88" s="512"/>
      <c r="F88" s="597"/>
      <c r="G88" s="512"/>
      <c r="H88" s="597"/>
      <c r="I88" s="517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R88" s="143"/>
      <c r="AS88" s="143"/>
      <c r="AT88" s="143"/>
      <c r="AU88" s="143"/>
      <c r="AV88" s="143"/>
      <c r="AW88" s="143"/>
      <c r="AX88" s="143"/>
      <c r="AY88" s="143"/>
      <c r="AZ88" s="143"/>
      <c r="BA88" s="143"/>
      <c r="BB88" s="143"/>
      <c r="BC88" s="143"/>
      <c r="BD88" s="143"/>
      <c r="BE88" s="143"/>
      <c r="BF88" s="143"/>
      <c r="BG88" s="143"/>
      <c r="BH88" s="143"/>
      <c r="BI88" s="143"/>
      <c r="BJ88" s="143"/>
      <c r="BK88" s="143"/>
      <c r="BL88" s="143"/>
      <c r="BM88" s="143"/>
      <c r="BN88" s="143"/>
      <c r="BO88" s="143"/>
      <c r="BP88" s="143"/>
      <c r="BQ88" s="143"/>
      <c r="BR88" s="143"/>
      <c r="BS88" s="143"/>
      <c r="BT88" s="143"/>
      <c r="BU88" s="143"/>
      <c r="BV88" s="143"/>
      <c r="BW88" s="143"/>
      <c r="BX88" s="143"/>
      <c r="BY88" s="143"/>
      <c r="BZ88" s="143"/>
      <c r="CA88" s="143"/>
      <c r="CB88" s="143"/>
      <c r="CC88" s="143"/>
      <c r="CD88" s="143"/>
      <c r="CE88" s="143"/>
      <c r="CF88" s="143"/>
      <c r="CG88" s="143"/>
      <c r="CH88" s="143"/>
      <c r="CI88" s="143"/>
      <c r="CJ88" s="143"/>
      <c r="CK88" s="143"/>
      <c r="CL88" s="143"/>
      <c r="CM88" s="143"/>
      <c r="CN88" s="143"/>
      <c r="CO88" s="143"/>
      <c r="CP88" s="143"/>
      <c r="CQ88" s="143"/>
      <c r="CR88" s="143"/>
      <c r="CS88" s="143"/>
      <c r="CT88" s="143"/>
      <c r="CU88" s="143"/>
      <c r="CV88" s="143"/>
      <c r="CW88" s="143"/>
      <c r="CX88" s="143"/>
      <c r="CY88" s="143"/>
      <c r="CZ88" s="143"/>
      <c r="DA88" s="143"/>
      <c r="DB88" s="143"/>
      <c r="DC88" s="143"/>
      <c r="DD88" s="143"/>
      <c r="DE88" s="143"/>
      <c r="DF88" s="143"/>
      <c r="DG88" s="143"/>
      <c r="DH88" s="143"/>
      <c r="DI88" s="143"/>
      <c r="DJ88" s="143"/>
      <c r="DK88" s="143"/>
      <c r="DL88" s="143"/>
      <c r="DM88" s="143"/>
      <c r="DN88" s="143"/>
      <c r="DO88" s="143"/>
      <c r="DP88" s="143"/>
      <c r="DQ88" s="143"/>
      <c r="DR88" s="143"/>
      <c r="DS88" s="143"/>
      <c r="DT88" s="143"/>
      <c r="DU88" s="143"/>
      <c r="DV88" s="143"/>
      <c r="DW88" s="143"/>
      <c r="DX88" s="143"/>
      <c r="DY88" s="143"/>
      <c r="DZ88" s="143"/>
      <c r="EA88" s="143"/>
      <c r="EB88" s="143"/>
      <c r="EC88" s="143"/>
      <c r="ED88" s="143"/>
      <c r="EE88" s="143"/>
      <c r="EF88" s="143"/>
      <c r="EG88" s="143"/>
      <c r="EH88" s="143"/>
      <c r="EI88" s="143"/>
      <c r="EJ88" s="143"/>
      <c r="EK88" s="143"/>
      <c r="EL88" s="143"/>
      <c r="EM88" s="143"/>
      <c r="EN88" s="143"/>
      <c r="EO88" s="143"/>
      <c r="EP88" s="143"/>
      <c r="EQ88" s="143"/>
      <c r="ER88" s="143"/>
      <c r="ES88" s="143"/>
      <c r="ET88" s="143"/>
      <c r="EU88" s="143"/>
      <c r="EV88" s="143"/>
      <c r="EW88" s="143"/>
      <c r="EX88" s="143"/>
      <c r="EY88" s="143"/>
      <c r="EZ88" s="143"/>
      <c r="FA88" s="143"/>
      <c r="FB88" s="143"/>
      <c r="FC88" s="143"/>
      <c r="FD88" s="143"/>
      <c r="FE88" s="143"/>
      <c r="FF88" s="143"/>
      <c r="FG88" s="143"/>
      <c r="FH88" s="143"/>
      <c r="FI88" s="143"/>
      <c r="FJ88" s="143"/>
      <c r="FK88" s="143"/>
      <c r="FL88" s="143"/>
      <c r="FM88" s="143"/>
      <c r="FN88" s="143"/>
      <c r="FO88" s="143"/>
      <c r="FP88" s="143"/>
      <c r="FQ88" s="143"/>
      <c r="FR88" s="143"/>
      <c r="FS88" s="143"/>
      <c r="FT88" s="143"/>
      <c r="FU88" s="143"/>
      <c r="FV88" s="143"/>
      <c r="FW88" s="143"/>
      <c r="FX88" s="143"/>
      <c r="FY88" s="143"/>
      <c r="FZ88" s="143"/>
      <c r="GA88" s="143"/>
      <c r="GB88" s="143"/>
      <c r="GC88" s="143"/>
      <c r="GD88" s="143"/>
      <c r="GE88" s="143"/>
      <c r="GF88" s="143"/>
      <c r="GG88" s="143"/>
      <c r="GH88" s="143"/>
      <c r="GI88" s="143"/>
      <c r="GJ88" s="143"/>
      <c r="GK88" s="143"/>
      <c r="GL88" s="143"/>
      <c r="GM88" s="143"/>
      <c r="GN88" s="143"/>
      <c r="GO88" s="143"/>
      <c r="GP88" s="143"/>
      <c r="GQ88" s="143"/>
      <c r="GR88" s="143"/>
      <c r="GS88" s="143"/>
      <c r="GT88" s="143"/>
      <c r="GU88" s="143"/>
      <c r="GV88" s="143"/>
      <c r="GW88" s="143"/>
      <c r="GX88" s="143"/>
      <c r="GY88" s="143"/>
      <c r="GZ88" s="143"/>
      <c r="HA88" s="143"/>
      <c r="HB88" s="143"/>
      <c r="HC88" s="143"/>
      <c r="HD88" s="143"/>
      <c r="HE88" s="143"/>
      <c r="HF88" s="143"/>
      <c r="HG88" s="143"/>
      <c r="HH88" s="143"/>
      <c r="HI88" s="143"/>
      <c r="HJ88" s="143"/>
      <c r="HK88" s="143"/>
      <c r="HL88" s="143"/>
      <c r="HM88" s="143"/>
      <c r="HN88" s="143"/>
      <c r="HO88" s="143"/>
      <c r="HP88" s="143"/>
      <c r="HQ88" s="143"/>
      <c r="HR88" s="143"/>
      <c r="HS88" s="143"/>
      <c r="HT88" s="143"/>
      <c r="HU88" s="143"/>
      <c r="HV88" s="143"/>
      <c r="HW88" s="143"/>
      <c r="HX88" s="143"/>
      <c r="HY88" s="143"/>
      <c r="HZ88" s="143"/>
      <c r="IA88" s="143"/>
      <c r="IB88" s="143"/>
      <c r="IC88" s="143"/>
    </row>
    <row r="89" spans="1:237" ht="12" customHeight="1" thickBot="1">
      <c r="A89" s="644" t="s">
        <v>574</v>
      </c>
      <c r="B89" s="645">
        <f>+B87-B69</f>
        <v>0</v>
      </c>
      <c r="C89" s="646"/>
      <c r="D89" s="645">
        <f>+D87-D69</f>
        <v>0</v>
      </c>
      <c r="E89" s="646"/>
      <c r="F89" s="645">
        <f>+F87-F69</f>
        <v>0</v>
      </c>
      <c r="G89" s="646"/>
      <c r="H89" s="645">
        <f>+H87-H69</f>
        <v>0</v>
      </c>
      <c r="I89" s="647"/>
    </row>
    <row r="90" spans="1:237" ht="15.75" thickBot="1">
      <c r="A90" s="634"/>
      <c r="B90" s="635"/>
      <c r="C90" s="636"/>
      <c r="D90" s="635"/>
      <c r="E90" s="636"/>
      <c r="F90" s="635"/>
      <c r="G90" s="636"/>
      <c r="H90" s="635"/>
      <c r="I90" s="637"/>
    </row>
    <row r="91" spans="1:237">
      <c r="A91" s="1150" t="s">
        <v>42</v>
      </c>
      <c r="B91" s="1151"/>
      <c r="C91" s="1151"/>
      <c r="D91" s="1151"/>
      <c r="E91" s="1151"/>
      <c r="F91" s="1151"/>
      <c r="G91" s="1151"/>
      <c r="H91" s="1151"/>
      <c r="I91" s="1152"/>
      <c r="HT91" s="1"/>
      <c r="HU91" s="1"/>
      <c r="HV91" s="1"/>
      <c r="HW91" s="1"/>
      <c r="HX91" s="1"/>
      <c r="HY91" s="1"/>
      <c r="HZ91" s="1"/>
      <c r="IA91" s="1"/>
      <c r="IB91" s="1"/>
      <c r="IC91" s="1"/>
    </row>
    <row r="92" spans="1:237">
      <c r="A92" s="522" t="s">
        <v>197</v>
      </c>
      <c r="B92" s="529" t="str">
        <f>IFERROR(B78/B8*365,"-")</f>
        <v>-</v>
      </c>
      <c r="C92" s="530"/>
      <c r="D92" s="529" t="str">
        <f>IFERROR(D78/D8*365,"-")</f>
        <v>-</v>
      </c>
      <c r="E92" s="529"/>
      <c r="F92" s="529" t="str">
        <f>IFERROR(F78/F8*365,"-")</f>
        <v>-</v>
      </c>
      <c r="G92" s="529"/>
      <c r="H92" s="529"/>
      <c r="I92" s="531"/>
      <c r="HT92" s="1"/>
      <c r="HU92" s="1"/>
      <c r="HV92" s="1"/>
      <c r="HW92" s="1"/>
      <c r="HX92" s="1"/>
      <c r="HY92" s="1"/>
      <c r="HZ92" s="1"/>
      <c r="IA92" s="1"/>
      <c r="IB92" s="1"/>
      <c r="IC92" s="1"/>
    </row>
    <row r="93" spans="1:237">
      <c r="A93" s="522" t="s">
        <v>198</v>
      </c>
      <c r="B93" s="529" t="str">
        <f>IFERROR(B64/B13*365,"-")</f>
        <v>-</v>
      </c>
      <c r="C93" s="530"/>
      <c r="D93" s="529" t="str">
        <f>IFERROR(D64/D13*365,"-")</f>
        <v>-</v>
      </c>
      <c r="E93" s="529"/>
      <c r="F93" s="529" t="str">
        <f>IFERROR(F64/F13*365,"-")</f>
        <v>-</v>
      </c>
      <c r="G93" s="529"/>
      <c r="H93" s="529"/>
      <c r="I93" s="531"/>
      <c r="HT93" s="1"/>
      <c r="HU93" s="1"/>
      <c r="HV93" s="1"/>
      <c r="HW93" s="1"/>
      <c r="HX93" s="1"/>
      <c r="HY93" s="1"/>
      <c r="HZ93" s="1"/>
      <c r="IA93" s="1"/>
      <c r="IB93" s="1"/>
      <c r="IC93" s="1"/>
    </row>
    <row r="94" spans="1:237">
      <c r="A94" s="522" t="s">
        <v>44</v>
      </c>
      <c r="B94" s="529" t="str">
        <f>IFERROR(+B77/B13*365,"-")</f>
        <v>-</v>
      </c>
      <c r="C94" s="530"/>
      <c r="D94" s="529" t="str">
        <f>IFERROR(+D77/D13*365,"-")</f>
        <v>-</v>
      </c>
      <c r="E94" s="529"/>
      <c r="F94" s="529" t="str">
        <f>IFERROR(+F77/F13*365,"-")</f>
        <v>-</v>
      </c>
      <c r="G94" s="529"/>
      <c r="H94" s="529"/>
      <c r="I94" s="531"/>
      <c r="HT94" s="1"/>
      <c r="HU94" s="1"/>
      <c r="HV94" s="1"/>
      <c r="HW94" s="1"/>
      <c r="HX94" s="1"/>
      <c r="HY94" s="1"/>
      <c r="HZ94" s="1"/>
      <c r="IA94" s="1"/>
      <c r="IB94" s="1"/>
      <c r="IC94" s="1"/>
    </row>
    <row r="95" spans="1:237">
      <c r="A95" s="522" t="s">
        <v>194</v>
      </c>
      <c r="B95" s="529">
        <f>IFERROR(+B76-B63,"-")</f>
        <v>0</v>
      </c>
      <c r="C95" s="530"/>
      <c r="D95" s="529">
        <f>IFERROR(+D76-D63,"-")</f>
        <v>0</v>
      </c>
      <c r="E95" s="529"/>
      <c r="F95" s="529">
        <f>IFERROR(+F76-F63,"-")</f>
        <v>0</v>
      </c>
      <c r="G95" s="529"/>
      <c r="H95" s="529"/>
      <c r="I95" s="531"/>
      <c r="HT95" s="1"/>
      <c r="HU95" s="1"/>
      <c r="HV95" s="1"/>
      <c r="HW95" s="1"/>
      <c r="HX95" s="1"/>
      <c r="HY95" s="1"/>
      <c r="HZ95" s="1"/>
      <c r="IA95" s="1"/>
      <c r="IB95" s="1"/>
      <c r="IC95" s="1"/>
    </row>
    <row r="96" spans="1:237">
      <c r="A96" s="522" t="s">
        <v>45</v>
      </c>
      <c r="B96" s="529" t="str">
        <f>IFERROR(+B76/B63,"-")</f>
        <v>-</v>
      </c>
      <c r="C96" s="530"/>
      <c r="D96" s="529" t="str">
        <f>IFERROR(+D76/D63,"-")</f>
        <v>-</v>
      </c>
      <c r="E96" s="529"/>
      <c r="F96" s="529" t="str">
        <f>IFERROR(+F76/F63,"-")</f>
        <v>-</v>
      </c>
      <c r="G96" s="529"/>
      <c r="H96" s="529"/>
      <c r="I96" s="531"/>
      <c r="HT96" s="1"/>
      <c r="HU96" s="1"/>
      <c r="HV96" s="1"/>
      <c r="HW96" s="1"/>
      <c r="HX96" s="1"/>
      <c r="HY96" s="1"/>
      <c r="HZ96" s="1"/>
      <c r="IA96" s="1"/>
      <c r="IB96" s="1"/>
      <c r="IC96" s="1"/>
    </row>
    <row r="97" spans="1:237">
      <c r="A97" s="522" t="s">
        <v>130</v>
      </c>
      <c r="B97" s="529" t="str">
        <f>IFERROR(+(B76-B77-B79)/B63,"-")</f>
        <v>-</v>
      </c>
      <c r="C97" s="530"/>
      <c r="D97" s="529" t="str">
        <f>IFERROR(+(D76-D77-D79)/D63,"-")</f>
        <v>-</v>
      </c>
      <c r="E97" s="529"/>
      <c r="F97" s="529" t="str">
        <f>IFERROR(+(F76-F77-F79)/F63,"-")</f>
        <v>-</v>
      </c>
      <c r="G97" s="529"/>
      <c r="H97" s="529"/>
      <c r="I97" s="531"/>
      <c r="HT97" s="1"/>
      <c r="HU97" s="1"/>
      <c r="HV97" s="1"/>
      <c r="HW97" s="1"/>
      <c r="HX97" s="1"/>
      <c r="HY97" s="1"/>
      <c r="HZ97" s="1"/>
      <c r="IA97" s="1"/>
      <c r="IB97" s="1"/>
      <c r="IC97" s="1"/>
    </row>
    <row r="98" spans="1:237">
      <c r="A98" s="522" t="s">
        <v>131</v>
      </c>
      <c r="B98" s="529" t="str">
        <f>IFERROR((B53+B54+B56+B66)/B52,"-")</f>
        <v>-</v>
      </c>
      <c r="C98" s="530"/>
      <c r="D98" s="529" t="str">
        <f>IFERROR((D53+D54+D56+D66)/D52,"-")</f>
        <v>-</v>
      </c>
      <c r="E98" s="529"/>
      <c r="F98" s="529" t="str">
        <f>IFERROR((F53+F54+F56+F66)/F52,"-")</f>
        <v>-</v>
      </c>
      <c r="G98" s="529"/>
      <c r="H98" s="529"/>
      <c r="I98" s="531"/>
      <c r="HT98" s="1"/>
      <c r="HU98" s="1"/>
      <c r="HV98" s="1"/>
      <c r="HW98" s="1"/>
      <c r="HX98" s="1"/>
      <c r="HY98" s="1"/>
      <c r="HZ98" s="1"/>
      <c r="IA98" s="1"/>
      <c r="IB98" s="1"/>
      <c r="IC98" s="1"/>
    </row>
    <row r="99" spans="1:237">
      <c r="A99" s="522" t="s">
        <v>48</v>
      </c>
      <c r="B99" s="529" t="str">
        <f>IFERROR(B26/B28,"-")</f>
        <v>-</v>
      </c>
      <c r="C99" s="530"/>
      <c r="D99" s="529" t="str">
        <f>IFERROR(D26/D28,"-")</f>
        <v>-</v>
      </c>
      <c r="E99" s="529"/>
      <c r="F99" s="529" t="str">
        <f>IFERROR(F26/F28,"-")</f>
        <v>-</v>
      </c>
      <c r="G99" s="529"/>
      <c r="H99" s="529"/>
      <c r="I99" s="531"/>
      <c r="HT99" s="1"/>
      <c r="HU99" s="1"/>
      <c r="HV99" s="1"/>
      <c r="HW99" s="1"/>
      <c r="HX99" s="1"/>
      <c r="HY99" s="1"/>
      <c r="HZ99" s="1"/>
      <c r="IA99" s="1"/>
      <c r="IB99" s="1"/>
      <c r="IC99" s="1"/>
    </row>
    <row r="100" spans="1:237">
      <c r="A100" s="532" t="s">
        <v>49</v>
      </c>
      <c r="B100" s="533" t="str">
        <f>IFERROR($B$26/($B$28+($B$53+$B$56+$B$66)/5),"-")</f>
        <v>-</v>
      </c>
      <c r="C100" s="534"/>
      <c r="D100" s="533" t="str">
        <f>IFERROR($D$26/($D$28+($D$53+$D$56+$D$66)/5),"-")</f>
        <v>-</v>
      </c>
      <c r="E100" s="533"/>
      <c r="F100" s="533" t="str">
        <f>IFERROR($D$26/($D$28+($D$53+$D$56+$D$66)/5),"-")</f>
        <v>-</v>
      </c>
      <c r="G100" s="533"/>
      <c r="H100" s="533"/>
      <c r="I100" s="535"/>
      <c r="HT100" s="1"/>
      <c r="HU100" s="1"/>
      <c r="HV100" s="1"/>
      <c r="HW100" s="1"/>
      <c r="HX100" s="1"/>
      <c r="HY100" s="1"/>
      <c r="HZ100" s="1"/>
      <c r="IA100" s="1"/>
      <c r="IB100" s="1"/>
      <c r="IC100" s="1"/>
    </row>
    <row r="101" spans="1:237">
      <c r="A101" s="536" t="s">
        <v>195</v>
      </c>
      <c r="B101" s="537">
        <v>10</v>
      </c>
      <c r="C101" s="534"/>
      <c r="D101" s="533" t="s">
        <v>196</v>
      </c>
      <c r="E101" s="533"/>
      <c r="F101" s="533" t="s">
        <v>196</v>
      </c>
      <c r="G101" s="533"/>
      <c r="H101" s="533"/>
      <c r="I101" s="535"/>
      <c r="HT101" s="1"/>
      <c r="HU101" s="1"/>
      <c r="HV101" s="1"/>
      <c r="HW101" s="1"/>
      <c r="HX101" s="1"/>
      <c r="HY101" s="1"/>
      <c r="HZ101" s="1"/>
      <c r="IA101" s="1"/>
      <c r="IB101" s="1"/>
      <c r="IC101" s="1"/>
    </row>
    <row r="102" spans="1:237">
      <c r="A102" s="536" t="s">
        <v>214</v>
      </c>
      <c r="B102" s="537">
        <f>(+'Eligibility Calculation Sheet'!F24*12)/100000</f>
        <v>0.14402016745098162</v>
      </c>
      <c r="C102" s="534"/>
      <c r="D102" s="533"/>
      <c r="E102" s="533"/>
      <c r="F102" s="533"/>
      <c r="G102" s="533"/>
      <c r="H102" s="533"/>
      <c r="I102" s="535"/>
      <c r="HT102" s="1"/>
      <c r="HU102" s="1"/>
      <c r="HV102" s="1"/>
      <c r="HW102" s="1"/>
      <c r="HX102" s="1"/>
      <c r="HY102" s="1"/>
      <c r="HZ102" s="1"/>
      <c r="IA102" s="1"/>
      <c r="IB102" s="1"/>
      <c r="IC102" s="1"/>
    </row>
    <row r="103" spans="1:237">
      <c r="A103" s="536" t="s">
        <v>50</v>
      </c>
      <c r="B103" s="537">
        <f>IFERROR($B$26/($B$28+B102+($B$53+$B$56+$B$66+$B$101)/5),"-")</f>
        <v>0</v>
      </c>
      <c r="C103" s="534"/>
      <c r="D103" s="533" t="str">
        <f>IFERROR($D$26/($D$28+($D$53+$D$56+$D$66)/5),"-")</f>
        <v>-</v>
      </c>
      <c r="E103" s="538"/>
      <c r="F103" s="533" t="str">
        <f>IFERROR($F$26/($F$28+($F$53+$F$56+$F$66)/5),"-")</f>
        <v>-</v>
      </c>
      <c r="G103" s="538"/>
      <c r="H103" s="533"/>
      <c r="I103" s="539"/>
      <c r="HT103" s="1"/>
      <c r="HU103" s="1"/>
      <c r="HV103" s="1"/>
      <c r="HW103" s="1"/>
      <c r="HX103" s="1"/>
      <c r="HY103" s="1"/>
      <c r="HZ103" s="1"/>
      <c r="IA103" s="1"/>
      <c r="IB103" s="1"/>
      <c r="IC103" s="1"/>
    </row>
    <row r="104" spans="1:237">
      <c r="A104" s="540" t="s">
        <v>51</v>
      </c>
      <c r="B104" s="529" t="str">
        <f>IFERROR(B19/B8*100,"-")</f>
        <v>-</v>
      </c>
      <c r="C104" s="541"/>
      <c r="D104" s="529" t="str">
        <f>IFERROR(D19/D8*100,"-")</f>
        <v>-</v>
      </c>
      <c r="E104" s="529"/>
      <c r="F104" s="529" t="str">
        <f>IFERROR(F19/F8*100,"-")</f>
        <v>-</v>
      </c>
      <c r="G104" s="529"/>
      <c r="H104" s="529"/>
      <c r="I104" s="531"/>
      <c r="HT104" s="1"/>
      <c r="HU104" s="1"/>
      <c r="HV104" s="1"/>
      <c r="HW104" s="1"/>
      <c r="HX104" s="1"/>
      <c r="HY104" s="1"/>
      <c r="HZ104" s="1"/>
      <c r="IA104" s="1"/>
      <c r="IB104" s="1"/>
      <c r="IC104" s="1"/>
    </row>
    <row r="105" spans="1:237">
      <c r="A105" s="540" t="s">
        <v>52</v>
      </c>
      <c r="B105" s="529" t="str">
        <f>IFERROR(B38/B8*100,"-")</f>
        <v>-</v>
      </c>
      <c r="C105" s="541"/>
      <c r="D105" s="529" t="str">
        <f>IFERROR(D38/D8*100,"-")</f>
        <v>-</v>
      </c>
      <c r="E105" s="529"/>
      <c r="F105" s="529" t="str">
        <f>IFERROR(F38/F8*100,"-")</f>
        <v>-</v>
      </c>
      <c r="G105" s="529"/>
      <c r="H105" s="529"/>
      <c r="I105" s="531"/>
      <c r="HT105" s="1"/>
      <c r="HU105" s="1"/>
      <c r="HV105" s="1"/>
      <c r="HW105" s="1"/>
      <c r="HX105" s="1"/>
      <c r="HY105" s="1"/>
      <c r="HZ105" s="1"/>
      <c r="IA105" s="1"/>
      <c r="IB105" s="1"/>
      <c r="IC105" s="1"/>
    </row>
    <row r="106" spans="1:237">
      <c r="A106" s="540" t="s">
        <v>53</v>
      </c>
      <c r="B106" s="529" t="str">
        <f>IFERROR(B39/B8*100,"-")</f>
        <v>-</v>
      </c>
      <c r="C106" s="541"/>
      <c r="D106" s="529" t="str">
        <f>IFERROR(D39/D8*100,"-")</f>
        <v>-</v>
      </c>
      <c r="E106" s="529"/>
      <c r="F106" s="529" t="str">
        <f>IFERROR(F39/F8*100,"-")</f>
        <v>-</v>
      </c>
      <c r="G106" s="529"/>
      <c r="H106" s="529"/>
      <c r="I106" s="531"/>
      <c r="HT106" s="1"/>
      <c r="HU106" s="1"/>
      <c r="HV106" s="1"/>
      <c r="HW106" s="1"/>
      <c r="HX106" s="1"/>
      <c r="HY106" s="1"/>
      <c r="HZ106" s="1"/>
      <c r="IA106" s="1"/>
      <c r="IB106" s="1"/>
      <c r="IC106" s="1"/>
    </row>
    <row r="107" spans="1:237">
      <c r="A107" s="540" t="s">
        <v>54</v>
      </c>
      <c r="B107" s="512" t="str">
        <f>IFERROR((B8-D8)/D8*100,"-")</f>
        <v>-</v>
      </c>
      <c r="C107" s="541"/>
      <c r="D107" s="512" t="str">
        <f>IFERROR((D8-F8)/F8*100,"-")</f>
        <v>-</v>
      </c>
      <c r="E107" s="529"/>
      <c r="F107" s="512" t="str">
        <f>IFERROR((F8-H8)/H8*100,"-")</f>
        <v>-</v>
      </c>
      <c r="G107" s="529"/>
      <c r="H107" s="512"/>
      <c r="I107" s="531"/>
      <c r="HT107" s="1"/>
      <c r="HU107" s="1"/>
      <c r="HV107" s="1"/>
      <c r="HW107" s="1"/>
      <c r="HX107" s="1"/>
      <c r="HY107" s="1"/>
      <c r="HZ107" s="1"/>
      <c r="IA107" s="1"/>
      <c r="IB107" s="1"/>
      <c r="IC107" s="1"/>
    </row>
    <row r="108" spans="1:237">
      <c r="A108" s="540" t="s">
        <v>55</v>
      </c>
      <c r="B108" s="529" t="str">
        <f>IFERROR((B38-D38)/D38*100,"-")</f>
        <v>-</v>
      </c>
      <c r="C108" s="541"/>
      <c r="D108" s="529" t="str">
        <f>IFERROR((D38-F38)/F38*100,"-")</f>
        <v>-</v>
      </c>
      <c r="E108" s="529"/>
      <c r="F108" s="529" t="str">
        <f>IFERROR((F38-H38)/H38*100,"-")</f>
        <v>-</v>
      </c>
      <c r="G108" s="529"/>
      <c r="H108" s="529"/>
      <c r="I108" s="531"/>
      <c r="HT108" s="1"/>
      <c r="HU108" s="1"/>
      <c r="HV108" s="1"/>
      <c r="HW108" s="1"/>
      <c r="HX108" s="1"/>
      <c r="HY108" s="1"/>
      <c r="HZ108" s="1"/>
      <c r="IA108" s="1"/>
      <c r="IB108" s="1"/>
      <c r="IC108" s="1"/>
    </row>
    <row r="109" spans="1:237">
      <c r="A109" s="522"/>
      <c r="B109" s="529"/>
      <c r="C109" s="530"/>
      <c r="D109" s="529"/>
      <c r="E109" s="529"/>
      <c r="F109" s="529"/>
      <c r="G109" s="529"/>
      <c r="H109" s="529"/>
      <c r="I109" s="531"/>
      <c r="HT109" s="1"/>
      <c r="HU109" s="1"/>
      <c r="HV109" s="1"/>
      <c r="HW109" s="1"/>
      <c r="HX109" s="1"/>
      <c r="HY109" s="1"/>
      <c r="HZ109" s="1"/>
      <c r="IA109" s="1"/>
      <c r="IB109" s="1"/>
      <c r="IC109" s="1"/>
    </row>
    <row r="110" spans="1:237">
      <c r="A110" s="542" t="s">
        <v>56</v>
      </c>
      <c r="B110" s="529"/>
      <c r="C110" s="530"/>
      <c r="D110" s="529"/>
      <c r="E110" s="543"/>
      <c r="F110" s="529"/>
      <c r="G110" s="543"/>
      <c r="H110" s="529"/>
      <c r="I110" s="544"/>
      <c r="HT110" s="1"/>
      <c r="HU110" s="1"/>
      <c r="HV110" s="1"/>
      <c r="HW110" s="1"/>
      <c r="HX110" s="1"/>
      <c r="HY110" s="1"/>
      <c r="HZ110" s="1"/>
      <c r="IA110" s="1"/>
      <c r="IB110" s="1"/>
      <c r="IC110" s="1"/>
    </row>
    <row r="111" spans="1:237">
      <c r="A111" s="522"/>
      <c r="B111" s="543"/>
      <c r="C111" s="530"/>
      <c r="D111" s="543"/>
      <c r="E111" s="543"/>
      <c r="F111" s="543"/>
      <c r="G111" s="543"/>
      <c r="H111" s="543"/>
      <c r="I111" s="544"/>
      <c r="HT111" s="1"/>
      <c r="HU111" s="1"/>
      <c r="HV111" s="1"/>
      <c r="HW111" s="1"/>
      <c r="HX111" s="1"/>
      <c r="HY111" s="1"/>
      <c r="HZ111" s="1"/>
      <c r="IA111" s="1"/>
      <c r="IB111" s="1"/>
      <c r="IC111" s="1"/>
    </row>
    <row r="112" spans="1:237">
      <c r="A112" s="522" t="s">
        <v>57</v>
      </c>
      <c r="B112" s="529">
        <f>B38</f>
        <v>0</v>
      </c>
      <c r="C112" s="530"/>
      <c r="D112" s="529">
        <f>D38</f>
        <v>0</v>
      </c>
      <c r="E112" s="543"/>
      <c r="F112" s="529">
        <f>F38</f>
        <v>0</v>
      </c>
      <c r="G112" s="543"/>
      <c r="H112" s="529"/>
      <c r="I112" s="544"/>
      <c r="HT112" s="1"/>
      <c r="HU112" s="1"/>
      <c r="HV112" s="1"/>
      <c r="HW112" s="1"/>
      <c r="HX112" s="1"/>
      <c r="HY112" s="1"/>
      <c r="HZ112" s="1"/>
      <c r="IA112" s="1"/>
      <c r="IB112" s="1"/>
      <c r="IC112" s="1"/>
    </row>
    <row r="113" spans="1:237">
      <c r="A113" s="522" t="s">
        <v>58</v>
      </c>
      <c r="B113" s="529"/>
      <c r="C113" s="530"/>
      <c r="D113" s="529"/>
      <c r="E113" s="543"/>
      <c r="F113" s="529"/>
      <c r="G113" s="543"/>
      <c r="H113" s="529"/>
      <c r="I113" s="544"/>
      <c r="HT113" s="1"/>
      <c r="HU113" s="1"/>
      <c r="HV113" s="1"/>
      <c r="HW113" s="1"/>
      <c r="HX113" s="1"/>
      <c r="HY113" s="1"/>
      <c r="HZ113" s="1"/>
      <c r="IA113" s="1"/>
      <c r="IB113" s="1"/>
      <c r="IC113" s="1"/>
    </row>
    <row r="114" spans="1:237">
      <c r="A114" s="522" t="s">
        <v>1</v>
      </c>
      <c r="B114" s="529">
        <f>B27</f>
        <v>0</v>
      </c>
      <c r="C114" s="530"/>
      <c r="D114" s="529">
        <f>D27</f>
        <v>0</v>
      </c>
      <c r="E114" s="543"/>
      <c r="F114" s="529">
        <f>F27</f>
        <v>0</v>
      </c>
      <c r="G114" s="543"/>
      <c r="H114" s="529"/>
      <c r="I114" s="544"/>
      <c r="HT114" s="1"/>
      <c r="HU114" s="1"/>
      <c r="HV114" s="1"/>
      <c r="HW114" s="1"/>
      <c r="HX114" s="1"/>
      <c r="HY114" s="1"/>
      <c r="HZ114" s="1"/>
      <c r="IA114" s="1"/>
      <c r="IB114" s="1"/>
      <c r="IC114" s="1"/>
    </row>
    <row r="115" spans="1:237" ht="30">
      <c r="A115" s="522" t="s">
        <v>59</v>
      </c>
      <c r="B115" s="529">
        <f>B34</f>
        <v>0</v>
      </c>
      <c r="C115" s="530"/>
      <c r="D115" s="529">
        <f>D34</f>
        <v>0</v>
      </c>
      <c r="E115" s="543"/>
      <c r="F115" s="529">
        <f>F34</f>
        <v>0</v>
      </c>
      <c r="G115" s="543"/>
      <c r="H115" s="529"/>
      <c r="I115" s="544"/>
      <c r="HT115" s="1"/>
      <c r="HU115" s="1"/>
      <c r="HV115" s="1"/>
      <c r="HW115" s="1"/>
      <c r="HX115" s="1"/>
      <c r="HY115" s="1"/>
      <c r="HZ115" s="1"/>
      <c r="IA115" s="1"/>
      <c r="IB115" s="1"/>
      <c r="IC115" s="1"/>
    </row>
    <row r="116" spans="1:237">
      <c r="A116" s="522" t="s">
        <v>60</v>
      </c>
      <c r="B116" s="529">
        <f>B37</f>
        <v>0</v>
      </c>
      <c r="C116" s="530"/>
      <c r="D116" s="529">
        <f>D37</f>
        <v>0</v>
      </c>
      <c r="E116" s="543"/>
      <c r="F116" s="529">
        <f>F37</f>
        <v>0</v>
      </c>
      <c r="G116" s="543"/>
      <c r="H116" s="529"/>
      <c r="I116" s="544"/>
      <c r="HT116" s="1"/>
      <c r="HU116" s="1"/>
      <c r="HV116" s="1"/>
      <c r="HW116" s="1"/>
      <c r="HX116" s="1"/>
      <c r="HY116" s="1"/>
      <c r="HZ116" s="1"/>
      <c r="IA116" s="1"/>
      <c r="IB116" s="1"/>
      <c r="IC116" s="1"/>
    </row>
    <row r="117" spans="1:237">
      <c r="A117" s="522" t="s">
        <v>61</v>
      </c>
      <c r="B117" s="529">
        <f>B28</f>
        <v>0</v>
      </c>
      <c r="C117" s="530"/>
      <c r="D117" s="529">
        <f>D28</f>
        <v>0</v>
      </c>
      <c r="E117" s="543"/>
      <c r="F117" s="529">
        <f>F28</f>
        <v>0</v>
      </c>
      <c r="G117" s="543"/>
      <c r="H117" s="529"/>
      <c r="I117" s="544"/>
      <c r="HT117" s="1"/>
      <c r="HU117" s="1"/>
      <c r="HV117" s="1"/>
      <c r="HW117" s="1"/>
      <c r="HX117" s="1"/>
      <c r="HY117" s="1"/>
      <c r="HZ117" s="1"/>
      <c r="IA117" s="1"/>
      <c r="IB117" s="1"/>
      <c r="IC117" s="1"/>
    </row>
    <row r="118" spans="1:237" ht="30">
      <c r="A118" s="542" t="s">
        <v>62</v>
      </c>
      <c r="B118" s="545">
        <f>+B36</f>
        <v>0</v>
      </c>
      <c r="C118" s="546"/>
      <c r="D118" s="545">
        <f>+D36</f>
        <v>0</v>
      </c>
      <c r="E118" s="547"/>
      <c r="F118" s="545">
        <f>+F36</f>
        <v>0</v>
      </c>
      <c r="G118" s="547"/>
      <c r="H118" s="545"/>
      <c r="I118" s="548"/>
      <c r="HT118" s="1"/>
      <c r="HU118" s="1"/>
      <c r="HV118" s="1"/>
      <c r="HW118" s="1"/>
      <c r="HX118" s="1"/>
      <c r="HY118" s="1"/>
      <c r="HZ118" s="1"/>
      <c r="IA118" s="1"/>
      <c r="IB118" s="1"/>
      <c r="IC118" s="1"/>
    </row>
    <row r="119" spans="1:237">
      <c r="A119" s="522"/>
      <c r="B119" s="543"/>
      <c r="C119" s="530"/>
      <c r="D119" s="543"/>
      <c r="E119" s="543"/>
      <c r="F119" s="543"/>
      <c r="G119" s="543"/>
      <c r="H119" s="543"/>
      <c r="I119" s="544"/>
      <c r="HT119" s="1"/>
      <c r="HU119" s="1"/>
      <c r="HV119" s="1"/>
      <c r="HW119" s="1"/>
      <c r="HX119" s="1"/>
      <c r="HY119" s="1"/>
      <c r="HZ119" s="1"/>
      <c r="IA119" s="1"/>
      <c r="IB119" s="1"/>
      <c r="IC119" s="1"/>
    </row>
    <row r="120" spans="1:237" ht="30">
      <c r="A120" s="522" t="s">
        <v>63</v>
      </c>
      <c r="B120" s="529">
        <f>SUM(B112:B119)</f>
        <v>0</v>
      </c>
      <c r="C120" s="530"/>
      <c r="D120" s="529">
        <f>SUM(D112:D119)</f>
        <v>0</v>
      </c>
      <c r="E120" s="543"/>
      <c r="F120" s="529">
        <f>SUM(F112:F119)</f>
        <v>0</v>
      </c>
      <c r="G120" s="543"/>
      <c r="H120" s="529"/>
      <c r="I120" s="544"/>
      <c r="HT120" s="1"/>
      <c r="HU120" s="1"/>
      <c r="HV120" s="1"/>
      <c r="HW120" s="1"/>
      <c r="HX120" s="1"/>
      <c r="HY120" s="1"/>
      <c r="HZ120" s="1"/>
      <c r="IA120" s="1"/>
      <c r="IB120" s="1"/>
      <c r="IC120" s="1"/>
    </row>
    <row r="121" spans="1:237">
      <c r="A121" s="522"/>
      <c r="B121" s="529"/>
      <c r="C121" s="530"/>
      <c r="D121" s="529"/>
      <c r="E121" s="543"/>
      <c r="F121" s="529"/>
      <c r="G121" s="543"/>
      <c r="H121" s="529"/>
      <c r="I121" s="544"/>
      <c r="HT121" s="1"/>
      <c r="HU121" s="1"/>
      <c r="HV121" s="1"/>
      <c r="HW121" s="1"/>
      <c r="HX121" s="1"/>
      <c r="HY121" s="1"/>
      <c r="HZ121" s="1"/>
      <c r="IA121" s="1"/>
      <c r="IB121" s="1"/>
      <c r="IC121" s="1"/>
    </row>
    <row r="122" spans="1:237">
      <c r="A122" s="522" t="s">
        <v>206</v>
      </c>
      <c r="B122" s="529">
        <f>D78-B78</f>
        <v>0</v>
      </c>
      <c r="C122" s="530"/>
      <c r="D122" s="529">
        <f>F78-D78</f>
        <v>0</v>
      </c>
      <c r="E122" s="543"/>
      <c r="F122" s="529">
        <f>H78-F78</f>
        <v>0</v>
      </c>
      <c r="G122" s="543"/>
      <c r="H122" s="529"/>
      <c r="I122" s="544"/>
      <c r="HT122" s="1"/>
      <c r="HU122" s="1"/>
      <c r="HV122" s="1"/>
      <c r="HW122" s="1"/>
      <c r="HX122" s="1"/>
      <c r="HY122" s="1"/>
      <c r="HZ122" s="1"/>
      <c r="IA122" s="1"/>
      <c r="IB122" s="1"/>
      <c r="IC122" s="1"/>
    </row>
    <row r="123" spans="1:237">
      <c r="A123" s="522" t="s">
        <v>207</v>
      </c>
      <c r="B123" s="529">
        <f>IFERROR(+D77-B77,"-")</f>
        <v>0</v>
      </c>
      <c r="C123" s="530"/>
      <c r="D123" s="529">
        <f>IFERROR(+F77-D77,"-")</f>
        <v>0</v>
      </c>
      <c r="E123" s="543"/>
      <c r="F123" s="529">
        <f>IFERROR(+H77-F77,"-")</f>
        <v>0</v>
      </c>
      <c r="G123" s="543"/>
      <c r="H123" s="529"/>
      <c r="I123" s="544"/>
      <c r="HT123" s="1"/>
      <c r="HU123" s="1"/>
      <c r="HV123" s="1"/>
      <c r="HW123" s="1"/>
      <c r="HX123" s="1"/>
      <c r="HY123" s="1"/>
      <c r="HZ123" s="1"/>
      <c r="IA123" s="1"/>
      <c r="IB123" s="1"/>
      <c r="IC123" s="1"/>
    </row>
    <row r="124" spans="1:237" ht="30">
      <c r="A124" s="522" t="s">
        <v>208</v>
      </c>
      <c r="B124" s="529">
        <f>D82-B82</f>
        <v>0</v>
      </c>
      <c r="C124" s="530"/>
      <c r="D124" s="529">
        <f>F82-D82</f>
        <v>0</v>
      </c>
      <c r="E124" s="543"/>
      <c r="F124" s="529">
        <f>H82-F82</f>
        <v>0</v>
      </c>
      <c r="G124" s="543"/>
      <c r="H124" s="529"/>
      <c r="I124" s="544"/>
      <c r="HT124" s="1"/>
      <c r="HU124" s="1"/>
      <c r="HV124" s="1"/>
      <c r="HW124" s="1"/>
      <c r="HX124" s="1"/>
      <c r="HY124" s="1"/>
      <c r="HZ124" s="1"/>
      <c r="IA124" s="1"/>
      <c r="IB124" s="1"/>
      <c r="IC124" s="1"/>
    </row>
    <row r="125" spans="1:237">
      <c r="A125" s="522" t="s">
        <v>209</v>
      </c>
      <c r="B125" s="529">
        <f>B63-D63</f>
        <v>0</v>
      </c>
      <c r="C125" s="530"/>
      <c r="D125" s="529">
        <f>D63-F63</f>
        <v>0</v>
      </c>
      <c r="E125" s="543"/>
      <c r="F125" s="529">
        <f>F63-H63</f>
        <v>0</v>
      </c>
      <c r="G125" s="543"/>
      <c r="H125" s="529"/>
      <c r="I125" s="544"/>
      <c r="HT125" s="1"/>
      <c r="HU125" s="1"/>
      <c r="HV125" s="1"/>
      <c r="HW125" s="1"/>
      <c r="HX125" s="1"/>
      <c r="HY125" s="1"/>
      <c r="HZ125" s="1"/>
      <c r="IA125" s="1"/>
      <c r="IB125" s="1"/>
      <c r="IC125" s="1"/>
    </row>
    <row r="126" spans="1:237">
      <c r="A126" s="542" t="s">
        <v>64</v>
      </c>
      <c r="B126" s="529">
        <f>SUM(B122:B125)</f>
        <v>0</v>
      </c>
      <c r="C126" s="530"/>
      <c r="D126" s="529">
        <f>SUM(D122:D125)</f>
        <v>0</v>
      </c>
      <c r="E126" s="543"/>
      <c r="F126" s="529">
        <f>SUM(F122:F125)</f>
        <v>0</v>
      </c>
      <c r="G126" s="543"/>
      <c r="H126" s="529"/>
      <c r="I126" s="544"/>
      <c r="HT126" s="1"/>
      <c r="HU126" s="1"/>
      <c r="HV126" s="1"/>
      <c r="HW126" s="1"/>
      <c r="HX126" s="1"/>
      <c r="HY126" s="1"/>
      <c r="HZ126" s="1"/>
      <c r="IA126" s="1"/>
      <c r="IB126" s="1"/>
      <c r="IC126" s="1"/>
    </row>
    <row r="127" spans="1:237">
      <c r="A127" s="542" t="s">
        <v>65</v>
      </c>
      <c r="B127" s="545">
        <f>B120+B126</f>
        <v>0</v>
      </c>
      <c r="C127" s="546"/>
      <c r="D127" s="545">
        <f>D120+D126</f>
        <v>0</v>
      </c>
      <c r="E127" s="547"/>
      <c r="F127" s="545">
        <f>F120+F126</f>
        <v>0</v>
      </c>
      <c r="G127" s="547"/>
      <c r="H127" s="545"/>
      <c r="I127" s="548"/>
      <c r="HT127" s="1"/>
      <c r="HU127" s="1"/>
      <c r="HV127" s="1"/>
      <c r="HW127" s="1"/>
      <c r="HX127" s="1"/>
      <c r="HY127" s="1"/>
      <c r="HZ127" s="1"/>
      <c r="IA127" s="1"/>
      <c r="IB127" s="1"/>
      <c r="IC127" s="1"/>
    </row>
    <row r="128" spans="1:237">
      <c r="A128" s="522" t="s">
        <v>210</v>
      </c>
      <c r="B128" s="529">
        <f>B37</f>
        <v>0</v>
      </c>
      <c r="C128" s="530"/>
      <c r="D128" s="529">
        <f>D37</f>
        <v>0</v>
      </c>
      <c r="E128" s="543"/>
      <c r="F128" s="529">
        <f>F37</f>
        <v>0</v>
      </c>
      <c r="G128" s="543"/>
      <c r="H128" s="529"/>
      <c r="I128" s="544"/>
      <c r="HT128" s="1"/>
      <c r="HU128" s="1"/>
      <c r="HV128" s="1"/>
      <c r="HW128" s="1"/>
      <c r="HX128" s="1"/>
      <c r="HY128" s="1"/>
      <c r="HZ128" s="1"/>
      <c r="IA128" s="1"/>
      <c r="IB128" s="1"/>
      <c r="IC128" s="1"/>
    </row>
    <row r="129" spans="1:237" ht="15.75" thickBot="1">
      <c r="A129" s="549" t="s">
        <v>66</v>
      </c>
      <c r="B129" s="550">
        <f>IFERROR(B127-B128,"-")</f>
        <v>0</v>
      </c>
      <c r="C129" s="551"/>
      <c r="D129" s="550">
        <f>IFERROR(D127-D128,"-")</f>
        <v>0</v>
      </c>
      <c r="E129" s="552"/>
      <c r="F129" s="550">
        <f>IFERROR(F127-F128,"-")</f>
        <v>0</v>
      </c>
      <c r="G129" s="552"/>
      <c r="H129" s="550"/>
      <c r="I129" s="553"/>
      <c r="HT129" s="1"/>
      <c r="HU129" s="1"/>
      <c r="HV129" s="1"/>
      <c r="HW129" s="1"/>
      <c r="HX129" s="1"/>
      <c r="HY129" s="1"/>
      <c r="HZ129" s="1"/>
      <c r="IA129" s="1"/>
      <c r="IB129" s="1"/>
      <c r="IC129" s="1"/>
    </row>
    <row r="130" spans="1:237" ht="15.75" thickBot="1">
      <c r="A130" s="224"/>
      <c r="B130" s="167"/>
      <c r="C130" s="166"/>
      <c r="D130" s="167"/>
      <c r="E130" s="167"/>
      <c r="F130" s="167"/>
      <c r="G130" s="167"/>
      <c r="H130" s="167"/>
      <c r="I130" s="225"/>
      <c r="HT130" s="1"/>
      <c r="HU130" s="1"/>
      <c r="HV130" s="1"/>
      <c r="HW130" s="1"/>
      <c r="HX130" s="1"/>
      <c r="HY130" s="1"/>
      <c r="HZ130" s="1"/>
      <c r="IA130" s="1"/>
      <c r="IB130" s="1"/>
      <c r="IC130" s="1"/>
    </row>
    <row r="131" spans="1:237" ht="30.75" thickBot="1">
      <c r="A131" s="170" t="s">
        <v>201</v>
      </c>
      <c r="B131" s="175">
        <f>IFERROR(C71-C83-C84+B36,"-")</f>
        <v>0</v>
      </c>
      <c r="C131" s="172"/>
      <c r="D131" s="175">
        <f>IFERROR(E71-E83-E84+D36,"-")</f>
        <v>0</v>
      </c>
      <c r="E131" s="173"/>
      <c r="F131" s="175">
        <f>IFERROR(G71-G83-G84+F36,"-")</f>
        <v>0</v>
      </c>
      <c r="G131" s="173"/>
      <c r="H131" s="175"/>
      <c r="I131" s="174"/>
      <c r="HT131" s="1"/>
      <c r="HU131" s="1"/>
      <c r="HV131" s="1"/>
      <c r="HW131" s="1"/>
      <c r="HX131" s="1"/>
      <c r="HY131" s="1"/>
      <c r="HZ131" s="1"/>
      <c r="IA131" s="1"/>
      <c r="IB131" s="1"/>
      <c r="IC131" s="1"/>
    </row>
    <row r="132" spans="1:237" ht="15.75" thickBot="1">
      <c r="A132" s="164"/>
      <c r="B132" s="168"/>
      <c r="C132" s="165"/>
      <c r="D132" s="168"/>
      <c r="E132" s="168"/>
      <c r="F132" s="168"/>
      <c r="G132" s="168"/>
      <c r="H132" s="168"/>
      <c r="I132" s="169"/>
      <c r="HT132" s="1"/>
      <c r="HU132" s="1"/>
      <c r="HV132" s="1"/>
      <c r="HW132" s="1"/>
      <c r="HX132" s="1"/>
      <c r="HY132" s="1"/>
      <c r="HZ132" s="1"/>
      <c r="IA132" s="1"/>
      <c r="IB132" s="1"/>
      <c r="IC132" s="1"/>
    </row>
    <row r="133" spans="1:237" ht="30.75" thickBot="1">
      <c r="A133" s="170" t="s">
        <v>202</v>
      </c>
      <c r="B133" s="171">
        <f>IFERROR(+C47+C48+C61-B28,"-")</f>
        <v>0</v>
      </c>
      <c r="C133" s="172"/>
      <c r="D133" s="171">
        <f>IFERROR(+E47+E48+E61-D28,"-")</f>
        <v>0</v>
      </c>
      <c r="E133" s="173"/>
      <c r="F133" s="171">
        <f>IFERROR(+G47+G48+G61-F28,"-")</f>
        <v>0</v>
      </c>
      <c r="G133" s="173"/>
      <c r="H133" s="171"/>
      <c r="I133" s="174"/>
      <c r="HT133" s="1"/>
      <c r="HU133" s="1"/>
      <c r="HV133" s="1"/>
      <c r="HW133" s="1"/>
      <c r="HX133" s="1"/>
      <c r="HY133" s="1"/>
      <c r="HZ133" s="1"/>
      <c r="IA133" s="1"/>
      <c r="IB133" s="1"/>
      <c r="IC133" s="1"/>
    </row>
    <row r="134" spans="1:237">
      <c r="A134" s="226" t="s">
        <v>205</v>
      </c>
      <c r="B134" s="176">
        <f>IFERROR(+B133+B131+B129,"-")</f>
        <v>0</v>
      </c>
      <c r="C134" s="83"/>
      <c r="D134" s="176">
        <f>IFERROR(+D133+D131+D129,"-")</f>
        <v>0</v>
      </c>
      <c r="E134" s="84"/>
      <c r="F134" s="176">
        <f>IFERROR(+F133+F131+F129,"-")</f>
        <v>0</v>
      </c>
      <c r="G134" s="84"/>
      <c r="H134" s="176"/>
      <c r="I134" s="227"/>
      <c r="HT134" s="1"/>
      <c r="HU134" s="1"/>
      <c r="HV134" s="1"/>
      <c r="HW134" s="1"/>
      <c r="HX134" s="1"/>
      <c r="HY134" s="1"/>
      <c r="HZ134" s="1"/>
      <c r="IA134" s="1"/>
      <c r="IB134" s="1"/>
      <c r="IC134" s="1"/>
    </row>
    <row r="135" spans="1:237">
      <c r="A135" s="118" t="s">
        <v>203</v>
      </c>
      <c r="B135" s="49">
        <f>+D81</f>
        <v>0</v>
      </c>
      <c r="C135" s="2"/>
      <c r="D135" s="49">
        <f>+F81</f>
        <v>0</v>
      </c>
      <c r="E135" s="3"/>
      <c r="F135" s="49">
        <f>+H81</f>
        <v>0</v>
      </c>
      <c r="G135" s="3"/>
      <c r="H135" s="3"/>
      <c r="I135" s="111"/>
      <c r="HT135" s="1"/>
      <c r="HU135" s="1"/>
      <c r="HV135" s="1"/>
      <c r="HW135" s="1"/>
      <c r="HX135" s="1"/>
      <c r="HY135" s="1"/>
      <c r="HZ135" s="1"/>
      <c r="IA135" s="1"/>
      <c r="IB135" s="1"/>
      <c r="IC135" s="1"/>
    </row>
    <row r="136" spans="1:237" ht="15.75" thickBot="1">
      <c r="A136" s="228" t="s">
        <v>204</v>
      </c>
      <c r="B136" s="229">
        <f>IFERROR(+B135+B134,"-")</f>
        <v>0</v>
      </c>
      <c r="C136" s="122"/>
      <c r="D136" s="229">
        <f>IFERROR(+D135+D134,"-")</f>
        <v>0</v>
      </c>
      <c r="E136" s="230"/>
      <c r="F136" s="229">
        <f>IFERROR(+F135+F134,"-")</f>
        <v>0</v>
      </c>
      <c r="G136" s="230"/>
      <c r="H136" s="229"/>
      <c r="I136" s="231"/>
      <c r="HT136" s="1"/>
      <c r="HU136" s="1"/>
      <c r="HV136" s="1"/>
      <c r="HW136" s="1"/>
      <c r="HX136" s="1"/>
      <c r="HY136" s="1"/>
      <c r="HZ136" s="1"/>
      <c r="IA136" s="1"/>
      <c r="IB136" s="1"/>
      <c r="IC136" s="1"/>
    </row>
    <row r="137" spans="1:237" s="598" customFormat="1" ht="15.75" thickBot="1">
      <c r="A137" s="578"/>
      <c r="B137" s="579"/>
      <c r="C137" s="578"/>
      <c r="D137" s="579"/>
      <c r="E137" s="579"/>
      <c r="F137" s="579"/>
      <c r="G137" s="579"/>
      <c r="H137" s="579"/>
      <c r="I137" s="579"/>
      <c r="J137" s="578"/>
      <c r="K137" s="578"/>
      <c r="L137" s="578"/>
      <c r="M137" s="578"/>
      <c r="N137" s="578"/>
      <c r="O137" s="578"/>
      <c r="P137" s="578"/>
      <c r="Q137" s="578"/>
      <c r="R137" s="578"/>
      <c r="S137" s="578"/>
      <c r="T137" s="578"/>
      <c r="U137" s="578"/>
      <c r="V137" s="578"/>
      <c r="W137" s="578"/>
      <c r="X137" s="578"/>
      <c r="Y137" s="578"/>
      <c r="Z137" s="578"/>
      <c r="AA137" s="578"/>
      <c r="AB137" s="578"/>
      <c r="AC137" s="578"/>
      <c r="AD137" s="578"/>
      <c r="AE137" s="578"/>
      <c r="AF137" s="578"/>
      <c r="AG137" s="578"/>
      <c r="AH137" s="578"/>
      <c r="AI137" s="578"/>
      <c r="AJ137" s="578"/>
      <c r="AK137" s="578"/>
      <c r="AL137" s="578"/>
      <c r="AM137" s="578"/>
      <c r="AN137" s="578"/>
      <c r="AO137" s="578"/>
      <c r="AP137" s="578"/>
      <c r="AQ137" s="578"/>
      <c r="AR137" s="578"/>
      <c r="AS137" s="578"/>
      <c r="AT137" s="578"/>
      <c r="AU137" s="578"/>
      <c r="AV137" s="578"/>
      <c r="AW137" s="578"/>
      <c r="AX137" s="578"/>
      <c r="AY137" s="578"/>
      <c r="AZ137" s="578"/>
      <c r="BA137" s="578"/>
      <c r="BB137" s="578"/>
      <c r="BC137" s="578"/>
      <c r="BD137" s="578"/>
      <c r="BE137" s="578"/>
      <c r="BF137" s="578"/>
      <c r="BG137" s="578"/>
      <c r="BH137" s="578"/>
      <c r="BI137" s="578"/>
      <c r="BJ137" s="578"/>
      <c r="BK137" s="578"/>
      <c r="BL137" s="578"/>
      <c r="BM137" s="578"/>
      <c r="BN137" s="578"/>
      <c r="BO137" s="578"/>
      <c r="BP137" s="578"/>
      <c r="BQ137" s="578"/>
      <c r="BR137" s="578"/>
      <c r="BS137" s="578"/>
      <c r="BT137" s="578"/>
      <c r="BU137" s="578"/>
      <c r="BV137" s="578"/>
      <c r="BW137" s="578"/>
      <c r="BX137" s="578"/>
      <c r="BY137" s="578"/>
      <c r="BZ137" s="578"/>
      <c r="CA137" s="578"/>
      <c r="CB137" s="578"/>
      <c r="CC137" s="578"/>
      <c r="CD137" s="578"/>
      <c r="CE137" s="578"/>
      <c r="CF137" s="578"/>
      <c r="CG137" s="578"/>
      <c r="CH137" s="578"/>
      <c r="CI137" s="578"/>
      <c r="CJ137" s="578"/>
      <c r="CK137" s="578"/>
      <c r="CL137" s="578"/>
      <c r="CM137" s="578"/>
      <c r="CN137" s="578"/>
      <c r="CO137" s="578"/>
      <c r="CP137" s="578"/>
      <c r="CQ137" s="578"/>
      <c r="CR137" s="578"/>
      <c r="CS137" s="578"/>
      <c r="CT137" s="578"/>
      <c r="CU137" s="578"/>
      <c r="CV137" s="578"/>
      <c r="CW137" s="578"/>
      <c r="CX137" s="578"/>
      <c r="CY137" s="578"/>
      <c r="CZ137" s="578"/>
      <c r="DA137" s="578"/>
      <c r="DB137" s="578"/>
      <c r="DC137" s="578"/>
      <c r="DD137" s="578"/>
      <c r="DE137" s="578"/>
      <c r="DF137" s="578"/>
      <c r="DG137" s="578"/>
      <c r="DH137" s="578"/>
      <c r="DI137" s="578"/>
      <c r="DJ137" s="578"/>
      <c r="DK137" s="578"/>
      <c r="DL137" s="578"/>
      <c r="DM137" s="578"/>
      <c r="DN137" s="578"/>
      <c r="DO137" s="578"/>
      <c r="DP137" s="578"/>
      <c r="DQ137" s="578"/>
      <c r="DR137" s="578"/>
      <c r="DS137" s="578"/>
      <c r="DT137" s="578"/>
      <c r="DU137" s="578"/>
      <c r="DV137" s="578"/>
      <c r="DW137" s="578"/>
      <c r="DX137" s="578"/>
      <c r="DY137" s="578"/>
      <c r="DZ137" s="578"/>
      <c r="EA137" s="578"/>
      <c r="EB137" s="578"/>
      <c r="EC137" s="578"/>
      <c r="ED137" s="578"/>
      <c r="EE137" s="578"/>
      <c r="EF137" s="578"/>
      <c r="EG137" s="578"/>
      <c r="EH137" s="578"/>
      <c r="EI137" s="578"/>
      <c r="EJ137" s="578"/>
      <c r="EK137" s="578"/>
      <c r="EL137" s="578"/>
      <c r="EM137" s="578"/>
      <c r="EN137" s="578"/>
      <c r="EO137" s="578"/>
      <c r="EP137" s="578"/>
      <c r="EQ137" s="578"/>
      <c r="ER137" s="578"/>
      <c r="ES137" s="578"/>
      <c r="ET137" s="578"/>
      <c r="EU137" s="578"/>
      <c r="EV137" s="578"/>
      <c r="EW137" s="578"/>
      <c r="EX137" s="578"/>
      <c r="EY137" s="578"/>
      <c r="EZ137" s="578"/>
      <c r="FA137" s="578"/>
      <c r="FB137" s="578"/>
      <c r="FC137" s="578"/>
      <c r="FD137" s="578"/>
      <c r="FE137" s="578"/>
      <c r="FF137" s="578"/>
      <c r="FG137" s="578"/>
      <c r="FH137" s="578"/>
      <c r="FI137" s="578"/>
      <c r="FJ137" s="578"/>
      <c r="FK137" s="578"/>
      <c r="FL137" s="578"/>
      <c r="FM137" s="578"/>
      <c r="FN137" s="578"/>
      <c r="FO137" s="578"/>
      <c r="FP137" s="578"/>
      <c r="FQ137" s="578"/>
      <c r="FR137" s="578"/>
      <c r="FS137" s="578"/>
      <c r="FT137" s="578"/>
      <c r="FU137" s="578"/>
      <c r="FV137" s="578"/>
      <c r="FW137" s="578"/>
      <c r="FX137" s="578"/>
      <c r="FY137" s="578"/>
      <c r="FZ137" s="578"/>
      <c r="GA137" s="578"/>
      <c r="GB137" s="578"/>
      <c r="GC137" s="578"/>
      <c r="GD137" s="578"/>
      <c r="GE137" s="578"/>
      <c r="GF137" s="578"/>
      <c r="GG137" s="578"/>
      <c r="GH137" s="578"/>
      <c r="GI137" s="578"/>
      <c r="GJ137" s="578"/>
      <c r="GK137" s="578"/>
      <c r="GL137" s="578"/>
      <c r="GM137" s="578"/>
      <c r="GN137" s="578"/>
      <c r="GO137" s="578"/>
      <c r="GP137" s="578"/>
      <c r="GQ137" s="578"/>
      <c r="GR137" s="578"/>
      <c r="GS137" s="578"/>
      <c r="GT137" s="578"/>
      <c r="GU137" s="578"/>
      <c r="GV137" s="578"/>
      <c r="GW137" s="578"/>
      <c r="GX137" s="578"/>
      <c r="GY137" s="578"/>
      <c r="GZ137" s="578"/>
      <c r="HA137" s="578"/>
      <c r="HB137" s="578"/>
      <c r="HC137" s="578"/>
      <c r="HD137" s="578"/>
      <c r="HE137" s="578"/>
      <c r="HF137" s="578"/>
      <c r="HG137" s="578"/>
      <c r="HH137" s="578"/>
      <c r="HI137" s="578"/>
      <c r="HJ137" s="578"/>
      <c r="HK137" s="578"/>
      <c r="HL137" s="578"/>
      <c r="HM137" s="578"/>
      <c r="HN137" s="578"/>
      <c r="HO137" s="578"/>
      <c r="HP137" s="578"/>
      <c r="HQ137" s="578"/>
      <c r="HR137" s="578"/>
      <c r="HS137" s="578"/>
    </row>
    <row r="138" spans="1:237" s="34" customFormat="1">
      <c r="A138" s="1145" t="s">
        <v>67</v>
      </c>
      <c r="B138" s="599">
        <f>B45</f>
        <v>0</v>
      </c>
      <c r="C138" s="600" t="s">
        <v>19</v>
      </c>
      <c r="D138" s="599" t="str">
        <f>D45</f>
        <v>-</v>
      </c>
      <c r="E138" s="600" t="s">
        <v>19</v>
      </c>
      <c r="F138" s="599" t="str">
        <f>F45</f>
        <v>-</v>
      </c>
      <c r="G138" s="600" t="s">
        <v>19</v>
      </c>
      <c r="H138" s="599" t="str">
        <f>H45</f>
        <v>-</v>
      </c>
      <c r="I138" s="601"/>
    </row>
    <row r="139" spans="1:237" s="34" customFormat="1" ht="16.5" customHeight="1" thickBot="1">
      <c r="A139" s="1146"/>
      <c r="B139" s="612" t="str">
        <f>B46</f>
        <v>Rs. Lakhs</v>
      </c>
      <c r="C139" s="613">
        <f>B138</f>
        <v>0</v>
      </c>
      <c r="D139" s="612" t="str">
        <f>D46</f>
        <v>Rs. Lakhs</v>
      </c>
      <c r="E139" s="613" t="str">
        <f>D138</f>
        <v>-</v>
      </c>
      <c r="F139" s="612" t="str">
        <f>F46</f>
        <v>Rs. Lakhs</v>
      </c>
      <c r="G139" s="613" t="str">
        <f>F138</f>
        <v>-</v>
      </c>
      <c r="H139" s="612" t="str">
        <f>H46</f>
        <v>Rs. Lakhs</v>
      </c>
      <c r="I139" s="614"/>
    </row>
    <row r="140" spans="1:237" s="34" customFormat="1">
      <c r="A140" s="615" t="s">
        <v>68</v>
      </c>
      <c r="B140" s="616">
        <f>B8</f>
        <v>0</v>
      </c>
      <c r="C140" s="617" t="str">
        <f t="shared" ref="C140:C145" si="46">IFERROR((B140-D140)/D140*100,"-")</f>
        <v>-</v>
      </c>
      <c r="D140" s="616">
        <f>D8</f>
        <v>0</v>
      </c>
      <c r="E140" s="617" t="str">
        <f t="shared" ref="E140:E145" si="47">IFERROR((D140-F140)/F140*100,"-")</f>
        <v>-</v>
      </c>
      <c r="F140" s="616">
        <f>F8</f>
        <v>0</v>
      </c>
      <c r="G140" s="617" t="str">
        <f t="shared" ref="G140:G145" si="48">IFERROR((F140-H140)/H140*100,"-")</f>
        <v>-</v>
      </c>
      <c r="H140" s="616">
        <f>H8</f>
        <v>0</v>
      </c>
      <c r="I140" s="618"/>
    </row>
    <row r="141" spans="1:237" s="34" customFormat="1">
      <c r="A141" s="602" t="s">
        <v>69</v>
      </c>
      <c r="B141" s="603">
        <f>B19</f>
        <v>0</v>
      </c>
      <c r="C141" s="604" t="str">
        <f t="shared" si="46"/>
        <v>-</v>
      </c>
      <c r="D141" s="603">
        <f>D19</f>
        <v>0</v>
      </c>
      <c r="E141" s="604" t="str">
        <f t="shared" si="47"/>
        <v>-</v>
      </c>
      <c r="F141" s="603">
        <f>F19</f>
        <v>0</v>
      </c>
      <c r="G141" s="604" t="str">
        <f t="shared" si="48"/>
        <v>-</v>
      </c>
      <c r="H141" s="603">
        <f>H19</f>
        <v>0</v>
      </c>
      <c r="I141" s="605"/>
    </row>
    <row r="142" spans="1:237" s="34" customFormat="1">
      <c r="A142" s="602" t="s">
        <v>57</v>
      </c>
      <c r="B142" s="603">
        <f>B38</f>
        <v>0</v>
      </c>
      <c r="C142" s="604" t="str">
        <f t="shared" si="46"/>
        <v>-</v>
      </c>
      <c r="D142" s="603">
        <f>D38</f>
        <v>0</v>
      </c>
      <c r="E142" s="604" t="str">
        <f t="shared" si="47"/>
        <v>-</v>
      </c>
      <c r="F142" s="603">
        <f>F38</f>
        <v>0</v>
      </c>
      <c r="G142" s="604" t="str">
        <f t="shared" si="48"/>
        <v>-</v>
      </c>
      <c r="H142" s="603">
        <f>H38</f>
        <v>0</v>
      </c>
      <c r="I142" s="605"/>
    </row>
    <row r="143" spans="1:237" s="34" customFormat="1">
      <c r="A143" s="602" t="s">
        <v>24</v>
      </c>
      <c r="B143" s="603">
        <f>B43</f>
        <v>0</v>
      </c>
      <c r="C143" s="604" t="str">
        <f t="shared" si="46"/>
        <v>-</v>
      </c>
      <c r="D143" s="603">
        <f>D43</f>
        <v>0</v>
      </c>
      <c r="E143" s="604" t="str">
        <f t="shared" si="47"/>
        <v>-</v>
      </c>
      <c r="F143" s="603">
        <f>F43</f>
        <v>0</v>
      </c>
      <c r="G143" s="604" t="str">
        <f t="shared" si="48"/>
        <v>-</v>
      </c>
      <c r="H143" s="603">
        <f>H43</f>
        <v>0</v>
      </c>
      <c r="I143" s="605"/>
    </row>
    <row r="144" spans="1:237" s="34" customFormat="1">
      <c r="A144" s="602" t="s">
        <v>70</v>
      </c>
      <c r="B144" s="603">
        <f>B55</f>
        <v>0</v>
      </c>
      <c r="C144" s="604" t="str">
        <f t="shared" si="46"/>
        <v>-</v>
      </c>
      <c r="D144" s="603">
        <f>D55</f>
        <v>0</v>
      </c>
      <c r="E144" s="604" t="str">
        <f t="shared" si="47"/>
        <v>-</v>
      </c>
      <c r="F144" s="603">
        <f>F55</f>
        <v>0</v>
      </c>
      <c r="G144" s="604" t="str">
        <f t="shared" si="48"/>
        <v>-</v>
      </c>
      <c r="H144" s="603">
        <f>H55</f>
        <v>0</v>
      </c>
      <c r="I144" s="605"/>
    </row>
    <row r="145" spans="1:9" s="34" customFormat="1" ht="30">
      <c r="A145" s="602" t="s">
        <v>71</v>
      </c>
      <c r="B145" s="603">
        <f>B59</f>
        <v>0</v>
      </c>
      <c r="C145" s="604" t="str">
        <f t="shared" si="46"/>
        <v>-</v>
      </c>
      <c r="D145" s="603">
        <f>D59</f>
        <v>0</v>
      </c>
      <c r="E145" s="604" t="str">
        <f t="shared" si="47"/>
        <v>-</v>
      </c>
      <c r="F145" s="603">
        <f>F59</f>
        <v>0</v>
      </c>
      <c r="G145" s="604" t="str">
        <f t="shared" si="48"/>
        <v>-</v>
      </c>
      <c r="H145" s="603">
        <f>H59</f>
        <v>0</v>
      </c>
      <c r="I145" s="605"/>
    </row>
    <row r="146" spans="1:9" s="34" customFormat="1">
      <c r="A146" s="602" t="s">
        <v>43</v>
      </c>
      <c r="B146" s="603" t="str">
        <f>B92</f>
        <v>-</v>
      </c>
      <c r="C146" s="606"/>
      <c r="D146" s="603" t="str">
        <f>D92</f>
        <v>-</v>
      </c>
      <c r="E146" s="606"/>
      <c r="F146" s="603" t="str">
        <f>F92</f>
        <v>-</v>
      </c>
      <c r="G146" s="606"/>
      <c r="H146" s="603">
        <f>H92</f>
        <v>0</v>
      </c>
      <c r="I146" s="607"/>
    </row>
    <row r="147" spans="1:9" s="34" customFormat="1">
      <c r="A147" s="602" t="s">
        <v>45</v>
      </c>
      <c r="B147" s="603" t="str">
        <f>+B96</f>
        <v>-</v>
      </c>
      <c r="C147" s="606"/>
      <c r="D147" s="603" t="str">
        <f>+D96</f>
        <v>-</v>
      </c>
      <c r="E147" s="606"/>
      <c r="F147" s="603" t="str">
        <f>+F96</f>
        <v>-</v>
      </c>
      <c r="G147" s="606"/>
      <c r="H147" s="603">
        <f>+H96</f>
        <v>0</v>
      </c>
      <c r="I147" s="607"/>
    </row>
    <row r="148" spans="1:9" s="34" customFormat="1">
      <c r="A148" s="602" t="s">
        <v>46</v>
      </c>
      <c r="B148" s="603" t="str">
        <f>+B97</f>
        <v>-</v>
      </c>
      <c r="C148" s="606"/>
      <c r="D148" s="603" t="str">
        <f>+D97</f>
        <v>-</v>
      </c>
      <c r="E148" s="606"/>
      <c r="F148" s="603" t="str">
        <f>+F97</f>
        <v>-</v>
      </c>
      <c r="G148" s="606"/>
      <c r="H148" s="603">
        <f>+H97</f>
        <v>0</v>
      </c>
      <c r="I148" s="607"/>
    </row>
    <row r="149" spans="1:9" s="34" customFormat="1">
      <c r="A149" s="602" t="s">
        <v>47</v>
      </c>
      <c r="B149" s="603" t="str">
        <f>B98</f>
        <v>-</v>
      </c>
      <c r="C149" s="606"/>
      <c r="D149" s="603" t="str">
        <f>D98</f>
        <v>-</v>
      </c>
      <c r="E149" s="606"/>
      <c r="F149" s="603" t="str">
        <f>F98</f>
        <v>-</v>
      </c>
      <c r="G149" s="606"/>
      <c r="H149" s="603">
        <f>H98</f>
        <v>0</v>
      </c>
      <c r="I149" s="607"/>
    </row>
    <row r="150" spans="1:9" s="34" customFormat="1">
      <c r="A150" s="602" t="s">
        <v>48</v>
      </c>
      <c r="B150" s="603" t="str">
        <f>B99</f>
        <v>-</v>
      </c>
      <c r="C150" s="606"/>
      <c r="D150" s="603" t="str">
        <f>D99</f>
        <v>-</v>
      </c>
      <c r="E150" s="606"/>
      <c r="F150" s="603" t="str">
        <f>F99</f>
        <v>-</v>
      </c>
      <c r="G150" s="606"/>
      <c r="H150" s="603">
        <f>H99</f>
        <v>0</v>
      </c>
      <c r="I150" s="607"/>
    </row>
    <row r="151" spans="1:9" s="34" customFormat="1">
      <c r="A151" s="602" t="s">
        <v>212</v>
      </c>
      <c r="B151" s="603" t="str">
        <f>B100</f>
        <v>-</v>
      </c>
      <c r="C151" s="606"/>
      <c r="D151" s="603" t="str">
        <f>D100</f>
        <v>-</v>
      </c>
      <c r="E151" s="606"/>
      <c r="F151" s="603" t="str">
        <f>F100</f>
        <v>-</v>
      </c>
      <c r="G151" s="606"/>
      <c r="H151" s="603">
        <f>H100</f>
        <v>0</v>
      </c>
      <c r="I151" s="607"/>
    </row>
    <row r="152" spans="1:9" s="34" customFormat="1">
      <c r="A152" s="602" t="s">
        <v>53</v>
      </c>
      <c r="B152" s="603" t="str">
        <f>B106</f>
        <v>-</v>
      </c>
      <c r="C152" s="606"/>
      <c r="D152" s="603" t="str">
        <f>D106</f>
        <v>-</v>
      </c>
      <c r="E152" s="606"/>
      <c r="F152" s="603" t="str">
        <f>F106</f>
        <v>-</v>
      </c>
      <c r="G152" s="606"/>
      <c r="H152" s="603">
        <f>H106</f>
        <v>0</v>
      </c>
      <c r="I152" s="607"/>
    </row>
    <row r="153" spans="1:9" ht="15.75" thickBot="1">
      <c r="A153" s="608" t="s">
        <v>211</v>
      </c>
      <c r="B153" s="609">
        <f>+B103</f>
        <v>0</v>
      </c>
      <c r="C153" s="610"/>
      <c r="D153" s="609"/>
      <c r="E153" s="610"/>
      <c r="F153" s="609"/>
      <c r="G153" s="610"/>
      <c r="H153" s="609"/>
      <c r="I153" s="611"/>
    </row>
  </sheetData>
  <mergeCells count="12">
    <mergeCell ref="A138:A139"/>
    <mergeCell ref="A2:I3"/>
    <mergeCell ref="A5:A6"/>
    <mergeCell ref="A45:A46"/>
    <mergeCell ref="A91:I91"/>
    <mergeCell ref="B4:F4"/>
    <mergeCell ref="J33:L33"/>
    <mergeCell ref="J32:L32"/>
    <mergeCell ref="J67:L67"/>
    <mergeCell ref="J85:L85"/>
    <mergeCell ref="J83:L83"/>
    <mergeCell ref="J79:L79"/>
  </mergeCells>
  <dataValidations count="1">
    <dataValidation type="list" allowBlank="1" showInputMessage="1" showErrorMessage="1" sqref="I4" xr:uid="{65094353-C7D1-4FF4-91B3-800F5F64EC03}">
      <formula1>"Actuals, Thousands, Lakhs, Millions, Crores"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E7E5-363E-4DED-A4EB-CD5D2696129E}">
  <sheetPr codeName="Sheet26">
    <tabColor theme="3" tint="-0.499984740745262"/>
    <pageSetUpPr fitToPage="1"/>
  </sheetPr>
  <dimension ref="A1:Q269"/>
  <sheetViews>
    <sheetView zoomScale="93" zoomScaleNormal="93" workbookViewId="0">
      <selection activeCell="G9" sqref="G9"/>
    </sheetView>
  </sheetViews>
  <sheetFormatPr defaultRowHeight="14.25" outlineLevelRow="2"/>
  <cols>
    <col min="1" max="2" width="2.125" style="650" customWidth="1"/>
    <col min="3" max="5" width="3.5" style="650" customWidth="1"/>
    <col min="6" max="6" width="40" style="342" customWidth="1"/>
    <col min="7" max="11" width="13.125" style="650" customWidth="1"/>
    <col min="12" max="12" width="1.625" style="650" customWidth="1"/>
    <col min="13" max="13" width="10.875" style="650" bestFit="1" customWidth="1"/>
    <col min="14" max="16384" width="9" style="650"/>
  </cols>
  <sheetData>
    <row r="1" spans="2:17" ht="15" thickBot="1"/>
    <row r="2" spans="2:17" ht="25.5" customHeight="1" thickBot="1">
      <c r="B2" s="1022" t="s">
        <v>406</v>
      </c>
      <c r="C2" s="1023"/>
      <c r="D2" s="1023"/>
      <c r="E2" s="1023"/>
      <c r="F2" s="1023"/>
      <c r="G2" s="1023"/>
      <c r="H2" s="1023"/>
      <c r="I2" s="1023"/>
      <c r="J2" s="1023"/>
      <c r="K2" s="1023"/>
      <c r="L2" s="1024"/>
    </row>
    <row r="3" spans="2:17" ht="15" customHeight="1">
      <c r="B3" s="343"/>
      <c r="C3" s="1129" t="s">
        <v>407</v>
      </c>
      <c r="D3" s="1130"/>
      <c r="E3" s="1130"/>
      <c r="F3" s="507"/>
      <c r="G3" s="344"/>
      <c r="L3" s="651"/>
    </row>
    <row r="4" spans="2:17" ht="15" customHeight="1" thickBot="1">
      <c r="B4" s="343"/>
      <c r="C4" s="1127" t="s">
        <v>608</v>
      </c>
      <c r="D4" s="1128"/>
      <c r="E4" s="1128"/>
      <c r="F4" s="508"/>
      <c r="G4" s="344"/>
      <c r="J4" s="509" t="s">
        <v>408</v>
      </c>
      <c r="K4" s="510" t="s">
        <v>409</v>
      </c>
      <c r="L4" s="651"/>
    </row>
    <row r="5" spans="2:17" ht="20.25" thickBot="1">
      <c r="B5" s="649"/>
      <c r="C5" s="1131" t="s">
        <v>410</v>
      </c>
      <c r="D5" s="1132"/>
      <c r="E5" s="1132"/>
      <c r="F5" s="1132"/>
      <c r="G5" s="1133"/>
      <c r="H5" s="1133"/>
      <c r="I5" s="1133"/>
      <c r="J5" s="1132"/>
      <c r="K5" s="1134"/>
      <c r="L5" s="651"/>
    </row>
    <row r="6" spans="2:17" s="352" customFormat="1" ht="18.75" customHeight="1" thickBot="1">
      <c r="B6" s="347"/>
      <c r="C6" s="1028" t="s">
        <v>218</v>
      </c>
      <c r="D6" s="1029"/>
      <c r="E6" s="1029"/>
      <c r="F6" s="1029"/>
      <c r="G6" s="348" t="str">
        <f>IFERROR(EDATE(H6,-12),"-")</f>
        <v>-</v>
      </c>
      <c r="H6" s="349" t="str">
        <f>IFERROR(EDATE(I6,-12),"-")</f>
        <v>-</v>
      </c>
      <c r="I6" s="349" t="str">
        <f>IFERROR(EDATE(J6,-12),"-")</f>
        <v>-</v>
      </c>
      <c r="J6" s="349">
        <f>'Financial Statement1'!J6</f>
        <v>0</v>
      </c>
      <c r="K6" s="350">
        <f>IFERROR(EDATE(J6,12),"-")</f>
        <v>366</v>
      </c>
      <c r="L6" s="351"/>
    </row>
    <row r="7" spans="2:17" s="671" customFormat="1" ht="15.75" customHeight="1">
      <c r="B7" s="343"/>
      <c r="C7" s="1030" t="s">
        <v>411</v>
      </c>
      <c r="D7" s="1031"/>
      <c r="E7" s="1031"/>
      <c r="F7" s="1032"/>
      <c r="G7" s="353"/>
      <c r="H7" s="353"/>
      <c r="I7" s="353"/>
      <c r="J7" s="353"/>
      <c r="K7" s="354"/>
      <c r="L7" s="672"/>
      <c r="M7" s="352"/>
      <c r="N7" s="352"/>
      <c r="O7" s="352"/>
      <c r="P7" s="352"/>
      <c r="Q7" s="352"/>
    </row>
    <row r="8" spans="2:17" s="362" customFormat="1" ht="12.75">
      <c r="B8" s="357"/>
      <c r="C8" s="1036" t="s">
        <v>412</v>
      </c>
      <c r="D8" s="1037"/>
      <c r="E8" s="1037"/>
      <c r="F8" s="1038"/>
      <c r="G8" s="358"/>
      <c r="H8" s="359"/>
      <c r="I8" s="359"/>
      <c r="J8" s="359"/>
      <c r="K8" s="360"/>
      <c r="L8" s="361"/>
    </row>
    <row r="9" spans="2:17" s="362" customFormat="1" ht="12.75">
      <c r="B9" s="357"/>
      <c r="C9" s="1135" t="s">
        <v>413</v>
      </c>
      <c r="D9" s="1136"/>
      <c r="E9" s="1136"/>
      <c r="F9" s="1137"/>
      <c r="G9" s="363"/>
      <c r="H9" s="364"/>
      <c r="I9" s="364"/>
      <c r="J9" s="364"/>
      <c r="K9" s="365"/>
      <c r="L9" s="361"/>
    </row>
    <row r="10" spans="2:17" s="362" customFormat="1" ht="13.5" thickBot="1">
      <c r="B10" s="357"/>
      <c r="C10" s="1138" t="s">
        <v>414</v>
      </c>
      <c r="D10" s="1139"/>
      <c r="E10" s="1139"/>
      <c r="F10" s="1140"/>
      <c r="G10" s="366"/>
      <c r="H10" s="366"/>
      <c r="I10" s="366"/>
      <c r="J10" s="366"/>
      <c r="K10" s="367"/>
      <c r="L10" s="361"/>
    </row>
    <row r="11" spans="2:17" ht="16.5" customHeight="1">
      <c r="B11" s="649"/>
      <c r="C11" s="951" t="s">
        <v>415</v>
      </c>
      <c r="D11" s="952"/>
      <c r="E11" s="952"/>
      <c r="F11" s="952"/>
      <c r="G11" s="657"/>
      <c r="H11" s="657"/>
      <c r="I11" s="657"/>
      <c r="J11" s="657"/>
      <c r="K11" s="658"/>
      <c r="L11" s="651"/>
    </row>
    <row r="12" spans="2:17" ht="16.5" customHeight="1">
      <c r="B12" s="649"/>
      <c r="C12" s="370"/>
      <c r="D12" s="918" t="s">
        <v>416</v>
      </c>
      <c r="E12" s="919"/>
      <c r="F12" s="920"/>
      <c r="G12" s="371">
        <f>SUM(G13,G17,G21)</f>
        <v>0</v>
      </c>
      <c r="H12" s="371">
        <f>SUM(H13,H17,H21)</f>
        <v>0</v>
      </c>
      <c r="I12" s="371">
        <f>SUM(I13,I17,I21)</f>
        <v>0</v>
      </c>
      <c r="J12" s="371">
        <f>SUM(J13,J17,J21)</f>
        <v>0</v>
      </c>
      <c r="K12" s="372">
        <f>SUM(K13,K17,K21)</f>
        <v>0</v>
      </c>
      <c r="L12" s="651"/>
    </row>
    <row r="13" spans="2:17" s="671" customFormat="1" ht="15" customHeight="1" outlineLevel="1">
      <c r="B13" s="670"/>
      <c r="C13" s="1011"/>
      <c r="D13" s="374"/>
      <c r="E13" s="1020" t="s">
        <v>417</v>
      </c>
      <c r="F13" s="1021"/>
      <c r="G13" s="375">
        <f>SUM(G14:G16)</f>
        <v>0</v>
      </c>
      <c r="H13" s="375">
        <f>SUM(H14:H16)</f>
        <v>0</v>
      </c>
      <c r="I13" s="375">
        <f>SUM(I14:I16)</f>
        <v>0</v>
      </c>
      <c r="J13" s="375">
        <f>SUM(J14:J16)</f>
        <v>0</v>
      </c>
      <c r="K13" s="376">
        <f>SUM(K14:K16)</f>
        <v>0</v>
      </c>
      <c r="L13" s="672"/>
    </row>
    <row r="14" spans="2:17" s="669" customFormat="1" ht="13.5" customHeight="1" outlineLevel="2">
      <c r="B14" s="377"/>
      <c r="C14" s="1011"/>
      <c r="D14" s="1015"/>
      <c r="E14" s="675"/>
      <c r="F14" s="668" t="s">
        <v>418</v>
      </c>
      <c r="G14" s="380"/>
      <c r="H14" s="380"/>
      <c r="I14" s="380"/>
      <c r="J14" s="380"/>
      <c r="K14" s="381"/>
      <c r="L14" s="382"/>
    </row>
    <row r="15" spans="2:17" s="669" customFormat="1" ht="13.5" customHeight="1" outlineLevel="2">
      <c r="B15" s="377"/>
      <c r="C15" s="1011"/>
      <c r="D15" s="1015"/>
      <c r="F15" s="666" t="s">
        <v>419</v>
      </c>
      <c r="G15" s="385"/>
      <c r="H15" s="385"/>
      <c r="I15" s="385"/>
      <c r="J15" s="385"/>
      <c r="K15" s="386"/>
      <c r="L15" s="382"/>
    </row>
    <row r="16" spans="2:17" s="669" customFormat="1" ht="13.5" customHeight="1" outlineLevel="2">
      <c r="B16" s="377"/>
      <c r="C16" s="1011"/>
      <c r="D16" s="1015"/>
      <c r="F16" s="666" t="s">
        <v>420</v>
      </c>
      <c r="G16" s="385"/>
      <c r="H16" s="385"/>
      <c r="I16" s="385"/>
      <c r="J16" s="385"/>
      <c r="K16" s="386"/>
      <c r="L16" s="382"/>
    </row>
    <row r="17" spans="2:12" s="671" customFormat="1" ht="15" customHeight="1" outlineLevel="1">
      <c r="B17" s="670"/>
      <c r="C17" s="1011"/>
      <c r="E17" s="918" t="s">
        <v>421</v>
      </c>
      <c r="F17" s="920"/>
      <c r="G17" s="387">
        <f>SUM(G18:G20)</f>
        <v>0</v>
      </c>
      <c r="H17" s="387">
        <f>SUM(H18:H20)</f>
        <v>0</v>
      </c>
      <c r="I17" s="387">
        <f>SUM(I18:I20)</f>
        <v>0</v>
      </c>
      <c r="J17" s="387">
        <f>SUM(J18:J20)</f>
        <v>0</v>
      </c>
      <c r="K17" s="388">
        <f>SUM(K18:K20)</f>
        <v>0</v>
      </c>
      <c r="L17" s="672"/>
    </row>
    <row r="18" spans="2:12" s="669" customFormat="1" ht="13.5" customHeight="1" outlineLevel="2">
      <c r="B18" s="377"/>
      <c r="C18" s="1011"/>
      <c r="D18" s="1015"/>
      <c r="E18" s="675"/>
      <c r="F18" s="668" t="s">
        <v>418</v>
      </c>
      <c r="G18" s="380"/>
      <c r="H18" s="380"/>
      <c r="I18" s="380"/>
      <c r="J18" s="380"/>
      <c r="K18" s="381"/>
      <c r="L18" s="382"/>
    </row>
    <row r="19" spans="2:12" s="669" customFormat="1" ht="13.5" customHeight="1" outlineLevel="2">
      <c r="B19" s="377"/>
      <c r="C19" s="1011"/>
      <c r="D19" s="1015"/>
      <c r="F19" s="666" t="s">
        <v>419</v>
      </c>
      <c r="G19" s="385"/>
      <c r="H19" s="385"/>
      <c r="I19" s="385"/>
      <c r="J19" s="385"/>
      <c r="K19" s="386"/>
      <c r="L19" s="382"/>
    </row>
    <row r="20" spans="2:12" s="669" customFormat="1" ht="13.5" customHeight="1" outlineLevel="2">
      <c r="B20" s="377"/>
      <c r="C20" s="1011"/>
      <c r="D20" s="1015"/>
      <c r="F20" s="666" t="s">
        <v>420</v>
      </c>
      <c r="G20" s="385"/>
      <c r="H20" s="385"/>
      <c r="I20" s="385"/>
      <c r="J20" s="385"/>
      <c r="K20" s="386"/>
      <c r="L20" s="382"/>
    </row>
    <row r="21" spans="2:12" s="669" customFormat="1" ht="13.5" customHeight="1" outlineLevel="1">
      <c r="B21" s="377"/>
      <c r="C21" s="1011"/>
      <c r="E21" s="918" t="s">
        <v>422</v>
      </c>
      <c r="F21" s="920"/>
      <c r="G21" s="385"/>
      <c r="H21" s="385"/>
      <c r="I21" s="385"/>
      <c r="J21" s="385"/>
      <c r="K21" s="386"/>
      <c r="L21" s="382"/>
    </row>
    <row r="22" spans="2:12" s="671" customFormat="1" ht="15" customHeight="1">
      <c r="B22" s="670"/>
      <c r="C22" s="1011"/>
      <c r="D22" s="918" t="s">
        <v>423</v>
      </c>
      <c r="E22" s="919"/>
      <c r="F22" s="920"/>
      <c r="G22" s="389"/>
      <c r="H22" s="389"/>
      <c r="I22" s="389"/>
      <c r="J22" s="389"/>
      <c r="K22" s="390"/>
      <c r="L22" s="672"/>
    </row>
    <row r="23" spans="2:12" s="671" customFormat="1" ht="15" customHeight="1" thickBot="1">
      <c r="B23" s="670"/>
      <c r="C23" s="1012"/>
      <c r="D23" s="972" t="s">
        <v>424</v>
      </c>
      <c r="E23" s="973"/>
      <c r="F23" s="974"/>
      <c r="G23" s="391"/>
      <c r="H23" s="391"/>
      <c r="I23" s="391"/>
      <c r="J23" s="391"/>
      <c r="K23" s="392"/>
      <c r="L23" s="672"/>
    </row>
    <row r="24" spans="2:12" ht="16.5" customHeight="1" thickBot="1">
      <c r="B24" s="649"/>
      <c r="C24" s="930" t="s">
        <v>425</v>
      </c>
      <c r="D24" s="931"/>
      <c r="E24" s="931"/>
      <c r="F24" s="931"/>
      <c r="G24" s="393">
        <f>SUM(G12+G22)-G23</f>
        <v>0</v>
      </c>
      <c r="H24" s="393">
        <f>SUM(H12+H22)-H23</f>
        <v>0</v>
      </c>
      <c r="I24" s="393">
        <f>SUM(I12+I22)-I23</f>
        <v>0</v>
      </c>
      <c r="J24" s="393">
        <f t="shared" ref="J24:K24" si="0">SUM(J12+J22)-J23</f>
        <v>0</v>
      </c>
      <c r="K24" s="394">
        <f t="shared" si="0"/>
        <v>0</v>
      </c>
      <c r="L24" s="651"/>
    </row>
    <row r="25" spans="2:12" ht="7.5" customHeight="1">
      <c r="B25" s="649"/>
      <c r="C25" s="932"/>
      <c r="D25" s="933"/>
      <c r="E25" s="933"/>
      <c r="F25" s="933"/>
      <c r="G25" s="933"/>
      <c r="H25" s="933"/>
      <c r="I25" s="933"/>
      <c r="J25" s="933"/>
      <c r="K25" s="934"/>
      <c r="L25" s="651"/>
    </row>
    <row r="26" spans="2:12" ht="16.5" customHeight="1">
      <c r="B26" s="649"/>
      <c r="C26" s="1018" t="s">
        <v>426</v>
      </c>
      <c r="D26" s="1019"/>
      <c r="E26" s="1019"/>
      <c r="F26" s="1019"/>
      <c r="G26" s="669"/>
      <c r="H26" s="669"/>
      <c r="I26" s="669"/>
      <c r="J26" s="669"/>
      <c r="K26" s="382"/>
      <c r="L26" s="382"/>
    </row>
    <row r="27" spans="2:12" ht="16.5" customHeight="1">
      <c r="B27" s="649"/>
      <c r="C27" s="679"/>
      <c r="D27" s="918" t="s">
        <v>427</v>
      </c>
      <c r="E27" s="919"/>
      <c r="F27" s="920"/>
      <c r="G27" s="387">
        <f>G28+G32+G35</f>
        <v>0</v>
      </c>
      <c r="H27" s="387">
        <f>H28+H32+H35</f>
        <v>0</v>
      </c>
      <c r="I27" s="387">
        <f>I28+I32+I35</f>
        <v>0</v>
      </c>
      <c r="J27" s="387">
        <f>J28+J32+J35</f>
        <v>0</v>
      </c>
      <c r="K27" s="388">
        <f>K28+K32+K35</f>
        <v>0</v>
      </c>
      <c r="L27" s="382"/>
    </row>
    <row r="28" spans="2:12" s="671" customFormat="1" ht="15" customHeight="1" outlineLevel="1">
      <c r="B28" s="670"/>
      <c r="C28" s="1011"/>
      <c r="D28" s="374"/>
      <c r="E28" s="1013" t="s">
        <v>428</v>
      </c>
      <c r="F28" s="1014"/>
      <c r="G28" s="375">
        <f>G30+G29-G31</f>
        <v>0</v>
      </c>
      <c r="H28" s="375">
        <f>H30+H29-H31</f>
        <v>0</v>
      </c>
      <c r="I28" s="375">
        <f>I30+I29-I31</f>
        <v>0</v>
      </c>
      <c r="J28" s="375">
        <f>J30+J29-J31</f>
        <v>0</v>
      </c>
      <c r="K28" s="376">
        <f>K30+K29-K31</f>
        <v>0</v>
      </c>
      <c r="L28" s="672"/>
    </row>
    <row r="29" spans="2:12" s="669" customFormat="1" ht="13.5" customHeight="1" outlineLevel="2">
      <c r="B29" s="377"/>
      <c r="C29" s="1011"/>
      <c r="D29" s="1015"/>
      <c r="E29" s="675"/>
      <c r="F29" s="668" t="s">
        <v>188</v>
      </c>
      <c r="G29" s="380"/>
      <c r="H29" s="380"/>
      <c r="I29" s="380"/>
      <c r="J29" s="380"/>
      <c r="K29" s="381"/>
      <c r="L29" s="382"/>
    </row>
    <row r="30" spans="2:12" s="669" customFormat="1" ht="16.5" customHeight="1" outlineLevel="2">
      <c r="B30" s="377"/>
      <c r="C30" s="1011"/>
      <c r="D30" s="1015"/>
      <c r="F30" s="666" t="s">
        <v>189</v>
      </c>
      <c r="G30" s="385"/>
      <c r="H30" s="385"/>
      <c r="I30" s="385"/>
      <c r="J30" s="385"/>
      <c r="K30" s="386"/>
      <c r="L30" s="382"/>
    </row>
    <row r="31" spans="2:12" s="669" customFormat="1" ht="16.5" customHeight="1" outlineLevel="2">
      <c r="B31" s="377"/>
      <c r="C31" s="1011"/>
      <c r="D31" s="1015"/>
      <c r="F31" s="666" t="s">
        <v>190</v>
      </c>
      <c r="G31" s="385"/>
      <c r="H31" s="385"/>
      <c r="I31" s="385"/>
      <c r="J31" s="385"/>
      <c r="K31" s="386"/>
      <c r="L31" s="382"/>
    </row>
    <row r="32" spans="2:12" s="671" customFormat="1" ht="16.5" customHeight="1" outlineLevel="1">
      <c r="B32" s="670"/>
      <c r="C32" s="1011"/>
      <c r="E32" s="1016" t="s">
        <v>429</v>
      </c>
      <c r="F32" s="1017"/>
      <c r="G32" s="387">
        <f>G33-G34</f>
        <v>0</v>
      </c>
      <c r="H32" s="387">
        <f>H33-H34</f>
        <v>0</v>
      </c>
      <c r="I32" s="387">
        <f>I33-I34</f>
        <v>0</v>
      </c>
      <c r="J32" s="387">
        <f>J33-J34</f>
        <v>0</v>
      </c>
      <c r="K32" s="388">
        <f>K33-K34</f>
        <v>0</v>
      </c>
      <c r="L32" s="672"/>
    </row>
    <row r="33" spans="2:12" s="669" customFormat="1" ht="13.5" customHeight="1" outlineLevel="2">
      <c r="B33" s="377"/>
      <c r="C33" s="1011"/>
      <c r="D33" s="1015"/>
      <c r="E33" s="675"/>
      <c r="F33" s="668" t="s">
        <v>188</v>
      </c>
      <c r="G33" s="380"/>
      <c r="H33" s="380"/>
      <c r="I33" s="380"/>
      <c r="J33" s="380"/>
      <c r="K33" s="381"/>
      <c r="L33" s="382"/>
    </row>
    <row r="34" spans="2:12" s="669" customFormat="1" ht="13.5" customHeight="1" outlineLevel="2">
      <c r="B34" s="377"/>
      <c r="C34" s="1011"/>
      <c r="D34" s="1015"/>
      <c r="F34" s="666" t="s">
        <v>190</v>
      </c>
      <c r="G34" s="385"/>
      <c r="H34" s="385"/>
      <c r="I34" s="385"/>
      <c r="J34" s="385"/>
      <c r="K34" s="386"/>
      <c r="L34" s="382"/>
    </row>
    <row r="35" spans="2:12" s="671" customFormat="1" ht="15" customHeight="1" outlineLevel="1">
      <c r="B35" s="670"/>
      <c r="C35" s="1011"/>
      <c r="E35" s="1016" t="s">
        <v>430</v>
      </c>
      <c r="F35" s="1017"/>
      <c r="G35" s="387">
        <f>G37+G36-G38</f>
        <v>0</v>
      </c>
      <c r="H35" s="387">
        <f>H37+H36-H38</f>
        <v>0</v>
      </c>
      <c r="I35" s="387">
        <f>I37+I36-I38</f>
        <v>0</v>
      </c>
      <c r="J35" s="387"/>
      <c r="K35" s="388">
        <f>K37+K36-K38</f>
        <v>0</v>
      </c>
      <c r="L35" s="672"/>
    </row>
    <row r="36" spans="2:12" s="669" customFormat="1" ht="13.5" customHeight="1" outlineLevel="1">
      <c r="B36" s="377"/>
      <c r="C36" s="1011"/>
      <c r="D36" s="1015"/>
      <c r="E36" s="675"/>
      <c r="F36" s="668" t="s">
        <v>188</v>
      </c>
      <c r="G36" s="380"/>
      <c r="H36" s="380"/>
      <c r="I36" s="380"/>
      <c r="J36" s="380"/>
      <c r="K36" s="381"/>
      <c r="L36" s="382"/>
    </row>
    <row r="37" spans="2:12" s="669" customFormat="1" ht="13.5" customHeight="1" outlineLevel="1">
      <c r="B37" s="377"/>
      <c r="C37" s="1011"/>
      <c r="D37" s="1015"/>
      <c r="F37" s="666" t="s">
        <v>189</v>
      </c>
      <c r="G37" s="385"/>
      <c r="H37" s="385"/>
      <c r="I37" s="385"/>
      <c r="J37" s="385"/>
      <c r="K37" s="386"/>
      <c r="L37" s="382"/>
    </row>
    <row r="38" spans="2:12" s="669" customFormat="1" ht="13.5" customHeight="1" outlineLevel="1">
      <c r="B38" s="377"/>
      <c r="C38" s="1011"/>
      <c r="D38" s="1015"/>
      <c r="F38" s="666" t="s">
        <v>190</v>
      </c>
      <c r="G38" s="385"/>
      <c r="H38" s="385"/>
      <c r="I38" s="385"/>
      <c r="J38" s="385"/>
      <c r="K38" s="386"/>
      <c r="L38" s="382"/>
    </row>
    <row r="39" spans="2:12" s="669" customFormat="1" ht="13.5" customHeight="1">
      <c r="B39" s="377"/>
      <c r="C39" s="1011"/>
      <c r="D39" s="918" t="s">
        <v>431</v>
      </c>
      <c r="E39" s="919"/>
      <c r="F39" s="920"/>
      <c r="G39" s="385">
        <f>SUM(G40:G43)</f>
        <v>0</v>
      </c>
      <c r="H39" s="385">
        <f>SUM(H40:H43)</f>
        <v>0</v>
      </c>
      <c r="I39" s="385">
        <f>SUM(I40:I43)</f>
        <v>0</v>
      </c>
      <c r="J39" s="385">
        <f>SUM(J40:J43)</f>
        <v>0</v>
      </c>
      <c r="K39" s="386">
        <f>SUM(K40:K43)</f>
        <v>0</v>
      </c>
      <c r="L39" s="382"/>
    </row>
    <row r="40" spans="2:12" s="669" customFormat="1" ht="15" customHeight="1" outlineLevel="1">
      <c r="B40" s="377"/>
      <c r="C40" s="1011"/>
      <c r="D40" s="675"/>
      <c r="E40" s="962" t="s">
        <v>432</v>
      </c>
      <c r="F40" s="963"/>
      <c r="G40" s="380"/>
      <c r="H40" s="380"/>
      <c r="I40" s="380"/>
      <c r="J40" s="380"/>
      <c r="K40" s="381"/>
      <c r="L40" s="382"/>
    </row>
    <row r="41" spans="2:12" s="669" customFormat="1" ht="15" customHeight="1" outlineLevel="1">
      <c r="B41" s="377"/>
      <c r="C41" s="1011"/>
      <c r="E41" s="956" t="s">
        <v>433</v>
      </c>
      <c r="F41" s="957"/>
      <c r="G41" s="385"/>
      <c r="H41" s="385"/>
      <c r="I41" s="385"/>
      <c r="J41" s="385"/>
      <c r="K41" s="386"/>
      <c r="L41" s="382"/>
    </row>
    <row r="42" spans="2:12" s="669" customFormat="1" ht="15" customHeight="1" outlineLevel="1">
      <c r="B42" s="377"/>
      <c r="C42" s="1011"/>
      <c r="E42" s="956" t="s">
        <v>434</v>
      </c>
      <c r="F42" s="957"/>
      <c r="G42" s="385"/>
      <c r="H42" s="385"/>
      <c r="I42" s="385"/>
      <c r="J42" s="385"/>
      <c r="K42" s="386"/>
      <c r="L42" s="382"/>
    </row>
    <row r="43" spans="2:12" s="669" customFormat="1" ht="15" customHeight="1" outlineLevel="1" thickBot="1">
      <c r="B43" s="377"/>
      <c r="C43" s="1012"/>
      <c r="D43" s="676"/>
      <c r="E43" s="1009" t="s">
        <v>435</v>
      </c>
      <c r="F43" s="1010"/>
      <c r="G43" s="385"/>
      <c r="H43" s="385"/>
      <c r="I43" s="385"/>
      <c r="J43" s="385"/>
      <c r="K43" s="386"/>
      <c r="L43" s="382"/>
    </row>
    <row r="44" spans="2:12" ht="16.5" customHeight="1" thickBot="1">
      <c r="B44" s="649"/>
      <c r="C44" s="930" t="s">
        <v>436</v>
      </c>
      <c r="D44" s="931"/>
      <c r="E44" s="931"/>
      <c r="F44" s="931" t="s">
        <v>437</v>
      </c>
      <c r="G44" s="393">
        <f>G24-SUM(G27,G39)</f>
        <v>0</v>
      </c>
      <c r="H44" s="393">
        <f>H24-SUM(H27,H39)</f>
        <v>0</v>
      </c>
      <c r="I44" s="393">
        <f>I24-SUM(I27,I39)</f>
        <v>0</v>
      </c>
      <c r="J44" s="393">
        <f>J24-SUM(J27,J39)</f>
        <v>0</v>
      </c>
      <c r="K44" s="394">
        <f>K24-SUM(K27,K39)</f>
        <v>0</v>
      </c>
      <c r="L44" s="651"/>
    </row>
    <row r="45" spans="2:12" ht="7.5" customHeight="1">
      <c r="B45" s="649"/>
      <c r="C45" s="932"/>
      <c r="D45" s="933"/>
      <c r="E45" s="933"/>
      <c r="F45" s="933"/>
      <c r="G45" s="933"/>
      <c r="H45" s="933"/>
      <c r="I45" s="933"/>
      <c r="J45" s="933"/>
      <c r="K45" s="934"/>
      <c r="L45" s="651"/>
    </row>
    <row r="46" spans="2:12" s="671" customFormat="1" ht="15" customHeight="1">
      <c r="B46" s="670"/>
      <c r="C46" s="670"/>
      <c r="D46" s="918" t="s">
        <v>438</v>
      </c>
      <c r="E46" s="919"/>
      <c r="F46" s="920"/>
      <c r="G46" s="371">
        <f>SUM(G47,G48,G49)</f>
        <v>0</v>
      </c>
      <c r="H46" s="371">
        <f>SUM(H47,H48,H49)</f>
        <v>0</v>
      </c>
      <c r="I46" s="371">
        <f>SUM(I47,I48,I49)</f>
        <v>0</v>
      </c>
      <c r="J46" s="371">
        <f>SUM(J47,J48,J49)</f>
        <v>0</v>
      </c>
      <c r="K46" s="372">
        <f>SUM(K47,K48,K49)</f>
        <v>0</v>
      </c>
      <c r="L46" s="672"/>
    </row>
    <row r="47" spans="2:12" s="669" customFormat="1" ht="15" customHeight="1" outlineLevel="1">
      <c r="B47" s="377"/>
      <c r="C47" s="977"/>
      <c r="D47" s="675"/>
      <c r="E47" s="980" t="s">
        <v>439</v>
      </c>
      <c r="F47" s="981"/>
      <c r="G47" s="396"/>
      <c r="H47" s="380"/>
      <c r="I47" s="380"/>
      <c r="J47" s="380"/>
      <c r="K47" s="381"/>
      <c r="L47" s="382"/>
    </row>
    <row r="48" spans="2:12" s="669" customFormat="1" ht="15" customHeight="1" outlineLevel="1">
      <c r="B48" s="377"/>
      <c r="C48" s="977"/>
      <c r="D48" s="665"/>
      <c r="E48" s="956" t="s">
        <v>440</v>
      </c>
      <c r="F48" s="957"/>
      <c r="G48" s="385"/>
      <c r="H48" s="385"/>
      <c r="I48" s="385"/>
      <c r="J48" s="385"/>
      <c r="K48" s="386"/>
      <c r="L48" s="382"/>
    </row>
    <row r="49" spans="1:12" s="669" customFormat="1" ht="15" customHeight="1" outlineLevel="1">
      <c r="B49" s="377"/>
      <c r="C49" s="977"/>
      <c r="D49" s="665"/>
      <c r="E49" s="968" t="s">
        <v>170</v>
      </c>
      <c r="F49" s="969"/>
      <c r="G49" s="399"/>
      <c r="H49" s="399"/>
      <c r="I49" s="385"/>
      <c r="J49" s="385"/>
      <c r="K49" s="386"/>
      <c r="L49" s="382"/>
    </row>
    <row r="50" spans="1:12" s="671" customFormat="1" ht="15" customHeight="1">
      <c r="B50" s="670"/>
      <c r="C50" s="977"/>
      <c r="D50" s="918" t="s">
        <v>441</v>
      </c>
      <c r="E50" s="919"/>
      <c r="F50" s="920"/>
      <c r="G50" s="387">
        <f>SUM(G51:G52)</f>
        <v>0</v>
      </c>
      <c r="H50" s="387">
        <f>SUM(H51:H52)</f>
        <v>0</v>
      </c>
      <c r="I50" s="387">
        <f>SUM(I51:I52)</f>
        <v>0</v>
      </c>
      <c r="J50" s="387">
        <f>SUM(J51:J52)</f>
        <v>0</v>
      </c>
      <c r="K50" s="388">
        <f>SUM(K51:K52)</f>
        <v>0</v>
      </c>
      <c r="L50" s="672"/>
    </row>
    <row r="51" spans="1:12" s="669" customFormat="1" ht="13.5" customHeight="1" outlineLevel="1">
      <c r="B51" s="377"/>
      <c r="C51" s="977"/>
      <c r="D51" s="675"/>
      <c r="E51" s="962" t="s">
        <v>442</v>
      </c>
      <c r="F51" s="963"/>
      <c r="G51" s="380"/>
      <c r="H51" s="380"/>
      <c r="I51" s="380"/>
      <c r="J51" s="380"/>
      <c r="K51" s="381"/>
      <c r="L51" s="382"/>
    </row>
    <row r="52" spans="1:12" s="669" customFormat="1" ht="13.5" customHeight="1" outlineLevel="1">
      <c r="B52" s="377"/>
      <c r="C52" s="977"/>
      <c r="E52" s="956" t="s">
        <v>443</v>
      </c>
      <c r="F52" s="957"/>
      <c r="G52" s="385"/>
      <c r="H52" s="385"/>
      <c r="I52" s="385"/>
      <c r="J52" s="385"/>
      <c r="K52" s="386"/>
      <c r="L52" s="382"/>
    </row>
    <row r="53" spans="1:12" s="671" customFormat="1" ht="15" customHeight="1">
      <c r="A53" s="669"/>
      <c r="B53" s="670"/>
      <c r="C53" s="977"/>
      <c r="D53" s="918" t="s">
        <v>444</v>
      </c>
      <c r="E53" s="919"/>
      <c r="F53" s="920"/>
      <c r="G53" s="387">
        <f>SUM(G54:G55)</f>
        <v>0</v>
      </c>
      <c r="H53" s="387">
        <f>SUM(H54:H55)</f>
        <v>0</v>
      </c>
      <c r="I53" s="387">
        <f>SUM(I54:I55)</f>
        <v>0</v>
      </c>
      <c r="J53" s="387">
        <f>SUM(J54:J55)</f>
        <v>0</v>
      </c>
      <c r="K53" s="388">
        <f>SUM(K54:K55)</f>
        <v>0</v>
      </c>
      <c r="L53" s="672"/>
    </row>
    <row r="54" spans="1:12" s="669" customFormat="1" ht="27" customHeight="1" outlineLevel="1" thickBot="1">
      <c r="B54" s="377"/>
      <c r="C54" s="977"/>
      <c r="D54" s="675"/>
      <c r="E54" s="962" t="s">
        <v>445</v>
      </c>
      <c r="F54" s="963"/>
      <c r="G54" s="380"/>
      <c r="H54" s="380"/>
      <c r="I54" s="380"/>
      <c r="J54" s="380"/>
      <c r="K54" s="381"/>
      <c r="L54" s="382"/>
    </row>
    <row r="55" spans="1:12" s="669" customFormat="1" ht="13.5" hidden="1" customHeight="1" outlineLevel="1" thickBot="1">
      <c r="B55" s="377"/>
      <c r="C55" s="1006"/>
      <c r="D55" s="676"/>
      <c r="E55" s="1009" t="s">
        <v>170</v>
      </c>
      <c r="F55" s="1010"/>
      <c r="G55" s="400"/>
      <c r="H55" s="400"/>
      <c r="I55" s="400"/>
      <c r="J55" s="400"/>
      <c r="K55" s="401"/>
      <c r="L55" s="382"/>
    </row>
    <row r="56" spans="1:12" ht="16.5" customHeight="1" thickBot="1">
      <c r="A56" s="669"/>
      <c r="B56" s="649"/>
      <c r="C56" s="975" t="s">
        <v>446</v>
      </c>
      <c r="D56" s="976"/>
      <c r="E56" s="976"/>
      <c r="F56" s="976"/>
      <c r="G56" s="402">
        <f>G44-SUM(G46,G50,G53)</f>
        <v>0</v>
      </c>
      <c r="H56" s="402">
        <f>H44-SUM(H46,H50,H53)</f>
        <v>0</v>
      </c>
      <c r="I56" s="402">
        <f>I44-SUM(I46,I50,I53)</f>
        <v>0</v>
      </c>
      <c r="J56" s="402">
        <f>J44-SUM(J46,J50,J53)</f>
        <v>0</v>
      </c>
      <c r="K56" s="403">
        <f>K44-SUM(K46,K50,K53)</f>
        <v>0</v>
      </c>
      <c r="L56" s="651"/>
    </row>
    <row r="57" spans="1:12" ht="7.5" customHeight="1">
      <c r="B57" s="649"/>
      <c r="C57" s="932"/>
      <c r="D57" s="933"/>
      <c r="E57" s="933"/>
      <c r="F57" s="933"/>
      <c r="G57" s="933"/>
      <c r="H57" s="933"/>
      <c r="I57" s="933"/>
      <c r="J57" s="933"/>
      <c r="K57" s="934"/>
      <c r="L57" s="651"/>
    </row>
    <row r="58" spans="1:12" s="671" customFormat="1" ht="15" customHeight="1">
      <c r="A58" s="650"/>
      <c r="B58" s="670"/>
      <c r="C58" s="977"/>
      <c r="D58" s="918" t="s">
        <v>447</v>
      </c>
      <c r="E58" s="919"/>
      <c r="F58" s="920"/>
      <c r="G58" s="389"/>
      <c r="H58" s="389"/>
      <c r="I58" s="389"/>
      <c r="J58" s="389"/>
      <c r="K58" s="390"/>
      <c r="L58" s="672"/>
    </row>
    <row r="59" spans="1:12" s="671" customFormat="1" ht="15" customHeight="1">
      <c r="B59" s="670"/>
      <c r="C59" s="977"/>
      <c r="D59" s="918" t="s">
        <v>448</v>
      </c>
      <c r="E59" s="919"/>
      <c r="F59" s="920"/>
      <c r="G59" s="389">
        <f>SUM(G61:G61)</f>
        <v>0</v>
      </c>
      <c r="H59" s="389">
        <f>SUM(H60:H61)</f>
        <v>0</v>
      </c>
      <c r="I59" s="389">
        <f>SUM(I60:I61)</f>
        <v>0</v>
      </c>
      <c r="J59" s="389">
        <f>SUM(J60:J61)</f>
        <v>0</v>
      </c>
      <c r="K59" s="390">
        <f>SUM(K61:K61)</f>
        <v>0</v>
      </c>
      <c r="L59" s="672"/>
    </row>
    <row r="60" spans="1:12" s="669" customFormat="1" ht="15" customHeight="1" outlineLevel="1">
      <c r="B60" s="377"/>
      <c r="C60" s="977"/>
      <c r="D60" s="675"/>
      <c r="E60" s="962" t="s">
        <v>449</v>
      </c>
      <c r="F60" s="963"/>
      <c r="G60" s="380"/>
      <c r="H60" s="380"/>
      <c r="I60" s="380"/>
      <c r="J60" s="380"/>
      <c r="K60" s="381"/>
      <c r="L60" s="382"/>
    </row>
    <row r="61" spans="1:12" s="669" customFormat="1" ht="15" customHeight="1" outlineLevel="1">
      <c r="B61" s="377"/>
      <c r="C61" s="977"/>
      <c r="E61" s="956" t="s">
        <v>450</v>
      </c>
      <c r="F61" s="957"/>
      <c r="G61" s="385"/>
      <c r="H61" s="385"/>
      <c r="I61" s="385"/>
      <c r="J61" s="385"/>
      <c r="K61" s="386"/>
      <c r="L61" s="382"/>
    </row>
    <row r="62" spans="1:12" s="671" customFormat="1" ht="15" customHeight="1">
      <c r="B62" s="670"/>
      <c r="C62" s="977"/>
      <c r="D62" s="918" t="s">
        <v>451</v>
      </c>
      <c r="E62" s="919"/>
      <c r="F62" s="920"/>
      <c r="G62" s="389">
        <f>SUM(G63:G64)</f>
        <v>0</v>
      </c>
      <c r="H62" s="389">
        <f>SUM(H63:H64)</f>
        <v>0</v>
      </c>
      <c r="I62" s="389">
        <f>SUM(I63:I64)</f>
        <v>0</v>
      </c>
      <c r="J62" s="389">
        <f>SUM(J63:J64)</f>
        <v>0</v>
      </c>
      <c r="K62" s="390">
        <f>SUM(K63:K64)</f>
        <v>0</v>
      </c>
      <c r="L62" s="672"/>
    </row>
    <row r="63" spans="1:12" s="669" customFormat="1" ht="15" customHeight="1" outlineLevel="1">
      <c r="B63" s="377"/>
      <c r="C63" s="977"/>
      <c r="D63" s="667"/>
      <c r="E63" s="980" t="s">
        <v>452</v>
      </c>
      <c r="F63" s="981"/>
      <c r="G63" s="380"/>
      <c r="H63" s="380"/>
      <c r="I63" s="380"/>
      <c r="J63" s="380"/>
      <c r="K63" s="381"/>
      <c r="L63" s="382"/>
    </row>
    <row r="64" spans="1:12" s="669" customFormat="1" ht="15" customHeight="1" outlineLevel="1">
      <c r="B64" s="377"/>
      <c r="C64" s="977"/>
      <c r="D64" s="665"/>
      <c r="E64" s="956" t="s">
        <v>453</v>
      </c>
      <c r="F64" s="957"/>
      <c r="G64" s="385"/>
      <c r="H64" s="385"/>
      <c r="I64" s="385"/>
      <c r="J64" s="385"/>
      <c r="K64" s="386"/>
      <c r="L64" s="382"/>
    </row>
    <row r="65" spans="1:12" s="671" customFormat="1" ht="15" customHeight="1" thickBot="1">
      <c r="B65" s="670"/>
      <c r="C65" s="1006"/>
      <c r="D65" s="972" t="s">
        <v>454</v>
      </c>
      <c r="E65" s="973"/>
      <c r="F65" s="974"/>
      <c r="G65" s="391"/>
      <c r="H65" s="385"/>
      <c r="I65" s="385"/>
      <c r="J65" s="385"/>
      <c r="K65" s="392"/>
      <c r="L65" s="672"/>
    </row>
    <row r="66" spans="1:12" ht="16.5" customHeight="1" thickBot="1">
      <c r="A66" s="671"/>
      <c r="B66" s="649"/>
      <c r="C66" s="930" t="s">
        <v>455</v>
      </c>
      <c r="D66" s="931"/>
      <c r="E66" s="931"/>
      <c r="F66" s="931"/>
      <c r="G66" s="393">
        <f>G56-SUM(G58,G59,G62,G65)</f>
        <v>0</v>
      </c>
      <c r="H66" s="393">
        <f>H56-SUM(H58,H59,H62,H65)</f>
        <v>0</v>
      </c>
      <c r="I66" s="393">
        <f>I56-SUM(I58,I59,I62,I65)</f>
        <v>0</v>
      </c>
      <c r="J66" s="393">
        <f>J56-SUM(J58,J59,J62,J65)</f>
        <v>0</v>
      </c>
      <c r="K66" s="394">
        <f>K56-SUM(K58,K59,K62,K65)</f>
        <v>0</v>
      </c>
      <c r="L66" s="651"/>
    </row>
    <row r="67" spans="1:12" ht="7.5" customHeight="1">
      <c r="B67" s="649"/>
      <c r="C67" s="932"/>
      <c r="D67" s="933"/>
      <c r="E67" s="933"/>
      <c r="F67" s="933"/>
      <c r="G67" s="933"/>
      <c r="H67" s="933"/>
      <c r="I67" s="933"/>
      <c r="J67" s="933"/>
      <c r="K67" s="934"/>
      <c r="L67" s="651"/>
    </row>
    <row r="68" spans="1:12" s="671" customFormat="1" ht="15" customHeight="1">
      <c r="A68" s="650"/>
      <c r="B68" s="670"/>
      <c r="C68" s="977"/>
      <c r="D68" s="918" t="s">
        <v>456</v>
      </c>
      <c r="E68" s="919"/>
      <c r="F68" s="920"/>
      <c r="G68" s="405">
        <f>SUM(G69:G73)</f>
        <v>0</v>
      </c>
      <c r="H68" s="405">
        <f t="shared" ref="H68:K68" si="1">SUM(H69:H73)</f>
        <v>0</v>
      </c>
      <c r="I68" s="405">
        <f t="shared" si="1"/>
        <v>0</v>
      </c>
      <c r="J68" s="405">
        <f t="shared" si="1"/>
        <v>0</v>
      </c>
      <c r="K68" s="406">
        <f t="shared" si="1"/>
        <v>0</v>
      </c>
      <c r="L68" s="672"/>
    </row>
    <row r="69" spans="1:12" s="669" customFormat="1" ht="13.5" customHeight="1" outlineLevel="1">
      <c r="A69" s="671"/>
      <c r="B69" s="377"/>
      <c r="C69" s="977"/>
      <c r="D69" s="1007"/>
      <c r="E69" s="962" t="s">
        <v>457</v>
      </c>
      <c r="F69" s="963"/>
      <c r="G69" s="407"/>
      <c r="H69" s="380"/>
      <c r="I69" s="380"/>
      <c r="J69" s="380"/>
      <c r="K69" s="381"/>
      <c r="L69" s="382"/>
    </row>
    <row r="70" spans="1:12" s="669" customFormat="1" ht="13.5" customHeight="1" outlineLevel="1">
      <c r="B70" s="377"/>
      <c r="C70" s="977"/>
      <c r="D70" s="964"/>
      <c r="E70" s="956" t="s">
        <v>458</v>
      </c>
      <c r="F70" s="957"/>
      <c r="G70" s="408"/>
      <c r="H70" s="385"/>
      <c r="I70" s="385"/>
      <c r="J70" s="385"/>
      <c r="K70" s="386"/>
      <c r="L70" s="382"/>
    </row>
    <row r="71" spans="1:12" s="669" customFormat="1" ht="13.5" customHeight="1" outlineLevel="1">
      <c r="B71" s="377"/>
      <c r="C71" s="977"/>
      <c r="D71" s="964"/>
      <c r="E71" s="956" t="s">
        <v>459</v>
      </c>
      <c r="F71" s="957"/>
      <c r="G71" s="408"/>
      <c r="H71" s="385"/>
      <c r="I71" s="385"/>
      <c r="J71" s="385"/>
      <c r="K71" s="386"/>
      <c r="L71" s="382"/>
    </row>
    <row r="72" spans="1:12" s="669" customFormat="1" ht="13.5" customHeight="1" outlineLevel="1">
      <c r="B72" s="377"/>
      <c r="C72" s="977"/>
      <c r="D72" s="964"/>
      <c r="E72" s="956" t="s">
        <v>460</v>
      </c>
      <c r="F72" s="957"/>
      <c r="G72" s="408"/>
      <c r="H72" s="385"/>
      <c r="I72" s="385"/>
      <c r="J72" s="385"/>
      <c r="K72" s="386"/>
      <c r="L72" s="382"/>
    </row>
    <row r="73" spans="1:12" s="669" customFormat="1" ht="27" customHeight="1" outlineLevel="1">
      <c r="B73" s="377"/>
      <c r="C73" s="977"/>
      <c r="E73" s="956" t="s">
        <v>461</v>
      </c>
      <c r="F73" s="957"/>
      <c r="G73" s="408"/>
      <c r="H73" s="385"/>
      <c r="I73" s="385"/>
      <c r="J73" s="385"/>
      <c r="K73" s="386"/>
      <c r="L73" s="382"/>
    </row>
    <row r="74" spans="1:12" s="671" customFormat="1" ht="15" customHeight="1">
      <c r="A74" s="669"/>
      <c r="B74" s="670"/>
      <c r="C74" s="977"/>
      <c r="D74" s="918" t="s">
        <v>462</v>
      </c>
      <c r="E74" s="919"/>
      <c r="F74" s="920"/>
      <c r="G74" s="387">
        <f>SUM(G75:G81)</f>
        <v>0</v>
      </c>
      <c r="H74" s="387">
        <f>SUM(H75:H81)</f>
        <v>0</v>
      </c>
      <c r="I74" s="387">
        <f>SUM(I75:I81)</f>
        <v>0</v>
      </c>
      <c r="J74" s="387">
        <f>SUM(J75:J81)</f>
        <v>0</v>
      </c>
      <c r="K74" s="388"/>
      <c r="L74" s="672"/>
    </row>
    <row r="75" spans="1:12" s="669" customFormat="1" ht="13.5" customHeight="1" outlineLevel="1">
      <c r="A75" s="671"/>
      <c r="B75" s="377"/>
      <c r="C75" s="977"/>
      <c r="D75" s="1007"/>
      <c r="E75" s="980" t="s">
        <v>463</v>
      </c>
      <c r="F75" s="981"/>
      <c r="G75" s="380"/>
      <c r="H75" s="380"/>
      <c r="I75" s="380"/>
      <c r="J75" s="380"/>
      <c r="K75" s="381"/>
      <c r="L75" s="382"/>
    </row>
    <row r="76" spans="1:12" s="669" customFormat="1" ht="13.5" customHeight="1" outlineLevel="1">
      <c r="B76" s="377"/>
      <c r="C76" s="977"/>
      <c r="D76" s="964"/>
      <c r="E76" s="968" t="s">
        <v>464</v>
      </c>
      <c r="F76" s="969"/>
      <c r="G76" s="385"/>
      <c r="H76" s="385"/>
      <c r="I76" s="385"/>
      <c r="J76" s="385"/>
      <c r="K76" s="386"/>
      <c r="L76" s="382"/>
    </row>
    <row r="77" spans="1:12" s="669" customFormat="1" ht="13.5" customHeight="1" outlineLevel="1">
      <c r="B77" s="377"/>
      <c r="C77" s="977"/>
      <c r="D77" s="964"/>
      <c r="E77" s="968" t="s">
        <v>465</v>
      </c>
      <c r="F77" s="969"/>
      <c r="G77" s="385"/>
      <c r="H77" s="385"/>
      <c r="I77" s="385"/>
      <c r="J77" s="385"/>
      <c r="K77" s="386"/>
      <c r="L77" s="382"/>
    </row>
    <row r="78" spans="1:12" s="669" customFormat="1" ht="13.5" customHeight="1" outlineLevel="1">
      <c r="B78" s="377"/>
      <c r="C78" s="977"/>
      <c r="D78" s="964"/>
      <c r="E78" s="968" t="s">
        <v>466</v>
      </c>
      <c r="F78" s="969"/>
      <c r="G78" s="385"/>
      <c r="H78" s="385"/>
      <c r="I78" s="385"/>
      <c r="J78" s="385"/>
      <c r="K78" s="386"/>
      <c r="L78" s="382"/>
    </row>
    <row r="79" spans="1:12" s="669" customFormat="1" ht="13.5" customHeight="1" outlineLevel="1">
      <c r="B79" s="377"/>
      <c r="C79" s="977"/>
      <c r="D79" s="964"/>
      <c r="E79" s="968" t="s">
        <v>467</v>
      </c>
      <c r="F79" s="969"/>
      <c r="G79" s="385"/>
      <c r="H79" s="385"/>
      <c r="I79" s="385"/>
      <c r="J79" s="385"/>
      <c r="K79" s="386"/>
      <c r="L79" s="382"/>
    </row>
    <row r="80" spans="1:12" s="669" customFormat="1" ht="13.5" customHeight="1" outlineLevel="1">
      <c r="B80" s="377"/>
      <c r="C80" s="977"/>
      <c r="D80" s="964"/>
      <c r="E80" s="968" t="s">
        <v>468</v>
      </c>
      <c r="F80" s="969"/>
      <c r="G80" s="385"/>
      <c r="H80" s="385"/>
      <c r="I80" s="385"/>
      <c r="J80" s="385"/>
      <c r="K80" s="386"/>
      <c r="L80" s="382"/>
    </row>
    <row r="81" spans="1:12" s="669" customFormat="1" ht="13.5" customHeight="1" outlineLevel="1" thickBot="1">
      <c r="B81" s="377"/>
      <c r="C81" s="1006"/>
      <c r="D81" s="1008"/>
      <c r="E81" s="970" t="s">
        <v>170</v>
      </c>
      <c r="F81" s="971"/>
      <c r="G81" s="400"/>
      <c r="H81" s="400"/>
      <c r="I81" s="400"/>
      <c r="J81" s="400"/>
      <c r="K81" s="401"/>
      <c r="L81" s="382"/>
    </row>
    <row r="82" spans="1:12" ht="16.5" customHeight="1" thickBot="1">
      <c r="A82" s="669"/>
      <c r="B82" s="649"/>
      <c r="C82" s="975" t="s">
        <v>469</v>
      </c>
      <c r="D82" s="976"/>
      <c r="E82" s="976"/>
      <c r="F82" s="976"/>
      <c r="G82" s="402">
        <f>G66-G68+G74</f>
        <v>0</v>
      </c>
      <c r="H82" s="402">
        <f>H66-H68+H74</f>
        <v>0</v>
      </c>
      <c r="I82" s="402">
        <f>I66-I68+I74</f>
        <v>0</v>
      </c>
      <c r="J82" s="402">
        <f>J66-J68+J74</f>
        <v>0</v>
      </c>
      <c r="K82" s="403">
        <f>K66-K68+K74</f>
        <v>0</v>
      </c>
      <c r="L82" s="651"/>
    </row>
    <row r="83" spans="1:12" ht="7.5" customHeight="1">
      <c r="B83" s="649"/>
      <c r="C83" s="932"/>
      <c r="D83" s="933"/>
      <c r="E83" s="933"/>
      <c r="F83" s="933"/>
      <c r="G83" s="933"/>
      <c r="H83" s="933"/>
      <c r="I83" s="933"/>
      <c r="J83" s="933"/>
      <c r="K83" s="934"/>
      <c r="L83" s="651"/>
    </row>
    <row r="84" spans="1:12" s="671" customFormat="1" ht="15" customHeight="1" thickBot="1">
      <c r="A84" s="650"/>
      <c r="B84" s="670"/>
      <c r="C84" s="670"/>
      <c r="D84" s="1001" t="s">
        <v>470</v>
      </c>
      <c r="E84" s="1002"/>
      <c r="F84" s="1003"/>
      <c r="G84" s="409"/>
      <c r="H84" s="389"/>
      <c r="I84" s="389"/>
      <c r="J84" s="389"/>
      <c r="K84" s="390"/>
      <c r="L84" s="410"/>
    </row>
    <row r="85" spans="1:12" ht="16.5" customHeight="1" thickBot="1">
      <c r="A85" s="671"/>
      <c r="B85" s="649"/>
      <c r="C85" s="930" t="s">
        <v>471</v>
      </c>
      <c r="D85" s="931"/>
      <c r="E85" s="931"/>
      <c r="F85" s="931"/>
      <c r="G85" s="393">
        <f>G82+G84</f>
        <v>0</v>
      </c>
      <c r="H85" s="393">
        <f>H82+H84</f>
        <v>0</v>
      </c>
      <c r="I85" s="393">
        <f>I82+I84</f>
        <v>0</v>
      </c>
      <c r="J85" s="393">
        <f>J82+J84</f>
        <v>0</v>
      </c>
      <c r="K85" s="394">
        <f>K82+K84</f>
        <v>0</v>
      </c>
      <c r="L85" s="651"/>
    </row>
    <row r="86" spans="1:12" ht="7.5" customHeight="1">
      <c r="B86" s="649"/>
      <c r="C86" s="898"/>
      <c r="D86" s="899"/>
      <c r="E86" s="899"/>
      <c r="F86" s="899"/>
      <c r="G86" s="899"/>
      <c r="H86" s="899"/>
      <c r="I86" s="899"/>
      <c r="J86" s="899"/>
      <c r="K86" s="900"/>
      <c r="L86" s="651"/>
    </row>
    <row r="87" spans="1:12" s="671" customFormat="1" ht="15" customHeight="1">
      <c r="B87" s="670"/>
      <c r="C87" s="670"/>
      <c r="D87" s="1004" t="s">
        <v>472</v>
      </c>
      <c r="E87" s="1004"/>
      <c r="F87" s="1005"/>
      <c r="G87" s="371">
        <f>SUM(G88,G89)</f>
        <v>0</v>
      </c>
      <c r="H87" s="371">
        <f>SUM(H88,H89)</f>
        <v>0</v>
      </c>
      <c r="I87" s="371">
        <f>SUM(I88,I89)</f>
        <v>0</v>
      </c>
      <c r="J87" s="371">
        <f>SUM(J88,J89)</f>
        <v>0</v>
      </c>
      <c r="K87" s="372">
        <f>SUM(K88,K89)</f>
        <v>0</v>
      </c>
      <c r="L87" s="672"/>
    </row>
    <row r="88" spans="1:12" s="669" customFormat="1" ht="15" customHeight="1" outlineLevel="1">
      <c r="B88" s="377"/>
      <c r="C88" s="977"/>
      <c r="D88" s="675"/>
      <c r="E88" s="962" t="s">
        <v>473</v>
      </c>
      <c r="F88" s="963"/>
      <c r="G88" s="380"/>
      <c r="H88" s="380"/>
      <c r="I88" s="380"/>
      <c r="J88" s="380"/>
      <c r="K88" s="381"/>
      <c r="L88" s="382"/>
    </row>
    <row r="89" spans="1:12" s="669" customFormat="1" ht="15" customHeight="1" outlineLevel="1">
      <c r="B89" s="377"/>
      <c r="C89" s="977"/>
      <c r="E89" s="956" t="s">
        <v>474</v>
      </c>
      <c r="F89" s="957"/>
      <c r="G89" s="385"/>
      <c r="H89" s="385"/>
      <c r="I89" s="385"/>
      <c r="J89" s="385"/>
      <c r="K89" s="386"/>
      <c r="L89" s="382"/>
    </row>
    <row r="90" spans="1:12" s="671" customFormat="1" ht="15" customHeight="1">
      <c r="B90" s="670"/>
      <c r="C90" s="977"/>
      <c r="D90" s="918" t="s">
        <v>475</v>
      </c>
      <c r="E90" s="919"/>
      <c r="F90" s="920"/>
      <c r="G90" s="411" t="str">
        <f>IFERROR(G88/G85,"-")</f>
        <v>-</v>
      </c>
      <c r="H90" s="411" t="str">
        <f>IFERROR(H88/H85,"-")</f>
        <v>-</v>
      </c>
      <c r="I90" s="411" t="str">
        <f>IFERROR(I88/I85,"-")</f>
        <v>-</v>
      </c>
      <c r="J90" s="411" t="str">
        <f>IFERROR(J88/J85,"-")</f>
        <v>-</v>
      </c>
      <c r="K90" s="412" t="str">
        <f>IFERROR(K88/K85,"-")</f>
        <v>-</v>
      </c>
      <c r="L90" s="672"/>
    </row>
    <row r="91" spans="1:12" s="418" customFormat="1" ht="12.75">
      <c r="A91" s="413"/>
      <c r="B91" s="414"/>
      <c r="C91" s="996"/>
      <c r="D91" s="997" t="s">
        <v>476</v>
      </c>
      <c r="E91" s="997"/>
      <c r="F91" s="998"/>
      <c r="G91" s="415"/>
      <c r="H91" s="415"/>
      <c r="I91" s="415"/>
      <c r="J91" s="415"/>
      <c r="K91" s="416"/>
      <c r="L91" s="417"/>
    </row>
    <row r="92" spans="1:12" s="419" customFormat="1" ht="12" thickBot="1">
      <c r="B92" s="674"/>
      <c r="C92" s="996"/>
      <c r="D92" s="999" t="s">
        <v>477</v>
      </c>
      <c r="E92" s="999"/>
      <c r="F92" s="1000"/>
      <c r="G92" s="421"/>
      <c r="H92" s="422">
        <f>IF((H91-G91)/30&lt;0,"No Data",(H91-G91)/30)</f>
        <v>0</v>
      </c>
      <c r="I92" s="422">
        <f>IF((I91-H91)/30&lt;0,"No Data",(I91-H91)/30)</f>
        <v>0</v>
      </c>
      <c r="J92" s="422">
        <f>IF((J91-I91)/30&lt;0,"No Data",(J91-I91)/30)</f>
        <v>0</v>
      </c>
      <c r="K92" s="423">
        <f>IF((K91-J91)/30&lt;0,"No Data",(K91-J91)/30)</f>
        <v>0</v>
      </c>
      <c r="L92" s="424"/>
    </row>
    <row r="93" spans="1:12" ht="16.5" customHeight="1" thickBot="1">
      <c r="A93" s="419"/>
      <c r="B93" s="649"/>
      <c r="C93" s="925" t="s">
        <v>23</v>
      </c>
      <c r="D93" s="926"/>
      <c r="E93" s="926"/>
      <c r="F93" s="926"/>
      <c r="G93" s="425">
        <f>G85-SUM(G88:G89)</f>
        <v>0</v>
      </c>
      <c r="H93" s="425">
        <f>H85-SUM(H88:H89)</f>
        <v>0</v>
      </c>
      <c r="I93" s="425">
        <f>I85-SUM(I88:I89)</f>
        <v>0</v>
      </c>
      <c r="J93" s="425">
        <f>J85-SUM(J88:J89)</f>
        <v>0</v>
      </c>
      <c r="K93" s="426">
        <f>K85-SUM(K88:K89)</f>
        <v>0</v>
      </c>
      <c r="L93" s="651"/>
    </row>
    <row r="94" spans="1:12" ht="7.5" customHeight="1">
      <c r="B94" s="649"/>
      <c r="C94" s="932"/>
      <c r="D94" s="933"/>
      <c r="E94" s="933"/>
      <c r="F94" s="933"/>
      <c r="G94" s="933"/>
      <c r="H94" s="933"/>
      <c r="I94" s="933"/>
      <c r="J94" s="933"/>
      <c r="K94" s="934"/>
      <c r="L94" s="651"/>
    </row>
    <row r="95" spans="1:12" ht="14.25" customHeight="1" thickBot="1">
      <c r="B95" s="649"/>
      <c r="C95" s="649"/>
      <c r="D95" s="918" t="s">
        <v>478</v>
      </c>
      <c r="E95" s="919"/>
      <c r="F95" s="920"/>
      <c r="G95" s="387"/>
      <c r="H95" s="387"/>
      <c r="I95" s="387"/>
      <c r="J95" s="387"/>
      <c r="K95" s="388"/>
      <c r="L95" s="651"/>
    </row>
    <row r="96" spans="1:12" ht="16.5" customHeight="1" thickBot="1">
      <c r="A96" s="419"/>
      <c r="B96" s="649"/>
      <c r="C96" s="925" t="s">
        <v>479</v>
      </c>
      <c r="D96" s="926"/>
      <c r="E96" s="926"/>
      <c r="F96" s="926"/>
      <c r="G96" s="425">
        <f>G93+G95</f>
        <v>0</v>
      </c>
      <c r="H96" s="425">
        <f>H93+H95</f>
        <v>0</v>
      </c>
      <c r="I96" s="425">
        <f>I93+I95</f>
        <v>0</v>
      </c>
      <c r="J96" s="425">
        <f>J93+J95</f>
        <v>0</v>
      </c>
      <c r="K96" s="426">
        <f>K93+K95</f>
        <v>0</v>
      </c>
      <c r="L96" s="651"/>
    </row>
    <row r="97" spans="1:12" ht="15" customHeight="1">
      <c r="B97" s="649"/>
      <c r="C97" s="649"/>
      <c r="D97" s="918" t="s">
        <v>480</v>
      </c>
      <c r="E97" s="919"/>
      <c r="F97" s="920"/>
      <c r="G97" s="387">
        <f>G98+G99</f>
        <v>0</v>
      </c>
      <c r="H97" s="387">
        <f>H98+H99</f>
        <v>0</v>
      </c>
      <c r="I97" s="387">
        <f>I98+I99</f>
        <v>0</v>
      </c>
      <c r="J97" s="387">
        <f>J98+J99</f>
        <v>0</v>
      </c>
      <c r="K97" s="388">
        <f>K98+K99</f>
        <v>0</v>
      </c>
      <c r="L97" s="651"/>
    </row>
    <row r="98" spans="1:12" s="669" customFormat="1" ht="15" customHeight="1" outlineLevel="1">
      <c r="B98" s="377"/>
      <c r="C98" s="377"/>
      <c r="D98" s="675"/>
      <c r="E98" s="980" t="s">
        <v>481</v>
      </c>
      <c r="F98" s="981"/>
      <c r="G98" s="380"/>
      <c r="H98" s="380"/>
      <c r="I98" s="380"/>
      <c r="J98" s="380"/>
      <c r="K98" s="381"/>
      <c r="L98" s="382"/>
    </row>
    <row r="99" spans="1:12" s="669" customFormat="1" ht="15" customHeight="1" outlineLevel="1">
      <c r="B99" s="377"/>
      <c r="C99" s="377"/>
      <c r="E99" s="968" t="s">
        <v>482</v>
      </c>
      <c r="F99" s="969"/>
      <c r="G99" s="385"/>
      <c r="H99" s="385"/>
      <c r="I99" s="385"/>
      <c r="J99" s="385"/>
      <c r="K99" s="386"/>
      <c r="L99" s="382"/>
    </row>
    <row r="100" spans="1:12" s="671" customFormat="1" ht="15" customHeight="1">
      <c r="A100" s="650"/>
      <c r="B100" s="670"/>
      <c r="C100" s="993" t="s">
        <v>483</v>
      </c>
      <c r="D100" s="994"/>
      <c r="E100" s="994"/>
      <c r="F100" s="995"/>
      <c r="G100" s="427">
        <f>G93-G97</f>
        <v>0</v>
      </c>
      <c r="H100" s="427">
        <f>H93-H97</f>
        <v>0</v>
      </c>
      <c r="I100" s="427">
        <f>I93-I97</f>
        <v>0</v>
      </c>
      <c r="J100" s="427">
        <f>J93-J97</f>
        <v>0</v>
      </c>
      <c r="K100" s="428">
        <f>K93-K97</f>
        <v>0</v>
      </c>
      <c r="L100" s="672"/>
    </row>
    <row r="101" spans="1:12" s="671" customFormat="1" ht="15" customHeight="1">
      <c r="B101" s="670"/>
      <c r="C101" s="993" t="s">
        <v>484</v>
      </c>
      <c r="D101" s="994"/>
      <c r="E101" s="994"/>
      <c r="F101" s="995"/>
      <c r="G101" s="427">
        <f>G93+G58+G59+G64+G50</f>
        <v>0</v>
      </c>
      <c r="H101" s="427">
        <f>H93+H58+H59+H64+H50</f>
        <v>0</v>
      </c>
      <c r="I101" s="427">
        <f>I93+I58+I59+I64+I50</f>
        <v>0</v>
      </c>
      <c r="J101" s="427">
        <f>J93+J58+J59+J64+J50</f>
        <v>0</v>
      </c>
      <c r="K101" s="428">
        <f>K93+K58+K59+K64+K50</f>
        <v>0</v>
      </c>
      <c r="L101" s="672"/>
    </row>
    <row r="102" spans="1:12" ht="13.5" customHeight="1" thickBot="1">
      <c r="A102" s="671"/>
      <c r="B102" s="649"/>
      <c r="C102" s="660"/>
      <c r="D102" s="430"/>
      <c r="E102" s="430"/>
      <c r="F102" s="678"/>
      <c r="G102" s="432"/>
      <c r="H102" s="433"/>
      <c r="I102" s="433"/>
      <c r="J102" s="433"/>
      <c r="K102" s="434"/>
      <c r="L102" s="651"/>
    </row>
    <row r="103" spans="1:12" ht="20.25" thickBot="1">
      <c r="B103" s="649"/>
      <c r="C103" s="912" t="s">
        <v>485</v>
      </c>
      <c r="D103" s="913"/>
      <c r="E103" s="913"/>
      <c r="F103" s="913"/>
      <c r="G103" s="913"/>
      <c r="H103" s="913"/>
      <c r="I103" s="913"/>
      <c r="J103" s="913"/>
      <c r="K103" s="914"/>
      <c r="L103" s="651"/>
    </row>
    <row r="104" spans="1:12" ht="16.5" customHeight="1" thickBot="1">
      <c r="B104" s="649"/>
      <c r="C104" s="915" t="s">
        <v>218</v>
      </c>
      <c r="D104" s="916"/>
      <c r="E104" s="916"/>
      <c r="F104" s="917" t="s">
        <v>485</v>
      </c>
      <c r="G104" s="435" t="str">
        <f>G6</f>
        <v>-</v>
      </c>
      <c r="H104" s="435" t="str">
        <f>H6</f>
        <v>-</v>
      </c>
      <c r="I104" s="435" t="str">
        <f>I6</f>
        <v>-</v>
      </c>
      <c r="J104" s="435">
        <f>J6</f>
        <v>0</v>
      </c>
      <c r="K104" s="436">
        <f>K6</f>
        <v>366</v>
      </c>
      <c r="L104" s="651"/>
    </row>
    <row r="105" spans="1:12" ht="15" thickBot="1">
      <c r="B105" s="649"/>
      <c r="C105" s="898"/>
      <c r="D105" s="899"/>
      <c r="E105" s="899"/>
      <c r="F105" s="899"/>
      <c r="G105" s="899"/>
      <c r="H105" s="899"/>
      <c r="I105" s="899"/>
      <c r="J105" s="899"/>
      <c r="K105" s="900"/>
      <c r="L105" s="651"/>
    </row>
    <row r="106" spans="1:12" ht="18.75" thickBot="1">
      <c r="B106" s="649"/>
      <c r="C106" s="986" t="s">
        <v>486</v>
      </c>
      <c r="D106" s="987"/>
      <c r="E106" s="987"/>
      <c r="F106" s="987"/>
      <c r="G106" s="987"/>
      <c r="H106" s="987"/>
      <c r="I106" s="987"/>
      <c r="J106" s="987"/>
      <c r="K106" s="988"/>
      <c r="L106" s="651"/>
    </row>
    <row r="107" spans="1:12" ht="16.5" customHeight="1">
      <c r="B107" s="649"/>
      <c r="C107" s="951" t="s">
        <v>487</v>
      </c>
      <c r="D107" s="952"/>
      <c r="E107" s="952"/>
      <c r="F107" s="952"/>
      <c r="G107" s="454"/>
      <c r="H107" s="455"/>
      <c r="I107" s="455"/>
      <c r="J107" s="455"/>
      <c r="K107" s="456"/>
      <c r="L107" s="651"/>
    </row>
    <row r="108" spans="1:12" ht="16.5" customHeight="1">
      <c r="B108" s="649"/>
      <c r="C108" s="659"/>
      <c r="D108" s="989" t="s">
        <v>488</v>
      </c>
      <c r="E108" s="989"/>
      <c r="F108" s="990"/>
      <c r="G108" s="574">
        <f>SUM(G109:G113)</f>
        <v>0</v>
      </c>
      <c r="H108" s="574">
        <f>SUM(H109:H113)</f>
        <v>0</v>
      </c>
      <c r="I108" s="574">
        <f>SUM(I109:I113)</f>
        <v>0</v>
      </c>
      <c r="J108" s="574">
        <f>SUM(J109:J113)</f>
        <v>0</v>
      </c>
      <c r="K108" s="388">
        <f>SUM(K109:K113)</f>
        <v>0</v>
      </c>
      <c r="L108" s="651"/>
    </row>
    <row r="109" spans="1:12" s="669" customFormat="1" ht="15" customHeight="1" outlineLevel="1">
      <c r="B109" s="377"/>
      <c r="C109" s="977"/>
      <c r="D109" s="675"/>
      <c r="E109" s="962" t="s">
        <v>489</v>
      </c>
      <c r="F109" s="963"/>
      <c r="G109" s="380"/>
      <c r="H109" s="380"/>
      <c r="I109" s="441"/>
      <c r="J109" s="441"/>
      <c r="K109" s="575"/>
      <c r="L109" s="382"/>
    </row>
    <row r="110" spans="1:12" s="669" customFormat="1" ht="15" customHeight="1" outlineLevel="1">
      <c r="B110" s="377"/>
      <c r="C110" s="977"/>
      <c r="D110" s="569"/>
      <c r="E110" s="982" t="s">
        <v>490</v>
      </c>
      <c r="F110" s="969"/>
      <c r="G110" s="570"/>
      <c r="H110" s="570"/>
      <c r="I110" s="570"/>
      <c r="J110" s="570"/>
      <c r="K110" s="386"/>
      <c r="L110" s="382"/>
    </row>
    <row r="111" spans="1:12" s="669" customFormat="1" ht="15" customHeight="1" outlineLevel="1">
      <c r="B111" s="377"/>
      <c r="C111" s="977"/>
      <c r="D111" s="569"/>
      <c r="E111" s="982" t="s">
        <v>491</v>
      </c>
      <c r="F111" s="969"/>
      <c r="G111" s="570"/>
      <c r="H111" s="570"/>
      <c r="I111" s="570"/>
      <c r="J111" s="570"/>
      <c r="K111" s="386"/>
      <c r="L111" s="382"/>
    </row>
    <row r="112" spans="1:12" s="669" customFormat="1" ht="15" customHeight="1" outlineLevel="1">
      <c r="B112" s="377"/>
      <c r="C112" s="977"/>
      <c r="D112" s="569"/>
      <c r="E112" s="982" t="s">
        <v>492</v>
      </c>
      <c r="F112" s="969"/>
      <c r="G112" s="570"/>
      <c r="H112" s="570"/>
      <c r="I112" s="570"/>
      <c r="J112" s="570"/>
      <c r="K112" s="386"/>
      <c r="L112" s="382"/>
    </row>
    <row r="113" spans="1:12" s="669" customFormat="1" ht="15" customHeight="1" outlineLevel="1">
      <c r="B113" s="377"/>
      <c r="C113" s="977"/>
      <c r="D113" s="569"/>
      <c r="E113" s="982" t="s">
        <v>493</v>
      </c>
      <c r="F113" s="969"/>
      <c r="G113" s="570"/>
      <c r="H113" s="570"/>
      <c r="I113" s="570"/>
      <c r="J113" s="570"/>
      <c r="K113" s="386"/>
      <c r="L113" s="382"/>
    </row>
    <row r="114" spans="1:12" s="671" customFormat="1" ht="15" customHeight="1">
      <c r="B114" s="670"/>
      <c r="C114" s="977"/>
      <c r="D114" s="991" t="s">
        <v>494</v>
      </c>
      <c r="E114" s="992"/>
      <c r="F114" s="920"/>
      <c r="G114" s="574">
        <f>SUM(G115:G120)</f>
        <v>0</v>
      </c>
      <c r="H114" s="574">
        <f t="shared" ref="H114:K114" si="2">SUM(H115:H120)</f>
        <v>0</v>
      </c>
      <c r="I114" s="574">
        <f t="shared" si="2"/>
        <v>0</v>
      </c>
      <c r="J114" s="574">
        <f t="shared" si="2"/>
        <v>0</v>
      </c>
      <c r="K114" s="388">
        <f t="shared" si="2"/>
        <v>0</v>
      </c>
      <c r="L114" s="672"/>
    </row>
    <row r="115" spans="1:12" s="669" customFormat="1" ht="15" customHeight="1" outlineLevel="1">
      <c r="B115" s="377"/>
      <c r="C115" s="977"/>
      <c r="D115" s="675"/>
      <c r="E115" s="980" t="s">
        <v>495</v>
      </c>
      <c r="F115" s="981"/>
      <c r="G115" s="407"/>
      <c r="H115" s="407"/>
      <c r="I115" s="407"/>
      <c r="J115" s="407"/>
      <c r="K115" s="575"/>
      <c r="L115" s="382"/>
    </row>
    <row r="116" spans="1:12" s="669" customFormat="1" ht="15" customHeight="1" outlineLevel="1">
      <c r="B116" s="377"/>
      <c r="C116" s="977"/>
      <c r="D116" s="569"/>
      <c r="E116" s="982" t="s">
        <v>496</v>
      </c>
      <c r="F116" s="969"/>
      <c r="G116" s="570"/>
      <c r="H116" s="570"/>
      <c r="I116" s="570"/>
      <c r="J116" s="570"/>
      <c r="K116" s="386"/>
      <c r="L116" s="382"/>
    </row>
    <row r="117" spans="1:12" s="669" customFormat="1" ht="15" customHeight="1" outlineLevel="1">
      <c r="B117" s="377"/>
      <c r="C117" s="977"/>
      <c r="D117" s="569"/>
      <c r="E117" s="983" t="s">
        <v>27</v>
      </c>
      <c r="F117" s="957"/>
      <c r="G117" s="673"/>
      <c r="H117" s="570"/>
      <c r="I117" s="570"/>
      <c r="J117" s="570"/>
      <c r="K117" s="386"/>
      <c r="L117" s="382"/>
    </row>
    <row r="118" spans="1:12" s="669" customFormat="1" ht="15" customHeight="1" outlineLevel="1">
      <c r="B118" s="377"/>
      <c r="C118" s="977"/>
      <c r="D118" s="569"/>
      <c r="E118" s="983" t="s">
        <v>497</v>
      </c>
      <c r="F118" s="957"/>
      <c r="G118" s="570"/>
      <c r="H118" s="570"/>
      <c r="I118" s="570"/>
      <c r="J118" s="570"/>
      <c r="K118" s="386"/>
      <c r="L118" s="382"/>
    </row>
    <row r="119" spans="1:12" s="669" customFormat="1" ht="15" customHeight="1" outlineLevel="1" thickBot="1">
      <c r="B119" s="377"/>
      <c r="C119" s="977"/>
      <c r="D119" s="569"/>
      <c r="E119" s="983" t="s">
        <v>498</v>
      </c>
      <c r="F119" s="957"/>
      <c r="G119" s="673"/>
      <c r="H119" s="571"/>
      <c r="I119" s="571"/>
      <c r="J119" s="571"/>
      <c r="K119" s="386"/>
      <c r="L119" s="382"/>
    </row>
    <row r="120" spans="1:12" s="669" customFormat="1" ht="15" customHeight="1" outlineLevel="1" thickBot="1">
      <c r="B120" s="377"/>
      <c r="C120" s="572"/>
      <c r="D120" s="573"/>
      <c r="E120" s="984" t="s">
        <v>612</v>
      </c>
      <c r="F120" s="985"/>
      <c r="G120" s="442"/>
      <c r="H120" s="442"/>
      <c r="I120" s="442"/>
      <c r="J120" s="442"/>
      <c r="K120" s="577"/>
      <c r="L120" s="382"/>
    </row>
    <row r="121" spans="1:12" ht="16.5" customHeight="1" thickBot="1">
      <c r="A121" s="671"/>
      <c r="B121" s="649"/>
      <c r="C121" s="930" t="s">
        <v>499</v>
      </c>
      <c r="D121" s="931"/>
      <c r="E121" s="931"/>
      <c r="F121" s="931"/>
      <c r="G121" s="393">
        <f>SUM(G108,G114)</f>
        <v>0</v>
      </c>
      <c r="H121" s="393">
        <f>SUM(H108,H114)</f>
        <v>0</v>
      </c>
      <c r="I121" s="393">
        <f>SUM(I108,I114)</f>
        <v>0</v>
      </c>
      <c r="J121" s="393">
        <f>SUM(J108,J114)</f>
        <v>0</v>
      </c>
      <c r="K121" s="394">
        <f>SUM(K108,K114)</f>
        <v>0</v>
      </c>
      <c r="L121" s="651"/>
    </row>
    <row r="122" spans="1:12" s="671" customFormat="1" ht="7.5" customHeight="1" thickBot="1">
      <c r="A122" s="650"/>
      <c r="B122" s="670"/>
      <c r="C122" s="977"/>
      <c r="D122" s="978"/>
      <c r="E122" s="978"/>
      <c r="F122" s="978"/>
      <c r="G122" s="978"/>
      <c r="H122" s="978"/>
      <c r="I122" s="978"/>
      <c r="J122" s="978"/>
      <c r="K122" s="979"/>
      <c r="L122" s="672"/>
    </row>
    <row r="123" spans="1:12" ht="16.5" customHeight="1" thickBot="1">
      <c r="A123" s="443"/>
      <c r="B123" s="649"/>
      <c r="C123" s="930" t="s">
        <v>500</v>
      </c>
      <c r="D123" s="931"/>
      <c r="E123" s="931"/>
      <c r="F123" s="931" t="s">
        <v>501</v>
      </c>
      <c r="G123" s="393">
        <f>G121-G117+G131+G151-G162-G182-G205</f>
        <v>0</v>
      </c>
      <c r="H123" s="393">
        <f>H121-H117+H131+H151-H162-H182-H205</f>
        <v>0</v>
      </c>
      <c r="I123" s="393">
        <f>I121-I117+I131+I151-I162-I182-I205</f>
        <v>0</v>
      </c>
      <c r="J123" s="393">
        <f>J121-J117+J131+J151-J162-J182-J205</f>
        <v>0</v>
      </c>
      <c r="K123" s="394">
        <f>K121-K117+K131+K151-K162-K182-K205</f>
        <v>0</v>
      </c>
      <c r="L123" s="651"/>
    </row>
    <row r="124" spans="1:12" ht="7.5" customHeight="1">
      <c r="B124" s="649"/>
      <c r="C124" s="932"/>
      <c r="D124" s="933"/>
      <c r="E124" s="933"/>
      <c r="F124" s="933"/>
      <c r="G124" s="933"/>
      <c r="H124" s="933"/>
      <c r="I124" s="933"/>
      <c r="J124" s="933"/>
      <c r="K124" s="934"/>
      <c r="L124" s="651"/>
    </row>
    <row r="125" spans="1:12" ht="16.5" customHeight="1">
      <c r="B125" s="649"/>
      <c r="C125" s="935" t="s">
        <v>502</v>
      </c>
      <c r="D125" s="936"/>
      <c r="E125" s="936"/>
      <c r="F125" s="936"/>
      <c r="G125" s="437"/>
      <c r="H125" s="438"/>
      <c r="I125" s="438"/>
      <c r="J125" s="438"/>
      <c r="K125" s="439"/>
      <c r="L125" s="651"/>
    </row>
    <row r="126" spans="1:12" ht="16.5" customHeight="1">
      <c r="B126" s="649"/>
      <c r="C126" s="935" t="s">
        <v>503</v>
      </c>
      <c r="D126" s="936"/>
      <c r="E126" s="936"/>
      <c r="F126" s="936"/>
      <c r="G126" s="437"/>
      <c r="H126" s="438"/>
      <c r="I126" s="438"/>
      <c r="J126" s="438"/>
      <c r="K126" s="439"/>
      <c r="L126" s="651"/>
    </row>
    <row r="127" spans="1:12" s="671" customFormat="1" ht="15" customHeight="1">
      <c r="A127" s="650"/>
      <c r="B127" s="670"/>
      <c r="C127" s="444"/>
      <c r="D127" s="918" t="s">
        <v>504</v>
      </c>
      <c r="E127" s="919"/>
      <c r="F127" s="920"/>
      <c r="G127" s="387">
        <f>SUM(G128:G134)</f>
        <v>0</v>
      </c>
      <c r="H127" s="387">
        <f>SUM(H128:H134)</f>
        <v>0</v>
      </c>
      <c r="I127" s="387">
        <f>SUM(I128:I134)</f>
        <v>0</v>
      </c>
      <c r="J127" s="387">
        <f>SUM(J128:J134)</f>
        <v>0</v>
      </c>
      <c r="K127" s="388">
        <f>SUM(K128:K134)</f>
        <v>0</v>
      </c>
      <c r="L127" s="672"/>
    </row>
    <row r="128" spans="1:12" s="669" customFormat="1" ht="13.5" customHeight="1" outlineLevel="1">
      <c r="A128" s="671"/>
      <c r="B128" s="377"/>
      <c r="C128" s="444"/>
      <c r="D128" s="675"/>
      <c r="E128" s="962" t="s">
        <v>505</v>
      </c>
      <c r="F128" s="963"/>
      <c r="G128" s="407"/>
      <c r="H128" s="380"/>
      <c r="I128" s="380"/>
      <c r="J128" s="380"/>
      <c r="K128" s="381"/>
      <c r="L128" s="382"/>
    </row>
    <row r="129" spans="1:12" s="669" customFormat="1" ht="13.5" customHeight="1" outlineLevel="1">
      <c r="B129" s="377"/>
      <c r="C129" s="444"/>
      <c r="E129" s="956" t="s">
        <v>506</v>
      </c>
      <c r="F129" s="957"/>
      <c r="G129" s="385"/>
      <c r="H129" s="385"/>
      <c r="I129" s="385"/>
      <c r="J129" s="385"/>
      <c r="K129" s="386"/>
      <c r="L129" s="382"/>
    </row>
    <row r="130" spans="1:12" s="669" customFormat="1" ht="13.5" customHeight="1" outlineLevel="1">
      <c r="B130" s="377"/>
      <c r="C130" s="444"/>
      <c r="E130" s="956" t="s">
        <v>507</v>
      </c>
      <c r="F130" s="957"/>
      <c r="G130" s="385"/>
      <c r="H130" s="385"/>
      <c r="I130" s="385"/>
      <c r="J130" s="385"/>
      <c r="K130" s="386"/>
      <c r="L130" s="382"/>
    </row>
    <row r="131" spans="1:12" s="671" customFormat="1" ht="15" customHeight="1" outlineLevel="1">
      <c r="B131" s="445"/>
      <c r="C131" s="670"/>
      <c r="E131" s="956" t="s">
        <v>508</v>
      </c>
      <c r="F131" s="957"/>
      <c r="G131" s="385"/>
      <c r="H131" s="385"/>
      <c r="I131" s="385"/>
      <c r="J131" s="385"/>
      <c r="K131" s="386"/>
      <c r="L131" s="672"/>
    </row>
    <row r="132" spans="1:12" s="669" customFormat="1" ht="13.5" customHeight="1" outlineLevel="1">
      <c r="B132" s="377"/>
      <c r="C132" s="444"/>
      <c r="E132" s="956" t="s">
        <v>509</v>
      </c>
      <c r="F132" s="957"/>
      <c r="G132" s="385"/>
      <c r="H132" s="385"/>
      <c r="I132" s="385"/>
      <c r="J132" s="385"/>
      <c r="K132" s="386"/>
      <c r="L132" s="382"/>
    </row>
    <row r="133" spans="1:12" s="669" customFormat="1" ht="13.5" customHeight="1" outlineLevel="1">
      <c r="B133" s="377"/>
      <c r="C133" s="444"/>
      <c r="E133" s="956" t="s">
        <v>510</v>
      </c>
      <c r="F133" s="957"/>
      <c r="G133" s="385"/>
      <c r="H133" s="385"/>
      <c r="I133" s="385"/>
      <c r="J133" s="385"/>
      <c r="K133" s="386"/>
      <c r="L133" s="382"/>
    </row>
    <row r="134" spans="1:12" s="671" customFormat="1" ht="15" customHeight="1" outlineLevel="1">
      <c r="B134" s="670"/>
      <c r="C134" s="444"/>
      <c r="E134" s="956" t="s">
        <v>511</v>
      </c>
      <c r="F134" s="957"/>
      <c r="G134" s="385"/>
      <c r="H134" s="385"/>
      <c r="I134" s="385"/>
      <c r="J134" s="385"/>
      <c r="K134" s="386"/>
      <c r="L134" s="672"/>
    </row>
    <row r="135" spans="1:12" s="671" customFormat="1" ht="15" customHeight="1">
      <c r="A135" s="669"/>
      <c r="B135" s="670"/>
      <c r="C135" s="444"/>
      <c r="D135" s="918" t="s">
        <v>512</v>
      </c>
      <c r="E135" s="919"/>
      <c r="F135" s="920"/>
      <c r="G135" s="385"/>
      <c r="H135" s="389"/>
      <c r="I135" s="389"/>
      <c r="J135" s="389"/>
      <c r="K135" s="390"/>
      <c r="L135" s="672"/>
    </row>
    <row r="136" spans="1:12" s="671" customFormat="1" ht="15" customHeight="1">
      <c r="B136" s="670"/>
      <c r="C136" s="444"/>
      <c r="D136" s="918" t="s">
        <v>513</v>
      </c>
      <c r="E136" s="919"/>
      <c r="F136" s="920"/>
      <c r="G136" s="387">
        <f>SUM(G137:G138)</f>
        <v>0</v>
      </c>
      <c r="H136" s="387">
        <f>SUM(H137:H138)</f>
        <v>0</v>
      </c>
      <c r="I136" s="387">
        <f>SUM(I137:I138)</f>
        <v>0</v>
      </c>
      <c r="J136" s="387">
        <f>SUM(J137:J138)</f>
        <v>0</v>
      </c>
      <c r="K136" s="388">
        <f>SUM(K137:K138)</f>
        <v>0</v>
      </c>
      <c r="L136" s="672"/>
    </row>
    <row r="137" spans="1:12" s="671" customFormat="1" ht="15" customHeight="1" outlineLevel="1">
      <c r="B137" s="670"/>
      <c r="C137" s="444"/>
      <c r="D137" s="675"/>
      <c r="E137" s="962" t="s">
        <v>514</v>
      </c>
      <c r="F137" s="963"/>
      <c r="G137" s="407"/>
      <c r="H137" s="380"/>
      <c r="I137" s="380"/>
      <c r="J137" s="380"/>
      <c r="K137" s="381"/>
      <c r="L137" s="672"/>
    </row>
    <row r="138" spans="1:12" s="671" customFormat="1" ht="15" customHeight="1" outlineLevel="1">
      <c r="B138" s="670"/>
      <c r="C138" s="444"/>
      <c r="D138" s="656"/>
      <c r="E138" s="956" t="s">
        <v>170</v>
      </c>
      <c r="F138" s="957"/>
      <c r="G138" s="385"/>
      <c r="H138" s="389"/>
      <c r="I138" s="389"/>
      <c r="J138" s="389"/>
      <c r="K138" s="390"/>
      <c r="L138" s="672"/>
    </row>
    <row r="139" spans="1:12" s="671" customFormat="1" ht="15" customHeight="1">
      <c r="B139" s="670"/>
      <c r="C139" s="444"/>
      <c r="D139" s="918" t="s">
        <v>515</v>
      </c>
      <c r="E139" s="919"/>
      <c r="F139" s="920"/>
      <c r="G139" s="389">
        <f>SUM(G140:G141)</f>
        <v>0</v>
      </c>
      <c r="H139" s="389">
        <f t="shared" ref="H139:K139" si="3">SUM(H140:H141)</f>
        <v>0</v>
      </c>
      <c r="I139" s="389">
        <f t="shared" si="3"/>
        <v>0</v>
      </c>
      <c r="J139" s="389">
        <f t="shared" si="3"/>
        <v>0</v>
      </c>
      <c r="K139" s="390">
        <f t="shared" si="3"/>
        <v>0</v>
      </c>
      <c r="L139" s="672"/>
    </row>
    <row r="140" spans="1:12" s="671" customFormat="1" ht="15" customHeight="1" outlineLevel="1">
      <c r="B140" s="670"/>
      <c r="C140" s="444"/>
      <c r="D140" s="675"/>
      <c r="E140" s="962" t="s">
        <v>516</v>
      </c>
      <c r="F140" s="963"/>
      <c r="G140" s="407"/>
      <c r="H140" s="380"/>
      <c r="I140" s="380"/>
      <c r="J140" s="380"/>
      <c r="K140" s="381"/>
      <c r="L140" s="672"/>
    </row>
    <row r="141" spans="1:12" s="669" customFormat="1" ht="13.5" customHeight="1" outlineLevel="1">
      <c r="B141" s="377"/>
      <c r="C141" s="444"/>
      <c r="E141" s="956" t="s">
        <v>170</v>
      </c>
      <c r="F141" s="957"/>
      <c r="G141" s="385"/>
      <c r="H141" s="385"/>
      <c r="I141" s="385"/>
      <c r="J141" s="385"/>
      <c r="K141" s="386"/>
      <c r="L141" s="382"/>
    </row>
    <row r="142" spans="1:12" s="671" customFormat="1" ht="15" customHeight="1" thickBot="1">
      <c r="B142" s="670"/>
      <c r="C142" s="447"/>
      <c r="D142" s="972" t="s">
        <v>517</v>
      </c>
      <c r="E142" s="973"/>
      <c r="F142" s="974"/>
      <c r="G142" s="448"/>
      <c r="H142" s="391"/>
      <c r="I142" s="391"/>
      <c r="J142" s="391"/>
      <c r="K142" s="392"/>
      <c r="L142" s="672"/>
    </row>
    <row r="143" spans="1:12" ht="16.5" customHeight="1" thickBot="1">
      <c r="A143" s="671"/>
      <c r="B143" s="649"/>
      <c r="C143" s="975" t="s">
        <v>518</v>
      </c>
      <c r="D143" s="976"/>
      <c r="E143" s="976"/>
      <c r="F143" s="976"/>
      <c r="G143" s="402">
        <f>G127+G135+G136+G139+G142</f>
        <v>0</v>
      </c>
      <c r="H143" s="402">
        <f>H127+H135+H136+H139+H142</f>
        <v>0</v>
      </c>
      <c r="I143" s="402">
        <f>I127+I135+I136+I139+I142</f>
        <v>0</v>
      </c>
      <c r="J143" s="402">
        <f>SUM(J135,J136,J139,J142,J127)</f>
        <v>0</v>
      </c>
      <c r="K143" s="403">
        <f>SUM(K135:K142,K127)</f>
        <v>0</v>
      </c>
      <c r="L143" s="651"/>
    </row>
    <row r="144" spans="1:12" ht="7.5" customHeight="1">
      <c r="B144" s="649"/>
      <c r="C144" s="932"/>
      <c r="D144" s="933"/>
      <c r="E144" s="933"/>
      <c r="F144" s="933"/>
      <c r="G144" s="933"/>
      <c r="H144" s="933"/>
      <c r="I144" s="933"/>
      <c r="J144" s="933"/>
      <c r="K144" s="934"/>
      <c r="L144" s="651"/>
    </row>
    <row r="145" spans="1:12" ht="16.5" customHeight="1">
      <c r="B145" s="649"/>
      <c r="C145" s="935" t="s">
        <v>519</v>
      </c>
      <c r="D145" s="936"/>
      <c r="E145" s="936"/>
      <c r="F145" s="936"/>
      <c r="G145" s="437"/>
      <c r="H145" s="438"/>
      <c r="I145" s="438"/>
      <c r="J145" s="438"/>
      <c r="K145" s="439"/>
      <c r="L145" s="651"/>
    </row>
    <row r="146" spans="1:12" s="671" customFormat="1" ht="15" customHeight="1">
      <c r="A146" s="650"/>
      <c r="B146" s="670"/>
      <c r="C146" s="935"/>
      <c r="D146" s="918" t="s">
        <v>520</v>
      </c>
      <c r="E146" s="919"/>
      <c r="F146" s="920"/>
      <c r="G146" s="387">
        <f>SUM(G147:G153)</f>
        <v>0</v>
      </c>
      <c r="H146" s="387">
        <f>SUM(H147:H153)</f>
        <v>0</v>
      </c>
      <c r="I146" s="387">
        <f>SUM(I147:I153)</f>
        <v>0</v>
      </c>
      <c r="J146" s="387">
        <f>SUM(J147:J153)</f>
        <v>0</v>
      </c>
      <c r="K146" s="388">
        <f>SUM(K147:K153)</f>
        <v>0</v>
      </c>
      <c r="L146" s="672"/>
    </row>
    <row r="147" spans="1:12" s="669" customFormat="1" ht="13.5" customHeight="1" outlineLevel="1">
      <c r="B147" s="377"/>
      <c r="C147" s="935"/>
      <c r="D147" s="675"/>
      <c r="E147" s="962" t="s">
        <v>521</v>
      </c>
      <c r="F147" s="963"/>
      <c r="G147" s="407"/>
      <c r="H147" s="380"/>
      <c r="I147" s="380"/>
      <c r="J147" s="380"/>
      <c r="K147" s="381"/>
      <c r="L147" s="382"/>
    </row>
    <row r="148" spans="1:12" s="669" customFormat="1" ht="15" customHeight="1" outlineLevel="1">
      <c r="B148" s="449"/>
      <c r="C148" s="935"/>
      <c r="E148" s="956" t="s">
        <v>522</v>
      </c>
      <c r="F148" s="957"/>
      <c r="G148" s="408"/>
      <c r="H148" s="408"/>
      <c r="I148" s="408"/>
      <c r="J148" s="408"/>
      <c r="K148" s="450"/>
      <c r="L148" s="382"/>
    </row>
    <row r="149" spans="1:12" s="669" customFormat="1" ht="15" customHeight="1" outlineLevel="1">
      <c r="B149" s="449"/>
      <c r="C149" s="935"/>
      <c r="E149" s="956" t="s">
        <v>523</v>
      </c>
      <c r="F149" s="957"/>
      <c r="G149" s="408"/>
      <c r="H149" s="408"/>
      <c r="I149" s="408"/>
      <c r="J149" s="408"/>
      <c r="K149" s="450"/>
      <c r="L149" s="382"/>
    </row>
    <row r="150" spans="1:12" s="669" customFormat="1" ht="15" customHeight="1" outlineLevel="1">
      <c r="B150" s="449"/>
      <c r="C150" s="935"/>
      <c r="E150" s="956" t="s">
        <v>507</v>
      </c>
      <c r="F150" s="957"/>
      <c r="G150" s="408"/>
      <c r="H150" s="408"/>
      <c r="I150" s="408"/>
      <c r="J150" s="408"/>
      <c r="K150" s="450"/>
      <c r="L150" s="382"/>
    </row>
    <row r="151" spans="1:12" s="669" customFormat="1" ht="13.5" customHeight="1" outlineLevel="1">
      <c r="B151" s="377"/>
      <c r="C151" s="935"/>
      <c r="E151" s="968" t="s">
        <v>508</v>
      </c>
      <c r="F151" s="969"/>
      <c r="G151" s="408"/>
      <c r="H151" s="385"/>
      <c r="I151" s="385"/>
      <c r="J151" s="385"/>
      <c r="K151" s="386"/>
      <c r="L151" s="382"/>
    </row>
    <row r="152" spans="1:12" s="669" customFormat="1" ht="13.5" customHeight="1" outlineLevel="1">
      <c r="B152" s="377"/>
      <c r="C152" s="935"/>
      <c r="E152" s="956" t="s">
        <v>509</v>
      </c>
      <c r="F152" s="957"/>
      <c r="G152" s="408"/>
      <c r="H152" s="385"/>
      <c r="I152" s="385"/>
      <c r="J152" s="385"/>
      <c r="K152" s="386"/>
      <c r="L152" s="382"/>
    </row>
    <row r="153" spans="1:12" s="669" customFormat="1" ht="13.5" customHeight="1" outlineLevel="1">
      <c r="B153" s="377"/>
      <c r="C153" s="935"/>
      <c r="E153" s="956" t="s">
        <v>170</v>
      </c>
      <c r="F153" s="957"/>
      <c r="G153" s="408"/>
      <c r="H153" s="408"/>
      <c r="I153" s="385"/>
      <c r="J153" s="385"/>
      <c r="K153" s="386"/>
      <c r="L153" s="382"/>
    </row>
    <row r="154" spans="1:12" s="671" customFormat="1" ht="15" customHeight="1">
      <c r="A154" s="669"/>
      <c r="B154" s="670"/>
      <c r="C154" s="935"/>
      <c r="D154" s="918" t="s">
        <v>524</v>
      </c>
      <c r="E154" s="919"/>
      <c r="F154" s="920"/>
      <c r="G154" s="387">
        <f>SUM(G155:G158)</f>
        <v>0</v>
      </c>
      <c r="H154" s="387">
        <f>SUM(H155:H158)</f>
        <v>0</v>
      </c>
      <c r="I154" s="387">
        <f>SUM(I155:I158)</f>
        <v>0</v>
      </c>
      <c r="J154" s="387">
        <f>SUM(J155:J158)</f>
        <v>0</v>
      </c>
      <c r="K154" s="388">
        <f>SUM(K155:K158)</f>
        <v>0</v>
      </c>
      <c r="L154" s="672"/>
    </row>
    <row r="155" spans="1:12" s="669" customFormat="1" ht="15" customHeight="1" outlineLevel="1">
      <c r="B155" s="377"/>
      <c r="C155" s="935"/>
      <c r="D155" s="667"/>
      <c r="E155" s="962" t="s">
        <v>525</v>
      </c>
      <c r="F155" s="963"/>
      <c r="G155" s="407"/>
      <c r="H155" s="380"/>
      <c r="I155" s="380"/>
      <c r="J155" s="380"/>
      <c r="K155" s="381"/>
      <c r="L155" s="382"/>
    </row>
    <row r="156" spans="1:12" s="669" customFormat="1" ht="15" customHeight="1" outlineLevel="1">
      <c r="B156" s="377"/>
      <c r="C156" s="935"/>
      <c r="E156" s="964" t="s">
        <v>526</v>
      </c>
      <c r="F156" s="965"/>
      <c r="G156" s="385"/>
      <c r="H156" s="385"/>
      <c r="I156" s="385"/>
      <c r="J156" s="385"/>
      <c r="K156" s="386"/>
      <c r="L156" s="382"/>
    </row>
    <row r="157" spans="1:12" s="669" customFormat="1" ht="15" customHeight="1" outlineLevel="1">
      <c r="B157" s="377"/>
      <c r="C157" s="935"/>
      <c r="E157" s="966" t="s">
        <v>516</v>
      </c>
      <c r="F157" s="967"/>
      <c r="G157" s="385"/>
      <c r="H157" s="385"/>
      <c r="I157" s="385"/>
      <c r="J157" s="385"/>
      <c r="K157" s="386"/>
      <c r="L157" s="382"/>
    </row>
    <row r="158" spans="1:12" s="669" customFormat="1" ht="15" customHeight="1" outlineLevel="1">
      <c r="B158" s="377"/>
      <c r="C158" s="935"/>
      <c r="E158" s="966" t="s">
        <v>170</v>
      </c>
      <c r="F158" s="967"/>
      <c r="G158" s="385"/>
      <c r="H158" s="385"/>
      <c r="I158" s="408"/>
      <c r="J158" s="408"/>
      <c r="K158" s="386"/>
      <c r="L158" s="382"/>
    </row>
    <row r="159" spans="1:12" s="671" customFormat="1" ht="15" customHeight="1">
      <c r="B159" s="670"/>
      <c r="C159" s="935"/>
      <c r="D159" s="918" t="s">
        <v>527</v>
      </c>
      <c r="E159" s="919"/>
      <c r="F159" s="920"/>
      <c r="G159" s="389"/>
      <c r="H159" s="389"/>
      <c r="I159" s="387"/>
      <c r="J159" s="387"/>
      <c r="K159" s="390"/>
      <c r="L159" s="672"/>
    </row>
    <row r="160" spans="1:12" s="671" customFormat="1" ht="15" customHeight="1">
      <c r="B160" s="670"/>
      <c r="C160" s="935"/>
      <c r="D160" s="918" t="s">
        <v>528</v>
      </c>
      <c r="E160" s="919"/>
      <c r="F160" s="920"/>
      <c r="G160" s="387">
        <f>SUM(G161:G163)</f>
        <v>0</v>
      </c>
      <c r="H160" s="387">
        <f>SUM(H161:H163)</f>
        <v>0</v>
      </c>
      <c r="I160" s="387">
        <f>SUM(I161:I163)</f>
        <v>0</v>
      </c>
      <c r="J160" s="387">
        <f>SUM(J161:J163)</f>
        <v>0</v>
      </c>
      <c r="K160" s="388">
        <f>SUM(K161:K163)</f>
        <v>0</v>
      </c>
      <c r="L160" s="672"/>
    </row>
    <row r="161" spans="1:13" s="669" customFormat="1" ht="15" customHeight="1" outlineLevel="1">
      <c r="B161" s="377"/>
      <c r="C161" s="935"/>
      <c r="D161" s="667"/>
      <c r="E161" s="962" t="s">
        <v>529</v>
      </c>
      <c r="F161" s="963"/>
      <c r="G161" s="407"/>
      <c r="H161" s="380"/>
      <c r="I161" s="380"/>
      <c r="J161" s="380"/>
      <c r="K161" s="381"/>
      <c r="L161" s="382"/>
    </row>
    <row r="162" spans="1:13" s="669" customFormat="1" ht="15" customHeight="1" outlineLevel="1">
      <c r="B162" s="377"/>
      <c r="C162" s="935"/>
      <c r="D162" s="665"/>
      <c r="E162" s="956" t="s">
        <v>530</v>
      </c>
      <c r="F162" s="957"/>
      <c r="G162" s="408"/>
      <c r="H162" s="385"/>
      <c r="I162" s="385"/>
      <c r="J162" s="385"/>
      <c r="K162" s="386"/>
      <c r="L162" s="382"/>
    </row>
    <row r="163" spans="1:13" s="669" customFormat="1" ht="15" customHeight="1" outlineLevel="1" thickBot="1">
      <c r="B163" s="377"/>
      <c r="C163" s="953"/>
      <c r="D163" s="677"/>
      <c r="E163" s="970" t="s">
        <v>170</v>
      </c>
      <c r="F163" s="971"/>
      <c r="G163" s="442"/>
      <c r="H163" s="400"/>
      <c r="I163" s="400"/>
      <c r="J163" s="400"/>
      <c r="K163" s="401"/>
      <c r="L163" s="382"/>
    </row>
    <row r="164" spans="1:13" ht="16.5" customHeight="1" thickBot="1">
      <c r="A164" s="671"/>
      <c r="B164" s="649"/>
      <c r="C164" s="930" t="s">
        <v>531</v>
      </c>
      <c r="D164" s="931"/>
      <c r="E164" s="931"/>
      <c r="F164" s="931" t="s">
        <v>532</v>
      </c>
      <c r="G164" s="393">
        <f>G146+G154+G159+G160</f>
        <v>0</v>
      </c>
      <c r="H164" s="393">
        <f>H146+H154+H159+H160</f>
        <v>0</v>
      </c>
      <c r="I164" s="393">
        <f>I146+I154+I159+I160</f>
        <v>0</v>
      </c>
      <c r="J164" s="393">
        <f>SUM(J146,J154,J159,J160)</f>
        <v>0</v>
      </c>
      <c r="K164" s="394">
        <f>SUM(K146,K154,K159,K160)</f>
        <v>0</v>
      </c>
      <c r="L164" s="651"/>
    </row>
    <row r="165" spans="1:13" ht="16.5" customHeight="1" thickBot="1">
      <c r="A165" s="671"/>
      <c r="B165" s="649"/>
      <c r="C165" s="928" t="s">
        <v>532</v>
      </c>
      <c r="D165" s="929"/>
      <c r="E165" s="929"/>
      <c r="F165" s="929"/>
      <c r="G165" s="452">
        <f>G121+G143+G164</f>
        <v>0</v>
      </c>
      <c r="H165" s="452">
        <f>H121+H143+H164</f>
        <v>0</v>
      </c>
      <c r="I165" s="452">
        <f>I121+I143+I164</f>
        <v>0</v>
      </c>
      <c r="J165" s="452">
        <f>J121+J143+J164</f>
        <v>0</v>
      </c>
      <c r="K165" s="453">
        <f>K121+K143+K164</f>
        <v>0</v>
      </c>
      <c r="L165" s="651"/>
    </row>
    <row r="166" spans="1:13" ht="16.5" customHeight="1" thickBot="1">
      <c r="B166" s="649"/>
      <c r="C166" s="932"/>
      <c r="D166" s="933"/>
      <c r="E166" s="933"/>
      <c r="F166" s="933"/>
      <c r="G166" s="933"/>
      <c r="H166" s="933"/>
      <c r="I166" s="933"/>
      <c r="J166" s="933"/>
      <c r="K166" s="934"/>
      <c r="L166" s="651"/>
    </row>
    <row r="167" spans="1:13" ht="18.75" thickBot="1">
      <c r="B167" s="649"/>
      <c r="C167" s="948" t="s">
        <v>533</v>
      </c>
      <c r="D167" s="949"/>
      <c r="E167" s="949"/>
      <c r="F167" s="949" t="s">
        <v>533</v>
      </c>
      <c r="G167" s="949"/>
      <c r="H167" s="949"/>
      <c r="I167" s="949"/>
      <c r="J167" s="949"/>
      <c r="K167" s="950"/>
      <c r="L167" s="651"/>
      <c r="M167" s="385"/>
    </row>
    <row r="168" spans="1:13" ht="16.5" customHeight="1">
      <c r="B168" s="649"/>
      <c r="C168" s="951" t="s">
        <v>534</v>
      </c>
      <c r="D168" s="952"/>
      <c r="E168" s="952"/>
      <c r="F168" s="952"/>
      <c r="G168" s="454"/>
      <c r="H168" s="455"/>
      <c r="I168" s="455"/>
      <c r="J168" s="455"/>
      <c r="K168" s="456"/>
      <c r="L168" s="651"/>
    </row>
    <row r="169" spans="1:13" s="671" customFormat="1" ht="15" customHeight="1">
      <c r="A169" s="650"/>
      <c r="B169" s="670"/>
      <c r="C169" s="935"/>
      <c r="D169" s="918" t="s">
        <v>535</v>
      </c>
      <c r="E169" s="919"/>
      <c r="F169" s="920"/>
      <c r="G169" s="387">
        <f>G170-G174+G175-G176+G177+G178</f>
        <v>0</v>
      </c>
      <c r="H169" s="387">
        <f>H170-H174+H175-H176+H177+H178</f>
        <v>0</v>
      </c>
      <c r="I169" s="387">
        <f>I170-I174+I175-I176+I177+I178</f>
        <v>0</v>
      </c>
      <c r="J169" s="387">
        <f>J170-J174+J175-J176+J177+J178</f>
        <v>0</v>
      </c>
      <c r="K169" s="388">
        <f>K170-K174+K175-K176+K177+K178</f>
        <v>0</v>
      </c>
      <c r="L169" s="672"/>
    </row>
    <row r="170" spans="1:13" s="671" customFormat="1" ht="12.75" outlineLevel="1">
      <c r="B170" s="670"/>
      <c r="C170" s="935"/>
      <c r="D170" s="374"/>
      <c r="E170" s="954" t="s">
        <v>536</v>
      </c>
      <c r="F170" s="955"/>
      <c r="G170" s="375">
        <f>SUM(G171:G173)</f>
        <v>0</v>
      </c>
      <c r="H170" s="375">
        <f>SUM(H171:H173)</f>
        <v>0</v>
      </c>
      <c r="I170" s="375">
        <f>SUM(I171:I173)</f>
        <v>0</v>
      </c>
      <c r="J170" s="375">
        <f>SUM(J171:J173)</f>
        <v>0</v>
      </c>
      <c r="K170" s="376">
        <f>SUM(K171:K173)</f>
        <v>0</v>
      </c>
      <c r="L170" s="672"/>
    </row>
    <row r="171" spans="1:13" s="669" customFormat="1" ht="13.5" customHeight="1" outlineLevel="1">
      <c r="B171" s="377"/>
      <c r="C171" s="935"/>
      <c r="E171" s="667"/>
      <c r="F171" s="668" t="s">
        <v>537</v>
      </c>
      <c r="G171" s="407"/>
      <c r="H171" s="380"/>
      <c r="I171" s="441"/>
      <c r="J171" s="441"/>
      <c r="K171" s="381"/>
      <c r="L171" s="382"/>
    </row>
    <row r="172" spans="1:13" s="669" customFormat="1" ht="13.5" customHeight="1" outlineLevel="1">
      <c r="B172" s="377"/>
      <c r="C172" s="935"/>
      <c r="E172" s="665"/>
      <c r="F172" s="666" t="s">
        <v>538</v>
      </c>
      <c r="G172" s="385"/>
      <c r="H172" s="385"/>
      <c r="I172" s="385"/>
      <c r="J172" s="385"/>
      <c r="K172" s="386"/>
      <c r="L172" s="382"/>
    </row>
    <row r="173" spans="1:13" s="669" customFormat="1" ht="13.5" customHeight="1" outlineLevel="1">
      <c r="B173" s="377"/>
      <c r="C173" s="935"/>
      <c r="E173" s="665"/>
      <c r="F173" s="666" t="s">
        <v>435</v>
      </c>
      <c r="G173" s="385"/>
      <c r="H173" s="385"/>
      <c r="I173" s="457"/>
      <c r="J173" s="457"/>
      <c r="K173" s="386"/>
      <c r="L173" s="382"/>
    </row>
    <row r="174" spans="1:13" s="669" customFormat="1" ht="15" customHeight="1" outlineLevel="1">
      <c r="B174" s="377"/>
      <c r="C174" s="935"/>
      <c r="E174" s="956" t="s">
        <v>539</v>
      </c>
      <c r="F174" s="957"/>
      <c r="G174" s="408"/>
      <c r="H174" s="385"/>
      <c r="I174" s="385"/>
      <c r="J174" s="385"/>
      <c r="K174" s="386"/>
      <c r="L174" s="382"/>
    </row>
    <row r="175" spans="1:13" s="669" customFormat="1" ht="13.5" customHeight="1" outlineLevel="1">
      <c r="B175" s="377"/>
      <c r="C175" s="935"/>
      <c r="E175" s="956" t="s">
        <v>540</v>
      </c>
      <c r="F175" s="957"/>
      <c r="G175" s="385"/>
      <c r="H175" s="385"/>
      <c r="I175" s="385"/>
      <c r="J175" s="385"/>
      <c r="K175" s="386"/>
      <c r="L175" s="382"/>
    </row>
    <row r="176" spans="1:13" s="669" customFormat="1" ht="13.5" customHeight="1" outlineLevel="1">
      <c r="B176" s="377"/>
      <c r="C176" s="935"/>
      <c r="E176" s="956" t="s">
        <v>539</v>
      </c>
      <c r="F176" s="957"/>
      <c r="G176" s="385"/>
      <c r="H176" s="385"/>
      <c r="I176" s="385"/>
      <c r="J176" s="385"/>
      <c r="K176" s="386"/>
      <c r="L176" s="382"/>
    </row>
    <row r="177" spans="1:12" s="669" customFormat="1" ht="13.5" customHeight="1" outlineLevel="1">
      <c r="B177" s="377"/>
      <c r="C177" s="935"/>
      <c r="E177" s="956" t="s">
        <v>541</v>
      </c>
      <c r="F177" s="957"/>
      <c r="G177" s="408"/>
      <c r="H177" s="385"/>
      <c r="I177" s="385"/>
      <c r="J177" s="385"/>
      <c r="K177" s="386"/>
      <c r="L177" s="382"/>
    </row>
    <row r="178" spans="1:12" s="669" customFormat="1" ht="13.5" customHeight="1" outlineLevel="1">
      <c r="B178" s="377"/>
      <c r="C178" s="935"/>
      <c r="E178" s="956" t="s">
        <v>542</v>
      </c>
      <c r="F178" s="957"/>
      <c r="G178" s="408"/>
      <c r="H178" s="385"/>
      <c r="I178" s="385"/>
      <c r="J178" s="385"/>
      <c r="K178" s="386"/>
      <c r="L178" s="382"/>
    </row>
    <row r="179" spans="1:12" s="671" customFormat="1" ht="15" customHeight="1">
      <c r="A179" s="669"/>
      <c r="B179" s="670"/>
      <c r="C179" s="935"/>
      <c r="D179" s="918" t="s">
        <v>543</v>
      </c>
      <c r="E179" s="919"/>
      <c r="F179" s="920"/>
      <c r="G179" s="387">
        <f>SUM(G180:G183)</f>
        <v>0</v>
      </c>
      <c r="H179" s="387">
        <f>SUM(H180:H183)</f>
        <v>0</v>
      </c>
      <c r="I179" s="387">
        <f>SUM(I180:I183)</f>
        <v>0</v>
      </c>
      <c r="J179" s="387">
        <f>SUM(J180:J183)</f>
        <v>0</v>
      </c>
      <c r="K179" s="388">
        <f>SUM(K180:K183)</f>
        <v>0</v>
      </c>
      <c r="L179" s="672"/>
    </row>
    <row r="180" spans="1:12" s="669" customFormat="1" ht="13.5" customHeight="1" outlineLevel="1">
      <c r="B180" s="377"/>
      <c r="C180" s="935"/>
      <c r="D180" s="675"/>
      <c r="E180" s="938" t="s">
        <v>544</v>
      </c>
      <c r="F180" s="939"/>
      <c r="G180" s="380"/>
      <c r="H180" s="380"/>
      <c r="I180" s="380"/>
      <c r="J180" s="380"/>
      <c r="K180" s="381"/>
      <c r="L180" s="382"/>
    </row>
    <row r="181" spans="1:12" s="669" customFormat="1" ht="13.5" customHeight="1" outlineLevel="1">
      <c r="B181" s="377"/>
      <c r="C181" s="935"/>
      <c r="E181" s="940" t="s">
        <v>545</v>
      </c>
      <c r="F181" s="941"/>
      <c r="G181" s="385"/>
      <c r="H181" s="385"/>
      <c r="I181" s="385"/>
      <c r="J181" s="385"/>
      <c r="K181" s="386"/>
      <c r="L181" s="382"/>
    </row>
    <row r="182" spans="1:12" s="669" customFormat="1" ht="13.5" customHeight="1" outlineLevel="1">
      <c r="B182" s="377"/>
      <c r="C182" s="935"/>
      <c r="E182" s="940" t="s">
        <v>546</v>
      </c>
      <c r="F182" s="941"/>
      <c r="G182" s="385"/>
      <c r="H182" s="385"/>
      <c r="I182" s="385"/>
      <c r="J182" s="385"/>
      <c r="K182" s="386"/>
      <c r="L182" s="382"/>
    </row>
    <row r="183" spans="1:12" s="669" customFormat="1" ht="13.5" customHeight="1" outlineLevel="1">
      <c r="B183" s="377"/>
      <c r="C183" s="935"/>
      <c r="E183" s="940" t="s">
        <v>547</v>
      </c>
      <c r="F183" s="941"/>
      <c r="G183" s="385">
        <f>SUM(G184:G185)</f>
        <v>0</v>
      </c>
      <c r="H183" s="385">
        <f t="shared" ref="H183:K183" si="4">SUM(H184:H185)</f>
        <v>0</v>
      </c>
      <c r="I183" s="385">
        <f t="shared" si="4"/>
        <v>0</v>
      </c>
      <c r="J183" s="385">
        <f t="shared" si="4"/>
        <v>0</v>
      </c>
      <c r="K183" s="386">
        <f t="shared" si="4"/>
        <v>0</v>
      </c>
      <c r="L183" s="382"/>
    </row>
    <row r="184" spans="1:12" s="669" customFormat="1" ht="13.5" customHeight="1" outlineLevel="1">
      <c r="B184" s="377"/>
      <c r="C184" s="935"/>
      <c r="E184" s="661"/>
      <c r="F184" s="668" t="s">
        <v>537</v>
      </c>
      <c r="G184" s="458"/>
      <c r="H184" s="458"/>
      <c r="I184" s="458"/>
      <c r="J184" s="458"/>
      <c r="K184" s="459"/>
      <c r="L184" s="382"/>
    </row>
    <row r="185" spans="1:12" s="669" customFormat="1" ht="13.5" customHeight="1" outlineLevel="1">
      <c r="B185" s="377"/>
      <c r="C185" s="935"/>
      <c r="E185" s="663"/>
      <c r="F185" s="664" t="s">
        <v>435</v>
      </c>
      <c r="G185" s="385"/>
      <c r="H185" s="385"/>
      <c r="I185" s="385"/>
      <c r="J185" s="385"/>
      <c r="K185" s="386"/>
      <c r="L185" s="382"/>
    </row>
    <row r="186" spans="1:12" s="671" customFormat="1" ht="15" customHeight="1">
      <c r="A186" s="669"/>
      <c r="B186" s="670"/>
      <c r="C186" s="935"/>
      <c r="D186" s="918" t="s">
        <v>548</v>
      </c>
      <c r="E186" s="919"/>
      <c r="F186" s="920"/>
      <c r="G186" s="387">
        <f>SUM(G187,G191)</f>
        <v>0</v>
      </c>
      <c r="H186" s="387">
        <f>SUM(H187,H191)</f>
        <v>0</v>
      </c>
      <c r="I186" s="387">
        <f>SUM(I187,I191)</f>
        <v>0</v>
      </c>
      <c r="J186" s="387">
        <f>SUM(J187,J191)</f>
        <v>0</v>
      </c>
      <c r="K186" s="388">
        <f>SUM(K187,K191)</f>
        <v>0</v>
      </c>
      <c r="L186" s="672"/>
    </row>
    <row r="187" spans="1:12" s="669" customFormat="1" ht="13.5" customHeight="1" outlineLevel="1">
      <c r="B187" s="377"/>
      <c r="C187" s="935"/>
      <c r="D187" s="675"/>
      <c r="E187" s="921" t="s">
        <v>516</v>
      </c>
      <c r="F187" s="922"/>
      <c r="G187" s="458">
        <f>SUM(G188:G190)</f>
        <v>0</v>
      </c>
      <c r="H187" s="458">
        <f>SUM(H188:H190)</f>
        <v>0</v>
      </c>
      <c r="I187" s="458">
        <f>SUM(I188:I190)</f>
        <v>0</v>
      </c>
      <c r="J187" s="458">
        <f>SUM(J188:J190)</f>
        <v>0</v>
      </c>
      <c r="K187" s="459">
        <f>SUM(K188:K190)</f>
        <v>0</v>
      </c>
      <c r="L187" s="382"/>
    </row>
    <row r="188" spans="1:12" s="669" customFormat="1" ht="13.5" customHeight="1" outlineLevel="1">
      <c r="B188" s="377"/>
      <c r="C188" s="935"/>
      <c r="E188" s="652"/>
      <c r="F188" s="653" t="s">
        <v>549</v>
      </c>
      <c r="G188" s="458"/>
      <c r="H188" s="458"/>
      <c r="I188" s="458"/>
      <c r="J188" s="458"/>
      <c r="K188" s="459"/>
      <c r="L188" s="382"/>
    </row>
    <row r="189" spans="1:12" s="669" customFormat="1" ht="13.5" customHeight="1" outlineLevel="1">
      <c r="B189" s="377"/>
      <c r="C189" s="935"/>
      <c r="E189" s="654"/>
      <c r="F189" s="655" t="s">
        <v>550</v>
      </c>
      <c r="G189" s="464"/>
      <c r="H189" s="464"/>
      <c r="I189" s="464"/>
      <c r="J189" s="464"/>
      <c r="K189" s="465"/>
      <c r="L189" s="382"/>
    </row>
    <row r="190" spans="1:12" s="669" customFormat="1" ht="13.5" customHeight="1" outlineLevel="1">
      <c r="B190" s="377"/>
      <c r="C190" s="935"/>
      <c r="E190" s="654"/>
      <c r="F190" s="655" t="s">
        <v>551</v>
      </c>
      <c r="G190" s="464"/>
      <c r="H190" s="464"/>
      <c r="I190" s="464"/>
      <c r="J190" s="464"/>
      <c r="K190" s="465"/>
      <c r="L190" s="382"/>
    </row>
    <row r="191" spans="1:12" s="669" customFormat="1" ht="13.5" customHeight="1" outlineLevel="1">
      <c r="B191" s="377"/>
      <c r="C191" s="935"/>
      <c r="E191" s="923" t="s">
        <v>170</v>
      </c>
      <c r="F191" s="924"/>
      <c r="G191" s="385"/>
      <c r="H191" s="385"/>
      <c r="I191" s="385"/>
      <c r="J191" s="385"/>
      <c r="K191" s="386"/>
      <c r="L191" s="382"/>
    </row>
    <row r="192" spans="1:12" s="671" customFormat="1" ht="15" customHeight="1">
      <c r="A192" s="669"/>
      <c r="B192" s="670"/>
      <c r="C192" s="935"/>
      <c r="D192" s="918" t="s">
        <v>552</v>
      </c>
      <c r="E192" s="919"/>
      <c r="F192" s="920"/>
      <c r="G192" s="466"/>
      <c r="H192" s="466"/>
      <c r="I192" s="466"/>
      <c r="J192" s="466"/>
      <c r="K192" s="467"/>
      <c r="L192" s="672"/>
    </row>
    <row r="193" spans="1:12" s="671" customFormat="1" ht="15" customHeight="1">
      <c r="A193" s="669"/>
      <c r="B193" s="670"/>
      <c r="C193" s="935"/>
      <c r="D193" s="918" t="s">
        <v>553</v>
      </c>
      <c r="E193" s="919"/>
      <c r="F193" s="920"/>
      <c r="G193" s="466">
        <f>SUM(G194:G196)</f>
        <v>0</v>
      </c>
      <c r="H193" s="466">
        <f>SUM(H194:H196)</f>
        <v>0</v>
      </c>
      <c r="I193" s="466">
        <f>SUM(I194:I196)</f>
        <v>0</v>
      </c>
      <c r="J193" s="466">
        <f>SUM(J194:J196)</f>
        <v>0</v>
      </c>
      <c r="K193" s="467">
        <f>SUM(K194:K196)</f>
        <v>0</v>
      </c>
      <c r="L193" s="672"/>
    </row>
    <row r="194" spans="1:12" s="669" customFormat="1" ht="15" customHeight="1" outlineLevel="1">
      <c r="B194" s="377"/>
      <c r="C194" s="935"/>
      <c r="D194" s="652"/>
      <c r="E194" s="958" t="s">
        <v>554</v>
      </c>
      <c r="F194" s="959"/>
      <c r="G194" s="468"/>
      <c r="H194" s="468"/>
      <c r="I194" s="468"/>
      <c r="J194" s="468"/>
      <c r="K194" s="469"/>
      <c r="L194" s="382"/>
    </row>
    <row r="195" spans="1:12" s="669" customFormat="1" ht="15" customHeight="1" outlineLevel="1">
      <c r="B195" s="377"/>
      <c r="C195" s="935"/>
      <c r="D195" s="654"/>
      <c r="E195" s="942" t="s">
        <v>555</v>
      </c>
      <c r="F195" s="943"/>
      <c r="G195" s="470"/>
      <c r="H195" s="470"/>
      <c r="I195" s="470"/>
      <c r="J195" s="470"/>
      <c r="K195" s="471"/>
      <c r="L195" s="382"/>
    </row>
    <row r="196" spans="1:12" s="669" customFormat="1" ht="15" customHeight="1" outlineLevel="1" thickBot="1">
      <c r="B196" s="377"/>
      <c r="C196" s="953"/>
      <c r="D196" s="472"/>
      <c r="E196" s="960" t="s">
        <v>170</v>
      </c>
      <c r="F196" s="961"/>
      <c r="G196" s="473"/>
      <c r="H196" s="474"/>
      <c r="I196" s="474"/>
      <c r="J196" s="474"/>
      <c r="K196" s="392"/>
      <c r="L196" s="382"/>
    </row>
    <row r="197" spans="1:12" ht="16.5" customHeight="1" thickBot="1">
      <c r="A197" s="671"/>
      <c r="B197" s="649"/>
      <c r="C197" s="930" t="s">
        <v>556</v>
      </c>
      <c r="D197" s="931"/>
      <c r="E197" s="931"/>
      <c r="F197" s="931" t="s">
        <v>557</v>
      </c>
      <c r="G197" s="393">
        <f>SUM(G169,G179,G186,G192,G193)</f>
        <v>0</v>
      </c>
      <c r="H197" s="393">
        <f>SUM(H169,H179,H186,H192,H193)</f>
        <v>0</v>
      </c>
      <c r="I197" s="393">
        <f>SUM(I169,I179,I186,I192,I193)</f>
        <v>0</v>
      </c>
      <c r="J197" s="393">
        <f>SUM(J169,J179,J186,J192,J193)</f>
        <v>0</v>
      </c>
      <c r="K197" s="394">
        <f>SUM(K169,K179,K186,K192,K193)</f>
        <v>0</v>
      </c>
      <c r="L197" s="651"/>
    </row>
    <row r="198" spans="1:12" ht="7.5" customHeight="1">
      <c r="B198" s="649"/>
      <c r="C198" s="932"/>
      <c r="D198" s="933"/>
      <c r="E198" s="933"/>
      <c r="F198" s="933"/>
      <c r="G198" s="933"/>
      <c r="H198" s="933"/>
      <c r="I198" s="933"/>
      <c r="J198" s="933"/>
      <c r="K198" s="934"/>
      <c r="L198" s="651"/>
    </row>
    <row r="199" spans="1:12" ht="16.5" customHeight="1">
      <c r="B199" s="649"/>
      <c r="C199" s="935" t="s">
        <v>34</v>
      </c>
      <c r="D199" s="936"/>
      <c r="E199" s="936"/>
      <c r="F199" s="936"/>
      <c r="G199" s="437"/>
      <c r="H199" s="438"/>
      <c r="I199" s="438"/>
      <c r="J199" s="438"/>
      <c r="K199" s="439"/>
      <c r="L199" s="651"/>
    </row>
    <row r="200" spans="1:12" s="671" customFormat="1" ht="15" customHeight="1">
      <c r="A200" s="650"/>
      <c r="B200" s="670"/>
      <c r="C200" s="898"/>
      <c r="D200" s="918" t="s">
        <v>558</v>
      </c>
      <c r="E200" s="919"/>
      <c r="F200" s="920"/>
      <c r="G200" s="387">
        <f>SUM(G201,G204,G205,G206)</f>
        <v>0</v>
      </c>
      <c r="H200" s="387">
        <f t="shared" ref="H200:K200" si="5">SUM(H201,H204,H205,H206)</f>
        <v>0</v>
      </c>
      <c r="I200" s="387">
        <f t="shared" si="5"/>
        <v>0</v>
      </c>
      <c r="J200" s="387">
        <f t="shared" si="5"/>
        <v>0</v>
      </c>
      <c r="K200" s="388">
        <f t="shared" si="5"/>
        <v>0</v>
      </c>
      <c r="L200" s="672"/>
    </row>
    <row r="201" spans="1:12" s="669" customFormat="1" ht="13.5" customHeight="1" outlineLevel="1">
      <c r="B201" s="377"/>
      <c r="C201" s="898"/>
      <c r="D201" s="675"/>
      <c r="E201" s="938" t="s">
        <v>544</v>
      </c>
      <c r="F201" s="939"/>
      <c r="G201" s="380">
        <f>SUM(G202:G203)</f>
        <v>0</v>
      </c>
      <c r="H201" s="380">
        <f>SUM(H202:H203)</f>
        <v>0</v>
      </c>
      <c r="I201" s="380">
        <f>SUM(I202:I203)</f>
        <v>0</v>
      </c>
      <c r="J201" s="380">
        <f>SUM(J202:J203)</f>
        <v>0</v>
      </c>
      <c r="K201" s="381">
        <f>SUM(K202:K203)</f>
        <v>0</v>
      </c>
      <c r="L201" s="382"/>
    </row>
    <row r="202" spans="1:12" s="669" customFormat="1" ht="13.5" customHeight="1" outlineLevel="2">
      <c r="B202" s="377"/>
      <c r="C202" s="898"/>
      <c r="E202" s="661"/>
      <c r="F202" s="662" t="s">
        <v>559</v>
      </c>
      <c r="G202" s="380"/>
      <c r="H202" s="380"/>
      <c r="I202" s="380"/>
      <c r="J202" s="380"/>
      <c r="K202" s="381"/>
      <c r="L202" s="382"/>
    </row>
    <row r="203" spans="1:12" s="669" customFormat="1" ht="13.5" customHeight="1" outlineLevel="2">
      <c r="B203" s="377"/>
      <c r="C203" s="898"/>
      <c r="E203" s="663"/>
      <c r="F203" s="664" t="s">
        <v>560</v>
      </c>
      <c r="G203" s="385"/>
      <c r="H203" s="385"/>
      <c r="I203" s="385"/>
      <c r="J203" s="385"/>
      <c r="K203" s="386"/>
      <c r="L203" s="382"/>
    </row>
    <row r="204" spans="1:12" s="669" customFormat="1" ht="13.5" customHeight="1" outlineLevel="1">
      <c r="B204" s="377"/>
      <c r="C204" s="898"/>
      <c r="E204" s="940" t="s">
        <v>545</v>
      </c>
      <c r="F204" s="941"/>
      <c r="G204" s="385"/>
      <c r="H204" s="385"/>
      <c r="I204" s="385"/>
      <c r="J204" s="385"/>
      <c r="K204" s="386"/>
      <c r="L204" s="382"/>
    </row>
    <row r="205" spans="1:12" s="669" customFormat="1" ht="13.5" customHeight="1" outlineLevel="1">
      <c r="B205" s="377"/>
      <c r="C205" s="898"/>
      <c r="E205" s="940" t="s">
        <v>546</v>
      </c>
      <c r="F205" s="941"/>
      <c r="G205" s="385"/>
      <c r="H205" s="385"/>
      <c r="I205" s="385"/>
      <c r="J205" s="385"/>
      <c r="K205" s="386"/>
      <c r="L205" s="382"/>
    </row>
    <row r="206" spans="1:12" s="669" customFormat="1" ht="13.5" customHeight="1" outlineLevel="1">
      <c r="B206" s="377"/>
      <c r="C206" s="898"/>
      <c r="E206" s="940" t="s">
        <v>547</v>
      </c>
      <c r="F206" s="941"/>
      <c r="G206" s="385"/>
      <c r="H206" s="385"/>
      <c r="I206" s="385"/>
      <c r="J206" s="385"/>
      <c r="K206" s="386"/>
      <c r="L206" s="382"/>
    </row>
    <row r="207" spans="1:12" s="671" customFormat="1" ht="15" customHeight="1">
      <c r="A207" s="669"/>
      <c r="B207" s="670"/>
      <c r="C207" s="898"/>
      <c r="D207" s="918" t="s">
        <v>561</v>
      </c>
      <c r="E207" s="919"/>
      <c r="F207" s="920"/>
      <c r="G207" s="466">
        <f>SUM(G208:G211)</f>
        <v>0</v>
      </c>
      <c r="H207" s="466">
        <f>SUM(H208:H211)</f>
        <v>0</v>
      </c>
      <c r="I207" s="466">
        <f>SUM(I208:I211)</f>
        <v>0</v>
      </c>
      <c r="J207" s="466">
        <f>SUM(J208:J211)</f>
        <v>0</v>
      </c>
      <c r="K207" s="467">
        <f>SUM(K208:K211)</f>
        <v>0</v>
      </c>
      <c r="L207" s="672"/>
    </row>
    <row r="208" spans="1:12" s="669" customFormat="1" ht="15" customHeight="1" outlineLevel="1">
      <c r="B208" s="377"/>
      <c r="C208" s="898"/>
      <c r="D208" s="652"/>
      <c r="E208" s="944" t="s">
        <v>562</v>
      </c>
      <c r="F208" s="945"/>
      <c r="G208" s="468"/>
      <c r="H208" s="468"/>
      <c r="I208" s="468"/>
      <c r="J208" s="468"/>
      <c r="K208" s="469"/>
      <c r="L208" s="382"/>
    </row>
    <row r="209" spans="1:12" s="669" customFormat="1" ht="15" customHeight="1" outlineLevel="1">
      <c r="B209" s="377"/>
      <c r="C209" s="898"/>
      <c r="D209" s="654"/>
      <c r="E209" s="946" t="s">
        <v>563</v>
      </c>
      <c r="F209" s="947"/>
      <c r="G209" s="470"/>
      <c r="H209" s="470"/>
      <c r="I209" s="470"/>
      <c r="J209" s="470"/>
      <c r="K209" s="471"/>
      <c r="L209" s="382"/>
    </row>
    <row r="210" spans="1:12" s="669" customFormat="1" ht="15" customHeight="1" outlineLevel="1">
      <c r="B210" s="377"/>
      <c r="C210" s="898"/>
      <c r="D210" s="654"/>
      <c r="E210" s="946" t="s">
        <v>564</v>
      </c>
      <c r="F210" s="947"/>
      <c r="G210" s="470"/>
      <c r="H210" s="470"/>
      <c r="I210" s="470"/>
      <c r="J210" s="470"/>
      <c r="K210" s="471"/>
      <c r="L210" s="382"/>
    </row>
    <row r="211" spans="1:12" s="669" customFormat="1" ht="15" customHeight="1" outlineLevel="1">
      <c r="B211" s="377"/>
      <c r="C211" s="898"/>
      <c r="D211" s="654"/>
      <c r="E211" s="946" t="s">
        <v>565</v>
      </c>
      <c r="F211" s="947"/>
      <c r="G211" s="470"/>
      <c r="H211" s="470"/>
      <c r="I211" s="470"/>
      <c r="J211" s="470"/>
      <c r="K211" s="471"/>
      <c r="L211" s="382"/>
    </row>
    <row r="212" spans="1:12" s="671" customFormat="1" ht="15" customHeight="1">
      <c r="B212" s="670"/>
      <c r="C212" s="898"/>
      <c r="D212" s="918" t="s">
        <v>566</v>
      </c>
      <c r="E212" s="919"/>
      <c r="F212" s="920"/>
      <c r="G212" s="387">
        <f>SUM(G213:G215)-G216</f>
        <v>0</v>
      </c>
      <c r="H212" s="387">
        <f t="shared" ref="H212:K212" si="6">SUM(H213:H215)-H216</f>
        <v>0</v>
      </c>
      <c r="I212" s="387">
        <f t="shared" si="6"/>
        <v>0</v>
      </c>
      <c r="J212" s="387">
        <f t="shared" si="6"/>
        <v>0</v>
      </c>
      <c r="K212" s="388">
        <f t="shared" si="6"/>
        <v>0</v>
      </c>
      <c r="L212" s="672"/>
    </row>
    <row r="213" spans="1:12" s="669" customFormat="1" ht="13.5" customHeight="1" outlineLevel="1">
      <c r="B213" s="377"/>
      <c r="C213" s="898"/>
      <c r="D213" s="675"/>
      <c r="E213" s="921" t="s">
        <v>567</v>
      </c>
      <c r="F213" s="922"/>
      <c r="G213" s="468"/>
      <c r="H213" s="468"/>
      <c r="I213" s="468"/>
      <c r="J213" s="468"/>
      <c r="K213" s="469"/>
      <c r="L213" s="382"/>
    </row>
    <row r="214" spans="1:12" s="669" customFormat="1" ht="13.5" customHeight="1" outlineLevel="1">
      <c r="B214" s="377"/>
      <c r="C214" s="898"/>
      <c r="E214" s="923" t="s">
        <v>568</v>
      </c>
      <c r="F214" s="924"/>
      <c r="G214" s="470"/>
      <c r="H214" s="470"/>
      <c r="I214" s="470"/>
      <c r="J214" s="470"/>
      <c r="K214" s="471"/>
      <c r="L214" s="382"/>
    </row>
    <row r="215" spans="1:12" s="669" customFormat="1" ht="13.5" customHeight="1" outlineLevel="1">
      <c r="B215" s="377"/>
      <c r="C215" s="898"/>
      <c r="E215" s="923" t="s">
        <v>516</v>
      </c>
      <c r="F215" s="924"/>
      <c r="G215" s="470"/>
      <c r="H215" s="470"/>
      <c r="I215" s="470"/>
      <c r="J215" s="470"/>
      <c r="K215" s="471"/>
      <c r="L215" s="382"/>
    </row>
    <row r="216" spans="1:12" s="669" customFormat="1" ht="13.5" customHeight="1" outlineLevel="1">
      <c r="B216" s="377"/>
      <c r="C216" s="898"/>
      <c r="E216" s="942" t="s">
        <v>569</v>
      </c>
      <c r="F216" s="943"/>
      <c r="G216" s="470"/>
      <c r="H216" s="470"/>
      <c r="I216" s="470"/>
      <c r="J216" s="470"/>
      <c r="K216" s="471"/>
      <c r="L216" s="382"/>
    </row>
    <row r="217" spans="1:12" s="671" customFormat="1" ht="15" customHeight="1">
      <c r="A217" s="669"/>
      <c r="B217" s="670"/>
      <c r="C217" s="898"/>
      <c r="D217" s="918" t="s">
        <v>570</v>
      </c>
      <c r="E217" s="919"/>
      <c r="F217" s="920"/>
      <c r="G217" s="466"/>
      <c r="H217" s="466"/>
      <c r="I217" s="466"/>
      <c r="J217" s="466"/>
      <c r="K217" s="467"/>
      <c r="L217" s="672"/>
    </row>
    <row r="218" spans="1:12" s="671" customFormat="1" ht="15" customHeight="1">
      <c r="B218" s="670"/>
      <c r="C218" s="898"/>
      <c r="D218" s="918" t="s">
        <v>571</v>
      </c>
      <c r="E218" s="919"/>
      <c r="F218" s="920"/>
      <c r="G218" s="387">
        <f>SUM(G219,G223)</f>
        <v>0</v>
      </c>
      <c r="H218" s="387">
        <f>SUM(H219,H223)</f>
        <v>0</v>
      </c>
      <c r="I218" s="387">
        <f>SUM(I219,I223)</f>
        <v>0</v>
      </c>
      <c r="J218" s="387">
        <f>SUM(J219,J223)</f>
        <v>0</v>
      </c>
      <c r="K218" s="388">
        <f>SUM(K219,K223)</f>
        <v>0</v>
      </c>
      <c r="L218" s="672"/>
    </row>
    <row r="219" spans="1:12" s="669" customFormat="1" ht="13.5" customHeight="1" outlineLevel="1">
      <c r="A219" s="671"/>
      <c r="B219" s="377"/>
      <c r="C219" s="898"/>
      <c r="D219" s="675"/>
      <c r="E219" s="921" t="s">
        <v>516</v>
      </c>
      <c r="F219" s="922"/>
      <c r="G219" s="479">
        <f>SUM(G220:G222)</f>
        <v>0</v>
      </c>
      <c r="H219" s="479">
        <f>SUM(H220:H222)</f>
        <v>0</v>
      </c>
      <c r="I219" s="479">
        <f>SUM(I220:I222)</f>
        <v>0</v>
      </c>
      <c r="J219" s="479">
        <f>SUM(J220:J222)</f>
        <v>0</v>
      </c>
      <c r="K219" s="480">
        <f>SUM(K220:K222)</f>
        <v>0</v>
      </c>
      <c r="L219" s="382"/>
    </row>
    <row r="220" spans="1:12" s="669" customFormat="1" ht="13.5" customHeight="1" outlineLevel="1">
      <c r="A220" s="671"/>
      <c r="B220" s="377"/>
      <c r="C220" s="898"/>
      <c r="E220" s="652"/>
      <c r="F220" s="653" t="s">
        <v>549</v>
      </c>
      <c r="G220" s="479"/>
      <c r="H220" s="479"/>
      <c r="I220" s="479"/>
      <c r="J220" s="479"/>
      <c r="K220" s="480"/>
      <c r="L220" s="382"/>
    </row>
    <row r="221" spans="1:12" s="669" customFormat="1" ht="13.5" customHeight="1" outlineLevel="1">
      <c r="A221" s="671"/>
      <c r="B221" s="377"/>
      <c r="C221" s="898"/>
      <c r="E221" s="654"/>
      <c r="F221" s="655" t="s">
        <v>550</v>
      </c>
      <c r="G221" s="481"/>
      <c r="H221" s="481"/>
      <c r="I221" s="481"/>
      <c r="J221" s="481"/>
      <c r="K221" s="482"/>
      <c r="L221" s="382"/>
    </row>
    <row r="222" spans="1:12" s="669" customFormat="1" ht="13.5" customHeight="1" outlineLevel="1">
      <c r="A222" s="671"/>
      <c r="B222" s="377"/>
      <c r="C222" s="898"/>
      <c r="E222" s="654"/>
      <c r="F222" s="655" t="s">
        <v>551</v>
      </c>
      <c r="G222" s="481"/>
      <c r="H222" s="481"/>
      <c r="I222" s="481"/>
      <c r="J222" s="481"/>
      <c r="K222" s="482"/>
      <c r="L222" s="382"/>
    </row>
    <row r="223" spans="1:12" s="669" customFormat="1" ht="13.5" customHeight="1" outlineLevel="1">
      <c r="B223" s="377"/>
      <c r="C223" s="898"/>
      <c r="E223" s="923" t="s">
        <v>170</v>
      </c>
      <c r="F223" s="924"/>
      <c r="G223" s="385"/>
      <c r="H223" s="385"/>
      <c r="I223" s="385"/>
      <c r="J223" s="385"/>
      <c r="K223" s="386"/>
      <c r="L223" s="382"/>
    </row>
    <row r="224" spans="1:12" s="671" customFormat="1" ht="15" customHeight="1" thickBot="1">
      <c r="A224" s="669"/>
      <c r="B224" s="670"/>
      <c r="C224" s="937"/>
      <c r="D224" s="918" t="s">
        <v>181</v>
      </c>
      <c r="E224" s="919"/>
      <c r="F224" s="920"/>
      <c r="G224" s="474"/>
      <c r="H224" s="474"/>
      <c r="I224" s="474"/>
      <c r="J224" s="474"/>
      <c r="K224" s="483"/>
      <c r="L224" s="672"/>
    </row>
    <row r="225" spans="1:12" ht="16.5" customHeight="1" thickBot="1">
      <c r="A225" s="671"/>
      <c r="B225" s="649"/>
      <c r="C225" s="925" t="s">
        <v>572</v>
      </c>
      <c r="D225" s="926"/>
      <c r="E225" s="926"/>
      <c r="F225" s="927" t="s">
        <v>557</v>
      </c>
      <c r="G225" s="393">
        <f>SUM(G200,G207,G212,G217:G218,G224)</f>
        <v>0</v>
      </c>
      <c r="H225" s="393">
        <f>SUM(H200,H207,H212,H217:H218,H224)</f>
        <v>0</v>
      </c>
      <c r="I225" s="393">
        <f>SUM(I200,I207,I212,I217:I218,I224)</f>
        <v>0</v>
      </c>
      <c r="J225" s="393">
        <f>SUM(J200,J207,J212,J217:J218,J224)</f>
        <v>0</v>
      </c>
      <c r="K225" s="394">
        <f>SUM(K200,K207,K212,K217:K218,K224)</f>
        <v>0</v>
      </c>
      <c r="L225" s="651"/>
    </row>
    <row r="226" spans="1:12" ht="16.5" customHeight="1" thickBot="1">
      <c r="A226" s="671"/>
      <c r="B226" s="649"/>
      <c r="C226" s="928" t="s">
        <v>573</v>
      </c>
      <c r="D226" s="929"/>
      <c r="E226" s="929"/>
      <c r="F226" s="929" t="s">
        <v>573</v>
      </c>
      <c r="G226" s="452">
        <f>SUM(G197,G225)</f>
        <v>0</v>
      </c>
      <c r="H226" s="452">
        <f>SUM(H197,H225)</f>
        <v>0</v>
      </c>
      <c r="I226" s="452">
        <f>SUM(I197,I225)</f>
        <v>0</v>
      </c>
      <c r="J226" s="452">
        <f>SUM(J197,J225)</f>
        <v>0</v>
      </c>
      <c r="K226" s="453">
        <f>SUM(K197,K225)</f>
        <v>0</v>
      </c>
      <c r="L226" s="651"/>
    </row>
    <row r="227" spans="1:12" ht="13.5" customHeight="1">
      <c r="B227" s="649"/>
      <c r="F227" s="484"/>
      <c r="G227" s="485"/>
      <c r="H227" s="486"/>
      <c r="I227" s="486"/>
      <c r="J227" s="486"/>
      <c r="K227" s="486"/>
      <c r="L227" s="651"/>
    </row>
    <row r="228" spans="1:12" s="669" customFormat="1" ht="15" customHeight="1">
      <c r="B228" s="377"/>
      <c r="C228" s="910" t="s">
        <v>574</v>
      </c>
      <c r="D228" s="911"/>
      <c r="E228" s="911"/>
      <c r="F228" s="911"/>
      <c r="G228" s="487">
        <f>G165-G226</f>
        <v>0</v>
      </c>
      <c r="H228" s="487">
        <f>H165-H226</f>
        <v>0</v>
      </c>
      <c r="I228" s="487">
        <f>I165-I226</f>
        <v>0</v>
      </c>
      <c r="J228" s="487">
        <f>J165-J226</f>
        <v>0</v>
      </c>
      <c r="K228" s="488">
        <f>K165-K226</f>
        <v>0</v>
      </c>
      <c r="L228" s="382"/>
    </row>
    <row r="229" spans="1:12" s="443" customFormat="1" ht="13.5" customHeight="1" thickBot="1">
      <c r="A229" s="671"/>
      <c r="B229" s="649"/>
      <c r="C229" s="650"/>
      <c r="D229" s="650"/>
      <c r="E229" s="650"/>
      <c r="F229" s="489"/>
      <c r="G229" s="490"/>
      <c r="H229" s="491"/>
      <c r="I229" s="491"/>
      <c r="J229" s="491"/>
      <c r="K229" s="491"/>
      <c r="L229" s="651"/>
    </row>
    <row r="230" spans="1:12" s="443" customFormat="1" ht="20.25" thickBot="1">
      <c r="A230" s="650"/>
      <c r="B230" s="649"/>
      <c r="C230" s="912" t="s">
        <v>575</v>
      </c>
      <c r="D230" s="913"/>
      <c r="E230" s="913"/>
      <c r="F230" s="913"/>
      <c r="G230" s="913"/>
      <c r="H230" s="913"/>
      <c r="I230" s="913"/>
      <c r="J230" s="913"/>
      <c r="K230" s="914"/>
      <c r="L230" s="651"/>
    </row>
    <row r="231" spans="1:12" s="443" customFormat="1" ht="16.5" customHeight="1" thickBot="1">
      <c r="A231" s="650"/>
      <c r="B231" s="649"/>
      <c r="C231" s="915" t="s">
        <v>218</v>
      </c>
      <c r="D231" s="916"/>
      <c r="E231" s="916"/>
      <c r="F231" s="917" t="s">
        <v>485</v>
      </c>
      <c r="G231" s="435" t="str">
        <f>G6</f>
        <v>-</v>
      </c>
      <c r="H231" s="435" t="str">
        <f>H6</f>
        <v>-</v>
      </c>
      <c r="I231" s="435" t="str">
        <f>I6</f>
        <v>-</v>
      </c>
      <c r="J231" s="435">
        <f>J6</f>
        <v>0</v>
      </c>
      <c r="K231" s="436">
        <f>K6</f>
        <v>366</v>
      </c>
      <c r="L231" s="651"/>
    </row>
    <row r="232" spans="1:12" s="494" customFormat="1" ht="16.5">
      <c r="A232" s="650"/>
      <c r="B232" s="492"/>
      <c r="C232" s="901" t="s">
        <v>576</v>
      </c>
      <c r="D232" s="902"/>
      <c r="E232" s="902"/>
      <c r="F232" s="902"/>
      <c r="G232" s="902"/>
      <c r="H232" s="902"/>
      <c r="I232" s="902"/>
      <c r="J232" s="902"/>
      <c r="K232" s="903"/>
      <c r="L232" s="493"/>
    </row>
    <row r="233" spans="1:12" s="443" customFormat="1" ht="15" customHeight="1">
      <c r="A233" s="495"/>
      <c r="B233" s="670"/>
      <c r="C233" s="904" t="s">
        <v>577</v>
      </c>
      <c r="D233" s="905"/>
      <c r="E233" s="905"/>
      <c r="F233" s="906"/>
      <c r="G233" s="496"/>
      <c r="H233" s="497" t="str">
        <f>IFERROR((H24-G24)/G24,"-")</f>
        <v>-</v>
      </c>
      <c r="I233" s="497" t="str">
        <f>IFERROR((I24-H24)/H24,"-")</f>
        <v>-</v>
      </c>
      <c r="J233" s="497" t="str">
        <f>IFERROR((J24-I24)/I24,"-")</f>
        <v>-</v>
      </c>
      <c r="K233" s="498" t="str">
        <f>IFERROR((K24-J24)/J24,"-")</f>
        <v>-</v>
      </c>
      <c r="L233" s="672"/>
    </row>
    <row r="234" spans="1:12" s="443" customFormat="1" ht="15" customHeight="1">
      <c r="A234" s="671"/>
      <c r="B234" s="670"/>
      <c r="C234" s="904" t="s">
        <v>578</v>
      </c>
      <c r="D234" s="905"/>
      <c r="E234" s="905"/>
      <c r="F234" s="906"/>
      <c r="G234" s="496"/>
      <c r="H234" s="497" t="str">
        <f>IFERROR(H56/G56-1,"-")</f>
        <v>-</v>
      </c>
      <c r="I234" s="497" t="str">
        <f>IFERROR(I56/H56-1,"-")</f>
        <v>-</v>
      </c>
      <c r="J234" s="497" t="str">
        <f>IFERROR(J56/I56-1,"-")</f>
        <v>-</v>
      </c>
      <c r="K234" s="498" t="str">
        <f>IFERROR(K56/J56-1,"-")</f>
        <v>-</v>
      </c>
      <c r="L234" s="672"/>
    </row>
    <row r="235" spans="1:12" s="443" customFormat="1" ht="15" customHeight="1">
      <c r="A235" s="671"/>
      <c r="B235" s="670"/>
      <c r="C235" s="904" t="s">
        <v>579</v>
      </c>
      <c r="D235" s="905"/>
      <c r="E235" s="905"/>
      <c r="F235" s="906"/>
      <c r="G235" s="496"/>
      <c r="H235" s="497" t="str">
        <f>IFERROR((H93-G93)/G93,"-")</f>
        <v>-</v>
      </c>
      <c r="I235" s="497" t="str">
        <f>IFERROR((I93-H93)/H93,"-")</f>
        <v>-</v>
      </c>
      <c r="J235" s="497" t="str">
        <f>IFERROR((J93-I93)/I93,"-")</f>
        <v>-</v>
      </c>
      <c r="K235" s="498" t="str">
        <f>IFERROR((K93-J93)/J93,"-")</f>
        <v>-</v>
      </c>
      <c r="L235" s="672"/>
    </row>
    <row r="236" spans="1:12" ht="7.5" customHeight="1" thickBot="1">
      <c r="A236" s="671"/>
      <c r="B236" s="649"/>
      <c r="C236" s="898"/>
      <c r="D236" s="899"/>
      <c r="E236" s="899"/>
      <c r="F236" s="899"/>
      <c r="G236" s="899"/>
      <c r="H236" s="899"/>
      <c r="I236" s="899"/>
      <c r="J236" s="899"/>
      <c r="K236" s="900"/>
      <c r="L236" s="651"/>
    </row>
    <row r="237" spans="1:12" s="494" customFormat="1" ht="16.5">
      <c r="A237" s="650"/>
      <c r="B237" s="492"/>
      <c r="C237" s="901" t="s">
        <v>580</v>
      </c>
      <c r="D237" s="902"/>
      <c r="E237" s="902"/>
      <c r="F237" s="902"/>
      <c r="G237" s="902"/>
      <c r="H237" s="902"/>
      <c r="I237" s="902"/>
      <c r="J237" s="902"/>
      <c r="K237" s="903"/>
      <c r="L237" s="493"/>
    </row>
    <row r="238" spans="1:12" s="443" customFormat="1" ht="15" customHeight="1">
      <c r="A238" s="495"/>
      <c r="B238" s="670"/>
      <c r="C238" s="892" t="s">
        <v>581</v>
      </c>
      <c r="D238" s="893"/>
      <c r="E238" s="893"/>
      <c r="F238" s="894"/>
      <c r="G238" s="497" t="str">
        <f>IFERROR(G56/G24,"-")</f>
        <v>-</v>
      </c>
      <c r="H238" s="497" t="str">
        <f>IFERROR(H56/H24,"-")</f>
        <v>-</v>
      </c>
      <c r="I238" s="497" t="str">
        <f>IFERROR(I56/I24,"-")</f>
        <v>-</v>
      </c>
      <c r="J238" s="497" t="str">
        <f>IFERROR(J56/J24,"-")</f>
        <v>-</v>
      </c>
      <c r="K238" s="498" t="str">
        <f>IFERROR(K56/K24,"-")</f>
        <v>-</v>
      </c>
      <c r="L238" s="672"/>
    </row>
    <row r="239" spans="1:12" s="443" customFormat="1" ht="15" customHeight="1">
      <c r="A239" s="671"/>
      <c r="B239" s="670"/>
      <c r="C239" s="907" t="s">
        <v>582</v>
      </c>
      <c r="D239" s="908"/>
      <c r="E239" s="908"/>
      <c r="F239" s="909"/>
      <c r="G239" s="497" t="str">
        <f>IFERROR((G93-G74)/G24,"-")</f>
        <v>-</v>
      </c>
      <c r="H239" s="497" t="str">
        <f>IFERROR((H93-H74)/H24,"-")</f>
        <v>-</v>
      </c>
      <c r="I239" s="497" t="str">
        <f>IFERROR((I93-I74)/I24,"-")</f>
        <v>-</v>
      </c>
      <c r="J239" s="497" t="str">
        <f>IFERROR((J93-J74)/J24,"-")</f>
        <v>-</v>
      </c>
      <c r="K239" s="498" t="str">
        <f>IFERROR((K93-K74)/K24,"-")</f>
        <v>-</v>
      </c>
      <c r="L239" s="672"/>
    </row>
    <row r="240" spans="1:12" s="443" customFormat="1" ht="15" customHeight="1">
      <c r="A240" s="671"/>
      <c r="B240" s="670"/>
      <c r="C240" s="892" t="s">
        <v>583</v>
      </c>
      <c r="D240" s="893"/>
      <c r="E240" s="893"/>
      <c r="F240" s="894"/>
      <c r="G240" s="497" t="str">
        <f>IFERROR((G101-G74)/G24,"-")</f>
        <v>-</v>
      </c>
      <c r="H240" s="497" t="str">
        <f>IFERROR((H101-H74)/H24,"-")</f>
        <v>-</v>
      </c>
      <c r="I240" s="497" t="str">
        <f>IFERROR((I101-I74)/I24,"-")</f>
        <v>-</v>
      </c>
      <c r="J240" s="497" t="str">
        <f>IFERROR((J101-J74)/J24,"-")</f>
        <v>-</v>
      </c>
      <c r="K240" s="498" t="str">
        <f>IFERROR((K101-K74)/K24,"-")</f>
        <v>-</v>
      </c>
      <c r="L240" s="672"/>
    </row>
    <row r="241" spans="1:12" s="443" customFormat="1" ht="15" customHeight="1">
      <c r="A241" s="671"/>
      <c r="B241" s="670"/>
      <c r="C241" s="892" t="s">
        <v>584</v>
      </c>
      <c r="D241" s="893"/>
      <c r="E241" s="893"/>
      <c r="F241" s="894"/>
      <c r="G241" s="497" t="str">
        <f>IFERROR(G66/(G226-G164),"-")</f>
        <v>-</v>
      </c>
      <c r="H241" s="497" t="str">
        <f>IFERROR(H66/(H226-H164),"-")</f>
        <v>-</v>
      </c>
      <c r="I241" s="497" t="str">
        <f>IFERROR(I66/(I226-I164),"-")</f>
        <v>-</v>
      </c>
      <c r="J241" s="497" t="str">
        <f>IFERROR(J66/(J226-J164),"-")</f>
        <v>-</v>
      </c>
      <c r="K241" s="498" t="str">
        <f>IFERROR(K66/(K226-K164),"-")</f>
        <v>-</v>
      </c>
      <c r="L241" s="672"/>
    </row>
    <row r="242" spans="1:12" s="443" customFormat="1" ht="15" customHeight="1">
      <c r="A242" s="671"/>
      <c r="B242" s="670"/>
      <c r="C242" s="892" t="s">
        <v>585</v>
      </c>
      <c r="D242" s="893"/>
      <c r="E242" s="893"/>
      <c r="F242" s="894"/>
      <c r="G242" s="497" t="str">
        <f>IFERROR(G93/G121,"-")</f>
        <v>-</v>
      </c>
      <c r="H242" s="497" t="str">
        <f>IFERROR(H93/H121,"-")</f>
        <v>-</v>
      </c>
      <c r="I242" s="497" t="str">
        <f>IFERROR(I93/I121,"-")</f>
        <v>-</v>
      </c>
      <c r="J242" s="497" t="str">
        <f>IFERROR(J93/J121,"-")</f>
        <v>-</v>
      </c>
      <c r="K242" s="498" t="str">
        <f>IFERROR(K93/K121,"-")</f>
        <v>-</v>
      </c>
      <c r="L242" s="672"/>
    </row>
    <row r="243" spans="1:12" s="443" customFormat="1" ht="15" customHeight="1">
      <c r="A243" s="671"/>
      <c r="B243" s="670"/>
      <c r="C243" s="892" t="s">
        <v>586</v>
      </c>
      <c r="D243" s="893"/>
      <c r="E243" s="893"/>
      <c r="F243" s="894"/>
      <c r="G243" s="497" t="str">
        <f>IFERROR(G93/G226,"-")</f>
        <v>-</v>
      </c>
      <c r="H243" s="497" t="str">
        <f>IFERROR(H93/H226,"-")</f>
        <v>-</v>
      </c>
      <c r="I243" s="497" t="str">
        <f>IFERROR(I93/I226,"-")</f>
        <v>-</v>
      </c>
      <c r="J243" s="497" t="str">
        <f>IFERROR(J93/J226,"-")</f>
        <v>-</v>
      </c>
      <c r="K243" s="498" t="str">
        <f>IFERROR(K93/K226,"-")</f>
        <v>-</v>
      </c>
      <c r="L243" s="672"/>
    </row>
    <row r="244" spans="1:12" ht="7.5" customHeight="1" thickBot="1">
      <c r="A244" s="671"/>
      <c r="B244" s="649"/>
      <c r="C244" s="898"/>
      <c r="D244" s="899"/>
      <c r="E244" s="899"/>
      <c r="F244" s="899"/>
      <c r="G244" s="899"/>
      <c r="H244" s="899"/>
      <c r="I244" s="899"/>
      <c r="J244" s="899"/>
      <c r="K244" s="900"/>
      <c r="L244" s="651"/>
    </row>
    <row r="245" spans="1:12" s="494" customFormat="1" ht="16.5">
      <c r="A245" s="650"/>
      <c r="B245" s="492"/>
      <c r="C245" s="901" t="s">
        <v>587</v>
      </c>
      <c r="D245" s="902"/>
      <c r="E245" s="902"/>
      <c r="F245" s="902"/>
      <c r="G245" s="902"/>
      <c r="H245" s="902"/>
      <c r="I245" s="902"/>
      <c r="J245" s="902"/>
      <c r="K245" s="903"/>
      <c r="L245" s="493"/>
    </row>
    <row r="246" spans="1:12" s="443" customFormat="1" ht="15" customHeight="1">
      <c r="A246" s="495"/>
      <c r="B246" s="670"/>
      <c r="C246" s="892" t="s">
        <v>588</v>
      </c>
      <c r="D246" s="893"/>
      <c r="E246" s="893"/>
      <c r="F246" s="894"/>
      <c r="G246" s="499" t="str">
        <f>IFERROR(G225/G164,"-")</f>
        <v>-</v>
      </c>
      <c r="H246" s="499" t="str">
        <f>IFERROR(H225/H164,"-")</f>
        <v>-</v>
      </c>
      <c r="I246" s="499" t="str">
        <f>IFERROR(I225/I164,"-")</f>
        <v>-</v>
      </c>
      <c r="J246" s="499" t="str">
        <f>IFERROR(J225/J164,"-")</f>
        <v>-</v>
      </c>
      <c r="K246" s="500" t="str">
        <f>IFERROR(K225/K164,"-")</f>
        <v>-</v>
      </c>
      <c r="L246" s="672"/>
    </row>
    <row r="247" spans="1:12" s="443" customFormat="1" ht="15" customHeight="1">
      <c r="A247" s="671"/>
      <c r="B247" s="670"/>
      <c r="C247" s="892" t="s">
        <v>589</v>
      </c>
      <c r="D247" s="893"/>
      <c r="E247" s="893"/>
      <c r="F247" s="894"/>
      <c r="G247" s="499">
        <f>G225-G164</f>
        <v>0</v>
      </c>
      <c r="H247" s="499">
        <f>H225-H164</f>
        <v>0</v>
      </c>
      <c r="I247" s="499">
        <f>I225-I164</f>
        <v>0</v>
      </c>
      <c r="J247" s="499">
        <f>J225-J164</f>
        <v>0</v>
      </c>
      <c r="K247" s="500">
        <f>K225-K164</f>
        <v>0</v>
      </c>
      <c r="L247" s="672"/>
    </row>
    <row r="248" spans="1:12" s="443" customFormat="1" ht="15" customHeight="1">
      <c r="A248" s="671"/>
      <c r="B248" s="670"/>
      <c r="C248" s="892" t="s">
        <v>590</v>
      </c>
      <c r="D248" s="893"/>
      <c r="E248" s="893"/>
      <c r="F248" s="894"/>
      <c r="G248" s="499" t="str">
        <f>IFERROR((G24/G247),"-")</f>
        <v>-</v>
      </c>
      <c r="H248" s="499" t="str">
        <f>IFERROR((H24/H247),"-")</f>
        <v>-</v>
      </c>
      <c r="I248" s="499" t="str">
        <f>IFERROR((I24/I247),"-")</f>
        <v>-</v>
      </c>
      <c r="J248" s="499" t="str">
        <f>IFERROR((J24/J247),"-")</f>
        <v>-</v>
      </c>
      <c r="K248" s="500" t="str">
        <f>IFERROR((K24/K247),"-")</f>
        <v>-</v>
      </c>
      <c r="L248" s="672"/>
    </row>
    <row r="249" spans="1:12" s="443" customFormat="1" ht="15" customHeight="1">
      <c r="A249" s="671"/>
      <c r="B249" s="670"/>
      <c r="C249" s="892" t="s">
        <v>130</v>
      </c>
      <c r="D249" s="893"/>
      <c r="E249" s="893"/>
      <c r="F249" s="894"/>
      <c r="G249" s="499" t="str">
        <f>IFERROR((G225-G224-G207)/G164,"-")</f>
        <v>-</v>
      </c>
      <c r="H249" s="499" t="str">
        <f>IFERROR((H225-H224-H207)/H164,"-")</f>
        <v>-</v>
      </c>
      <c r="I249" s="499" t="str">
        <f>IFERROR((I225-I224-I207)/I164,"-")</f>
        <v>-</v>
      </c>
      <c r="J249" s="499" t="str">
        <f>IFERROR((J225-J224-J207)/J164,"-")</f>
        <v>-</v>
      </c>
      <c r="K249" s="500" t="str">
        <f>IFERROR((K225-K224-K207)/K164,"-")</f>
        <v>-</v>
      </c>
      <c r="L249" s="672"/>
    </row>
    <row r="250" spans="1:12" ht="7.5" customHeight="1" thickBot="1">
      <c r="A250" s="671"/>
      <c r="B250" s="649"/>
      <c r="C250" s="898"/>
      <c r="D250" s="899"/>
      <c r="E250" s="899"/>
      <c r="F250" s="899"/>
      <c r="G250" s="899"/>
      <c r="H250" s="899"/>
      <c r="I250" s="899"/>
      <c r="J250" s="899"/>
      <c r="K250" s="900"/>
      <c r="L250" s="651"/>
    </row>
    <row r="251" spans="1:12" s="494" customFormat="1" ht="16.5">
      <c r="A251" s="650"/>
      <c r="B251" s="492"/>
      <c r="C251" s="901" t="s">
        <v>591</v>
      </c>
      <c r="D251" s="902"/>
      <c r="E251" s="902"/>
      <c r="F251" s="902"/>
      <c r="G251" s="902"/>
      <c r="H251" s="902"/>
      <c r="I251" s="902"/>
      <c r="J251" s="902"/>
      <c r="K251" s="903"/>
      <c r="L251" s="493"/>
    </row>
    <row r="252" spans="1:12" s="443" customFormat="1" ht="15" customHeight="1">
      <c r="A252" s="495"/>
      <c r="B252" s="670"/>
      <c r="C252" s="892" t="s">
        <v>592</v>
      </c>
      <c r="D252" s="893"/>
      <c r="E252" s="893"/>
      <c r="F252" s="894"/>
      <c r="G252" s="499" t="str">
        <f>IFERROR((G27/G207),"-")</f>
        <v>-</v>
      </c>
      <c r="H252" s="499" t="str">
        <f>IFERROR((H27/H207),"-")</f>
        <v>-</v>
      </c>
      <c r="I252" s="499" t="str">
        <f>IFERROR((I27/I207),"-")</f>
        <v>-</v>
      </c>
      <c r="J252" s="499" t="str">
        <f>IFERROR((J27/J207),"-")</f>
        <v>-</v>
      </c>
      <c r="K252" s="500" t="str">
        <f>IFERROR((K27/K207),"-")</f>
        <v>-</v>
      </c>
      <c r="L252" s="672"/>
    </row>
    <row r="253" spans="1:12" s="443" customFormat="1" ht="15" customHeight="1">
      <c r="A253" s="671"/>
      <c r="B253" s="670"/>
      <c r="C253" s="892" t="s">
        <v>593</v>
      </c>
      <c r="D253" s="893"/>
      <c r="E253" s="893"/>
      <c r="F253" s="894"/>
      <c r="G253" s="499" t="str">
        <f>IFERROR(365/G252,"-")</f>
        <v>-</v>
      </c>
      <c r="H253" s="499" t="str">
        <f>IFERROR(365/H252,"-")</f>
        <v>-</v>
      </c>
      <c r="I253" s="499" t="str">
        <f>IFERROR(365/I252,"-")</f>
        <v>-</v>
      </c>
      <c r="J253" s="499" t="str">
        <f>IFERROR(365/J252,"-")</f>
        <v>-</v>
      </c>
      <c r="K253" s="500" t="str">
        <f>IFERROR(365/K252,"-")</f>
        <v>-</v>
      </c>
      <c r="L253" s="672"/>
    </row>
    <row r="254" spans="1:12" s="443" customFormat="1" ht="15" customHeight="1">
      <c r="A254" s="671"/>
      <c r="B254" s="670"/>
      <c r="C254" s="892" t="s">
        <v>594</v>
      </c>
      <c r="D254" s="893"/>
      <c r="E254" s="893"/>
      <c r="F254" s="894"/>
      <c r="G254" s="499" t="str">
        <f>IFERROR(G24/G212,"-")</f>
        <v>-</v>
      </c>
      <c r="H254" s="499" t="str">
        <f>IFERROR(H24/H212,"-")</f>
        <v>-</v>
      </c>
      <c r="I254" s="499" t="str">
        <f>IFERROR(I24/I212,"-")</f>
        <v>-</v>
      </c>
      <c r="J254" s="499" t="str">
        <f>IFERROR(J24/J212,"-")</f>
        <v>-</v>
      </c>
      <c r="K254" s="500" t="str">
        <f>IFERROR(K24/K212,"-")</f>
        <v>-</v>
      </c>
      <c r="L254" s="672"/>
    </row>
    <row r="255" spans="1:12" s="443" customFormat="1" ht="15" customHeight="1">
      <c r="A255" s="671"/>
      <c r="B255" s="670"/>
      <c r="C255" s="892" t="s">
        <v>595</v>
      </c>
      <c r="D255" s="893"/>
      <c r="E255" s="893"/>
      <c r="F255" s="894"/>
      <c r="G255" s="499" t="str">
        <f>IFERROR(365/G254,"-")</f>
        <v>-</v>
      </c>
      <c r="H255" s="499" t="str">
        <f>IFERROR(365/H254,"-")</f>
        <v>-</v>
      </c>
      <c r="I255" s="499" t="str">
        <f>IFERROR(365/I254,"-")</f>
        <v>-</v>
      </c>
      <c r="J255" s="499" t="str">
        <f>IFERROR(365/J254,"-")</f>
        <v>-</v>
      </c>
      <c r="K255" s="500" t="str">
        <f>IFERROR(365/K254,"-")</f>
        <v>-</v>
      </c>
      <c r="L255" s="672"/>
    </row>
    <row r="256" spans="1:12" s="443" customFormat="1" ht="15" customHeight="1">
      <c r="A256" s="671"/>
      <c r="B256" s="670"/>
      <c r="C256" s="892" t="s">
        <v>596</v>
      </c>
      <c r="D256" s="893"/>
      <c r="E256" s="893"/>
      <c r="F256" s="894"/>
      <c r="G256" s="499" t="str">
        <f>IFERROR((G27+G39)/G154,"-")</f>
        <v>-</v>
      </c>
      <c r="H256" s="499" t="str">
        <f>IFERROR((H27+H39)/H154,"-")</f>
        <v>-</v>
      </c>
      <c r="I256" s="499" t="str">
        <f>IFERROR((I27+I39)/I154,"-")</f>
        <v>-</v>
      </c>
      <c r="J256" s="499" t="str">
        <f>IFERROR((J27+J39)/J154,"-")</f>
        <v>-</v>
      </c>
      <c r="K256" s="500" t="str">
        <f>IFERROR((K27+K39)/K154,"-")</f>
        <v>-</v>
      </c>
      <c r="L256" s="672"/>
    </row>
    <row r="257" spans="1:12" s="443" customFormat="1" ht="15" customHeight="1">
      <c r="A257" s="671"/>
      <c r="B257" s="670"/>
      <c r="C257" s="892" t="s">
        <v>597</v>
      </c>
      <c r="D257" s="893"/>
      <c r="E257" s="893"/>
      <c r="F257" s="894"/>
      <c r="G257" s="499" t="str">
        <f>IFERROR(365/G256,"-")</f>
        <v>-</v>
      </c>
      <c r="H257" s="499" t="str">
        <f>IFERROR(365/H256,"-")</f>
        <v>-</v>
      </c>
      <c r="I257" s="499" t="str">
        <f>IFERROR(365/I256,"-")</f>
        <v>-</v>
      </c>
      <c r="J257" s="499" t="str">
        <f>IFERROR(365/J256,"-")</f>
        <v>-</v>
      </c>
      <c r="K257" s="500" t="str">
        <f>IFERROR(365/K256,"-")</f>
        <v>-</v>
      </c>
      <c r="L257" s="672"/>
    </row>
    <row r="258" spans="1:12" s="443" customFormat="1" ht="15" customHeight="1">
      <c r="A258" s="671"/>
      <c r="B258" s="670"/>
      <c r="C258" s="892" t="s">
        <v>598</v>
      </c>
      <c r="D258" s="893"/>
      <c r="E258" s="893"/>
      <c r="F258" s="894"/>
      <c r="G258" s="499" t="str">
        <f>IFERROR(G253+G255-G257,"-")</f>
        <v>-</v>
      </c>
      <c r="H258" s="499" t="str">
        <f>IFERROR(H253+H255-H257,"-")</f>
        <v>-</v>
      </c>
      <c r="I258" s="499" t="str">
        <f>IFERROR(I253+I255-I257,"-")</f>
        <v>-</v>
      </c>
      <c r="J258" s="499" t="str">
        <f>IFERROR(J253+J255-J257,"-")</f>
        <v>-</v>
      </c>
      <c r="K258" s="500" t="str">
        <f>IFERROR(K253+K255-K257,"-")</f>
        <v>-</v>
      </c>
      <c r="L258" s="672"/>
    </row>
    <row r="259" spans="1:12" s="443" customFormat="1" ht="15" customHeight="1">
      <c r="A259" s="671"/>
      <c r="B259" s="670"/>
      <c r="C259" s="892" t="s">
        <v>599</v>
      </c>
      <c r="D259" s="893"/>
      <c r="E259" s="893"/>
      <c r="F259" s="894"/>
      <c r="G259" s="499" t="str">
        <f>IFERROR(G24/(G170-G174),"-")</f>
        <v>-</v>
      </c>
      <c r="H259" s="499" t="str">
        <f>IFERROR(H24/(H170-H174),"-")</f>
        <v>-</v>
      </c>
      <c r="I259" s="499" t="str">
        <f>IFERROR(I24/(I170-I174),"-")</f>
        <v>-</v>
      </c>
      <c r="J259" s="499" t="str">
        <f>IFERROR(J24/(J170-J174),"-")</f>
        <v>-</v>
      </c>
      <c r="K259" s="500" t="str">
        <f>IFERROR(K24/(K170-K174),"-")</f>
        <v>-</v>
      </c>
      <c r="L259" s="672"/>
    </row>
    <row r="260" spans="1:12" s="443" customFormat="1" ht="15" customHeight="1">
      <c r="A260" s="671"/>
      <c r="B260" s="670"/>
      <c r="C260" s="892" t="s">
        <v>600</v>
      </c>
      <c r="D260" s="893"/>
      <c r="E260" s="893"/>
      <c r="F260" s="894"/>
      <c r="G260" s="499" t="str">
        <f>IFERROR(G24/G226,"-")</f>
        <v>-</v>
      </c>
      <c r="H260" s="499" t="str">
        <f>IFERROR(H24/H226,"-")</f>
        <v>-</v>
      </c>
      <c r="I260" s="499" t="str">
        <f>IFERROR(I24/I226,"-")</f>
        <v>-</v>
      </c>
      <c r="J260" s="499" t="str">
        <f>IFERROR(J24/J226,"-")</f>
        <v>-</v>
      </c>
      <c r="K260" s="500" t="str">
        <f>IFERROR(K24/K226,"-")</f>
        <v>-</v>
      </c>
      <c r="L260" s="672"/>
    </row>
    <row r="261" spans="1:12" s="443" customFormat="1" ht="7.5" customHeight="1" thickBot="1">
      <c r="A261" s="671"/>
      <c r="B261" s="670"/>
      <c r="C261" s="898"/>
      <c r="D261" s="899"/>
      <c r="E261" s="899"/>
      <c r="F261" s="899"/>
      <c r="G261" s="899"/>
      <c r="H261" s="899"/>
      <c r="I261" s="899"/>
      <c r="J261" s="899"/>
      <c r="K261" s="900"/>
      <c r="L261" s="672"/>
    </row>
    <row r="262" spans="1:12" s="494" customFormat="1" ht="16.5">
      <c r="A262" s="671"/>
      <c r="B262" s="492"/>
      <c r="C262" s="901" t="s">
        <v>601</v>
      </c>
      <c r="D262" s="902"/>
      <c r="E262" s="902"/>
      <c r="F262" s="902"/>
      <c r="G262" s="902"/>
      <c r="H262" s="902"/>
      <c r="I262" s="902"/>
      <c r="J262" s="902"/>
      <c r="K262" s="903"/>
      <c r="L262" s="493"/>
    </row>
    <row r="263" spans="1:12" s="671" customFormat="1" ht="15" customHeight="1">
      <c r="A263" s="495"/>
      <c r="B263" s="670"/>
      <c r="C263" s="892" t="s">
        <v>602</v>
      </c>
      <c r="D263" s="893"/>
      <c r="E263" s="893"/>
      <c r="F263" s="894"/>
      <c r="G263" s="499" t="str">
        <f>IFERROR(G56/G68,"-")</f>
        <v>-</v>
      </c>
      <c r="H263" s="499" t="str">
        <f>IFERROR(H66/H68,"-")</f>
        <v>-</v>
      </c>
      <c r="I263" s="499" t="str">
        <f>IFERROR(I66/I68,"-")</f>
        <v>-</v>
      </c>
      <c r="J263" s="499" t="str">
        <f>IFERROR(J56/J68,"-")</f>
        <v>-</v>
      </c>
      <c r="K263" s="500" t="str">
        <f>IFERROR(K56/K68,"-")</f>
        <v>-</v>
      </c>
      <c r="L263" s="672"/>
    </row>
    <row r="264" spans="1:12" s="671" customFormat="1" ht="27.75" customHeight="1">
      <c r="B264" s="670"/>
      <c r="C264" s="892" t="s">
        <v>603</v>
      </c>
      <c r="D264" s="893"/>
      <c r="E264" s="893"/>
      <c r="F264" s="894"/>
      <c r="G264" s="501" t="str">
        <f>IF(G146+G154=0,"No Short Term Obligation", G56/(G146+G154))</f>
        <v>No Short Term Obligation</v>
      </c>
      <c r="H264" s="501" t="str">
        <f>IF(H146+H154=0,"No Short Term Obligation", H56/(H146+H154))</f>
        <v>No Short Term Obligation</v>
      </c>
      <c r="I264" s="501" t="str">
        <f>IF(I146+I154=0,"No Short Term Obligation", I56/(I146+I154))</f>
        <v>No Short Term Obligation</v>
      </c>
      <c r="J264" s="501" t="str">
        <f>IF(J146+J154=0,"No Short Term Obligation", J56/(J146+J154))</f>
        <v>No Short Term Obligation</v>
      </c>
      <c r="K264" s="502" t="str">
        <f>IF(K146+K154=0,"No Short Term Obligation", K56/(K146+K154))</f>
        <v>No Short Term Obligation</v>
      </c>
      <c r="L264" s="672"/>
    </row>
    <row r="265" spans="1:12" s="671" customFormat="1" ht="15" customHeight="1">
      <c r="B265" s="670"/>
      <c r="C265" s="892" t="s">
        <v>604</v>
      </c>
      <c r="D265" s="893"/>
      <c r="E265" s="893"/>
      <c r="F265" s="894"/>
      <c r="G265" s="499" t="str">
        <f>IFERROR((G143+G164+#REF!)/G121,"-")</f>
        <v>-</v>
      </c>
      <c r="H265" s="499" t="str">
        <f>IFERROR((H143+H164+#REF!)/H121,"-")</f>
        <v>-</v>
      </c>
      <c r="I265" s="499" t="str">
        <f>IFERROR((I143+I164+#REF!)/I121,"-")</f>
        <v>-</v>
      </c>
      <c r="J265" s="499" t="str">
        <f>IFERROR((J143+J164+#REF!)/J121,"-")</f>
        <v>-</v>
      </c>
      <c r="K265" s="500" t="str">
        <f>IFERROR((K143+K164+#REF!)/K121,"-")</f>
        <v>-</v>
      </c>
      <c r="L265" s="672"/>
    </row>
    <row r="266" spans="1:12" s="671" customFormat="1" ht="40.5" customHeight="1">
      <c r="B266" s="670"/>
      <c r="C266" s="892" t="s">
        <v>605</v>
      </c>
      <c r="D266" s="893"/>
      <c r="E266" s="893"/>
      <c r="F266" s="894"/>
      <c r="G266" s="499" t="str">
        <f>IFERROR((G127+SUM(G146,G154))/(G93+G58),"-")</f>
        <v>-</v>
      </c>
      <c r="H266" s="499" t="str">
        <f>IFERROR((H127+SUM(H146,H154))/(H93+H58),"-")</f>
        <v>-</v>
      </c>
      <c r="I266" s="499" t="str">
        <f>IFERROR((I127+SUM(I146,I154))/(I93+I58),"-")</f>
        <v>-</v>
      </c>
      <c r="J266" s="499" t="str">
        <f>IFERROR((J127+SUM(J146,J154))/(J93+J58),"-")</f>
        <v>-</v>
      </c>
      <c r="K266" s="500" t="str">
        <f>IFERROR((K127+SUM(K146,K154))/(K93+K58),"-")</f>
        <v>-</v>
      </c>
      <c r="L266" s="672"/>
    </row>
    <row r="267" spans="1:12" s="671" customFormat="1" ht="15" customHeight="1">
      <c r="B267" s="670"/>
      <c r="C267" s="892" t="s">
        <v>606</v>
      </c>
      <c r="D267" s="893"/>
      <c r="E267" s="893"/>
      <c r="F267" s="894"/>
      <c r="G267" s="499" t="str">
        <f>IFERROR((SUM(G146,G154,G127))/G121,"-")</f>
        <v>-</v>
      </c>
      <c r="H267" s="499" t="str">
        <f>IFERROR((SUM(H146,H154,H127))/H121,"-")</f>
        <v>-</v>
      </c>
      <c r="I267" s="499" t="str">
        <f>IFERROR((SUM(I146,I154,I127))/I121,"-")</f>
        <v>-</v>
      </c>
      <c r="J267" s="499" t="str">
        <f>IFERROR((SUM(J146,J154,J127))/J121,"-")</f>
        <v>-</v>
      </c>
      <c r="K267" s="500" t="str">
        <f>IFERROR((SUM(K146,K154,K127))/K121,"-")</f>
        <v>-</v>
      </c>
      <c r="L267" s="672"/>
    </row>
    <row r="268" spans="1:12" s="671" customFormat="1" ht="15" customHeight="1" thickBot="1">
      <c r="B268" s="670"/>
      <c r="C268" s="895" t="s">
        <v>607</v>
      </c>
      <c r="D268" s="896"/>
      <c r="E268" s="896"/>
      <c r="F268" s="897"/>
      <c r="G268" s="503" t="str">
        <f>IF((G127+G146+G154)=0,"No Debt", ((G226-(G175+G176)-G195)-(G164-(G146+G154)))/(G127+G146+G154))</f>
        <v>No Debt</v>
      </c>
      <c r="H268" s="503" t="str">
        <f>IF((H127+H146+H154)=0,"No Debt", ((H226-(H175+H176)-H195)-(H164-(H146+H154)))/(H127+H146+H154))</f>
        <v>No Debt</v>
      </c>
      <c r="I268" s="503" t="str">
        <f>IF((I127+I146+I154)=0,"No Debt", ((I226-(I175+I176)-I195)-(I164-(I146+I154)))/(I127+I146+I154))</f>
        <v>No Debt</v>
      </c>
      <c r="J268" s="503" t="str">
        <f>IF((J127+J146+J154)=0,"No Debt", ((J226-(J175+J176)-J195)-(J164-(J146+J154)))/(J127+J146+J154))</f>
        <v>No Debt</v>
      </c>
      <c r="K268" s="504" t="str">
        <f>IF((K127+K146+K154)=0,"No Debt", ((K226-(K175+K176)-K195)-(K164-(K146+K154)))/(K127+K146+K154))</f>
        <v>No Debt</v>
      </c>
      <c r="L268" s="672"/>
    </row>
    <row r="269" spans="1:12" ht="12.75" customHeight="1" thickBot="1">
      <c r="A269" s="671"/>
      <c r="B269" s="660"/>
      <c r="C269" s="430"/>
      <c r="D269" s="430"/>
      <c r="E269" s="430"/>
      <c r="F269" s="505"/>
      <c r="G269" s="430"/>
      <c r="H269" s="430"/>
      <c r="I269" s="430"/>
      <c r="J269" s="430"/>
      <c r="K269" s="430"/>
      <c r="L269" s="506"/>
    </row>
  </sheetData>
  <mergeCells count="255">
    <mergeCell ref="B2:L2"/>
    <mergeCell ref="C3:E3"/>
    <mergeCell ref="C4:E4"/>
    <mergeCell ref="C5:K5"/>
    <mergeCell ref="C6:F6"/>
    <mergeCell ref="C7:F7"/>
    <mergeCell ref="E21:F21"/>
    <mergeCell ref="D22:F22"/>
    <mergeCell ref="D23:F23"/>
    <mergeCell ref="C24:F24"/>
    <mergeCell ref="C25:K25"/>
    <mergeCell ref="C26:F26"/>
    <mergeCell ref="C8:F8"/>
    <mergeCell ref="C9:F9"/>
    <mergeCell ref="C10:F10"/>
    <mergeCell ref="C11:F11"/>
    <mergeCell ref="D12:F12"/>
    <mergeCell ref="C13:C23"/>
    <mergeCell ref="E13:F13"/>
    <mergeCell ref="D14:D16"/>
    <mergeCell ref="E17:F17"/>
    <mergeCell ref="D18:D20"/>
    <mergeCell ref="E41:F41"/>
    <mergeCell ref="E42:F42"/>
    <mergeCell ref="E43:F43"/>
    <mergeCell ref="C44:F44"/>
    <mergeCell ref="C45:K45"/>
    <mergeCell ref="D46:F46"/>
    <mergeCell ref="D27:F27"/>
    <mergeCell ref="C28:C43"/>
    <mergeCell ref="E28:F28"/>
    <mergeCell ref="D29:D31"/>
    <mergeCell ref="E32:F32"/>
    <mergeCell ref="D33:D34"/>
    <mergeCell ref="E35:F35"/>
    <mergeCell ref="D36:D38"/>
    <mergeCell ref="D39:F39"/>
    <mergeCell ref="E40:F40"/>
    <mergeCell ref="C47:C55"/>
    <mergeCell ref="E47:F47"/>
    <mergeCell ref="E48:F48"/>
    <mergeCell ref="E49:F49"/>
    <mergeCell ref="D50:F50"/>
    <mergeCell ref="E51:F51"/>
    <mergeCell ref="E52:F52"/>
    <mergeCell ref="D53:F53"/>
    <mergeCell ref="E54:F54"/>
    <mergeCell ref="E55:F55"/>
    <mergeCell ref="C56:F56"/>
    <mergeCell ref="C57:K57"/>
    <mergeCell ref="C58:C65"/>
    <mergeCell ref="D58:F58"/>
    <mergeCell ref="D59:F59"/>
    <mergeCell ref="E60:F60"/>
    <mergeCell ref="E61:F61"/>
    <mergeCell ref="D62:F62"/>
    <mergeCell ref="E63:F63"/>
    <mergeCell ref="E64:F64"/>
    <mergeCell ref="D65:F65"/>
    <mergeCell ref="C66:F66"/>
    <mergeCell ref="C67:K67"/>
    <mergeCell ref="C68:C81"/>
    <mergeCell ref="D68:F68"/>
    <mergeCell ref="D69:D72"/>
    <mergeCell ref="E69:F69"/>
    <mergeCell ref="E70:F70"/>
    <mergeCell ref="E71:F71"/>
    <mergeCell ref="E72:F72"/>
    <mergeCell ref="E73:F73"/>
    <mergeCell ref="D74:F74"/>
    <mergeCell ref="D75:D81"/>
    <mergeCell ref="E75:F75"/>
    <mergeCell ref="E76:F76"/>
    <mergeCell ref="E77:F77"/>
    <mergeCell ref="E78:F78"/>
    <mergeCell ref="E79:F79"/>
    <mergeCell ref="E80:F80"/>
    <mergeCell ref="E81:F81"/>
    <mergeCell ref="C88:C90"/>
    <mergeCell ref="E88:F88"/>
    <mergeCell ref="E89:F89"/>
    <mergeCell ref="D90:F90"/>
    <mergeCell ref="C91:C92"/>
    <mergeCell ref="D91:F91"/>
    <mergeCell ref="D92:F92"/>
    <mergeCell ref="C82:F82"/>
    <mergeCell ref="C83:K83"/>
    <mergeCell ref="D84:F84"/>
    <mergeCell ref="C85:F85"/>
    <mergeCell ref="C86:K86"/>
    <mergeCell ref="D87:F87"/>
    <mergeCell ref="E99:F99"/>
    <mergeCell ref="C100:F100"/>
    <mergeCell ref="C101:F101"/>
    <mergeCell ref="C103:K103"/>
    <mergeCell ref="C104:F104"/>
    <mergeCell ref="C105:K105"/>
    <mergeCell ref="C93:F93"/>
    <mergeCell ref="C94:K94"/>
    <mergeCell ref="D95:F95"/>
    <mergeCell ref="C96:F96"/>
    <mergeCell ref="D97:F97"/>
    <mergeCell ref="E98:F98"/>
    <mergeCell ref="E115:F115"/>
    <mergeCell ref="E116:F116"/>
    <mergeCell ref="E117:F117"/>
    <mergeCell ref="E118:F118"/>
    <mergeCell ref="E119:F119"/>
    <mergeCell ref="E120:F120"/>
    <mergeCell ref="C106:K106"/>
    <mergeCell ref="C107:F107"/>
    <mergeCell ref="D108:F108"/>
    <mergeCell ref="C109:C119"/>
    <mergeCell ref="E109:F109"/>
    <mergeCell ref="E110:F110"/>
    <mergeCell ref="E111:F111"/>
    <mergeCell ref="E112:F112"/>
    <mergeCell ref="E113:F113"/>
    <mergeCell ref="D114:F114"/>
    <mergeCell ref="D127:F127"/>
    <mergeCell ref="E128:F128"/>
    <mergeCell ref="E129:F129"/>
    <mergeCell ref="E130:F130"/>
    <mergeCell ref="E131:F131"/>
    <mergeCell ref="E132:F132"/>
    <mergeCell ref="C121:F121"/>
    <mergeCell ref="C122:K122"/>
    <mergeCell ref="C123:F123"/>
    <mergeCell ref="C124:K124"/>
    <mergeCell ref="C125:F125"/>
    <mergeCell ref="C126:F126"/>
    <mergeCell ref="D139:F139"/>
    <mergeCell ref="E140:F140"/>
    <mergeCell ref="E141:F141"/>
    <mergeCell ref="D142:F142"/>
    <mergeCell ref="C143:F143"/>
    <mergeCell ref="C144:K144"/>
    <mergeCell ref="E133:F133"/>
    <mergeCell ref="E134:F134"/>
    <mergeCell ref="D135:F135"/>
    <mergeCell ref="D136:F136"/>
    <mergeCell ref="E137:F137"/>
    <mergeCell ref="E138:F138"/>
    <mergeCell ref="C145:F145"/>
    <mergeCell ref="C146:C163"/>
    <mergeCell ref="D146:F146"/>
    <mergeCell ref="E147:F147"/>
    <mergeCell ref="E148:F148"/>
    <mergeCell ref="E149:F149"/>
    <mergeCell ref="E150:F150"/>
    <mergeCell ref="E151:F151"/>
    <mergeCell ref="E152:F152"/>
    <mergeCell ref="E153:F153"/>
    <mergeCell ref="D160:F160"/>
    <mergeCell ref="E161:F161"/>
    <mergeCell ref="E162:F162"/>
    <mergeCell ref="E163:F163"/>
    <mergeCell ref="C164:F164"/>
    <mergeCell ref="C165:F165"/>
    <mergeCell ref="D154:F154"/>
    <mergeCell ref="E155:F155"/>
    <mergeCell ref="E156:F156"/>
    <mergeCell ref="E157:F157"/>
    <mergeCell ref="E158:F158"/>
    <mergeCell ref="D159:F159"/>
    <mergeCell ref="C166:K166"/>
    <mergeCell ref="C167:K167"/>
    <mergeCell ref="C168:F168"/>
    <mergeCell ref="C169:C196"/>
    <mergeCell ref="D169:F169"/>
    <mergeCell ref="E170:F170"/>
    <mergeCell ref="E174:F174"/>
    <mergeCell ref="E175:F175"/>
    <mergeCell ref="E176:F176"/>
    <mergeCell ref="E177:F177"/>
    <mergeCell ref="D186:F186"/>
    <mergeCell ref="E187:F187"/>
    <mergeCell ref="E191:F191"/>
    <mergeCell ref="D192:F192"/>
    <mergeCell ref="D193:F193"/>
    <mergeCell ref="E194:F194"/>
    <mergeCell ref="E178:F178"/>
    <mergeCell ref="D179:F179"/>
    <mergeCell ref="E180:F180"/>
    <mergeCell ref="E181:F181"/>
    <mergeCell ref="E182:F182"/>
    <mergeCell ref="E183:F183"/>
    <mergeCell ref="E195:F195"/>
    <mergeCell ref="E196:F196"/>
    <mergeCell ref="C197:F197"/>
    <mergeCell ref="C198:K198"/>
    <mergeCell ref="C199:F199"/>
    <mergeCell ref="C200:C224"/>
    <mergeCell ref="D200:F200"/>
    <mergeCell ref="E201:F201"/>
    <mergeCell ref="E204:F204"/>
    <mergeCell ref="E205:F205"/>
    <mergeCell ref="D212:F212"/>
    <mergeCell ref="E213:F213"/>
    <mergeCell ref="E214:F214"/>
    <mergeCell ref="E215:F215"/>
    <mergeCell ref="E216:F216"/>
    <mergeCell ref="D217:F217"/>
    <mergeCell ref="E206:F206"/>
    <mergeCell ref="D207:F207"/>
    <mergeCell ref="E208:F208"/>
    <mergeCell ref="E209:F209"/>
    <mergeCell ref="E210:F210"/>
    <mergeCell ref="E211:F211"/>
    <mergeCell ref="C228:F228"/>
    <mergeCell ref="C230:K230"/>
    <mergeCell ref="C231:F231"/>
    <mergeCell ref="C232:K232"/>
    <mergeCell ref="C233:F233"/>
    <mergeCell ref="C234:F234"/>
    <mergeCell ref="D218:F218"/>
    <mergeCell ref="E219:F219"/>
    <mergeCell ref="E223:F223"/>
    <mergeCell ref="D224:F224"/>
    <mergeCell ref="C225:F225"/>
    <mergeCell ref="C226:F226"/>
    <mergeCell ref="C241:F241"/>
    <mergeCell ref="C242:F242"/>
    <mergeCell ref="C243:F243"/>
    <mergeCell ref="C244:K244"/>
    <mergeCell ref="C245:K245"/>
    <mergeCell ref="C246:F246"/>
    <mergeCell ref="C235:F235"/>
    <mergeCell ref="C236:K236"/>
    <mergeCell ref="C237:K237"/>
    <mergeCell ref="C238:F238"/>
    <mergeCell ref="C239:F239"/>
    <mergeCell ref="C240:F240"/>
    <mergeCell ref="C253:F253"/>
    <mergeCell ref="C254:F254"/>
    <mergeCell ref="C255:F255"/>
    <mergeCell ref="C256:F256"/>
    <mergeCell ref="C257:F257"/>
    <mergeCell ref="C258:F258"/>
    <mergeCell ref="C247:F247"/>
    <mergeCell ref="C248:F248"/>
    <mergeCell ref="C249:F249"/>
    <mergeCell ref="C250:K250"/>
    <mergeCell ref="C251:K251"/>
    <mergeCell ref="C252:F252"/>
    <mergeCell ref="C265:F265"/>
    <mergeCell ref="C266:F266"/>
    <mergeCell ref="C267:F267"/>
    <mergeCell ref="C268:F268"/>
    <mergeCell ref="C259:F259"/>
    <mergeCell ref="C260:F260"/>
    <mergeCell ref="C261:K261"/>
    <mergeCell ref="C262:K262"/>
    <mergeCell ref="C263:F263"/>
    <mergeCell ref="C264:F264"/>
  </mergeCells>
  <conditionalFormatting sqref="G12:I23 G27:I43 G46:I55 G84:K84 G95:K95 G97:K101 G200:I224 G228:K228 G233:K235 G238:K243 G246:K249 G252:K260 G263:K268 G108:I119 G169:I196 K12:K23 K27:K43 K46:K55 G58:K65 G68:K81 G87:K92 K108:K119 G127:K142 G146:K163 K169:K196 K200:K224">
    <cfRule type="expression" dxfId="197" priority="10">
      <formula>G$7=""</formula>
    </cfRule>
  </conditionalFormatting>
  <conditionalFormatting sqref="H120:I120 K120">
    <cfRule type="expression" dxfId="196" priority="8">
      <formula>H$7=""</formula>
    </cfRule>
  </conditionalFormatting>
  <conditionalFormatting sqref="G120">
    <cfRule type="expression" dxfId="195" priority="9">
      <formula>G$7=""</formula>
    </cfRule>
  </conditionalFormatting>
  <conditionalFormatting sqref="J12:J23">
    <cfRule type="expression" dxfId="194" priority="7">
      <formula>J$7=""</formula>
    </cfRule>
  </conditionalFormatting>
  <conditionalFormatting sqref="J27:J43">
    <cfRule type="expression" dxfId="193" priority="6">
      <formula>J$7=""</formula>
    </cfRule>
  </conditionalFormatting>
  <conditionalFormatting sqref="J46:J55">
    <cfRule type="expression" dxfId="192" priority="5">
      <formula>J$7=""</formula>
    </cfRule>
  </conditionalFormatting>
  <conditionalFormatting sqref="J108:J119">
    <cfRule type="expression" dxfId="191" priority="4">
      <formula>J$7=""</formula>
    </cfRule>
  </conditionalFormatting>
  <conditionalFormatting sqref="J120">
    <cfRule type="expression" dxfId="190" priority="3">
      <formula>J$7=""</formula>
    </cfRule>
  </conditionalFormatting>
  <conditionalFormatting sqref="J169:J196">
    <cfRule type="expression" dxfId="189" priority="2">
      <formula>J$7=""</formula>
    </cfRule>
  </conditionalFormatting>
  <conditionalFormatting sqref="J200:J224">
    <cfRule type="expression" dxfId="188" priority="1">
      <formula>J$7=""</formula>
    </cfRule>
  </conditionalFormatting>
  <dataValidations count="4">
    <dataValidation type="list" allowBlank="1" showInputMessage="1" showErrorMessage="1" sqref="G7:K7" xr:uid="{91D3F34D-2AAD-4F60-86A5-B1CE6F7AB016}">
      <formula1>"Audited,Unaudited,Provisional,Projection"</formula1>
    </dataValidation>
    <dataValidation type="list" allowBlank="1" showInputMessage="1" showErrorMessage="1" sqref="K3:K4 J3" xr:uid="{66693E01-F97B-4D09-AED9-3F0DC8A35836}">
      <formula1>"Actuals, Thousands, Lakhs, Millions, Crores"</formula1>
    </dataValidation>
    <dataValidation type="date" operator="lessThan" allowBlank="1" showInputMessage="1" showErrorMessage="1" sqref="G10:K10" xr:uid="{4CFE4E02-6B2F-47D9-A081-7331E285D9C7}">
      <formula1>H10</formula1>
    </dataValidation>
    <dataValidation type="list" allowBlank="1" showInputMessage="1" showErrorMessage="1" sqref="G9:K9" xr:uid="{D913F56D-D266-4922-AC3E-7545A0F6A155}">
      <formula1>"Material Qualification,Unqualified,No opinion / Unknown"</formula1>
    </dataValidation>
  </dataValidations>
  <pageMargins left="0.7" right="0.7" top="0.75" bottom="0.75" header="0.3" footer="0.3"/>
  <pageSetup paperSize="9" scale="46" fitToHeight="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C153"/>
  <sheetViews>
    <sheetView showGridLines="0" workbookViewId="0">
      <selection activeCell="I4" sqref="I4"/>
    </sheetView>
  </sheetViews>
  <sheetFormatPr defaultRowHeight="15"/>
  <cols>
    <col min="1" max="1" width="33.5" style="34" customWidth="1"/>
    <col min="2" max="2" width="11.875" style="34" customWidth="1"/>
    <col min="3" max="3" width="10.5" style="34" customWidth="1"/>
    <col min="4" max="4" width="11.125" style="54" customWidth="1"/>
    <col min="5" max="5" width="10.5" style="54" customWidth="1"/>
    <col min="6" max="6" width="10.125" style="54" customWidth="1"/>
    <col min="7" max="7" width="10.5" style="54" customWidth="1"/>
    <col min="8" max="8" width="10.375" style="54" customWidth="1"/>
    <col min="9" max="9" width="10.5" style="54" customWidth="1"/>
    <col min="10" max="10" width="16.125" style="34" customWidth="1"/>
    <col min="11" max="237" width="9" style="34"/>
    <col min="238" max="16384" width="9" style="1"/>
  </cols>
  <sheetData>
    <row r="1" spans="1:12" ht="15.75" thickBot="1"/>
    <row r="2" spans="1:12">
      <c r="A2" s="1116">
        <f>'Financial Statement2'!F3</f>
        <v>0</v>
      </c>
      <c r="B2" s="1117"/>
      <c r="C2" s="1117"/>
      <c r="D2" s="1117"/>
      <c r="E2" s="1117"/>
      <c r="F2" s="1117"/>
      <c r="G2" s="1117"/>
      <c r="H2" s="1117"/>
      <c r="I2" s="1118"/>
    </row>
    <row r="3" spans="1:12">
      <c r="A3" s="1119"/>
      <c r="B3" s="1120"/>
      <c r="C3" s="1120"/>
      <c r="D3" s="1120"/>
      <c r="E3" s="1120"/>
      <c r="F3" s="1120"/>
      <c r="G3" s="1120"/>
      <c r="H3" s="1120"/>
      <c r="I3" s="1121"/>
    </row>
    <row r="4" spans="1:12">
      <c r="A4" s="562" t="s">
        <v>133</v>
      </c>
      <c r="B4" s="1153">
        <f>'Financial Statement2'!F4</f>
        <v>0</v>
      </c>
      <c r="C4" s="1154"/>
      <c r="D4" s="1154"/>
      <c r="E4" s="1154"/>
      <c r="F4" s="1154"/>
      <c r="G4" s="563"/>
      <c r="H4" s="564" t="s">
        <v>609</v>
      </c>
      <c r="I4" s="565" t="str">
        <f>'Ratio Sheet 1'!I4</f>
        <v>Lakhs</v>
      </c>
    </row>
    <row r="5" spans="1:12" ht="15" customHeight="1">
      <c r="A5" s="1147" t="s">
        <v>18</v>
      </c>
      <c r="B5" s="566">
        <f>'Financial Statement2'!J6</f>
        <v>0</v>
      </c>
      <c r="C5" s="567" t="s">
        <v>19</v>
      </c>
      <c r="D5" s="566" t="str">
        <f>IFERROR(EDATE(B5,-12),"-")</f>
        <v>-</v>
      </c>
      <c r="E5" s="567" t="s">
        <v>19</v>
      </c>
      <c r="F5" s="566" t="str">
        <f>IFERROR(EDATE(D5,-12),"-")</f>
        <v>-</v>
      </c>
      <c r="G5" s="567" t="s">
        <v>19</v>
      </c>
      <c r="H5" s="566" t="str">
        <f>IFERROR(EDATE(F5,-12),"-")</f>
        <v>-</v>
      </c>
      <c r="I5" s="568">
        <f>IF('Financial Statement2'!$K$4="Actuals",1, IF('Financial Statement2'!$K$4="Thousands",1000, IF('Financial Statement2'!$K$4="Lakhs",100000, IF('Financial Statement2'!$K$4="Millions",1000000, IF('Financial Statement2'!$K$4="Crores",10000000,"")))))</f>
        <v>1</v>
      </c>
    </row>
    <row r="6" spans="1:12" ht="14.25" customHeight="1" thickBot="1">
      <c r="A6" s="1148"/>
      <c r="B6" s="624" t="str">
        <f>CONCATENATE("Rs."," ",$I$4)</f>
        <v>Rs. Lakhs</v>
      </c>
      <c r="C6" s="625">
        <f>B5</f>
        <v>0</v>
      </c>
      <c r="D6" s="624" t="str">
        <f>CONCATENATE("Rs."," ",$I$4)</f>
        <v>Rs. Lakhs</v>
      </c>
      <c r="E6" s="625" t="str">
        <f>D5</f>
        <v>-</v>
      </c>
      <c r="F6" s="624" t="str">
        <f>CONCATENATE("Rs."," ",$I$4)</f>
        <v>Rs. Lakhs</v>
      </c>
      <c r="G6" s="625" t="str">
        <f>F5</f>
        <v>-</v>
      </c>
      <c r="H6" s="624" t="str">
        <f>CONCATENATE("Rs."," ",$I$4)</f>
        <v>Rs. Lakhs</v>
      </c>
      <c r="I6" s="626">
        <f>IF(I4="Actuals",1, IF(I4="Thousands",1000, IF(I4="Lakhs",100000, IF(I4="Millions",1000000, IF(I4="Crores",10000000,"")))))</f>
        <v>100000</v>
      </c>
    </row>
    <row r="7" spans="1:12">
      <c r="A7" s="627" t="s">
        <v>80</v>
      </c>
      <c r="B7" s="628">
        <f>IFERROR('Financial Statement2'!J91,"-")</f>
        <v>0</v>
      </c>
      <c r="C7" s="629"/>
      <c r="D7" s="628">
        <f>IFERROR('Financial Statement2'!I91,"-")</f>
        <v>0</v>
      </c>
      <c r="E7" s="629"/>
      <c r="F7" s="628">
        <f>IFERROR('Financial Statement2'!H91,"-")</f>
        <v>0</v>
      </c>
      <c r="G7" s="629"/>
      <c r="H7" s="628">
        <f>IFERROR('Financial Statement2'!G91,"-")</f>
        <v>0</v>
      </c>
      <c r="I7" s="630"/>
    </row>
    <row r="8" spans="1:12">
      <c r="A8" s="511" t="s">
        <v>149</v>
      </c>
      <c r="B8" s="512">
        <f>IFERROR(('Financial Statement2'!J13+'Financial Statement2'!J17+'Financial Statement2'!J21-'Financial Statement2'!J23)*$I$5/$I$6,"-")</f>
        <v>0</v>
      </c>
      <c r="C8" s="512" t="str">
        <f>IFERROR((B8-D8)/D8*100,"-")</f>
        <v>-</v>
      </c>
      <c r="D8" s="512">
        <f>IFERROR(('Financial Statement2'!I13+'Financial Statement2'!I17+'Financial Statement2'!I21-'Financial Statement2'!I23)*$I$5/$I$6,"-")</f>
        <v>0</v>
      </c>
      <c r="E8" s="512" t="str">
        <f>IFERROR((D8-F8)/F8*100,"-")</f>
        <v>-</v>
      </c>
      <c r="F8" s="512">
        <f>IFERROR(('Financial Statement2'!H13+'Financial Statement2'!H17+'Financial Statement2'!H21-'Financial Statement2'!H23)*$I$5/$I$6,"-")</f>
        <v>0</v>
      </c>
      <c r="G8" s="512" t="str">
        <f>IFERROR((F8-H8)/H8*100,"-")</f>
        <v>-</v>
      </c>
      <c r="H8" s="512">
        <f>IFERROR(('Financial Statement2'!G13+'Financial Statement2'!G17+'Financial Statement2'!G21-'Financial Statement2'!G23)*$I$5/$I$6,"-")</f>
        <v>0</v>
      </c>
      <c r="I8" s="517" t="str">
        <f>IFERROR((H8-J8)/J8*100,"-")</f>
        <v>-</v>
      </c>
    </row>
    <row r="9" spans="1:12">
      <c r="A9" s="511" t="s">
        <v>150</v>
      </c>
      <c r="B9" s="512">
        <f>IFERROR(('Financial Statement2'!J22)*$I$5/$I$6,"-")</f>
        <v>0</v>
      </c>
      <c r="C9" s="512" t="str">
        <f>IFERROR((B9-D9)/D9*100,"-")</f>
        <v>-</v>
      </c>
      <c r="D9" s="512">
        <f>IFERROR(('Financial Statement2'!I22)*$I$5/$I$6,"-")</f>
        <v>0</v>
      </c>
      <c r="E9" s="512" t="str">
        <f>IFERROR((D9-F9)/F9*100,"-")</f>
        <v>-</v>
      </c>
      <c r="F9" s="512">
        <f>IFERROR(('Financial Statement2'!H22)*$I$5/$I$6,"-")</f>
        <v>0</v>
      </c>
      <c r="G9" s="512" t="str">
        <f>IFERROR((F9-H9)/H9*100,"-")</f>
        <v>-</v>
      </c>
      <c r="H9" s="512">
        <f>IFERROR(('Financial Statement2'!G22)*$I$5/$I$6,"-")</f>
        <v>0</v>
      </c>
      <c r="I9" s="517" t="str">
        <f>IFERROR((H9-J9)/J9*100,"-")</f>
        <v>-</v>
      </c>
    </row>
    <row r="10" spans="1:12">
      <c r="A10" s="554" t="s">
        <v>21</v>
      </c>
      <c r="B10" s="555">
        <f>IFERROR(+B9+B8,"0.00")</f>
        <v>0</v>
      </c>
      <c r="C10" s="556" t="str">
        <f>IFERROR((B10-D10)/D10*100,"-")</f>
        <v>-</v>
      </c>
      <c r="D10" s="555">
        <f>IFERROR(+D9+D8,"0.00")</f>
        <v>0</v>
      </c>
      <c r="E10" s="556" t="str">
        <f>IFERROR((D10-F10)/F10*100,"-")</f>
        <v>-</v>
      </c>
      <c r="F10" s="555">
        <f>IFERROR(+F9+F8,"0.00")</f>
        <v>0</v>
      </c>
      <c r="G10" s="556" t="str">
        <f>IFERROR((F10-H10)/H10*100,"-")</f>
        <v>-</v>
      </c>
      <c r="H10" s="555">
        <f>IFERROR(+H9+H8,"0.00")</f>
        <v>0</v>
      </c>
      <c r="I10" s="619" t="str">
        <f>IFERROR((H10-J10)/J10*100,"-")</f>
        <v>-</v>
      </c>
    </row>
    <row r="11" spans="1:12" s="34" customFormat="1" ht="29.25" customHeight="1">
      <c r="A11" s="513"/>
      <c r="B11" s="514"/>
      <c r="C11" s="515" t="str">
        <f>CONCATENATE("Cost % of sales of ",YEAR(B5))</f>
        <v>Cost % of sales of 1900</v>
      </c>
      <c r="D11" s="514"/>
      <c r="E11" s="515" t="e">
        <f>CONCATENATE("Cost % of sales of ",YEAR(D5))</f>
        <v>#VALUE!</v>
      </c>
      <c r="F11" s="514"/>
      <c r="G11" s="515" t="e">
        <f>CONCATENATE("Cost % of sales of ",YEAR(F5))</f>
        <v>#VALUE!</v>
      </c>
      <c r="H11" s="514"/>
      <c r="I11" s="516" t="e">
        <f>CONCATENATE("Cost % of sales of ",YEAR(H5))</f>
        <v>#VALUE!</v>
      </c>
    </row>
    <row r="12" spans="1:12">
      <c r="A12" s="554" t="s">
        <v>192</v>
      </c>
      <c r="B12" s="555">
        <f>IFERROR(B13+B17+B18,"0.00")</f>
        <v>0</v>
      </c>
      <c r="C12" s="556"/>
      <c r="D12" s="555">
        <f>IFERROR(D13+D17+D18,"0.00")</f>
        <v>0</v>
      </c>
      <c r="E12" s="556"/>
      <c r="F12" s="555">
        <f>IFERROR(F13+F17+F18,"0.00")</f>
        <v>0</v>
      </c>
      <c r="G12" s="556"/>
      <c r="H12" s="555">
        <f>IFERROR(H13+H17+H18,"0.00")</f>
        <v>0</v>
      </c>
      <c r="I12" s="619"/>
    </row>
    <row r="13" spans="1:12" ht="30">
      <c r="A13" s="554" t="s">
        <v>191</v>
      </c>
      <c r="B13" s="555">
        <f>IFERROR(+B14+B15-B16,"0.00")</f>
        <v>0</v>
      </c>
      <c r="C13" s="556" t="str">
        <f>IFERROR(B13/$B$8*100,"-")</f>
        <v>-</v>
      </c>
      <c r="D13" s="555">
        <f>IFERROR(+D14+D15-D16,"0.00")</f>
        <v>0</v>
      </c>
      <c r="E13" s="556" t="str">
        <f>IFERROR(D13/$B$8*100,"-")</f>
        <v>-</v>
      </c>
      <c r="F13" s="555">
        <f>IFERROR(+F14+F15-F16,"0.00")</f>
        <v>0</v>
      </c>
      <c r="G13" s="556" t="str">
        <f>IFERROR(F13/$B$8*100,"-")</f>
        <v>-</v>
      </c>
      <c r="H13" s="555">
        <f>IFERROR(+H14+H15-H16,"0.00")</f>
        <v>0</v>
      </c>
      <c r="I13" s="619" t="str">
        <f>IFERROR(H13/$B$8*100,"-")</f>
        <v>-</v>
      </c>
    </row>
    <row r="14" spans="1:12">
      <c r="A14" s="518" t="s">
        <v>188</v>
      </c>
      <c r="B14" s="512">
        <f>IFERROR(('Financial Statement2'!J29+'Financial Statement2'!J33+'Financial Statement2'!J36)*$I$5/$I$6,"-")</f>
        <v>0</v>
      </c>
      <c r="C14" s="512"/>
      <c r="D14" s="512">
        <f>IFERROR(('Financial Statement2'!I29+'Financial Statement2'!I33+'Financial Statement2'!I36)*$I$5/$I$6,"-")</f>
        <v>0</v>
      </c>
      <c r="E14" s="512"/>
      <c r="F14" s="512">
        <f>IFERROR(('Financial Statement2'!H29+'Financial Statement2'!H33+'Financial Statement2'!H36)*$I$5/$I$6,"-")</f>
        <v>0</v>
      </c>
      <c r="G14" s="512"/>
      <c r="H14" s="512">
        <f>IFERROR(('Financial Statement2'!G29+'Financial Statement2'!G33+'Financial Statement2'!G36)*$I$5/$I$6,"-")</f>
        <v>0</v>
      </c>
      <c r="I14" s="517"/>
    </row>
    <row r="15" spans="1:12">
      <c r="A15" s="518" t="s">
        <v>189</v>
      </c>
      <c r="B15" s="512">
        <f>IFERROR(('Financial Statement2'!J30+'Financial Statement2'!J37)*$I$5/$I$6,"-")</f>
        <v>0</v>
      </c>
      <c r="C15" s="512"/>
      <c r="D15" s="512">
        <f>IFERROR(('Financial Statement2'!I30+'Financial Statement2'!I37)*$I$5/$I$6,"-")</f>
        <v>0</v>
      </c>
      <c r="E15" s="512"/>
      <c r="F15" s="512">
        <f>IFERROR(('Financial Statement2'!H30+'Financial Statement2'!H37)*$I$5/$I$6,"-")</f>
        <v>0</v>
      </c>
      <c r="G15" s="512"/>
      <c r="H15" s="512">
        <f>IFERROR(('Financial Statement2'!G30+'Financial Statement2'!G37)*$I$5/$I$6,"-")</f>
        <v>0</v>
      </c>
      <c r="I15" s="517"/>
      <c r="L15" s="34" t="s">
        <v>336</v>
      </c>
    </row>
    <row r="16" spans="1:12">
      <c r="A16" s="518" t="s">
        <v>190</v>
      </c>
      <c r="B16" s="512">
        <f>IFERROR(('Financial Statement2'!J31+'Financial Statement2'!J34+'Financial Statement2'!J38)*$I$5/$I$6,"-")</f>
        <v>0</v>
      </c>
      <c r="C16" s="512"/>
      <c r="D16" s="512">
        <f>IFERROR(('Financial Statement2'!I31+'Financial Statement2'!I34+'Financial Statement2'!I38)*$I$5/$I$6,"-")</f>
        <v>0</v>
      </c>
      <c r="E16" s="512"/>
      <c r="F16" s="512">
        <f>IFERROR(('Financial Statement2'!H31+'Financial Statement2'!H34+'Financial Statement2'!H38)*$I$5/$I$6,"-")</f>
        <v>0</v>
      </c>
      <c r="G16" s="512"/>
      <c r="H16" s="512">
        <f>IFERROR(('Financial Statement2'!G31+'Financial Statement2'!G34+'Financial Statement2'!G38)*$I$5/$I$6,"-")</f>
        <v>0</v>
      </c>
      <c r="I16" s="517"/>
    </row>
    <row r="17" spans="1:237" s="144" customFormat="1" ht="45">
      <c r="A17" s="518" t="s">
        <v>127</v>
      </c>
      <c r="B17" s="512">
        <f>IFERROR(('Financial Statement2'!J41+'Financial Statement2'!J42+'Financial Statement2'!J43)*$I$5/$I$6,"-")</f>
        <v>0</v>
      </c>
      <c r="C17" s="515" t="str">
        <f>IFERROR(B17/$B$8*100,"-")</f>
        <v>-</v>
      </c>
      <c r="D17" s="512">
        <f>IFERROR(('Financial Statement2'!I41+'Financial Statement2'!I42+'Financial Statement2'!I43)*$I$5/$I$6,"-")</f>
        <v>0</v>
      </c>
      <c r="E17" s="515" t="str">
        <f>IFERROR(D17/$B$8*100,"-")</f>
        <v>-</v>
      </c>
      <c r="F17" s="512">
        <f>IFERROR(('Financial Statement2'!H41+'Financial Statement2'!H42+'Financial Statement2'!H43)*$I$5/$I$6,"-")</f>
        <v>0</v>
      </c>
      <c r="G17" s="515" t="str">
        <f>IFERROR(F17/$B$8*100,"-")</f>
        <v>-</v>
      </c>
      <c r="H17" s="512">
        <f>IFERROR(('Financial Statement2'!G41+'Financial Statement2'!G42+'Financial Statement2'!G43)*$I$5/$I$6,"-")</f>
        <v>0</v>
      </c>
      <c r="I17" s="516" t="str">
        <f>IFERROR(H17/$B$8*100,"-")</f>
        <v>-</v>
      </c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  <c r="BH17" s="143"/>
      <c r="BI17" s="143"/>
      <c r="BJ17" s="143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143"/>
      <c r="CA17" s="143"/>
      <c r="CB17" s="143"/>
      <c r="CC17" s="143"/>
      <c r="CD17" s="143"/>
      <c r="CE17" s="143"/>
      <c r="CF17" s="143"/>
      <c r="CG17" s="143"/>
      <c r="CH17" s="143"/>
      <c r="CI17" s="143"/>
      <c r="CJ17" s="143"/>
      <c r="CK17" s="143"/>
      <c r="CL17" s="143"/>
      <c r="CM17" s="143"/>
      <c r="CN17" s="143"/>
      <c r="CO17" s="143"/>
      <c r="CP17" s="143"/>
      <c r="CQ17" s="143"/>
      <c r="CR17" s="143"/>
      <c r="CS17" s="143"/>
      <c r="CT17" s="143"/>
      <c r="CU17" s="143"/>
      <c r="CV17" s="143"/>
      <c r="CW17" s="143"/>
      <c r="CX17" s="143"/>
      <c r="CY17" s="143"/>
      <c r="CZ17" s="143"/>
      <c r="DA17" s="143"/>
      <c r="DB17" s="143"/>
      <c r="DC17" s="143"/>
      <c r="DD17" s="143"/>
      <c r="DE17" s="143"/>
      <c r="DF17" s="143"/>
      <c r="DG17" s="143"/>
      <c r="DH17" s="143"/>
      <c r="DI17" s="143"/>
      <c r="DJ17" s="143"/>
      <c r="DK17" s="143"/>
      <c r="DL17" s="143"/>
      <c r="DM17" s="143"/>
      <c r="DN17" s="143"/>
      <c r="DO17" s="143"/>
      <c r="DP17" s="143"/>
      <c r="DQ17" s="143"/>
      <c r="DR17" s="143"/>
      <c r="DS17" s="143"/>
      <c r="DT17" s="143"/>
      <c r="DU17" s="143"/>
      <c r="DV17" s="143"/>
      <c r="DW17" s="143"/>
      <c r="DX17" s="143"/>
      <c r="DY17" s="143"/>
      <c r="DZ17" s="143"/>
      <c r="EA17" s="143"/>
      <c r="EB17" s="143"/>
      <c r="EC17" s="143"/>
      <c r="ED17" s="143"/>
      <c r="EE17" s="143"/>
      <c r="EF17" s="143"/>
      <c r="EG17" s="143"/>
      <c r="EH17" s="143"/>
      <c r="EI17" s="143"/>
      <c r="EJ17" s="143"/>
      <c r="EK17" s="143"/>
      <c r="EL17" s="143"/>
      <c r="EM17" s="143"/>
      <c r="EN17" s="143"/>
      <c r="EO17" s="143"/>
      <c r="EP17" s="143"/>
      <c r="EQ17" s="143"/>
      <c r="ER17" s="143"/>
      <c r="ES17" s="143"/>
      <c r="ET17" s="143"/>
      <c r="EU17" s="143"/>
      <c r="EV17" s="143"/>
      <c r="EW17" s="143"/>
      <c r="EX17" s="143"/>
      <c r="EY17" s="143"/>
      <c r="EZ17" s="143"/>
      <c r="FA17" s="143"/>
      <c r="FB17" s="143"/>
      <c r="FC17" s="143"/>
      <c r="FD17" s="143"/>
      <c r="FE17" s="143"/>
      <c r="FF17" s="143"/>
      <c r="FG17" s="143"/>
      <c r="FH17" s="143"/>
      <c r="FI17" s="143"/>
      <c r="FJ17" s="143"/>
      <c r="FK17" s="143"/>
      <c r="FL17" s="143"/>
      <c r="FM17" s="143"/>
      <c r="FN17" s="143"/>
      <c r="FO17" s="143"/>
      <c r="FP17" s="143"/>
      <c r="FQ17" s="143"/>
      <c r="FR17" s="143"/>
      <c r="FS17" s="143"/>
      <c r="FT17" s="143"/>
      <c r="FU17" s="143"/>
      <c r="FV17" s="143"/>
      <c r="FW17" s="143"/>
      <c r="FX17" s="143"/>
      <c r="FY17" s="143"/>
      <c r="FZ17" s="143"/>
      <c r="GA17" s="143"/>
      <c r="GB17" s="143"/>
      <c r="GC17" s="143"/>
      <c r="GD17" s="143"/>
      <c r="GE17" s="143"/>
      <c r="GF17" s="143"/>
      <c r="GG17" s="143"/>
      <c r="GH17" s="143"/>
      <c r="GI17" s="143"/>
      <c r="GJ17" s="143"/>
      <c r="GK17" s="143"/>
      <c r="GL17" s="143"/>
      <c r="GM17" s="143"/>
      <c r="GN17" s="143"/>
      <c r="GO17" s="143"/>
      <c r="GP17" s="143"/>
      <c r="GQ17" s="143"/>
      <c r="GR17" s="143"/>
      <c r="GS17" s="143"/>
      <c r="GT17" s="143"/>
      <c r="GU17" s="143"/>
      <c r="GV17" s="143"/>
      <c r="GW17" s="143"/>
      <c r="GX17" s="143"/>
      <c r="GY17" s="143"/>
      <c r="GZ17" s="143"/>
      <c r="HA17" s="143"/>
      <c r="HB17" s="143"/>
      <c r="HC17" s="143"/>
      <c r="HD17" s="143"/>
      <c r="HE17" s="143"/>
      <c r="HF17" s="143"/>
      <c r="HG17" s="143"/>
      <c r="HH17" s="143"/>
      <c r="HI17" s="143"/>
      <c r="HJ17" s="143"/>
      <c r="HK17" s="143"/>
      <c r="HL17" s="143"/>
      <c r="HM17" s="143"/>
      <c r="HN17" s="143"/>
      <c r="HO17" s="143"/>
      <c r="HP17" s="143"/>
      <c r="HQ17" s="143"/>
      <c r="HR17" s="143"/>
      <c r="HS17" s="143"/>
      <c r="HT17" s="143"/>
      <c r="HU17" s="143"/>
      <c r="HV17" s="143"/>
      <c r="HW17" s="143"/>
      <c r="HX17" s="143"/>
      <c r="HY17" s="143"/>
      <c r="HZ17" s="143"/>
      <c r="IA17" s="143"/>
      <c r="IB17" s="143"/>
      <c r="IC17" s="143"/>
    </row>
    <row r="18" spans="1:237" s="144" customFormat="1">
      <c r="A18" s="518" t="s">
        <v>124</v>
      </c>
      <c r="B18" s="512">
        <f>IFERROR(('Financial Statement2'!J40)*$I$5/$I$6,"-")</f>
        <v>0</v>
      </c>
      <c r="C18" s="515" t="str">
        <f>IFERROR(B18/$B$8*100,"-")</f>
        <v>-</v>
      </c>
      <c r="D18" s="512">
        <f>IFERROR(('Financial Statement2'!I40)*$I$5/$I$6,"-")</f>
        <v>0</v>
      </c>
      <c r="E18" s="515" t="str">
        <f>IFERROR(D18/$B$8*100,"-")</f>
        <v>-</v>
      </c>
      <c r="F18" s="512">
        <f>IFERROR(('Financial Statement2'!H40)*$I$5/$I$6,"-")</f>
        <v>0</v>
      </c>
      <c r="G18" s="515" t="str">
        <f>IFERROR(F18/$B$8*100,"-")</f>
        <v>-</v>
      </c>
      <c r="H18" s="512">
        <f>IFERROR(('Financial Statement2'!G40)*$I$5/$I$6,"-")</f>
        <v>0</v>
      </c>
      <c r="I18" s="516" t="str">
        <f>IFERROR(H18/$B$8*100,"-")</f>
        <v>-</v>
      </c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I18" s="143"/>
      <c r="BJ18" s="143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143"/>
      <c r="CA18" s="143"/>
      <c r="CB18" s="143"/>
      <c r="CC18" s="143"/>
      <c r="CD18" s="143"/>
      <c r="CE18" s="143"/>
      <c r="CF18" s="143"/>
      <c r="CG18" s="143"/>
      <c r="CH18" s="143"/>
      <c r="CI18" s="143"/>
      <c r="CJ18" s="143"/>
      <c r="CK18" s="143"/>
      <c r="CL18" s="143"/>
      <c r="CM18" s="143"/>
      <c r="CN18" s="143"/>
      <c r="CO18" s="143"/>
      <c r="CP18" s="143"/>
      <c r="CQ18" s="143"/>
      <c r="CR18" s="143"/>
      <c r="CS18" s="143"/>
      <c r="CT18" s="143"/>
      <c r="CU18" s="143"/>
      <c r="CV18" s="143"/>
      <c r="CW18" s="143"/>
      <c r="CX18" s="143"/>
      <c r="CY18" s="143"/>
      <c r="CZ18" s="143"/>
      <c r="DA18" s="143"/>
      <c r="DB18" s="143"/>
      <c r="DC18" s="143"/>
      <c r="DD18" s="143"/>
      <c r="DE18" s="143"/>
      <c r="DF18" s="143"/>
      <c r="DG18" s="143"/>
      <c r="DH18" s="143"/>
      <c r="DI18" s="143"/>
      <c r="DJ18" s="143"/>
      <c r="DK18" s="143"/>
      <c r="DL18" s="143"/>
      <c r="DM18" s="143"/>
      <c r="DN18" s="143"/>
      <c r="DO18" s="143"/>
      <c r="DP18" s="143"/>
      <c r="DQ18" s="143"/>
      <c r="DR18" s="143"/>
      <c r="DS18" s="143"/>
      <c r="DT18" s="143"/>
      <c r="DU18" s="143"/>
      <c r="DV18" s="143"/>
      <c r="DW18" s="143"/>
      <c r="DX18" s="143"/>
      <c r="DY18" s="143"/>
      <c r="DZ18" s="143"/>
      <c r="EA18" s="143"/>
      <c r="EB18" s="143"/>
      <c r="EC18" s="143"/>
      <c r="ED18" s="143"/>
      <c r="EE18" s="143"/>
      <c r="EF18" s="143"/>
      <c r="EG18" s="143"/>
      <c r="EH18" s="143"/>
      <c r="EI18" s="143"/>
      <c r="EJ18" s="143"/>
      <c r="EK18" s="143"/>
      <c r="EL18" s="143"/>
      <c r="EM18" s="143"/>
      <c r="EN18" s="143"/>
      <c r="EO18" s="143"/>
      <c r="EP18" s="143"/>
      <c r="EQ18" s="143"/>
      <c r="ER18" s="143"/>
      <c r="ES18" s="143"/>
      <c r="ET18" s="143"/>
      <c r="EU18" s="143"/>
      <c r="EV18" s="143"/>
      <c r="EW18" s="143"/>
      <c r="EX18" s="143"/>
      <c r="EY18" s="143"/>
      <c r="EZ18" s="143"/>
      <c r="FA18" s="143"/>
      <c r="FB18" s="143"/>
      <c r="FC18" s="143"/>
      <c r="FD18" s="143"/>
      <c r="FE18" s="143"/>
      <c r="FF18" s="143"/>
      <c r="FG18" s="143"/>
      <c r="FH18" s="143"/>
      <c r="FI18" s="143"/>
      <c r="FJ18" s="143"/>
      <c r="FK18" s="143"/>
      <c r="FL18" s="143"/>
      <c r="FM18" s="143"/>
      <c r="FN18" s="143"/>
      <c r="FO18" s="143"/>
      <c r="FP18" s="143"/>
      <c r="FQ18" s="143"/>
      <c r="FR18" s="143"/>
      <c r="FS18" s="143"/>
      <c r="FT18" s="143"/>
      <c r="FU18" s="143"/>
      <c r="FV18" s="143"/>
      <c r="FW18" s="143"/>
      <c r="FX18" s="143"/>
      <c r="FY18" s="143"/>
      <c r="FZ18" s="143"/>
      <c r="GA18" s="143"/>
      <c r="GB18" s="143"/>
      <c r="GC18" s="143"/>
      <c r="GD18" s="143"/>
      <c r="GE18" s="143"/>
      <c r="GF18" s="143"/>
      <c r="GG18" s="143"/>
      <c r="GH18" s="143"/>
      <c r="GI18" s="143"/>
      <c r="GJ18" s="143"/>
      <c r="GK18" s="143"/>
      <c r="GL18" s="143"/>
      <c r="GM18" s="143"/>
      <c r="GN18" s="143"/>
      <c r="GO18" s="143"/>
      <c r="GP18" s="143"/>
      <c r="GQ18" s="143"/>
      <c r="GR18" s="143"/>
      <c r="GS18" s="143"/>
      <c r="GT18" s="143"/>
      <c r="GU18" s="143"/>
      <c r="GV18" s="143"/>
      <c r="GW18" s="143"/>
      <c r="GX18" s="143"/>
      <c r="GY18" s="143"/>
      <c r="GZ18" s="143"/>
      <c r="HA18" s="143"/>
      <c r="HB18" s="143"/>
      <c r="HC18" s="143"/>
      <c r="HD18" s="143"/>
      <c r="HE18" s="143"/>
      <c r="HF18" s="143"/>
      <c r="HG18" s="143"/>
      <c r="HH18" s="143"/>
      <c r="HI18" s="143"/>
      <c r="HJ18" s="143"/>
      <c r="HK18" s="143"/>
      <c r="HL18" s="143"/>
      <c r="HM18" s="143"/>
      <c r="HN18" s="143"/>
      <c r="HO18" s="143"/>
      <c r="HP18" s="143"/>
      <c r="HQ18" s="143"/>
      <c r="HR18" s="143"/>
      <c r="HS18" s="143"/>
      <c r="HT18" s="143"/>
      <c r="HU18" s="143"/>
      <c r="HV18" s="143"/>
      <c r="HW18" s="143"/>
      <c r="HX18" s="143"/>
      <c r="HY18" s="143"/>
      <c r="HZ18" s="143"/>
      <c r="IA18" s="143"/>
      <c r="IB18" s="143"/>
      <c r="IC18" s="143"/>
    </row>
    <row r="19" spans="1:237">
      <c r="A19" s="554" t="s">
        <v>152</v>
      </c>
      <c r="B19" s="555">
        <f>IFERROR(B10-B13-B17-B18,"0.00")</f>
        <v>0</v>
      </c>
      <c r="C19" s="556" t="str">
        <f>IFERROR(B19/$B$8*100,"-")</f>
        <v>-</v>
      </c>
      <c r="D19" s="555">
        <f>IFERROR(D10-D13-D17-D18,"0.00")</f>
        <v>0</v>
      </c>
      <c r="E19" s="556" t="str">
        <f>IFERROR(D19/$B$8*100,"-")</f>
        <v>-</v>
      </c>
      <c r="F19" s="555">
        <f>IFERROR(F10-F13-F17-F18,"0.00")</f>
        <v>0</v>
      </c>
      <c r="G19" s="556" t="str">
        <f>IFERROR(F19/$B$8*100,"-")</f>
        <v>-</v>
      </c>
      <c r="H19" s="555">
        <f>IFERROR(H10-H13-H17-H18,"0.00")</f>
        <v>0</v>
      </c>
      <c r="I19" s="619" t="str">
        <f>IFERROR(H19/$B$8*100,"-")</f>
        <v>-</v>
      </c>
    </row>
    <row r="20" spans="1:237">
      <c r="A20" s="582" t="s">
        <v>151</v>
      </c>
      <c r="B20" s="519"/>
      <c r="C20" s="512"/>
      <c r="D20" s="519"/>
      <c r="E20" s="512"/>
      <c r="F20" s="519"/>
      <c r="G20" s="512"/>
      <c r="H20" s="519"/>
      <c r="I20" s="517"/>
    </row>
    <row r="21" spans="1:237" ht="30">
      <c r="A21" s="557" t="s">
        <v>128</v>
      </c>
      <c r="B21" s="560">
        <f>IFERROR(SUM(B22:B24),"-")</f>
        <v>0</v>
      </c>
      <c r="C21" s="558" t="str">
        <f>IFERROR(B21/$B$8*100,"-")</f>
        <v>-</v>
      </c>
      <c r="D21" s="560">
        <f>IFERROR(SUM(D22:D24),"-")</f>
        <v>0</v>
      </c>
      <c r="E21" s="558" t="str">
        <f>IFERROR(D21/$B$8*100,"-")</f>
        <v>-</v>
      </c>
      <c r="F21" s="560">
        <f>IFERROR(SUM(F22:F24),"-")</f>
        <v>0</v>
      </c>
      <c r="G21" s="558" t="str">
        <f>IFERROR(F21/$B$8*100,"-")</f>
        <v>-</v>
      </c>
      <c r="H21" s="560">
        <f>IFERROR(SUM(H22:H24),"-")</f>
        <v>0</v>
      </c>
      <c r="I21" s="559" t="str">
        <f>IFERROR(H21/$B$8*100,"-")</f>
        <v>-</v>
      </c>
    </row>
    <row r="22" spans="1:237" ht="30">
      <c r="A22" s="583" t="s">
        <v>199</v>
      </c>
      <c r="B22" s="512">
        <f>IFERROR(('Financial Statement2'!J51)*$I$5/$I$6,"-")</f>
        <v>0</v>
      </c>
      <c r="C22" s="520"/>
      <c r="D22" s="512">
        <f>IFERROR(('Financial Statement2'!I51)*$I$5/$I$6,"-")</f>
        <v>0</v>
      </c>
      <c r="E22" s="520"/>
      <c r="F22" s="512">
        <f>IFERROR(('Financial Statement2'!H51)*$I$5/$I$6,"-")</f>
        <v>0</v>
      </c>
      <c r="G22" s="520"/>
      <c r="H22" s="512">
        <f>IFERROR(('Financial Statement2'!G51)*$I$5/$I$6,"-")</f>
        <v>0</v>
      </c>
      <c r="I22" s="521"/>
    </row>
    <row r="23" spans="1:237" ht="30">
      <c r="A23" s="583" t="s">
        <v>153</v>
      </c>
      <c r="B23" s="512"/>
      <c r="C23" s="520"/>
      <c r="D23" s="512"/>
      <c r="E23" s="520"/>
      <c r="F23" s="512"/>
      <c r="G23" s="520"/>
      <c r="H23" s="512"/>
      <c r="I23" s="521"/>
    </row>
    <row r="24" spans="1:237">
      <c r="A24" s="583" t="s">
        <v>183</v>
      </c>
      <c r="B24" s="512">
        <f>IFERROR(('Financial Statement2'!J47+'Financial Statement2'!J49+'Financial Statement2'!J60+'Financial Statement2'!J63+'Financial Statement2'!J65)*$I$5/$I$6,"-")</f>
        <v>0</v>
      </c>
      <c r="C24" s="520"/>
      <c r="D24" s="512">
        <f>IFERROR(('Financial Statement2'!I47+'Financial Statement2'!I49+'Financial Statement2'!I60+'Financial Statement2'!I63+'Financial Statement2'!I65)*$I$5/$I$6,"-")</f>
        <v>0</v>
      </c>
      <c r="E24" s="520"/>
      <c r="F24" s="512">
        <f>IFERROR(('Financial Statement2'!H47+'Financial Statement2'!H49+'Financial Statement2'!H60+'Financial Statement2'!H63+'Financial Statement2'!H65)*$I$5/$I$6,"-")</f>
        <v>0</v>
      </c>
      <c r="G24" s="520"/>
      <c r="H24" s="512">
        <f>IFERROR(('Financial Statement2'!G47+'Financial Statement2'!G49+'Financial Statement2'!G60+'Financial Statement2'!G63+'Financial Statement2'!G65)*$I$5/$I$6,"-")</f>
        <v>0</v>
      </c>
      <c r="I24" s="521"/>
    </row>
    <row r="25" spans="1:237" s="144" customFormat="1" ht="15" customHeight="1">
      <c r="A25" s="584" t="s">
        <v>129</v>
      </c>
      <c r="B25" s="512">
        <f>IFERROR(('Financial Statement2'!J48)*$I$5/$I$6,"-")</f>
        <v>0</v>
      </c>
      <c r="C25" s="515" t="str">
        <f>IFERROR(B25/$B$8*100,"-")</f>
        <v>-</v>
      </c>
      <c r="D25" s="512">
        <f>IFERROR(('Financial Statement2'!I48)*$I$5/$I$6,"-")</f>
        <v>0</v>
      </c>
      <c r="E25" s="515" t="str">
        <f>IFERROR(D25/$B$8*100,"-")</f>
        <v>-</v>
      </c>
      <c r="F25" s="512">
        <f>IFERROR(('Financial Statement2'!H48)*$I$5/$I$6,"-")</f>
        <v>0</v>
      </c>
      <c r="G25" s="515" t="str">
        <f>IFERROR(F25/$B$8*100,"-")</f>
        <v>-</v>
      </c>
      <c r="H25" s="512">
        <f>IFERROR(('Financial Statement2'!G48)*$I$5/$I$6,"-")</f>
        <v>0</v>
      </c>
      <c r="I25" s="516" t="str">
        <f>IFERROR(H25/$B$8*100,"-")</f>
        <v>-</v>
      </c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143"/>
      <c r="CA25" s="143"/>
      <c r="CB25" s="143"/>
      <c r="CC25" s="143"/>
      <c r="CD25" s="143"/>
      <c r="CE25" s="143"/>
      <c r="CF25" s="143"/>
      <c r="CG25" s="143"/>
      <c r="CH25" s="143"/>
      <c r="CI25" s="143"/>
      <c r="CJ25" s="143"/>
      <c r="CK25" s="143"/>
      <c r="CL25" s="143"/>
      <c r="CM25" s="143"/>
      <c r="CN25" s="143"/>
      <c r="CO25" s="143"/>
      <c r="CP25" s="143"/>
      <c r="CQ25" s="143"/>
      <c r="CR25" s="143"/>
      <c r="CS25" s="143"/>
      <c r="CT25" s="143"/>
      <c r="CU25" s="143"/>
      <c r="CV25" s="143"/>
      <c r="CW25" s="143"/>
      <c r="CX25" s="143"/>
      <c r="CY25" s="143"/>
      <c r="CZ25" s="143"/>
      <c r="DA25" s="143"/>
      <c r="DB25" s="143"/>
      <c r="DC25" s="143"/>
      <c r="DD25" s="143"/>
      <c r="DE25" s="143"/>
      <c r="DF25" s="143"/>
      <c r="DG25" s="143"/>
      <c r="DH25" s="143"/>
      <c r="DI25" s="143"/>
      <c r="DJ25" s="143"/>
      <c r="DK25" s="143"/>
      <c r="DL25" s="143"/>
      <c r="DM25" s="143"/>
      <c r="DN25" s="143"/>
      <c r="DO25" s="143"/>
      <c r="DP25" s="143"/>
      <c r="DQ25" s="143"/>
      <c r="DR25" s="143"/>
      <c r="DS25" s="143"/>
      <c r="DT25" s="143"/>
      <c r="DU25" s="143"/>
      <c r="DV25" s="143"/>
      <c r="DW25" s="143"/>
      <c r="DX25" s="143"/>
      <c r="DY25" s="143"/>
      <c r="DZ25" s="143"/>
      <c r="EA25" s="143"/>
      <c r="EB25" s="143"/>
      <c r="EC25" s="143"/>
      <c r="ED25" s="143"/>
      <c r="EE25" s="143"/>
      <c r="EF25" s="143"/>
      <c r="EG25" s="143"/>
      <c r="EH25" s="143"/>
      <c r="EI25" s="143"/>
      <c r="EJ25" s="143"/>
      <c r="EK25" s="143"/>
      <c r="EL25" s="143"/>
      <c r="EM25" s="143"/>
      <c r="EN25" s="143"/>
      <c r="EO25" s="143"/>
      <c r="EP25" s="143"/>
      <c r="EQ25" s="143"/>
      <c r="ER25" s="143"/>
      <c r="ES25" s="143"/>
      <c r="ET25" s="143"/>
      <c r="EU25" s="143"/>
      <c r="EV25" s="143"/>
      <c r="EW25" s="143"/>
      <c r="EX25" s="143"/>
      <c r="EY25" s="143"/>
      <c r="EZ25" s="143"/>
      <c r="FA25" s="143"/>
      <c r="FB25" s="143"/>
      <c r="FC25" s="143"/>
      <c r="FD25" s="143"/>
      <c r="FE25" s="143"/>
      <c r="FF25" s="143"/>
      <c r="FG25" s="143"/>
      <c r="FH25" s="143"/>
      <c r="FI25" s="143"/>
      <c r="FJ25" s="143"/>
      <c r="FK25" s="143"/>
      <c r="FL25" s="143"/>
      <c r="FM25" s="143"/>
      <c r="FN25" s="143"/>
      <c r="FO25" s="143"/>
      <c r="FP25" s="143"/>
      <c r="FQ25" s="143"/>
      <c r="FR25" s="143"/>
      <c r="FS25" s="143"/>
      <c r="FT25" s="143"/>
      <c r="FU25" s="143"/>
      <c r="FV25" s="143"/>
      <c r="FW25" s="143"/>
      <c r="FX25" s="143"/>
      <c r="FY25" s="143"/>
      <c r="FZ25" s="143"/>
      <c r="GA25" s="143"/>
      <c r="GB25" s="143"/>
      <c r="GC25" s="143"/>
      <c r="GD25" s="143"/>
      <c r="GE25" s="143"/>
      <c r="GF25" s="143"/>
      <c r="GG25" s="143"/>
      <c r="GH25" s="143"/>
      <c r="GI25" s="143"/>
      <c r="GJ25" s="143"/>
      <c r="GK25" s="143"/>
      <c r="GL25" s="143"/>
      <c r="GM25" s="143"/>
      <c r="GN25" s="143"/>
      <c r="GO25" s="143"/>
      <c r="GP25" s="143"/>
      <c r="GQ25" s="143"/>
      <c r="GR25" s="143"/>
      <c r="GS25" s="143"/>
      <c r="GT25" s="143"/>
      <c r="GU25" s="143"/>
      <c r="GV25" s="143"/>
      <c r="GW25" s="143"/>
      <c r="GX25" s="143"/>
      <c r="GY25" s="143"/>
      <c r="GZ25" s="143"/>
      <c r="HA25" s="143"/>
      <c r="HB25" s="143"/>
      <c r="HC25" s="143"/>
      <c r="HD25" s="143"/>
      <c r="HE25" s="143"/>
      <c r="HF25" s="143"/>
      <c r="HG25" s="143"/>
      <c r="HH25" s="143"/>
      <c r="HI25" s="143"/>
      <c r="HJ25" s="143"/>
      <c r="HK25" s="143"/>
      <c r="HL25" s="143"/>
      <c r="HM25" s="143"/>
      <c r="HN25" s="143"/>
      <c r="HO25" s="143"/>
      <c r="HP25" s="143"/>
      <c r="HQ25" s="143"/>
      <c r="HR25" s="143"/>
      <c r="HS25" s="143"/>
      <c r="HT25" s="143"/>
      <c r="HU25" s="143"/>
      <c r="HV25" s="143"/>
      <c r="HW25" s="143"/>
      <c r="HX25" s="143"/>
      <c r="HY25" s="143"/>
      <c r="HZ25" s="143"/>
      <c r="IA25" s="143"/>
      <c r="IB25" s="143"/>
      <c r="IC25" s="143"/>
    </row>
    <row r="26" spans="1:237">
      <c r="A26" s="557" t="s">
        <v>159</v>
      </c>
      <c r="B26" s="560">
        <f>IFERROR(B19-B21-B25,"-")</f>
        <v>0</v>
      </c>
      <c r="C26" s="558" t="str">
        <f>IFERROR(B26/$B$8*100,"-")</f>
        <v>-</v>
      </c>
      <c r="D26" s="560">
        <f>IFERROR(D19-D21-D25,"-")</f>
        <v>0</v>
      </c>
      <c r="E26" s="558" t="str">
        <f>IFERROR(D26/$B$8*100,"-")</f>
        <v>-</v>
      </c>
      <c r="F26" s="560">
        <f>IFERROR(F19-F21-F25,"-")</f>
        <v>0</v>
      </c>
      <c r="G26" s="558" t="str">
        <f>IFERROR(F26/$B$8*100,"-")</f>
        <v>-</v>
      </c>
      <c r="H26" s="560">
        <f>IFERROR(H19-H21-H25,"-")</f>
        <v>0</v>
      </c>
      <c r="I26" s="559" t="str">
        <f>IFERROR(H26/$B$8*100,"-")</f>
        <v>-</v>
      </c>
    </row>
    <row r="27" spans="1:237" s="144" customFormat="1">
      <c r="A27" s="518" t="s">
        <v>1</v>
      </c>
      <c r="B27" s="512">
        <f>IFERROR(('Financial Statement2'!J58)*$I$5/$I$6,"-")</f>
        <v>0</v>
      </c>
      <c r="C27" s="515" t="str">
        <f>IFERROR(B27/$B$8*100,"-")</f>
        <v>-</v>
      </c>
      <c r="D27" s="512">
        <f>IFERROR(('Financial Statement2'!I58)*$I$5/$I$6,"-")</f>
        <v>0</v>
      </c>
      <c r="E27" s="515" t="str">
        <f>IFERROR(D27/$B$8*100,"-")</f>
        <v>-</v>
      </c>
      <c r="F27" s="512">
        <f>IFERROR(('Financial Statement2'!H58)*$I$5/$I$6,"-")</f>
        <v>0</v>
      </c>
      <c r="G27" s="515" t="str">
        <f>IFERROR(F27/$B$8*100,"-")</f>
        <v>-</v>
      </c>
      <c r="H27" s="512">
        <f>IFERROR(('Financial Statement2'!G58)*$I$5/$I$6,"-")</f>
        <v>0</v>
      </c>
      <c r="I27" s="516" t="str">
        <f>IFERROR(H27/$B$8*100,"-")</f>
        <v>-</v>
      </c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  <c r="CA27" s="143"/>
      <c r="CB27" s="143"/>
      <c r="CC27" s="143"/>
      <c r="CD27" s="143"/>
      <c r="CE27" s="143"/>
      <c r="CF27" s="143"/>
      <c r="CG27" s="143"/>
      <c r="CH27" s="143"/>
      <c r="CI27" s="143"/>
      <c r="CJ27" s="143"/>
      <c r="CK27" s="143"/>
      <c r="CL27" s="143"/>
      <c r="CM27" s="143"/>
      <c r="CN27" s="143"/>
      <c r="CO27" s="143"/>
      <c r="CP27" s="143"/>
      <c r="CQ27" s="143"/>
      <c r="CR27" s="143"/>
      <c r="CS27" s="143"/>
      <c r="CT27" s="143"/>
      <c r="CU27" s="143"/>
      <c r="CV27" s="143"/>
      <c r="CW27" s="143"/>
      <c r="CX27" s="143"/>
      <c r="CY27" s="143"/>
      <c r="CZ27" s="143"/>
      <c r="DA27" s="143"/>
      <c r="DB27" s="143"/>
      <c r="DC27" s="143"/>
      <c r="DD27" s="143"/>
      <c r="DE27" s="143"/>
      <c r="DF27" s="143"/>
      <c r="DG27" s="143"/>
      <c r="DH27" s="143"/>
      <c r="DI27" s="143"/>
      <c r="DJ27" s="143"/>
      <c r="DK27" s="143"/>
      <c r="DL27" s="143"/>
      <c r="DM27" s="143"/>
      <c r="DN27" s="143"/>
      <c r="DO27" s="143"/>
      <c r="DP27" s="143"/>
      <c r="DQ27" s="143"/>
      <c r="DR27" s="143"/>
      <c r="DS27" s="143"/>
      <c r="DT27" s="143"/>
      <c r="DU27" s="143"/>
      <c r="DV27" s="143"/>
      <c r="DW27" s="143"/>
      <c r="DX27" s="143"/>
      <c r="DY27" s="143"/>
      <c r="DZ27" s="143"/>
      <c r="EA27" s="143"/>
      <c r="EB27" s="143"/>
      <c r="EC27" s="143"/>
      <c r="ED27" s="143"/>
      <c r="EE27" s="143"/>
      <c r="EF27" s="143"/>
      <c r="EG27" s="143"/>
      <c r="EH27" s="143"/>
      <c r="EI27" s="143"/>
      <c r="EJ27" s="143"/>
      <c r="EK27" s="143"/>
      <c r="EL27" s="143"/>
      <c r="EM27" s="143"/>
      <c r="EN27" s="143"/>
      <c r="EO27" s="143"/>
      <c r="EP27" s="143"/>
      <c r="EQ27" s="143"/>
      <c r="ER27" s="143"/>
      <c r="ES27" s="143"/>
      <c r="ET27" s="143"/>
      <c r="EU27" s="143"/>
      <c r="EV27" s="143"/>
      <c r="EW27" s="143"/>
      <c r="EX27" s="143"/>
      <c r="EY27" s="143"/>
      <c r="EZ27" s="143"/>
      <c r="FA27" s="143"/>
      <c r="FB27" s="143"/>
      <c r="FC27" s="143"/>
      <c r="FD27" s="143"/>
      <c r="FE27" s="143"/>
      <c r="FF27" s="143"/>
      <c r="FG27" s="143"/>
      <c r="FH27" s="143"/>
      <c r="FI27" s="143"/>
      <c r="FJ27" s="143"/>
      <c r="FK27" s="143"/>
      <c r="FL27" s="143"/>
      <c r="FM27" s="143"/>
      <c r="FN27" s="143"/>
      <c r="FO27" s="143"/>
      <c r="FP27" s="143"/>
      <c r="FQ27" s="143"/>
      <c r="FR27" s="143"/>
      <c r="FS27" s="143"/>
      <c r="FT27" s="143"/>
      <c r="FU27" s="143"/>
      <c r="FV27" s="143"/>
      <c r="FW27" s="143"/>
      <c r="FX27" s="143"/>
      <c r="FY27" s="143"/>
      <c r="FZ27" s="143"/>
      <c r="GA27" s="143"/>
      <c r="GB27" s="143"/>
      <c r="GC27" s="143"/>
      <c r="GD27" s="143"/>
      <c r="GE27" s="143"/>
      <c r="GF27" s="143"/>
      <c r="GG27" s="143"/>
      <c r="GH27" s="143"/>
      <c r="GI27" s="143"/>
      <c r="GJ27" s="143"/>
      <c r="GK27" s="143"/>
      <c r="GL27" s="143"/>
      <c r="GM27" s="143"/>
      <c r="GN27" s="143"/>
      <c r="GO27" s="143"/>
      <c r="GP27" s="143"/>
      <c r="GQ27" s="143"/>
      <c r="GR27" s="143"/>
      <c r="GS27" s="143"/>
      <c r="GT27" s="143"/>
      <c r="GU27" s="143"/>
      <c r="GV27" s="143"/>
      <c r="GW27" s="143"/>
      <c r="GX27" s="143"/>
      <c r="GY27" s="143"/>
      <c r="GZ27" s="143"/>
      <c r="HA27" s="143"/>
      <c r="HB27" s="143"/>
      <c r="HC27" s="143"/>
      <c r="HD27" s="143"/>
      <c r="HE27" s="143"/>
      <c r="HF27" s="143"/>
      <c r="HG27" s="143"/>
      <c r="HH27" s="143"/>
      <c r="HI27" s="143"/>
      <c r="HJ27" s="143"/>
      <c r="HK27" s="143"/>
      <c r="HL27" s="143"/>
      <c r="HM27" s="143"/>
      <c r="HN27" s="143"/>
      <c r="HO27" s="143"/>
      <c r="HP27" s="143"/>
      <c r="HQ27" s="143"/>
      <c r="HR27" s="143"/>
      <c r="HS27" s="143"/>
      <c r="HT27" s="143"/>
      <c r="HU27" s="143"/>
      <c r="HV27" s="143"/>
      <c r="HW27" s="143"/>
      <c r="HX27" s="143"/>
      <c r="HY27" s="143"/>
      <c r="HZ27" s="143"/>
      <c r="IA27" s="143"/>
      <c r="IB27" s="143"/>
      <c r="IC27" s="143"/>
    </row>
    <row r="28" spans="1:237">
      <c r="A28" s="557" t="s">
        <v>154</v>
      </c>
      <c r="B28" s="560">
        <f>IFERROR((B29+B30+B31+B32+B33),"-")</f>
        <v>0</v>
      </c>
      <c r="C28" s="558" t="str">
        <f>IFERROR(B28/$B$8*100,"-")</f>
        <v>-</v>
      </c>
      <c r="D28" s="560">
        <f>IFERROR((D29+D30+D31+D32+D33),"-")</f>
        <v>0</v>
      </c>
      <c r="E28" s="558" t="str">
        <f>IFERROR(D28/$B$8*100,"-")</f>
        <v>-</v>
      </c>
      <c r="F28" s="560">
        <f>IFERROR((F29+F30+F31+F32+F33),"-")</f>
        <v>0</v>
      </c>
      <c r="G28" s="558" t="str">
        <f>IFERROR(F28/$B$8*100,"-")</f>
        <v>-</v>
      </c>
      <c r="H28" s="560">
        <f>IFERROR((H29+H30+H31+H32+H33),"-")</f>
        <v>0</v>
      </c>
      <c r="I28" s="559" t="str">
        <f>IFERROR(H28/$B$8*100,"-")</f>
        <v>-</v>
      </c>
    </row>
    <row r="29" spans="1:237">
      <c r="A29" s="585" t="s">
        <v>155</v>
      </c>
      <c r="B29" s="512">
        <f>IFERROR(('Financial Statement2'!J69)*$I$5/$I$6,"-")</f>
        <v>0</v>
      </c>
      <c r="C29" s="512"/>
      <c r="D29" s="512">
        <f>IFERROR(('Financial Statement2'!I69)*$I$5/$I$6,"-")</f>
        <v>0</v>
      </c>
      <c r="E29" s="512"/>
      <c r="F29" s="512">
        <f>IFERROR(('Financial Statement2'!H69)*$I$5/$I$6,"-")</f>
        <v>0</v>
      </c>
      <c r="G29" s="512"/>
      <c r="H29" s="512">
        <f>IFERROR(('Financial Statement2'!G69)*$I$5/$I$6,"-")</f>
        <v>0</v>
      </c>
      <c r="I29" s="517"/>
    </row>
    <row r="30" spans="1:237">
      <c r="A30" s="585" t="s">
        <v>156</v>
      </c>
      <c r="B30" s="512">
        <f>IFERROR(('Financial Statement2'!J72)*$I$5/$I$6,"-")</f>
        <v>0</v>
      </c>
      <c r="C30" s="512"/>
      <c r="D30" s="512">
        <f>IFERROR(('Financial Statement2'!I72)*$I$5/$I$6,"-")</f>
        <v>0</v>
      </c>
      <c r="E30" s="512"/>
      <c r="F30" s="512">
        <f>IFERROR(('Financial Statement2'!H72)*$I$5/$I$6,"-")</f>
        <v>0</v>
      </c>
      <c r="G30" s="512"/>
      <c r="H30" s="512">
        <f>IFERROR(('Financial Statement2'!G72)*$I$5/$I$6,"-")</f>
        <v>0</v>
      </c>
      <c r="I30" s="517"/>
    </row>
    <row r="31" spans="1:237">
      <c r="A31" s="583" t="s">
        <v>200</v>
      </c>
      <c r="B31" s="512">
        <f>IFERROR(('Financial Statement2'!J52)*$I$5/$I$6,"-")</f>
        <v>0</v>
      </c>
      <c r="C31" s="512"/>
      <c r="D31" s="512">
        <f>IFERROR(('Financial Statement2'!I52)*$I$5/$I$6,"-")</f>
        <v>0</v>
      </c>
      <c r="E31" s="512"/>
      <c r="F31" s="512">
        <f>IFERROR(('Financial Statement2'!H52)*$I$5/$I$6,"-")</f>
        <v>0</v>
      </c>
      <c r="G31" s="512"/>
      <c r="H31" s="512">
        <f>IFERROR(('Financial Statement2'!G52)*$I$5/$I$6,"-")</f>
        <v>0</v>
      </c>
      <c r="I31" s="517"/>
    </row>
    <row r="32" spans="1:237" ht="30.75" customHeight="1">
      <c r="A32" s="585" t="s">
        <v>157</v>
      </c>
      <c r="B32" s="512">
        <f>IFERROR(('Financial Statement2'!J70+'Financial Statement2'!J71)*$I$5/$I$6,"-")</f>
        <v>0</v>
      </c>
      <c r="C32" s="512"/>
      <c r="D32" s="512">
        <f>IFERROR(('Financial Statement2'!I70+'Financial Statement2'!I71)*$I$5/$I$6,"-")</f>
        <v>0</v>
      </c>
      <c r="E32" s="512"/>
      <c r="F32" s="512">
        <f>IFERROR(('Financial Statement2'!H70+'Financial Statement2'!H71)*$I$5/$I$6,"-")</f>
        <v>0</v>
      </c>
      <c r="G32" s="512"/>
      <c r="H32" s="512">
        <f>IFERROR(('Financial Statement2'!G70+'Financial Statement2'!G71)*$I$5/$I$6,"-")</f>
        <v>0</v>
      </c>
      <c r="I32" s="517"/>
      <c r="J32" s="1141" t="s">
        <v>611</v>
      </c>
      <c r="K32" s="1142"/>
      <c r="L32" s="1142"/>
    </row>
    <row r="33" spans="1:237" ht="16.5" customHeight="1">
      <c r="A33" s="585" t="s">
        <v>158</v>
      </c>
      <c r="B33" s="512">
        <f>IFERROR(('Financial Statement2'!J54+'Financial Statement2'!J73)*$I$5/$I$6,"-")</f>
        <v>0</v>
      </c>
      <c r="C33" s="512"/>
      <c r="D33" s="512">
        <f>IFERROR(('Financial Statement2'!I54+'Financial Statement2'!I73)*$I$5/$I$6,"-")</f>
        <v>0</v>
      </c>
      <c r="E33" s="512"/>
      <c r="F33" s="512">
        <f>IFERROR(('Financial Statement2'!H54+'Financial Statement2'!H73)*$I$5/$I$6,"-")</f>
        <v>0</v>
      </c>
      <c r="G33" s="512"/>
      <c r="H33" s="512">
        <f>IFERROR(('Financial Statement2'!G54+'Financial Statement2'!G73)*$I$5/$I$6,"-")</f>
        <v>0</v>
      </c>
      <c r="I33" s="517"/>
      <c r="J33" s="1141" t="s">
        <v>610</v>
      </c>
      <c r="K33" s="1142"/>
      <c r="L33" s="1142"/>
    </row>
    <row r="34" spans="1:237" s="144" customFormat="1">
      <c r="A34" s="518" t="s">
        <v>22</v>
      </c>
      <c r="B34" s="512">
        <f>IFERROR(('Financial Statement2'!J61+'Financial Statement2'!J64)*$I$5/$I$6,"-")</f>
        <v>0</v>
      </c>
      <c r="C34" s="515" t="str">
        <f>IFERROR(B34/$B$8*100,"-")</f>
        <v>-</v>
      </c>
      <c r="D34" s="512">
        <f>IFERROR(('Financial Statement2'!I61+'Financial Statement2'!I64)*$I$5/$I$6,"-")</f>
        <v>0</v>
      </c>
      <c r="E34" s="515" t="str">
        <f>IFERROR(D34/$B$8*100,"-")</f>
        <v>-</v>
      </c>
      <c r="F34" s="512">
        <f>IFERROR(('Financial Statement2'!H61+'Financial Statement2'!H64)*$I$5/$I$6,"-")</f>
        <v>0</v>
      </c>
      <c r="G34" s="515" t="str">
        <f>IFERROR(F34/$B$8*100,"-")</f>
        <v>-</v>
      </c>
      <c r="H34" s="512">
        <f>IFERROR(('Financial Statement2'!G61+'Financial Statement2'!G64)*$I$5/$I$6,"-")</f>
        <v>0</v>
      </c>
      <c r="I34" s="516" t="str">
        <f>IFERROR(H34/$B$8*100,"-")</f>
        <v>-</v>
      </c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143"/>
      <c r="CA34" s="143"/>
      <c r="CB34" s="143"/>
      <c r="CC34" s="143"/>
      <c r="CD34" s="143"/>
      <c r="CE34" s="143"/>
      <c r="CF34" s="143"/>
      <c r="CG34" s="143"/>
      <c r="CH34" s="143"/>
      <c r="CI34" s="143"/>
      <c r="CJ34" s="143"/>
      <c r="CK34" s="143"/>
      <c r="CL34" s="143"/>
      <c r="CM34" s="143"/>
      <c r="CN34" s="143"/>
      <c r="CO34" s="143"/>
      <c r="CP34" s="143"/>
      <c r="CQ34" s="143"/>
      <c r="CR34" s="143"/>
      <c r="CS34" s="143"/>
      <c r="CT34" s="143"/>
      <c r="CU34" s="143"/>
      <c r="CV34" s="143"/>
      <c r="CW34" s="143"/>
      <c r="CX34" s="143"/>
      <c r="CY34" s="143"/>
      <c r="CZ34" s="143"/>
      <c r="DA34" s="143"/>
      <c r="DB34" s="143"/>
      <c r="DC34" s="143"/>
      <c r="DD34" s="143"/>
      <c r="DE34" s="143"/>
      <c r="DF34" s="143"/>
      <c r="DG34" s="143"/>
      <c r="DH34" s="143"/>
      <c r="DI34" s="143"/>
      <c r="DJ34" s="143"/>
      <c r="DK34" s="143"/>
      <c r="DL34" s="143"/>
      <c r="DM34" s="143"/>
      <c r="DN34" s="143"/>
      <c r="DO34" s="143"/>
      <c r="DP34" s="143"/>
      <c r="DQ34" s="143"/>
      <c r="DR34" s="143"/>
      <c r="DS34" s="143"/>
      <c r="DT34" s="143"/>
      <c r="DU34" s="143"/>
      <c r="DV34" s="143"/>
      <c r="DW34" s="143"/>
      <c r="DX34" s="143"/>
      <c r="DY34" s="143"/>
      <c r="DZ34" s="143"/>
      <c r="EA34" s="143"/>
      <c r="EB34" s="143"/>
      <c r="EC34" s="143"/>
      <c r="ED34" s="143"/>
      <c r="EE34" s="143"/>
      <c r="EF34" s="143"/>
      <c r="EG34" s="143"/>
      <c r="EH34" s="143"/>
      <c r="EI34" s="143"/>
      <c r="EJ34" s="143"/>
      <c r="EK34" s="143"/>
      <c r="EL34" s="143"/>
      <c r="EM34" s="143"/>
      <c r="EN34" s="143"/>
      <c r="EO34" s="143"/>
      <c r="EP34" s="143"/>
      <c r="EQ34" s="143"/>
      <c r="ER34" s="143"/>
      <c r="ES34" s="143"/>
      <c r="ET34" s="143"/>
      <c r="EU34" s="143"/>
      <c r="EV34" s="143"/>
      <c r="EW34" s="143"/>
      <c r="EX34" s="143"/>
      <c r="EY34" s="143"/>
      <c r="EZ34" s="143"/>
      <c r="FA34" s="143"/>
      <c r="FB34" s="143"/>
      <c r="FC34" s="143"/>
      <c r="FD34" s="143"/>
      <c r="FE34" s="143"/>
      <c r="FF34" s="143"/>
      <c r="FG34" s="143"/>
      <c r="FH34" s="143"/>
      <c r="FI34" s="143"/>
      <c r="FJ34" s="143"/>
      <c r="FK34" s="143"/>
      <c r="FL34" s="143"/>
      <c r="FM34" s="143"/>
      <c r="FN34" s="143"/>
      <c r="FO34" s="143"/>
      <c r="FP34" s="143"/>
      <c r="FQ34" s="143"/>
      <c r="FR34" s="143"/>
      <c r="FS34" s="143"/>
      <c r="FT34" s="143"/>
      <c r="FU34" s="143"/>
      <c r="FV34" s="143"/>
      <c r="FW34" s="143"/>
      <c r="FX34" s="143"/>
      <c r="FY34" s="143"/>
      <c r="FZ34" s="143"/>
      <c r="GA34" s="143"/>
      <c r="GB34" s="143"/>
      <c r="GC34" s="143"/>
      <c r="GD34" s="143"/>
      <c r="GE34" s="143"/>
      <c r="GF34" s="143"/>
      <c r="GG34" s="143"/>
      <c r="GH34" s="143"/>
      <c r="GI34" s="143"/>
      <c r="GJ34" s="143"/>
      <c r="GK34" s="143"/>
      <c r="GL34" s="143"/>
      <c r="GM34" s="143"/>
      <c r="GN34" s="143"/>
      <c r="GO34" s="143"/>
      <c r="GP34" s="143"/>
      <c r="GQ34" s="143"/>
      <c r="GR34" s="143"/>
      <c r="GS34" s="143"/>
      <c r="GT34" s="143"/>
      <c r="GU34" s="143"/>
      <c r="GV34" s="143"/>
      <c r="GW34" s="143"/>
      <c r="GX34" s="143"/>
      <c r="GY34" s="143"/>
      <c r="GZ34" s="143"/>
      <c r="HA34" s="143"/>
      <c r="HB34" s="143"/>
      <c r="HC34" s="143"/>
      <c r="HD34" s="143"/>
      <c r="HE34" s="143"/>
      <c r="HF34" s="143"/>
      <c r="HG34" s="143"/>
      <c r="HH34" s="143"/>
      <c r="HI34" s="143"/>
      <c r="HJ34" s="143"/>
      <c r="HK34" s="143"/>
      <c r="HL34" s="143"/>
      <c r="HM34" s="143"/>
      <c r="HN34" s="143"/>
      <c r="HO34" s="143"/>
      <c r="HP34" s="143"/>
      <c r="HQ34" s="143"/>
      <c r="HR34" s="143"/>
      <c r="HS34" s="143"/>
      <c r="HT34" s="143"/>
      <c r="HU34" s="143"/>
      <c r="HV34" s="143"/>
      <c r="HW34" s="143"/>
      <c r="HX34" s="143"/>
      <c r="HY34" s="143"/>
      <c r="HZ34" s="143"/>
      <c r="IA34" s="143"/>
      <c r="IB34" s="143"/>
      <c r="IC34" s="143"/>
    </row>
    <row r="35" spans="1:237" ht="15.75" customHeight="1">
      <c r="A35" s="557" t="s">
        <v>160</v>
      </c>
      <c r="B35" s="560">
        <f>IFERROR(B26-B27-B28-B34,"-")</f>
        <v>0</v>
      </c>
      <c r="C35" s="558" t="str">
        <f>IFERROR(B35/$B$8*100,"-")</f>
        <v>-</v>
      </c>
      <c r="D35" s="560">
        <f>IFERROR(D26-D27-D28-D34,"-")</f>
        <v>0</v>
      </c>
      <c r="E35" s="558" t="str">
        <f>IFERROR(D35/$B$8*100,"-")</f>
        <v>-</v>
      </c>
      <c r="F35" s="560">
        <f>IFERROR(F26-F27-F28-F34,"-")</f>
        <v>0</v>
      </c>
      <c r="G35" s="558" t="str">
        <f>IFERROR(F35/$B$8*100,"-")</f>
        <v>-</v>
      </c>
      <c r="H35" s="560">
        <f>IFERROR(H26-H27-H28-H34,"-")</f>
        <v>0</v>
      </c>
      <c r="I35" s="559" t="str">
        <f>IFERROR(H35/$B$8*100,"-")</f>
        <v>-</v>
      </c>
    </row>
    <row r="36" spans="1:237">
      <c r="A36" s="518" t="s">
        <v>161</v>
      </c>
      <c r="B36" s="512">
        <f>IFERROR(('Financial Statement2'!J74)*$I$5/$I$6,"-")</f>
        <v>0</v>
      </c>
      <c r="C36" s="512"/>
      <c r="D36" s="512">
        <f>IFERROR(('Financial Statement2'!I74)*$I$5/$I$6,"-")</f>
        <v>0</v>
      </c>
      <c r="E36" s="512"/>
      <c r="F36" s="512">
        <f>IFERROR(('Financial Statement2'!H74)*$I$5/$I$6,"-")</f>
        <v>0</v>
      </c>
      <c r="G36" s="512"/>
      <c r="H36" s="512">
        <f>IFERROR(('Financial Statement2'!G74)*$I$5/$I$6,"-")</f>
        <v>0</v>
      </c>
      <c r="I36" s="517"/>
    </row>
    <row r="37" spans="1:237" s="144" customFormat="1">
      <c r="A37" s="586" t="s">
        <v>2</v>
      </c>
      <c r="B37" s="512">
        <f>IFERROR(('Financial Statement2'!J87)*$I$5/$I$6,"-")</f>
        <v>0</v>
      </c>
      <c r="C37" s="515" t="str">
        <f t="shared" ref="C37:C43" si="0">IFERROR(B37/$B$8*100,"-")</f>
        <v>-</v>
      </c>
      <c r="D37" s="512">
        <f>IFERROR(('Financial Statement2'!I87)*$I$5/$I$6,"-")</f>
        <v>0</v>
      </c>
      <c r="E37" s="515" t="str">
        <f t="shared" ref="E37:E43" si="1">IFERROR(D37/$B$8*100,"-")</f>
        <v>-</v>
      </c>
      <c r="F37" s="512">
        <f>IFERROR(('Financial Statement2'!H87)*$I$5/$I$6,"-")</f>
        <v>0</v>
      </c>
      <c r="G37" s="515" t="str">
        <f t="shared" ref="G37:G43" si="2">IFERROR(F37/$B$8*100,"-")</f>
        <v>-</v>
      </c>
      <c r="H37" s="512">
        <f>IFERROR(('Financial Statement2'!G87)*$I$5/$I$6,"-")</f>
        <v>0</v>
      </c>
      <c r="I37" s="516" t="str">
        <f t="shared" ref="I37:I43" si="3">IFERROR(H37/$B$8*100,"-")</f>
        <v>-</v>
      </c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143"/>
      <c r="CA37" s="143"/>
      <c r="CB37" s="143"/>
      <c r="CC37" s="143"/>
      <c r="CD37" s="143"/>
      <c r="CE37" s="143"/>
      <c r="CF37" s="143"/>
      <c r="CG37" s="143"/>
      <c r="CH37" s="143"/>
      <c r="CI37" s="143"/>
      <c r="CJ37" s="143"/>
      <c r="CK37" s="143"/>
      <c r="CL37" s="143"/>
      <c r="CM37" s="143"/>
      <c r="CN37" s="143"/>
      <c r="CO37" s="143"/>
      <c r="CP37" s="143"/>
      <c r="CQ37" s="143"/>
      <c r="CR37" s="143"/>
      <c r="CS37" s="143"/>
      <c r="CT37" s="143"/>
      <c r="CU37" s="143"/>
      <c r="CV37" s="143"/>
      <c r="CW37" s="143"/>
      <c r="CX37" s="143"/>
      <c r="CY37" s="143"/>
      <c r="CZ37" s="143"/>
      <c r="DA37" s="143"/>
      <c r="DB37" s="143"/>
      <c r="DC37" s="143"/>
      <c r="DD37" s="143"/>
      <c r="DE37" s="143"/>
      <c r="DF37" s="143"/>
      <c r="DG37" s="143"/>
      <c r="DH37" s="143"/>
      <c r="DI37" s="143"/>
      <c r="DJ37" s="143"/>
      <c r="DK37" s="143"/>
      <c r="DL37" s="143"/>
      <c r="DM37" s="143"/>
      <c r="DN37" s="143"/>
      <c r="DO37" s="143"/>
      <c r="DP37" s="143"/>
      <c r="DQ37" s="143"/>
      <c r="DR37" s="143"/>
      <c r="DS37" s="143"/>
      <c r="DT37" s="143"/>
      <c r="DU37" s="143"/>
      <c r="DV37" s="143"/>
      <c r="DW37" s="143"/>
      <c r="DX37" s="143"/>
      <c r="DY37" s="143"/>
      <c r="DZ37" s="143"/>
      <c r="EA37" s="143"/>
      <c r="EB37" s="143"/>
      <c r="EC37" s="143"/>
      <c r="ED37" s="143"/>
      <c r="EE37" s="143"/>
      <c r="EF37" s="143"/>
      <c r="EG37" s="143"/>
      <c r="EH37" s="143"/>
      <c r="EI37" s="143"/>
      <c r="EJ37" s="143"/>
      <c r="EK37" s="143"/>
      <c r="EL37" s="143"/>
      <c r="EM37" s="143"/>
      <c r="EN37" s="143"/>
      <c r="EO37" s="143"/>
      <c r="EP37" s="143"/>
      <c r="EQ37" s="143"/>
      <c r="ER37" s="143"/>
      <c r="ES37" s="143"/>
      <c r="ET37" s="143"/>
      <c r="EU37" s="143"/>
      <c r="EV37" s="143"/>
      <c r="EW37" s="143"/>
      <c r="EX37" s="143"/>
      <c r="EY37" s="143"/>
      <c r="EZ37" s="143"/>
      <c r="FA37" s="143"/>
      <c r="FB37" s="143"/>
      <c r="FC37" s="143"/>
      <c r="FD37" s="143"/>
      <c r="FE37" s="143"/>
      <c r="FF37" s="143"/>
      <c r="FG37" s="143"/>
      <c r="FH37" s="143"/>
      <c r="FI37" s="143"/>
      <c r="FJ37" s="143"/>
      <c r="FK37" s="143"/>
      <c r="FL37" s="143"/>
      <c r="FM37" s="143"/>
      <c r="FN37" s="143"/>
      <c r="FO37" s="143"/>
      <c r="FP37" s="143"/>
      <c r="FQ37" s="143"/>
      <c r="FR37" s="143"/>
      <c r="FS37" s="143"/>
      <c r="FT37" s="143"/>
      <c r="FU37" s="143"/>
      <c r="FV37" s="143"/>
      <c r="FW37" s="143"/>
      <c r="FX37" s="143"/>
      <c r="FY37" s="143"/>
      <c r="FZ37" s="143"/>
      <c r="GA37" s="143"/>
      <c r="GB37" s="143"/>
      <c r="GC37" s="143"/>
      <c r="GD37" s="143"/>
      <c r="GE37" s="143"/>
      <c r="GF37" s="143"/>
      <c r="GG37" s="143"/>
      <c r="GH37" s="143"/>
      <c r="GI37" s="143"/>
      <c r="GJ37" s="143"/>
      <c r="GK37" s="143"/>
      <c r="GL37" s="143"/>
      <c r="GM37" s="143"/>
      <c r="GN37" s="143"/>
      <c r="GO37" s="143"/>
      <c r="GP37" s="143"/>
      <c r="GQ37" s="143"/>
      <c r="GR37" s="143"/>
      <c r="GS37" s="143"/>
      <c r="GT37" s="143"/>
      <c r="GU37" s="143"/>
      <c r="GV37" s="143"/>
      <c r="GW37" s="143"/>
      <c r="GX37" s="143"/>
      <c r="GY37" s="143"/>
      <c r="GZ37" s="143"/>
      <c r="HA37" s="143"/>
      <c r="HB37" s="143"/>
      <c r="HC37" s="143"/>
      <c r="HD37" s="143"/>
      <c r="HE37" s="143"/>
      <c r="HF37" s="143"/>
      <c r="HG37" s="143"/>
      <c r="HH37" s="143"/>
      <c r="HI37" s="143"/>
      <c r="HJ37" s="143"/>
      <c r="HK37" s="143"/>
      <c r="HL37" s="143"/>
      <c r="HM37" s="143"/>
      <c r="HN37" s="143"/>
      <c r="HO37" s="143"/>
      <c r="HP37" s="143"/>
      <c r="HQ37" s="143"/>
      <c r="HR37" s="143"/>
      <c r="HS37" s="143"/>
      <c r="HT37" s="143"/>
      <c r="HU37" s="143"/>
      <c r="HV37" s="143"/>
      <c r="HW37" s="143"/>
      <c r="HX37" s="143"/>
      <c r="HY37" s="143"/>
      <c r="HZ37" s="143"/>
      <c r="IA37" s="143"/>
      <c r="IB37" s="143"/>
      <c r="IC37" s="143"/>
    </row>
    <row r="38" spans="1:237" s="183" customFormat="1" ht="15.75" customHeight="1">
      <c r="A38" s="557" t="s">
        <v>23</v>
      </c>
      <c r="B38" s="560">
        <f>IFERROR(B35+B36-B37,"-")</f>
        <v>0</v>
      </c>
      <c r="C38" s="558" t="str">
        <f t="shared" si="0"/>
        <v>-</v>
      </c>
      <c r="D38" s="560">
        <f>IFERROR(D35+D36-D37,"-")</f>
        <v>0</v>
      </c>
      <c r="E38" s="558" t="str">
        <f t="shared" si="1"/>
        <v>-</v>
      </c>
      <c r="F38" s="560">
        <f>IFERROR(F35+F36-F37,"-")</f>
        <v>0</v>
      </c>
      <c r="G38" s="558" t="str">
        <f t="shared" si="2"/>
        <v>-</v>
      </c>
      <c r="H38" s="560">
        <f>IFERROR(H35+H36-H37,"-")</f>
        <v>0</v>
      </c>
      <c r="I38" s="559" t="str">
        <f t="shared" si="3"/>
        <v>-</v>
      </c>
      <c r="J38" s="587"/>
      <c r="K38" s="587"/>
      <c r="L38" s="587"/>
      <c r="M38" s="587"/>
      <c r="N38" s="587"/>
      <c r="O38" s="587"/>
      <c r="P38" s="587"/>
      <c r="Q38" s="587"/>
      <c r="R38" s="587"/>
      <c r="S38" s="587"/>
      <c r="T38" s="587"/>
      <c r="U38" s="587"/>
      <c r="V38" s="587"/>
      <c r="W38" s="587"/>
      <c r="X38" s="587"/>
      <c r="Y38" s="587"/>
      <c r="Z38" s="587"/>
      <c r="AA38" s="587"/>
      <c r="AB38" s="587"/>
      <c r="AC38" s="587"/>
      <c r="AD38" s="587"/>
      <c r="AE38" s="587"/>
      <c r="AF38" s="587"/>
      <c r="AG38" s="587"/>
      <c r="AH38" s="587"/>
      <c r="AI38" s="587"/>
      <c r="AJ38" s="587"/>
      <c r="AK38" s="587"/>
      <c r="AL38" s="587"/>
      <c r="AM38" s="587"/>
      <c r="AN38" s="587"/>
      <c r="AO38" s="587"/>
      <c r="AP38" s="587"/>
      <c r="AQ38" s="587"/>
      <c r="AR38" s="587"/>
      <c r="AS38" s="587"/>
      <c r="AT38" s="587"/>
      <c r="AU38" s="587"/>
      <c r="AV38" s="587"/>
      <c r="AW38" s="587"/>
      <c r="AX38" s="587"/>
      <c r="AY38" s="587"/>
      <c r="AZ38" s="587"/>
      <c r="BA38" s="587"/>
      <c r="BB38" s="587"/>
      <c r="BC38" s="587"/>
      <c r="BD38" s="587"/>
      <c r="BE38" s="587"/>
      <c r="BF38" s="587"/>
      <c r="BG38" s="587"/>
      <c r="BH38" s="587"/>
      <c r="BI38" s="587"/>
      <c r="BJ38" s="587"/>
      <c r="BK38" s="587"/>
      <c r="BL38" s="587"/>
      <c r="BM38" s="587"/>
      <c r="BN38" s="587"/>
      <c r="BO38" s="587"/>
      <c r="BP38" s="587"/>
      <c r="BQ38" s="587"/>
      <c r="BR38" s="587"/>
      <c r="BS38" s="587"/>
      <c r="BT38" s="587"/>
      <c r="BU38" s="587"/>
      <c r="BV38" s="587"/>
      <c r="BW38" s="587"/>
      <c r="BX38" s="587"/>
      <c r="BY38" s="587"/>
      <c r="BZ38" s="587"/>
      <c r="CA38" s="587"/>
      <c r="CB38" s="587"/>
      <c r="CC38" s="587"/>
      <c r="CD38" s="587"/>
      <c r="CE38" s="587"/>
      <c r="CF38" s="587"/>
      <c r="CG38" s="587"/>
      <c r="CH38" s="587"/>
      <c r="CI38" s="587"/>
      <c r="CJ38" s="587"/>
      <c r="CK38" s="587"/>
      <c r="CL38" s="587"/>
      <c r="CM38" s="587"/>
      <c r="CN38" s="587"/>
      <c r="CO38" s="587"/>
      <c r="CP38" s="587"/>
      <c r="CQ38" s="587"/>
      <c r="CR38" s="587"/>
      <c r="CS38" s="587"/>
      <c r="CT38" s="587"/>
      <c r="CU38" s="587"/>
      <c r="CV38" s="587"/>
      <c r="CW38" s="587"/>
      <c r="CX38" s="587"/>
      <c r="CY38" s="587"/>
      <c r="CZ38" s="587"/>
      <c r="DA38" s="587"/>
      <c r="DB38" s="587"/>
      <c r="DC38" s="587"/>
      <c r="DD38" s="587"/>
      <c r="DE38" s="587"/>
      <c r="DF38" s="587"/>
      <c r="DG38" s="587"/>
      <c r="DH38" s="587"/>
      <c r="DI38" s="587"/>
      <c r="DJ38" s="587"/>
      <c r="DK38" s="587"/>
      <c r="DL38" s="587"/>
      <c r="DM38" s="587"/>
      <c r="DN38" s="587"/>
      <c r="DO38" s="587"/>
      <c r="DP38" s="587"/>
      <c r="DQ38" s="587"/>
      <c r="DR38" s="587"/>
      <c r="DS38" s="587"/>
      <c r="DT38" s="587"/>
      <c r="DU38" s="587"/>
      <c r="DV38" s="587"/>
      <c r="DW38" s="587"/>
      <c r="DX38" s="587"/>
      <c r="DY38" s="587"/>
      <c r="DZ38" s="587"/>
      <c r="EA38" s="587"/>
      <c r="EB38" s="587"/>
      <c r="EC38" s="587"/>
      <c r="ED38" s="587"/>
      <c r="EE38" s="587"/>
      <c r="EF38" s="587"/>
      <c r="EG38" s="587"/>
      <c r="EH38" s="587"/>
      <c r="EI38" s="587"/>
      <c r="EJ38" s="587"/>
      <c r="EK38" s="587"/>
      <c r="EL38" s="587"/>
      <c r="EM38" s="587"/>
      <c r="EN38" s="587"/>
      <c r="EO38" s="587"/>
      <c r="EP38" s="587"/>
      <c r="EQ38" s="587"/>
      <c r="ER38" s="587"/>
      <c r="ES38" s="587"/>
      <c r="ET38" s="587"/>
      <c r="EU38" s="587"/>
      <c r="EV38" s="587"/>
      <c r="EW38" s="587"/>
      <c r="EX38" s="587"/>
      <c r="EY38" s="587"/>
      <c r="EZ38" s="587"/>
      <c r="FA38" s="587"/>
      <c r="FB38" s="587"/>
      <c r="FC38" s="587"/>
      <c r="FD38" s="587"/>
      <c r="FE38" s="587"/>
      <c r="FF38" s="587"/>
      <c r="FG38" s="587"/>
      <c r="FH38" s="587"/>
      <c r="FI38" s="587"/>
      <c r="FJ38" s="587"/>
      <c r="FK38" s="587"/>
      <c r="FL38" s="587"/>
      <c r="FM38" s="587"/>
      <c r="FN38" s="587"/>
      <c r="FO38" s="587"/>
      <c r="FP38" s="587"/>
      <c r="FQ38" s="587"/>
      <c r="FR38" s="587"/>
      <c r="FS38" s="587"/>
      <c r="FT38" s="587"/>
      <c r="FU38" s="587"/>
      <c r="FV38" s="587"/>
      <c r="FW38" s="587"/>
      <c r="FX38" s="587"/>
      <c r="FY38" s="587"/>
      <c r="FZ38" s="587"/>
      <c r="GA38" s="587"/>
      <c r="GB38" s="587"/>
      <c r="GC38" s="587"/>
      <c r="GD38" s="587"/>
      <c r="GE38" s="587"/>
      <c r="GF38" s="587"/>
      <c r="GG38" s="587"/>
      <c r="GH38" s="587"/>
      <c r="GI38" s="587"/>
      <c r="GJ38" s="587"/>
      <c r="GK38" s="587"/>
      <c r="GL38" s="587"/>
      <c r="GM38" s="587"/>
      <c r="GN38" s="587"/>
      <c r="GO38" s="587"/>
      <c r="GP38" s="587"/>
      <c r="GQ38" s="587"/>
      <c r="GR38" s="587"/>
      <c r="GS38" s="587"/>
      <c r="GT38" s="587"/>
      <c r="GU38" s="587"/>
      <c r="GV38" s="587"/>
      <c r="GW38" s="587"/>
      <c r="GX38" s="587"/>
      <c r="GY38" s="587"/>
      <c r="GZ38" s="587"/>
      <c r="HA38" s="587"/>
      <c r="HB38" s="587"/>
      <c r="HC38" s="587"/>
      <c r="HD38" s="587"/>
      <c r="HE38" s="587"/>
      <c r="HF38" s="587"/>
      <c r="HG38" s="587"/>
      <c r="HH38" s="587"/>
      <c r="HI38" s="587"/>
      <c r="HJ38" s="587"/>
      <c r="HK38" s="587"/>
      <c r="HL38" s="587"/>
      <c r="HM38" s="587"/>
      <c r="HN38" s="587"/>
      <c r="HO38" s="587"/>
      <c r="HP38" s="587"/>
      <c r="HQ38" s="587"/>
      <c r="HR38" s="587"/>
      <c r="HS38" s="587"/>
      <c r="HT38" s="587"/>
      <c r="HU38" s="587"/>
      <c r="HV38" s="587"/>
      <c r="HW38" s="587"/>
      <c r="HX38" s="587"/>
      <c r="HY38" s="587"/>
      <c r="HZ38" s="587"/>
      <c r="IA38" s="587"/>
      <c r="IB38" s="587"/>
      <c r="IC38" s="587"/>
    </row>
    <row r="39" spans="1:237" s="144" customFormat="1" ht="45">
      <c r="A39" s="588" t="s">
        <v>162</v>
      </c>
      <c r="B39" s="589">
        <f>IFERROR(B38+B27+B34-B36,"-")</f>
        <v>0</v>
      </c>
      <c r="C39" s="580" t="str">
        <f t="shared" si="0"/>
        <v>-</v>
      </c>
      <c r="D39" s="589">
        <f>IFERROR(D38+D27+D34-D36,"-")</f>
        <v>0</v>
      </c>
      <c r="E39" s="580" t="str">
        <f t="shared" si="1"/>
        <v>-</v>
      </c>
      <c r="F39" s="589">
        <f>IFERROR(F38+F27+F34-F36,"-")</f>
        <v>0</v>
      </c>
      <c r="G39" s="580" t="str">
        <f t="shared" si="2"/>
        <v>-</v>
      </c>
      <c r="H39" s="589">
        <f>IFERROR(H38+H27+H34-H36,"-")</f>
        <v>0</v>
      </c>
      <c r="I39" s="581" t="str">
        <f t="shared" si="3"/>
        <v>-</v>
      </c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  <c r="BP39" s="143"/>
      <c r="BQ39" s="143"/>
      <c r="BR39" s="143"/>
      <c r="BS39" s="143"/>
      <c r="BT39" s="143"/>
      <c r="BU39" s="143"/>
      <c r="BV39" s="143"/>
      <c r="BW39" s="143"/>
      <c r="BX39" s="143"/>
      <c r="BY39" s="143"/>
      <c r="BZ39" s="143"/>
      <c r="CA39" s="143"/>
      <c r="CB39" s="143"/>
      <c r="CC39" s="143"/>
      <c r="CD39" s="143"/>
      <c r="CE39" s="143"/>
      <c r="CF39" s="143"/>
      <c r="CG39" s="143"/>
      <c r="CH39" s="143"/>
      <c r="CI39" s="143"/>
      <c r="CJ39" s="143"/>
      <c r="CK39" s="143"/>
      <c r="CL39" s="143"/>
      <c r="CM39" s="143"/>
      <c r="CN39" s="143"/>
      <c r="CO39" s="143"/>
      <c r="CP39" s="143"/>
      <c r="CQ39" s="143"/>
      <c r="CR39" s="143"/>
      <c r="CS39" s="143"/>
      <c r="CT39" s="143"/>
      <c r="CU39" s="143"/>
      <c r="CV39" s="143"/>
      <c r="CW39" s="143"/>
      <c r="CX39" s="143"/>
      <c r="CY39" s="143"/>
      <c r="CZ39" s="143"/>
      <c r="DA39" s="143"/>
      <c r="DB39" s="143"/>
      <c r="DC39" s="143"/>
      <c r="DD39" s="143"/>
      <c r="DE39" s="143"/>
      <c r="DF39" s="143"/>
      <c r="DG39" s="143"/>
      <c r="DH39" s="143"/>
      <c r="DI39" s="143"/>
      <c r="DJ39" s="143"/>
      <c r="DK39" s="143"/>
      <c r="DL39" s="143"/>
      <c r="DM39" s="143"/>
      <c r="DN39" s="143"/>
      <c r="DO39" s="143"/>
      <c r="DP39" s="143"/>
      <c r="DQ39" s="143"/>
      <c r="DR39" s="143"/>
      <c r="DS39" s="143"/>
      <c r="DT39" s="143"/>
      <c r="DU39" s="143"/>
      <c r="DV39" s="143"/>
      <c r="DW39" s="143"/>
      <c r="DX39" s="143"/>
      <c r="DY39" s="143"/>
      <c r="DZ39" s="143"/>
      <c r="EA39" s="143"/>
      <c r="EB39" s="143"/>
      <c r="EC39" s="143"/>
      <c r="ED39" s="143"/>
      <c r="EE39" s="143"/>
      <c r="EF39" s="143"/>
      <c r="EG39" s="143"/>
      <c r="EH39" s="143"/>
      <c r="EI39" s="143"/>
      <c r="EJ39" s="143"/>
      <c r="EK39" s="143"/>
      <c r="EL39" s="143"/>
      <c r="EM39" s="143"/>
      <c r="EN39" s="143"/>
      <c r="EO39" s="143"/>
      <c r="EP39" s="143"/>
      <c r="EQ39" s="143"/>
      <c r="ER39" s="143"/>
      <c r="ES39" s="143"/>
      <c r="ET39" s="143"/>
      <c r="EU39" s="143"/>
      <c r="EV39" s="143"/>
      <c r="EW39" s="143"/>
      <c r="EX39" s="143"/>
      <c r="EY39" s="143"/>
      <c r="EZ39" s="143"/>
      <c r="FA39" s="143"/>
      <c r="FB39" s="143"/>
      <c r="FC39" s="143"/>
      <c r="FD39" s="143"/>
      <c r="FE39" s="143"/>
      <c r="FF39" s="143"/>
      <c r="FG39" s="143"/>
      <c r="FH39" s="143"/>
      <c r="FI39" s="143"/>
      <c r="FJ39" s="143"/>
      <c r="FK39" s="143"/>
      <c r="FL39" s="143"/>
      <c r="FM39" s="143"/>
      <c r="FN39" s="143"/>
      <c r="FO39" s="143"/>
      <c r="FP39" s="143"/>
      <c r="FQ39" s="143"/>
      <c r="FR39" s="143"/>
      <c r="FS39" s="143"/>
      <c r="FT39" s="143"/>
      <c r="FU39" s="143"/>
      <c r="FV39" s="143"/>
      <c r="FW39" s="143"/>
      <c r="FX39" s="143"/>
      <c r="FY39" s="143"/>
      <c r="FZ39" s="143"/>
      <c r="GA39" s="143"/>
      <c r="GB39" s="143"/>
      <c r="GC39" s="143"/>
      <c r="GD39" s="143"/>
      <c r="GE39" s="143"/>
      <c r="GF39" s="143"/>
      <c r="GG39" s="143"/>
      <c r="GH39" s="143"/>
      <c r="GI39" s="143"/>
      <c r="GJ39" s="143"/>
      <c r="GK39" s="143"/>
      <c r="GL39" s="143"/>
      <c r="GM39" s="143"/>
      <c r="GN39" s="143"/>
      <c r="GO39" s="143"/>
      <c r="GP39" s="143"/>
      <c r="GQ39" s="143"/>
      <c r="GR39" s="143"/>
      <c r="GS39" s="143"/>
      <c r="GT39" s="143"/>
      <c r="GU39" s="143"/>
      <c r="GV39" s="143"/>
      <c r="GW39" s="143"/>
      <c r="GX39" s="143"/>
      <c r="GY39" s="143"/>
      <c r="GZ39" s="143"/>
      <c r="HA39" s="143"/>
      <c r="HB39" s="143"/>
      <c r="HC39" s="143"/>
      <c r="HD39" s="143"/>
      <c r="HE39" s="143"/>
      <c r="HF39" s="143"/>
      <c r="HG39" s="143"/>
      <c r="HH39" s="143"/>
      <c r="HI39" s="143"/>
      <c r="HJ39" s="143"/>
      <c r="HK39" s="143"/>
      <c r="HL39" s="143"/>
      <c r="HM39" s="143"/>
      <c r="HN39" s="143"/>
      <c r="HO39" s="143"/>
      <c r="HP39" s="143"/>
      <c r="HQ39" s="143"/>
      <c r="HR39" s="143"/>
      <c r="HS39" s="143"/>
      <c r="HT39" s="143"/>
      <c r="HU39" s="143"/>
      <c r="HV39" s="143"/>
      <c r="HW39" s="143"/>
      <c r="HX39" s="143"/>
      <c r="HY39" s="143"/>
      <c r="HZ39" s="143"/>
      <c r="IA39" s="143"/>
      <c r="IB39" s="143"/>
      <c r="IC39" s="143"/>
    </row>
    <row r="40" spans="1:237" s="144" customFormat="1">
      <c r="A40" s="590" t="s">
        <v>121</v>
      </c>
      <c r="B40" s="591">
        <f>+B22</f>
        <v>0</v>
      </c>
      <c r="C40" s="580" t="str">
        <f t="shared" si="0"/>
        <v>-</v>
      </c>
      <c r="D40" s="591">
        <f>+D22</f>
        <v>0</v>
      </c>
      <c r="E40" s="580" t="str">
        <f t="shared" si="1"/>
        <v>-</v>
      </c>
      <c r="F40" s="591">
        <f>+F22</f>
        <v>0</v>
      </c>
      <c r="G40" s="580" t="str">
        <f t="shared" si="2"/>
        <v>-</v>
      </c>
      <c r="H40" s="591">
        <f>+H22</f>
        <v>0</v>
      </c>
      <c r="I40" s="581" t="str">
        <f t="shared" si="3"/>
        <v>-</v>
      </c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3"/>
      <c r="BT40" s="143"/>
      <c r="BU40" s="143"/>
      <c r="BV40" s="143"/>
      <c r="BW40" s="143"/>
      <c r="BX40" s="143"/>
      <c r="BY40" s="143"/>
      <c r="BZ40" s="143"/>
      <c r="CA40" s="143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3"/>
      <c r="CP40" s="143"/>
      <c r="CQ40" s="143"/>
      <c r="CR40" s="143"/>
      <c r="CS40" s="143"/>
      <c r="CT40" s="143"/>
      <c r="CU40" s="143"/>
      <c r="CV40" s="143"/>
      <c r="CW40" s="143"/>
      <c r="CX40" s="143"/>
      <c r="CY40" s="143"/>
      <c r="CZ40" s="143"/>
      <c r="DA40" s="143"/>
      <c r="DB40" s="143"/>
      <c r="DC40" s="143"/>
      <c r="DD40" s="143"/>
      <c r="DE40" s="143"/>
      <c r="DF40" s="143"/>
      <c r="DG40" s="143"/>
      <c r="DH40" s="143"/>
      <c r="DI40" s="143"/>
      <c r="DJ40" s="143"/>
      <c r="DK40" s="143"/>
      <c r="DL40" s="143"/>
      <c r="DM40" s="143"/>
      <c r="DN40" s="143"/>
      <c r="DO40" s="143"/>
      <c r="DP40" s="143"/>
      <c r="DQ40" s="143"/>
      <c r="DR40" s="143"/>
      <c r="DS40" s="143"/>
      <c r="DT40" s="143"/>
      <c r="DU40" s="143"/>
      <c r="DV40" s="143"/>
      <c r="DW40" s="143"/>
      <c r="DX40" s="143"/>
      <c r="DY40" s="143"/>
      <c r="DZ40" s="143"/>
      <c r="EA40" s="143"/>
      <c r="EB40" s="143"/>
      <c r="EC40" s="143"/>
      <c r="ED40" s="143"/>
      <c r="EE40" s="143"/>
      <c r="EF40" s="143"/>
      <c r="EG40" s="143"/>
      <c r="EH40" s="143"/>
      <c r="EI40" s="143"/>
      <c r="EJ40" s="143"/>
      <c r="EK40" s="143"/>
      <c r="EL40" s="143"/>
      <c r="EM40" s="143"/>
      <c r="EN40" s="143"/>
      <c r="EO40" s="143"/>
      <c r="EP40" s="143"/>
      <c r="EQ40" s="143"/>
      <c r="ER40" s="143"/>
      <c r="ES40" s="143"/>
      <c r="ET40" s="143"/>
      <c r="EU40" s="143"/>
      <c r="EV40" s="143"/>
      <c r="EW40" s="143"/>
      <c r="EX40" s="143"/>
      <c r="EY40" s="143"/>
      <c r="EZ40" s="143"/>
      <c r="FA40" s="143"/>
      <c r="FB40" s="143"/>
      <c r="FC40" s="143"/>
      <c r="FD40" s="143"/>
      <c r="FE40" s="143"/>
      <c r="FF40" s="143"/>
      <c r="FG40" s="143"/>
      <c r="FH40" s="143"/>
      <c r="FI40" s="143"/>
      <c r="FJ40" s="143"/>
      <c r="FK40" s="143"/>
      <c r="FL40" s="143"/>
      <c r="FM40" s="143"/>
      <c r="FN40" s="143"/>
      <c r="FO40" s="143"/>
      <c r="FP40" s="143"/>
      <c r="FQ40" s="143"/>
      <c r="FR40" s="143"/>
      <c r="FS40" s="143"/>
      <c r="FT40" s="143"/>
      <c r="FU40" s="143"/>
      <c r="FV40" s="143"/>
      <c r="FW40" s="143"/>
      <c r="FX40" s="143"/>
      <c r="FY40" s="143"/>
      <c r="FZ40" s="143"/>
      <c r="GA40" s="143"/>
      <c r="GB40" s="143"/>
      <c r="GC40" s="143"/>
      <c r="GD40" s="143"/>
      <c r="GE40" s="143"/>
      <c r="GF40" s="143"/>
      <c r="GG40" s="143"/>
      <c r="GH40" s="143"/>
      <c r="GI40" s="143"/>
      <c r="GJ40" s="143"/>
      <c r="GK40" s="143"/>
      <c r="GL40" s="143"/>
      <c r="GM40" s="143"/>
      <c r="GN40" s="143"/>
      <c r="GO40" s="143"/>
      <c r="GP40" s="143"/>
      <c r="GQ40" s="143"/>
      <c r="GR40" s="143"/>
      <c r="GS40" s="143"/>
      <c r="GT40" s="143"/>
      <c r="GU40" s="143"/>
      <c r="GV40" s="143"/>
      <c r="GW40" s="143"/>
      <c r="GX40" s="143"/>
      <c r="GY40" s="143"/>
      <c r="GZ40" s="143"/>
      <c r="HA40" s="143"/>
      <c r="HB40" s="143"/>
      <c r="HC40" s="143"/>
      <c r="HD40" s="143"/>
      <c r="HE40" s="143"/>
      <c r="HF40" s="143"/>
      <c r="HG40" s="143"/>
      <c r="HH40" s="143"/>
      <c r="HI40" s="143"/>
      <c r="HJ40" s="143"/>
      <c r="HK40" s="143"/>
      <c r="HL40" s="143"/>
      <c r="HM40" s="143"/>
      <c r="HN40" s="143"/>
      <c r="HO40" s="143"/>
      <c r="HP40" s="143"/>
      <c r="HQ40" s="143"/>
      <c r="HR40" s="143"/>
      <c r="HS40" s="143"/>
      <c r="HT40" s="143"/>
      <c r="HU40" s="143"/>
      <c r="HV40" s="143"/>
      <c r="HW40" s="143"/>
      <c r="HX40" s="143"/>
      <c r="HY40" s="143"/>
      <c r="HZ40" s="143"/>
      <c r="IA40" s="143"/>
      <c r="IB40" s="143"/>
      <c r="IC40" s="143"/>
    </row>
    <row r="41" spans="1:237" s="144" customFormat="1">
      <c r="A41" s="590" t="s">
        <v>122</v>
      </c>
      <c r="B41" s="591">
        <f>+B31</f>
        <v>0</v>
      </c>
      <c r="C41" s="580" t="str">
        <f t="shared" si="0"/>
        <v>-</v>
      </c>
      <c r="D41" s="591">
        <f>+D31</f>
        <v>0</v>
      </c>
      <c r="E41" s="580" t="str">
        <f t="shared" si="1"/>
        <v>-</v>
      </c>
      <c r="F41" s="591">
        <f>+F31</f>
        <v>0</v>
      </c>
      <c r="G41" s="580" t="str">
        <f t="shared" si="2"/>
        <v>-</v>
      </c>
      <c r="H41" s="591">
        <f>+H31</f>
        <v>0</v>
      </c>
      <c r="I41" s="581" t="str">
        <f t="shared" si="3"/>
        <v>-</v>
      </c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3"/>
      <c r="BK41" s="143"/>
      <c r="BL41" s="143"/>
      <c r="BM41" s="143"/>
      <c r="BN41" s="143"/>
      <c r="BO41" s="143"/>
      <c r="BP41" s="143"/>
      <c r="BQ41" s="143"/>
      <c r="BR41" s="143"/>
      <c r="BS41" s="143"/>
      <c r="BT41" s="143"/>
      <c r="BU41" s="143"/>
      <c r="BV41" s="143"/>
      <c r="BW41" s="143"/>
      <c r="BX41" s="143"/>
      <c r="BY41" s="143"/>
      <c r="BZ41" s="143"/>
      <c r="CA41" s="143"/>
      <c r="CB41" s="143"/>
      <c r="CC41" s="143"/>
      <c r="CD41" s="143"/>
      <c r="CE41" s="143"/>
      <c r="CF41" s="143"/>
      <c r="CG41" s="143"/>
      <c r="CH41" s="143"/>
      <c r="CI41" s="143"/>
      <c r="CJ41" s="143"/>
      <c r="CK41" s="143"/>
      <c r="CL41" s="143"/>
      <c r="CM41" s="143"/>
      <c r="CN41" s="143"/>
      <c r="CO41" s="143"/>
      <c r="CP41" s="143"/>
      <c r="CQ41" s="143"/>
      <c r="CR41" s="143"/>
      <c r="CS41" s="143"/>
      <c r="CT41" s="143"/>
      <c r="CU41" s="143"/>
      <c r="CV41" s="143"/>
      <c r="CW41" s="143"/>
      <c r="CX41" s="143"/>
      <c r="CY41" s="143"/>
      <c r="CZ41" s="143"/>
      <c r="DA41" s="143"/>
      <c r="DB41" s="143"/>
      <c r="DC41" s="143"/>
      <c r="DD41" s="143"/>
      <c r="DE41" s="143"/>
      <c r="DF41" s="143"/>
      <c r="DG41" s="143"/>
      <c r="DH41" s="143"/>
      <c r="DI41" s="143"/>
      <c r="DJ41" s="143"/>
      <c r="DK41" s="143"/>
      <c r="DL41" s="143"/>
      <c r="DM41" s="143"/>
      <c r="DN41" s="143"/>
      <c r="DO41" s="143"/>
      <c r="DP41" s="143"/>
      <c r="DQ41" s="143"/>
      <c r="DR41" s="143"/>
      <c r="DS41" s="143"/>
      <c r="DT41" s="143"/>
      <c r="DU41" s="143"/>
      <c r="DV41" s="143"/>
      <c r="DW41" s="143"/>
      <c r="DX41" s="143"/>
      <c r="DY41" s="143"/>
      <c r="DZ41" s="143"/>
      <c r="EA41" s="143"/>
      <c r="EB41" s="143"/>
      <c r="EC41" s="143"/>
      <c r="ED41" s="143"/>
      <c r="EE41" s="143"/>
      <c r="EF41" s="143"/>
      <c r="EG41" s="143"/>
      <c r="EH41" s="143"/>
      <c r="EI41" s="143"/>
      <c r="EJ41" s="143"/>
      <c r="EK41" s="143"/>
      <c r="EL41" s="143"/>
      <c r="EM41" s="143"/>
      <c r="EN41" s="143"/>
      <c r="EO41" s="143"/>
      <c r="EP41" s="143"/>
      <c r="EQ41" s="143"/>
      <c r="ER41" s="143"/>
      <c r="ES41" s="143"/>
      <c r="ET41" s="143"/>
      <c r="EU41" s="143"/>
      <c r="EV41" s="143"/>
      <c r="EW41" s="143"/>
      <c r="EX41" s="143"/>
      <c r="EY41" s="143"/>
      <c r="EZ41" s="143"/>
      <c r="FA41" s="143"/>
      <c r="FB41" s="143"/>
      <c r="FC41" s="143"/>
      <c r="FD41" s="143"/>
      <c r="FE41" s="143"/>
      <c r="FF41" s="143"/>
      <c r="FG41" s="143"/>
      <c r="FH41" s="143"/>
      <c r="FI41" s="143"/>
      <c r="FJ41" s="143"/>
      <c r="FK41" s="143"/>
      <c r="FL41" s="143"/>
      <c r="FM41" s="143"/>
      <c r="FN41" s="143"/>
      <c r="FO41" s="143"/>
      <c r="FP41" s="143"/>
      <c r="FQ41" s="143"/>
      <c r="FR41" s="143"/>
      <c r="FS41" s="143"/>
      <c r="FT41" s="143"/>
      <c r="FU41" s="143"/>
      <c r="FV41" s="143"/>
      <c r="FW41" s="143"/>
      <c r="FX41" s="143"/>
      <c r="FY41" s="143"/>
      <c r="FZ41" s="143"/>
      <c r="GA41" s="143"/>
      <c r="GB41" s="143"/>
      <c r="GC41" s="143"/>
      <c r="GD41" s="143"/>
      <c r="GE41" s="143"/>
      <c r="GF41" s="143"/>
      <c r="GG41" s="143"/>
      <c r="GH41" s="143"/>
      <c r="GI41" s="143"/>
      <c r="GJ41" s="143"/>
      <c r="GK41" s="143"/>
      <c r="GL41" s="143"/>
      <c r="GM41" s="143"/>
      <c r="GN41" s="143"/>
      <c r="GO41" s="143"/>
      <c r="GP41" s="143"/>
      <c r="GQ41" s="143"/>
      <c r="GR41" s="143"/>
      <c r="GS41" s="143"/>
      <c r="GT41" s="143"/>
      <c r="GU41" s="143"/>
      <c r="GV41" s="143"/>
      <c r="GW41" s="143"/>
      <c r="GX41" s="143"/>
      <c r="GY41" s="143"/>
      <c r="GZ41" s="143"/>
      <c r="HA41" s="143"/>
      <c r="HB41" s="143"/>
      <c r="HC41" s="143"/>
      <c r="HD41" s="143"/>
      <c r="HE41" s="143"/>
      <c r="HF41" s="143"/>
      <c r="HG41" s="143"/>
      <c r="HH41" s="143"/>
      <c r="HI41" s="143"/>
      <c r="HJ41" s="143"/>
      <c r="HK41" s="143"/>
      <c r="HL41" s="143"/>
      <c r="HM41" s="143"/>
      <c r="HN41" s="143"/>
      <c r="HO41" s="143"/>
      <c r="HP41" s="143"/>
      <c r="HQ41" s="143"/>
      <c r="HR41" s="143"/>
      <c r="HS41" s="143"/>
      <c r="HT41" s="143"/>
      <c r="HU41" s="143"/>
      <c r="HV41" s="143"/>
      <c r="HW41" s="143"/>
      <c r="HX41" s="143"/>
      <c r="HY41" s="143"/>
      <c r="HZ41" s="143"/>
      <c r="IA41" s="143"/>
      <c r="IB41" s="143"/>
      <c r="IC41" s="143"/>
    </row>
    <row r="42" spans="1:237" s="144" customFormat="1" ht="30">
      <c r="A42" s="590" t="s">
        <v>153</v>
      </c>
      <c r="B42" s="591">
        <f>+B32</f>
        <v>0</v>
      </c>
      <c r="C42" s="580" t="str">
        <f t="shared" si="0"/>
        <v>-</v>
      </c>
      <c r="D42" s="591">
        <f>+D32</f>
        <v>0</v>
      </c>
      <c r="E42" s="580" t="str">
        <f t="shared" si="1"/>
        <v>-</v>
      </c>
      <c r="F42" s="591">
        <f>+F32</f>
        <v>0</v>
      </c>
      <c r="G42" s="580" t="str">
        <f t="shared" si="2"/>
        <v>-</v>
      </c>
      <c r="H42" s="591">
        <f>+H32</f>
        <v>0</v>
      </c>
      <c r="I42" s="581" t="str">
        <f t="shared" si="3"/>
        <v>-</v>
      </c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3"/>
      <c r="BP42" s="143"/>
      <c r="BQ42" s="143"/>
      <c r="BR42" s="143"/>
      <c r="BS42" s="143"/>
      <c r="BT42" s="143"/>
      <c r="BU42" s="143"/>
      <c r="BV42" s="143"/>
      <c r="BW42" s="143"/>
      <c r="BX42" s="143"/>
      <c r="BY42" s="143"/>
      <c r="BZ42" s="143"/>
      <c r="CA42" s="143"/>
      <c r="CB42" s="143"/>
      <c r="CC42" s="143"/>
      <c r="CD42" s="143"/>
      <c r="CE42" s="143"/>
      <c r="CF42" s="143"/>
      <c r="CG42" s="143"/>
      <c r="CH42" s="143"/>
      <c r="CI42" s="143"/>
      <c r="CJ42" s="143"/>
      <c r="CK42" s="143"/>
      <c r="CL42" s="143"/>
      <c r="CM42" s="143"/>
      <c r="CN42" s="143"/>
      <c r="CO42" s="143"/>
      <c r="CP42" s="143"/>
      <c r="CQ42" s="143"/>
      <c r="CR42" s="143"/>
      <c r="CS42" s="143"/>
      <c r="CT42" s="143"/>
      <c r="CU42" s="143"/>
      <c r="CV42" s="143"/>
      <c r="CW42" s="143"/>
      <c r="CX42" s="143"/>
      <c r="CY42" s="143"/>
      <c r="CZ42" s="143"/>
      <c r="DA42" s="143"/>
      <c r="DB42" s="143"/>
      <c r="DC42" s="143"/>
      <c r="DD42" s="143"/>
      <c r="DE42" s="143"/>
      <c r="DF42" s="143"/>
      <c r="DG42" s="143"/>
      <c r="DH42" s="143"/>
      <c r="DI42" s="143"/>
      <c r="DJ42" s="143"/>
      <c r="DK42" s="143"/>
      <c r="DL42" s="143"/>
      <c r="DM42" s="143"/>
      <c r="DN42" s="143"/>
      <c r="DO42" s="143"/>
      <c r="DP42" s="143"/>
      <c r="DQ42" s="143"/>
      <c r="DR42" s="143"/>
      <c r="DS42" s="143"/>
      <c r="DT42" s="143"/>
      <c r="DU42" s="143"/>
      <c r="DV42" s="143"/>
      <c r="DW42" s="143"/>
      <c r="DX42" s="143"/>
      <c r="DY42" s="143"/>
      <c r="DZ42" s="143"/>
      <c r="EA42" s="143"/>
      <c r="EB42" s="143"/>
      <c r="EC42" s="143"/>
      <c r="ED42" s="143"/>
      <c r="EE42" s="143"/>
      <c r="EF42" s="143"/>
      <c r="EG42" s="143"/>
      <c r="EH42" s="143"/>
      <c r="EI42" s="143"/>
      <c r="EJ42" s="143"/>
      <c r="EK42" s="143"/>
      <c r="EL42" s="143"/>
      <c r="EM42" s="143"/>
      <c r="EN42" s="143"/>
      <c r="EO42" s="143"/>
      <c r="EP42" s="143"/>
      <c r="EQ42" s="143"/>
      <c r="ER42" s="143"/>
      <c r="ES42" s="143"/>
      <c r="ET42" s="143"/>
      <c r="EU42" s="143"/>
      <c r="EV42" s="143"/>
      <c r="EW42" s="143"/>
      <c r="EX42" s="143"/>
      <c r="EY42" s="143"/>
      <c r="EZ42" s="143"/>
      <c r="FA42" s="143"/>
      <c r="FB42" s="143"/>
      <c r="FC42" s="143"/>
      <c r="FD42" s="143"/>
      <c r="FE42" s="143"/>
      <c r="FF42" s="143"/>
      <c r="FG42" s="143"/>
      <c r="FH42" s="143"/>
      <c r="FI42" s="143"/>
      <c r="FJ42" s="143"/>
      <c r="FK42" s="143"/>
      <c r="FL42" s="143"/>
      <c r="FM42" s="143"/>
      <c r="FN42" s="143"/>
      <c r="FO42" s="143"/>
      <c r="FP42" s="143"/>
      <c r="FQ42" s="143"/>
      <c r="FR42" s="143"/>
      <c r="FS42" s="143"/>
      <c r="FT42" s="143"/>
      <c r="FU42" s="143"/>
      <c r="FV42" s="143"/>
      <c r="FW42" s="143"/>
      <c r="FX42" s="143"/>
      <c r="FY42" s="143"/>
      <c r="FZ42" s="143"/>
      <c r="GA42" s="143"/>
      <c r="GB42" s="143"/>
      <c r="GC42" s="143"/>
      <c r="GD42" s="143"/>
      <c r="GE42" s="143"/>
      <c r="GF42" s="143"/>
      <c r="GG42" s="143"/>
      <c r="GH42" s="143"/>
      <c r="GI42" s="143"/>
      <c r="GJ42" s="143"/>
      <c r="GK42" s="143"/>
      <c r="GL42" s="143"/>
      <c r="GM42" s="143"/>
      <c r="GN42" s="143"/>
      <c r="GO42" s="143"/>
      <c r="GP42" s="143"/>
      <c r="GQ42" s="143"/>
      <c r="GR42" s="143"/>
      <c r="GS42" s="143"/>
      <c r="GT42" s="143"/>
      <c r="GU42" s="143"/>
      <c r="GV42" s="143"/>
      <c r="GW42" s="143"/>
      <c r="GX42" s="143"/>
      <c r="GY42" s="143"/>
      <c r="GZ42" s="143"/>
      <c r="HA42" s="143"/>
      <c r="HB42" s="143"/>
      <c r="HC42" s="143"/>
      <c r="HD42" s="143"/>
      <c r="HE42" s="143"/>
      <c r="HF42" s="143"/>
      <c r="HG42" s="143"/>
      <c r="HH42" s="143"/>
      <c r="HI42" s="143"/>
      <c r="HJ42" s="143"/>
      <c r="HK42" s="143"/>
      <c r="HL42" s="143"/>
      <c r="HM42" s="143"/>
      <c r="HN42" s="143"/>
      <c r="HO42" s="143"/>
      <c r="HP42" s="143"/>
      <c r="HQ42" s="143"/>
      <c r="HR42" s="143"/>
      <c r="HS42" s="143"/>
      <c r="HT42" s="143"/>
      <c r="HU42" s="143"/>
      <c r="HV42" s="143"/>
      <c r="HW42" s="143"/>
      <c r="HX42" s="143"/>
      <c r="HY42" s="143"/>
      <c r="HZ42" s="143"/>
      <c r="IA42" s="143"/>
      <c r="IB42" s="143"/>
      <c r="IC42" s="143"/>
    </row>
    <row r="43" spans="1:237" s="183" customFormat="1" ht="15.75" customHeight="1" thickBot="1">
      <c r="A43" s="620" t="s">
        <v>24</v>
      </c>
      <c r="B43" s="621">
        <f>IFERROR(B39+B40+B41+B42,"-")</f>
        <v>0</v>
      </c>
      <c r="C43" s="622" t="str">
        <f t="shared" si="0"/>
        <v>-</v>
      </c>
      <c r="D43" s="621">
        <f>IFERROR(D39+D40+D41+D42,"-")</f>
        <v>0</v>
      </c>
      <c r="E43" s="622" t="str">
        <f t="shared" si="1"/>
        <v>-</v>
      </c>
      <c r="F43" s="621">
        <f>IFERROR(F39+F40+F41+F42,"-")</f>
        <v>0</v>
      </c>
      <c r="G43" s="622" t="str">
        <f t="shared" si="2"/>
        <v>-</v>
      </c>
      <c r="H43" s="621">
        <f>IFERROR(H39+H40+H41+H42,"-")</f>
        <v>0</v>
      </c>
      <c r="I43" s="623" t="str">
        <f t="shared" si="3"/>
        <v>-</v>
      </c>
      <c r="J43" s="587"/>
      <c r="K43" s="587"/>
      <c r="L43" s="587"/>
      <c r="M43" s="587"/>
      <c r="N43" s="587"/>
      <c r="O43" s="587"/>
      <c r="P43" s="587"/>
      <c r="Q43" s="587"/>
      <c r="R43" s="587"/>
      <c r="S43" s="587"/>
      <c r="T43" s="587"/>
      <c r="U43" s="587"/>
      <c r="V43" s="587"/>
      <c r="W43" s="587"/>
      <c r="X43" s="587"/>
      <c r="Y43" s="587"/>
      <c r="Z43" s="587"/>
      <c r="AA43" s="587"/>
      <c r="AB43" s="587"/>
      <c r="AC43" s="587"/>
      <c r="AD43" s="587"/>
      <c r="AE43" s="587"/>
      <c r="AF43" s="587"/>
      <c r="AG43" s="587"/>
      <c r="AH43" s="587"/>
      <c r="AI43" s="587"/>
      <c r="AJ43" s="587"/>
      <c r="AK43" s="587"/>
      <c r="AL43" s="587"/>
      <c r="AM43" s="587"/>
      <c r="AN43" s="587"/>
      <c r="AO43" s="587"/>
      <c r="AP43" s="587"/>
      <c r="AQ43" s="587"/>
      <c r="AR43" s="587"/>
      <c r="AS43" s="587"/>
      <c r="AT43" s="587"/>
      <c r="AU43" s="587"/>
      <c r="AV43" s="587"/>
      <c r="AW43" s="587"/>
      <c r="AX43" s="587"/>
      <c r="AY43" s="587"/>
      <c r="AZ43" s="587"/>
      <c r="BA43" s="587"/>
      <c r="BB43" s="587"/>
      <c r="BC43" s="587"/>
      <c r="BD43" s="587"/>
      <c r="BE43" s="587"/>
      <c r="BF43" s="587"/>
      <c r="BG43" s="587"/>
      <c r="BH43" s="587"/>
      <c r="BI43" s="587"/>
      <c r="BJ43" s="587"/>
      <c r="BK43" s="587"/>
      <c r="BL43" s="587"/>
      <c r="BM43" s="587"/>
      <c r="BN43" s="587"/>
      <c r="BO43" s="587"/>
      <c r="BP43" s="587"/>
      <c r="BQ43" s="587"/>
      <c r="BR43" s="587"/>
      <c r="BS43" s="587"/>
      <c r="BT43" s="587"/>
      <c r="BU43" s="587"/>
      <c r="BV43" s="587"/>
      <c r="BW43" s="587"/>
      <c r="BX43" s="587"/>
      <c r="BY43" s="587"/>
      <c r="BZ43" s="587"/>
      <c r="CA43" s="587"/>
      <c r="CB43" s="587"/>
      <c r="CC43" s="587"/>
      <c r="CD43" s="587"/>
      <c r="CE43" s="587"/>
      <c r="CF43" s="587"/>
      <c r="CG43" s="587"/>
      <c r="CH43" s="587"/>
      <c r="CI43" s="587"/>
      <c r="CJ43" s="587"/>
      <c r="CK43" s="587"/>
      <c r="CL43" s="587"/>
      <c r="CM43" s="587"/>
      <c r="CN43" s="587"/>
      <c r="CO43" s="587"/>
      <c r="CP43" s="587"/>
      <c r="CQ43" s="587"/>
      <c r="CR43" s="587"/>
      <c r="CS43" s="587"/>
      <c r="CT43" s="587"/>
      <c r="CU43" s="587"/>
      <c r="CV43" s="587"/>
      <c r="CW43" s="587"/>
      <c r="CX43" s="587"/>
      <c r="CY43" s="587"/>
      <c r="CZ43" s="587"/>
      <c r="DA43" s="587"/>
      <c r="DB43" s="587"/>
      <c r="DC43" s="587"/>
      <c r="DD43" s="587"/>
      <c r="DE43" s="587"/>
      <c r="DF43" s="587"/>
      <c r="DG43" s="587"/>
      <c r="DH43" s="587"/>
      <c r="DI43" s="587"/>
      <c r="DJ43" s="587"/>
      <c r="DK43" s="587"/>
      <c r="DL43" s="587"/>
      <c r="DM43" s="587"/>
      <c r="DN43" s="587"/>
      <c r="DO43" s="587"/>
      <c r="DP43" s="587"/>
      <c r="DQ43" s="587"/>
      <c r="DR43" s="587"/>
      <c r="DS43" s="587"/>
      <c r="DT43" s="587"/>
      <c r="DU43" s="587"/>
      <c r="DV43" s="587"/>
      <c r="DW43" s="587"/>
      <c r="DX43" s="587"/>
      <c r="DY43" s="587"/>
      <c r="DZ43" s="587"/>
      <c r="EA43" s="587"/>
      <c r="EB43" s="587"/>
      <c r="EC43" s="587"/>
      <c r="ED43" s="587"/>
      <c r="EE43" s="587"/>
      <c r="EF43" s="587"/>
      <c r="EG43" s="587"/>
      <c r="EH43" s="587"/>
      <c r="EI43" s="587"/>
      <c r="EJ43" s="587"/>
      <c r="EK43" s="587"/>
      <c r="EL43" s="587"/>
      <c r="EM43" s="587"/>
      <c r="EN43" s="587"/>
      <c r="EO43" s="587"/>
      <c r="EP43" s="587"/>
      <c r="EQ43" s="587"/>
      <c r="ER43" s="587"/>
      <c r="ES43" s="587"/>
      <c r="ET43" s="587"/>
      <c r="EU43" s="587"/>
      <c r="EV43" s="587"/>
      <c r="EW43" s="587"/>
      <c r="EX43" s="587"/>
      <c r="EY43" s="587"/>
      <c r="EZ43" s="587"/>
      <c r="FA43" s="587"/>
      <c r="FB43" s="587"/>
      <c r="FC43" s="587"/>
      <c r="FD43" s="587"/>
      <c r="FE43" s="587"/>
      <c r="FF43" s="587"/>
      <c r="FG43" s="587"/>
      <c r="FH43" s="587"/>
      <c r="FI43" s="587"/>
      <c r="FJ43" s="587"/>
      <c r="FK43" s="587"/>
      <c r="FL43" s="587"/>
      <c r="FM43" s="587"/>
      <c r="FN43" s="587"/>
      <c r="FO43" s="587"/>
      <c r="FP43" s="587"/>
      <c r="FQ43" s="587"/>
      <c r="FR43" s="587"/>
      <c r="FS43" s="587"/>
      <c r="FT43" s="587"/>
      <c r="FU43" s="587"/>
      <c r="FV43" s="587"/>
      <c r="FW43" s="587"/>
      <c r="FX43" s="587"/>
      <c r="FY43" s="587"/>
      <c r="FZ43" s="587"/>
      <c r="GA43" s="587"/>
      <c r="GB43" s="587"/>
      <c r="GC43" s="587"/>
      <c r="GD43" s="587"/>
      <c r="GE43" s="587"/>
      <c r="GF43" s="587"/>
      <c r="GG43" s="587"/>
      <c r="GH43" s="587"/>
      <c r="GI43" s="587"/>
      <c r="GJ43" s="587"/>
      <c r="GK43" s="587"/>
      <c r="GL43" s="587"/>
      <c r="GM43" s="587"/>
      <c r="GN43" s="587"/>
      <c r="GO43" s="587"/>
      <c r="GP43" s="587"/>
      <c r="GQ43" s="587"/>
      <c r="GR43" s="587"/>
      <c r="GS43" s="587"/>
      <c r="GT43" s="587"/>
      <c r="GU43" s="587"/>
      <c r="GV43" s="587"/>
      <c r="GW43" s="587"/>
      <c r="GX43" s="587"/>
      <c r="GY43" s="587"/>
      <c r="GZ43" s="587"/>
      <c r="HA43" s="587"/>
      <c r="HB43" s="587"/>
      <c r="HC43" s="587"/>
      <c r="HD43" s="587"/>
      <c r="HE43" s="587"/>
      <c r="HF43" s="587"/>
      <c r="HG43" s="587"/>
      <c r="HH43" s="587"/>
      <c r="HI43" s="587"/>
      <c r="HJ43" s="587"/>
      <c r="HK43" s="587"/>
      <c r="HL43" s="587"/>
      <c r="HM43" s="587"/>
      <c r="HN43" s="587"/>
      <c r="HO43" s="587"/>
      <c r="HP43" s="587"/>
      <c r="HQ43" s="587"/>
      <c r="HR43" s="587"/>
      <c r="HS43" s="587"/>
      <c r="HT43" s="587"/>
      <c r="HU43" s="587"/>
      <c r="HV43" s="587"/>
      <c r="HW43" s="587"/>
      <c r="HX43" s="587"/>
      <c r="HY43" s="587"/>
      <c r="HZ43" s="587"/>
      <c r="IA43" s="587"/>
      <c r="IB43" s="587"/>
      <c r="IC43" s="587"/>
    </row>
    <row r="44" spans="1:237" ht="15.75" thickBot="1">
      <c r="A44" s="631"/>
      <c r="B44" s="632"/>
      <c r="C44" s="633"/>
      <c r="D44" s="632"/>
      <c r="E44" s="633"/>
      <c r="F44" s="632"/>
      <c r="G44" s="633"/>
      <c r="H44" s="632"/>
      <c r="I44" s="633"/>
    </row>
    <row r="45" spans="1:237">
      <c r="A45" s="1149" t="s">
        <v>25</v>
      </c>
      <c r="B45" s="638">
        <f>B5</f>
        <v>0</v>
      </c>
      <c r="C45" s="639" t="s">
        <v>19</v>
      </c>
      <c r="D45" s="638" t="str">
        <f>D5</f>
        <v>-</v>
      </c>
      <c r="E45" s="639" t="s">
        <v>19</v>
      </c>
      <c r="F45" s="638" t="str">
        <f>F5</f>
        <v>-</v>
      </c>
      <c r="G45" s="639" t="s">
        <v>19</v>
      </c>
      <c r="H45" s="638" t="str">
        <f>H5</f>
        <v>-</v>
      </c>
      <c r="I45" s="640" t="s">
        <v>19</v>
      </c>
    </row>
    <row r="46" spans="1:237" ht="14.25" customHeight="1">
      <c r="A46" s="1147"/>
      <c r="B46" s="567" t="str">
        <f>B6</f>
        <v>Rs. Lakhs</v>
      </c>
      <c r="C46" s="561">
        <f>B45</f>
        <v>0</v>
      </c>
      <c r="D46" s="567" t="str">
        <f>D6</f>
        <v>Rs. Lakhs</v>
      </c>
      <c r="E46" s="561" t="str">
        <f>D45</f>
        <v>-</v>
      </c>
      <c r="F46" s="567" t="str">
        <f>F6</f>
        <v>Rs. Lakhs</v>
      </c>
      <c r="G46" s="561" t="str">
        <f>F45</f>
        <v>-</v>
      </c>
      <c r="H46" s="567" t="str">
        <f>H6</f>
        <v>Rs. Lakhs</v>
      </c>
      <c r="I46" s="641" t="str">
        <f>H45</f>
        <v>-</v>
      </c>
    </row>
    <row r="47" spans="1:237" ht="30">
      <c r="A47" s="522" t="s">
        <v>163</v>
      </c>
      <c r="B47" s="512">
        <f>IFERROR(('Financial Statement2'!J108)*$I$5/$I$6,"-")</f>
        <v>0</v>
      </c>
      <c r="C47" s="512">
        <f t="shared" ref="C47:E56" si="4">IFERROR(+B47-D47,"-")</f>
        <v>0</v>
      </c>
      <c r="D47" s="512">
        <f>IFERROR(('Financial Statement2'!I108)*$I$5/$I$6,"-")</f>
        <v>0</v>
      </c>
      <c r="E47" s="512">
        <f t="shared" ref="E47:E54" si="5">IFERROR(+D47-F47,"-")</f>
        <v>0</v>
      </c>
      <c r="F47" s="512">
        <f>IFERROR(('Financial Statement2'!H108)*$I$5/$I$6,"-")</f>
        <v>0</v>
      </c>
      <c r="G47" s="512">
        <f t="shared" ref="G47:G56" si="6">IFERROR(+F47-H47,"-")</f>
        <v>0</v>
      </c>
      <c r="H47" s="512">
        <f>IFERROR(('Financial Statement2'!G108)*$I$5/$I$6,"-")</f>
        <v>0</v>
      </c>
      <c r="I47" s="517">
        <f t="shared" ref="I47:I56" si="7">IFERROR(+H47-J47,"-")</f>
        <v>0</v>
      </c>
    </row>
    <row r="48" spans="1:237" ht="30">
      <c r="A48" s="522" t="s">
        <v>173</v>
      </c>
      <c r="B48" s="512">
        <f>IFERROR(('Financial Statement2'!J120)*$I$5/$I$6,"-")</f>
        <v>0</v>
      </c>
      <c r="C48" s="512">
        <f t="shared" si="4"/>
        <v>0</v>
      </c>
      <c r="D48" s="512">
        <f>IFERROR(('Financial Statement2'!I120)*$I$5/$I$6,"-")</f>
        <v>0</v>
      </c>
      <c r="E48" s="512">
        <f t="shared" si="5"/>
        <v>0</v>
      </c>
      <c r="F48" s="512">
        <f>IFERROR(('Financial Statement2'!H120)*$I$5/$I$6,"-")</f>
        <v>0</v>
      </c>
      <c r="G48" s="512">
        <f t="shared" si="6"/>
        <v>0</v>
      </c>
      <c r="H48" s="512">
        <f>IFERROR(('Financial Statement2'!G120)*$I$5/$I$6,"-")</f>
        <v>0</v>
      </c>
      <c r="I48" s="517">
        <f t="shared" si="7"/>
        <v>0</v>
      </c>
    </row>
    <row r="49" spans="1:237" ht="45">
      <c r="A49" s="522" t="s">
        <v>167</v>
      </c>
      <c r="B49" s="512">
        <f>IFERROR(('Financial Statement2'!J115+'Financial Statement2'!J116+'Financial Statement2'!J118+'Financial Statement2'!J119)*$I$5/$I$6,"-")</f>
        <v>0</v>
      </c>
      <c r="C49" s="512">
        <f t="shared" si="4"/>
        <v>0</v>
      </c>
      <c r="D49" s="512">
        <f>IFERROR(('Financial Statement2'!I115+'Financial Statement2'!I116+'Financial Statement2'!I118+'Financial Statement2'!I119)*$I$5/$I$6,"-")</f>
        <v>0</v>
      </c>
      <c r="E49" s="512">
        <f t="shared" si="5"/>
        <v>0</v>
      </c>
      <c r="F49" s="512">
        <f>IFERROR(('Financial Statement2'!H115+'Financial Statement2'!H116+'Financial Statement2'!H118+'Financial Statement2'!H119)*$I$5/$I$6,"-")</f>
        <v>0</v>
      </c>
      <c r="G49" s="512">
        <f t="shared" si="6"/>
        <v>0</v>
      </c>
      <c r="H49" s="512">
        <f>IFERROR(('Financial Statement2'!G115+'Financial Statement2'!G116+'Financial Statement2'!G118+'Financial Statement2'!G119)*$I$5/$I$6,"-")</f>
        <v>0</v>
      </c>
      <c r="I49" s="517">
        <f t="shared" si="7"/>
        <v>0</v>
      </c>
    </row>
    <row r="50" spans="1:237" s="183" customFormat="1" ht="15.75" customHeight="1">
      <c r="A50" s="557" t="s">
        <v>26</v>
      </c>
      <c r="B50" s="560">
        <f>IFERROR(SUM(B47:B49),"0.00")</f>
        <v>0</v>
      </c>
      <c r="C50" s="560">
        <f t="shared" si="4"/>
        <v>0</v>
      </c>
      <c r="D50" s="560">
        <f>IFERROR(SUM(D47:D49),"0.00")</f>
        <v>0</v>
      </c>
      <c r="E50" s="560">
        <f t="shared" si="5"/>
        <v>0</v>
      </c>
      <c r="F50" s="560">
        <f>IFERROR(SUM(F47:F49),"0.00")</f>
        <v>0</v>
      </c>
      <c r="G50" s="560">
        <f t="shared" si="6"/>
        <v>0</v>
      </c>
      <c r="H50" s="560">
        <f>IFERROR(SUM(H47:H49),"0.00")</f>
        <v>0</v>
      </c>
      <c r="I50" s="642">
        <f t="shared" si="7"/>
        <v>0</v>
      </c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87"/>
      <c r="Y50" s="587"/>
      <c r="Z50" s="587"/>
      <c r="AA50" s="587"/>
      <c r="AB50" s="587"/>
      <c r="AC50" s="587"/>
      <c r="AD50" s="587"/>
      <c r="AE50" s="587"/>
      <c r="AF50" s="587"/>
      <c r="AG50" s="587"/>
      <c r="AH50" s="587"/>
      <c r="AI50" s="587"/>
      <c r="AJ50" s="587"/>
      <c r="AK50" s="587"/>
      <c r="AL50" s="587"/>
      <c r="AM50" s="587"/>
      <c r="AN50" s="587"/>
      <c r="AO50" s="587"/>
      <c r="AP50" s="587"/>
      <c r="AQ50" s="587"/>
      <c r="AR50" s="587"/>
      <c r="AS50" s="587"/>
      <c r="AT50" s="587"/>
      <c r="AU50" s="587"/>
      <c r="AV50" s="587"/>
      <c r="AW50" s="587"/>
      <c r="AX50" s="587"/>
      <c r="AY50" s="587"/>
      <c r="AZ50" s="587"/>
      <c r="BA50" s="587"/>
      <c r="BB50" s="587"/>
      <c r="BC50" s="587"/>
      <c r="BD50" s="587"/>
      <c r="BE50" s="587"/>
      <c r="BF50" s="587"/>
      <c r="BG50" s="587"/>
      <c r="BH50" s="587"/>
      <c r="BI50" s="587"/>
      <c r="BJ50" s="587"/>
      <c r="BK50" s="587"/>
      <c r="BL50" s="587"/>
      <c r="BM50" s="587"/>
      <c r="BN50" s="587"/>
      <c r="BO50" s="587"/>
      <c r="BP50" s="587"/>
      <c r="BQ50" s="587"/>
      <c r="BR50" s="587"/>
      <c r="BS50" s="587"/>
      <c r="BT50" s="587"/>
      <c r="BU50" s="587"/>
      <c r="BV50" s="587"/>
      <c r="BW50" s="587"/>
      <c r="BX50" s="587"/>
      <c r="BY50" s="587"/>
      <c r="BZ50" s="587"/>
      <c r="CA50" s="587"/>
      <c r="CB50" s="587"/>
      <c r="CC50" s="587"/>
      <c r="CD50" s="587"/>
      <c r="CE50" s="587"/>
      <c r="CF50" s="587"/>
      <c r="CG50" s="587"/>
      <c r="CH50" s="587"/>
      <c r="CI50" s="587"/>
      <c r="CJ50" s="587"/>
      <c r="CK50" s="587"/>
      <c r="CL50" s="587"/>
      <c r="CM50" s="587"/>
      <c r="CN50" s="587"/>
      <c r="CO50" s="587"/>
      <c r="CP50" s="587"/>
      <c r="CQ50" s="587"/>
      <c r="CR50" s="587"/>
      <c r="CS50" s="587"/>
      <c r="CT50" s="587"/>
      <c r="CU50" s="587"/>
      <c r="CV50" s="587"/>
      <c r="CW50" s="587"/>
      <c r="CX50" s="587"/>
      <c r="CY50" s="587"/>
      <c r="CZ50" s="587"/>
      <c r="DA50" s="587"/>
      <c r="DB50" s="587"/>
      <c r="DC50" s="587"/>
      <c r="DD50" s="587"/>
      <c r="DE50" s="587"/>
      <c r="DF50" s="587"/>
      <c r="DG50" s="587"/>
      <c r="DH50" s="587"/>
      <c r="DI50" s="587"/>
      <c r="DJ50" s="587"/>
      <c r="DK50" s="587"/>
      <c r="DL50" s="587"/>
      <c r="DM50" s="587"/>
      <c r="DN50" s="587"/>
      <c r="DO50" s="587"/>
      <c r="DP50" s="587"/>
      <c r="DQ50" s="587"/>
      <c r="DR50" s="587"/>
      <c r="DS50" s="587"/>
      <c r="DT50" s="587"/>
      <c r="DU50" s="587"/>
      <c r="DV50" s="587"/>
      <c r="DW50" s="587"/>
      <c r="DX50" s="587"/>
      <c r="DY50" s="587"/>
      <c r="DZ50" s="587"/>
      <c r="EA50" s="587"/>
      <c r="EB50" s="587"/>
      <c r="EC50" s="587"/>
      <c r="ED50" s="587"/>
      <c r="EE50" s="587"/>
      <c r="EF50" s="587"/>
      <c r="EG50" s="587"/>
      <c r="EH50" s="587"/>
      <c r="EI50" s="587"/>
      <c r="EJ50" s="587"/>
      <c r="EK50" s="587"/>
      <c r="EL50" s="587"/>
      <c r="EM50" s="587"/>
      <c r="EN50" s="587"/>
      <c r="EO50" s="587"/>
      <c r="EP50" s="587"/>
      <c r="EQ50" s="587"/>
      <c r="ER50" s="587"/>
      <c r="ES50" s="587"/>
      <c r="ET50" s="587"/>
      <c r="EU50" s="587"/>
      <c r="EV50" s="587"/>
      <c r="EW50" s="587"/>
      <c r="EX50" s="587"/>
      <c r="EY50" s="587"/>
      <c r="EZ50" s="587"/>
      <c r="FA50" s="587"/>
      <c r="FB50" s="587"/>
      <c r="FC50" s="587"/>
      <c r="FD50" s="587"/>
      <c r="FE50" s="587"/>
      <c r="FF50" s="587"/>
      <c r="FG50" s="587"/>
      <c r="FH50" s="587"/>
      <c r="FI50" s="587"/>
      <c r="FJ50" s="587"/>
      <c r="FK50" s="587"/>
      <c r="FL50" s="587"/>
      <c r="FM50" s="587"/>
      <c r="FN50" s="587"/>
      <c r="FO50" s="587"/>
      <c r="FP50" s="587"/>
      <c r="FQ50" s="587"/>
      <c r="FR50" s="587"/>
      <c r="FS50" s="587"/>
      <c r="FT50" s="587"/>
      <c r="FU50" s="587"/>
      <c r="FV50" s="587"/>
      <c r="FW50" s="587"/>
      <c r="FX50" s="587"/>
      <c r="FY50" s="587"/>
      <c r="FZ50" s="587"/>
      <c r="GA50" s="587"/>
      <c r="GB50" s="587"/>
      <c r="GC50" s="587"/>
      <c r="GD50" s="587"/>
      <c r="GE50" s="587"/>
      <c r="GF50" s="587"/>
      <c r="GG50" s="587"/>
      <c r="GH50" s="587"/>
      <c r="GI50" s="587"/>
      <c r="GJ50" s="587"/>
      <c r="GK50" s="587"/>
      <c r="GL50" s="587"/>
      <c r="GM50" s="587"/>
      <c r="GN50" s="587"/>
      <c r="GO50" s="587"/>
      <c r="GP50" s="587"/>
      <c r="GQ50" s="587"/>
      <c r="GR50" s="587"/>
      <c r="GS50" s="587"/>
      <c r="GT50" s="587"/>
      <c r="GU50" s="587"/>
      <c r="GV50" s="587"/>
      <c r="GW50" s="587"/>
      <c r="GX50" s="587"/>
      <c r="GY50" s="587"/>
      <c r="GZ50" s="587"/>
      <c r="HA50" s="587"/>
      <c r="HB50" s="587"/>
      <c r="HC50" s="587"/>
      <c r="HD50" s="587"/>
      <c r="HE50" s="587"/>
      <c r="HF50" s="587"/>
      <c r="HG50" s="587"/>
      <c r="HH50" s="587"/>
      <c r="HI50" s="587"/>
      <c r="HJ50" s="587"/>
      <c r="HK50" s="587"/>
      <c r="HL50" s="587"/>
      <c r="HM50" s="587"/>
      <c r="HN50" s="587"/>
      <c r="HO50" s="587"/>
      <c r="HP50" s="587"/>
      <c r="HQ50" s="587"/>
      <c r="HR50" s="587"/>
      <c r="HS50" s="587"/>
      <c r="HT50" s="587"/>
      <c r="HU50" s="587"/>
      <c r="HV50" s="587"/>
      <c r="HW50" s="587"/>
      <c r="HX50" s="587"/>
      <c r="HY50" s="587"/>
      <c r="HZ50" s="587"/>
      <c r="IA50" s="587"/>
      <c r="IB50" s="587"/>
      <c r="IC50" s="587"/>
    </row>
    <row r="51" spans="1:237">
      <c r="A51" s="522" t="s">
        <v>27</v>
      </c>
      <c r="B51" s="512">
        <f>IFERROR(('Financial Statement2'!J117)*$I$5/$I$6,"-")</f>
        <v>0</v>
      </c>
      <c r="C51" s="512">
        <f t="shared" si="4"/>
        <v>0</v>
      </c>
      <c r="D51" s="512">
        <f>IFERROR(('Financial Statement2'!I117)*$I$5/$I$6,"-")</f>
        <v>0</v>
      </c>
      <c r="E51" s="512">
        <f t="shared" si="5"/>
        <v>0</v>
      </c>
      <c r="F51" s="512">
        <f>IFERROR(('Financial Statement2'!H117)*$I$5/$I$6,"-")</f>
        <v>0</v>
      </c>
      <c r="G51" s="512">
        <f t="shared" si="6"/>
        <v>0</v>
      </c>
      <c r="H51" s="512">
        <f>IFERROR(('Financial Statement2'!G117)*$I$5/$I$6,"-")</f>
        <v>0</v>
      </c>
      <c r="I51" s="517">
        <f t="shared" si="7"/>
        <v>0</v>
      </c>
    </row>
    <row r="52" spans="1:237" s="183" customFormat="1" ht="15.75" customHeight="1">
      <c r="A52" s="557" t="s">
        <v>174</v>
      </c>
      <c r="B52" s="560">
        <f>IFERROR(B50+B59-B83-B86-B75-B51,"0.00")</f>
        <v>0</v>
      </c>
      <c r="C52" s="560">
        <f t="shared" si="4"/>
        <v>0</v>
      </c>
      <c r="D52" s="560">
        <f>IFERROR(D50+D59-D83-D86-D75-D51,"0.00")</f>
        <v>0</v>
      </c>
      <c r="E52" s="560">
        <f t="shared" si="5"/>
        <v>0</v>
      </c>
      <c r="F52" s="560">
        <f>IFERROR(F50+F59-F83-F86-F75-F51,"0.00")</f>
        <v>0</v>
      </c>
      <c r="G52" s="560">
        <f t="shared" si="6"/>
        <v>0</v>
      </c>
      <c r="H52" s="560">
        <f>IFERROR(H50+H59-H83-H86-H75-H51,"0.00")</f>
        <v>0</v>
      </c>
      <c r="I52" s="642">
        <f t="shared" si="7"/>
        <v>0</v>
      </c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87"/>
      <c r="AB52" s="587"/>
      <c r="AC52" s="587"/>
      <c r="AD52" s="587"/>
      <c r="AE52" s="587"/>
      <c r="AF52" s="587"/>
      <c r="AG52" s="587"/>
      <c r="AH52" s="587"/>
      <c r="AI52" s="587"/>
      <c r="AJ52" s="587"/>
      <c r="AK52" s="587"/>
      <c r="AL52" s="587"/>
      <c r="AM52" s="587"/>
      <c r="AN52" s="587"/>
      <c r="AO52" s="587"/>
      <c r="AP52" s="587"/>
      <c r="AQ52" s="587"/>
      <c r="AR52" s="587"/>
      <c r="AS52" s="587"/>
      <c r="AT52" s="587"/>
      <c r="AU52" s="587"/>
      <c r="AV52" s="587"/>
      <c r="AW52" s="587"/>
      <c r="AX52" s="587"/>
      <c r="AY52" s="587"/>
      <c r="AZ52" s="587"/>
      <c r="BA52" s="587"/>
      <c r="BB52" s="587"/>
      <c r="BC52" s="587"/>
      <c r="BD52" s="587"/>
      <c r="BE52" s="587"/>
      <c r="BF52" s="587"/>
      <c r="BG52" s="587"/>
      <c r="BH52" s="587"/>
      <c r="BI52" s="587"/>
      <c r="BJ52" s="587"/>
      <c r="BK52" s="587"/>
      <c r="BL52" s="587"/>
      <c r="BM52" s="587"/>
      <c r="BN52" s="587"/>
      <c r="BO52" s="587"/>
      <c r="BP52" s="587"/>
      <c r="BQ52" s="587"/>
      <c r="BR52" s="587"/>
      <c r="BS52" s="587"/>
      <c r="BT52" s="587"/>
      <c r="BU52" s="587"/>
      <c r="BV52" s="587"/>
      <c r="BW52" s="587"/>
      <c r="BX52" s="587"/>
      <c r="BY52" s="587"/>
      <c r="BZ52" s="587"/>
      <c r="CA52" s="587"/>
      <c r="CB52" s="587"/>
      <c r="CC52" s="587"/>
      <c r="CD52" s="587"/>
      <c r="CE52" s="587"/>
      <c r="CF52" s="587"/>
      <c r="CG52" s="587"/>
      <c r="CH52" s="587"/>
      <c r="CI52" s="587"/>
      <c r="CJ52" s="587"/>
      <c r="CK52" s="587"/>
      <c r="CL52" s="587"/>
      <c r="CM52" s="587"/>
      <c r="CN52" s="587"/>
      <c r="CO52" s="587"/>
      <c r="CP52" s="587"/>
      <c r="CQ52" s="587"/>
      <c r="CR52" s="587"/>
      <c r="CS52" s="587"/>
      <c r="CT52" s="587"/>
      <c r="CU52" s="587"/>
      <c r="CV52" s="587"/>
      <c r="CW52" s="587"/>
      <c r="CX52" s="587"/>
      <c r="CY52" s="587"/>
      <c r="CZ52" s="587"/>
      <c r="DA52" s="587"/>
      <c r="DB52" s="587"/>
      <c r="DC52" s="587"/>
      <c r="DD52" s="587"/>
      <c r="DE52" s="587"/>
      <c r="DF52" s="587"/>
      <c r="DG52" s="587"/>
      <c r="DH52" s="587"/>
      <c r="DI52" s="587"/>
      <c r="DJ52" s="587"/>
      <c r="DK52" s="587"/>
      <c r="DL52" s="587"/>
      <c r="DM52" s="587"/>
      <c r="DN52" s="587"/>
      <c r="DO52" s="587"/>
      <c r="DP52" s="587"/>
      <c r="DQ52" s="587"/>
      <c r="DR52" s="587"/>
      <c r="DS52" s="587"/>
      <c r="DT52" s="587"/>
      <c r="DU52" s="587"/>
      <c r="DV52" s="587"/>
      <c r="DW52" s="587"/>
      <c r="DX52" s="587"/>
      <c r="DY52" s="587"/>
      <c r="DZ52" s="587"/>
      <c r="EA52" s="587"/>
      <c r="EB52" s="587"/>
      <c r="EC52" s="587"/>
      <c r="ED52" s="587"/>
      <c r="EE52" s="587"/>
      <c r="EF52" s="587"/>
      <c r="EG52" s="587"/>
      <c r="EH52" s="587"/>
      <c r="EI52" s="587"/>
      <c r="EJ52" s="587"/>
      <c r="EK52" s="587"/>
      <c r="EL52" s="587"/>
      <c r="EM52" s="587"/>
      <c r="EN52" s="587"/>
      <c r="EO52" s="587"/>
      <c r="EP52" s="587"/>
      <c r="EQ52" s="587"/>
      <c r="ER52" s="587"/>
      <c r="ES52" s="587"/>
      <c r="ET52" s="587"/>
      <c r="EU52" s="587"/>
      <c r="EV52" s="587"/>
      <c r="EW52" s="587"/>
      <c r="EX52" s="587"/>
      <c r="EY52" s="587"/>
      <c r="EZ52" s="587"/>
      <c r="FA52" s="587"/>
      <c r="FB52" s="587"/>
      <c r="FC52" s="587"/>
      <c r="FD52" s="587"/>
      <c r="FE52" s="587"/>
      <c r="FF52" s="587"/>
      <c r="FG52" s="587"/>
      <c r="FH52" s="587"/>
      <c r="FI52" s="587"/>
      <c r="FJ52" s="587"/>
      <c r="FK52" s="587"/>
      <c r="FL52" s="587"/>
      <c r="FM52" s="587"/>
      <c r="FN52" s="587"/>
      <c r="FO52" s="587"/>
      <c r="FP52" s="587"/>
      <c r="FQ52" s="587"/>
      <c r="FR52" s="587"/>
      <c r="FS52" s="587"/>
      <c r="FT52" s="587"/>
      <c r="FU52" s="587"/>
      <c r="FV52" s="587"/>
      <c r="FW52" s="587"/>
      <c r="FX52" s="587"/>
      <c r="FY52" s="587"/>
      <c r="FZ52" s="587"/>
      <c r="GA52" s="587"/>
      <c r="GB52" s="587"/>
      <c r="GC52" s="587"/>
      <c r="GD52" s="587"/>
      <c r="GE52" s="587"/>
      <c r="GF52" s="587"/>
      <c r="GG52" s="587"/>
      <c r="GH52" s="587"/>
      <c r="GI52" s="587"/>
      <c r="GJ52" s="587"/>
      <c r="GK52" s="587"/>
      <c r="GL52" s="587"/>
      <c r="GM52" s="587"/>
      <c r="GN52" s="587"/>
      <c r="GO52" s="587"/>
      <c r="GP52" s="587"/>
      <c r="GQ52" s="587"/>
      <c r="GR52" s="587"/>
      <c r="GS52" s="587"/>
      <c r="GT52" s="587"/>
      <c r="GU52" s="587"/>
      <c r="GV52" s="587"/>
      <c r="GW52" s="587"/>
      <c r="GX52" s="587"/>
      <c r="GY52" s="587"/>
      <c r="GZ52" s="587"/>
      <c r="HA52" s="587"/>
      <c r="HB52" s="587"/>
      <c r="HC52" s="587"/>
      <c r="HD52" s="587"/>
      <c r="HE52" s="587"/>
      <c r="HF52" s="587"/>
      <c r="HG52" s="587"/>
      <c r="HH52" s="587"/>
      <c r="HI52" s="587"/>
      <c r="HJ52" s="587"/>
      <c r="HK52" s="587"/>
      <c r="HL52" s="587"/>
      <c r="HM52" s="587"/>
      <c r="HN52" s="587"/>
      <c r="HO52" s="587"/>
      <c r="HP52" s="587"/>
      <c r="HQ52" s="587"/>
      <c r="HR52" s="587"/>
      <c r="HS52" s="587"/>
      <c r="HT52" s="587"/>
      <c r="HU52" s="587"/>
      <c r="HV52" s="587"/>
      <c r="HW52" s="587"/>
      <c r="HX52" s="587"/>
      <c r="HY52" s="587"/>
      <c r="HZ52" s="587"/>
      <c r="IA52" s="587"/>
      <c r="IB52" s="587"/>
      <c r="IC52" s="587"/>
    </row>
    <row r="53" spans="1:237">
      <c r="A53" s="522" t="s">
        <v>28</v>
      </c>
      <c r="B53" s="512">
        <f>IFERROR(('Financial Statement2'!J128)*$I$5/$I$6,"-")</f>
        <v>0</v>
      </c>
      <c r="C53" s="512">
        <f t="shared" si="4"/>
        <v>0</v>
      </c>
      <c r="D53" s="512">
        <f>IFERROR(('Financial Statement2'!I128)*$I$5/$I$6,"-")</f>
        <v>0</v>
      </c>
      <c r="E53" s="512">
        <f t="shared" si="5"/>
        <v>0</v>
      </c>
      <c r="F53" s="512">
        <f>IFERROR(('Financial Statement2'!H128)*$I$5/$I$6,"-")</f>
        <v>0</v>
      </c>
      <c r="G53" s="512">
        <f t="shared" si="6"/>
        <v>0</v>
      </c>
      <c r="H53" s="512">
        <f>IFERROR(('Financial Statement2'!G128)*$I$5/$I$6,"-")</f>
        <v>0</v>
      </c>
      <c r="I53" s="517">
        <f t="shared" si="7"/>
        <v>0</v>
      </c>
    </row>
    <row r="54" spans="1:237">
      <c r="A54" s="522" t="s">
        <v>29</v>
      </c>
      <c r="B54" s="512">
        <f>IFERROR(('Financial Statement2'!J147)*$I$5/$I$6,"-")</f>
        <v>0</v>
      </c>
      <c r="C54" s="512">
        <f t="shared" si="4"/>
        <v>0</v>
      </c>
      <c r="D54" s="512">
        <f>IFERROR(('Financial Statement2'!I147)*$I$5/$I$6,"-")</f>
        <v>0</v>
      </c>
      <c r="E54" s="512">
        <f t="shared" si="5"/>
        <v>0</v>
      </c>
      <c r="F54" s="512">
        <f>IFERROR(('Financial Statement2'!H147)*$I$5/$I$6,"-")</f>
        <v>0</v>
      </c>
      <c r="G54" s="512">
        <f t="shared" si="6"/>
        <v>0</v>
      </c>
      <c r="H54" s="512">
        <f>IFERROR(('Financial Statement2'!G147)*$I$5/$I$6,"-")</f>
        <v>0</v>
      </c>
      <c r="I54" s="517">
        <f t="shared" si="7"/>
        <v>0</v>
      </c>
    </row>
    <row r="55" spans="1:237" s="183" customFormat="1" ht="15.75" customHeight="1">
      <c r="A55" s="557" t="s">
        <v>102</v>
      </c>
      <c r="B55" s="560">
        <f>IFERROR(B53+B54,"0.00")</f>
        <v>0</v>
      </c>
      <c r="C55" s="560">
        <f t="shared" si="4"/>
        <v>0</v>
      </c>
      <c r="D55" s="560">
        <f>IFERROR(D53+D54,"0.00")</f>
        <v>0</v>
      </c>
      <c r="E55" s="560">
        <f t="shared" si="4"/>
        <v>0</v>
      </c>
      <c r="F55" s="560">
        <f>IFERROR(F53+F54,"0.00")</f>
        <v>0</v>
      </c>
      <c r="G55" s="560">
        <f t="shared" si="6"/>
        <v>0</v>
      </c>
      <c r="H55" s="560">
        <f>IFERROR(H53+H54,"0.00")</f>
        <v>0</v>
      </c>
      <c r="I55" s="642">
        <f t="shared" si="7"/>
        <v>0</v>
      </c>
      <c r="J55" s="587"/>
      <c r="K55" s="587"/>
      <c r="L55" s="587"/>
      <c r="M55" s="587"/>
      <c r="N55" s="587"/>
      <c r="O55" s="587"/>
      <c r="P55" s="587"/>
      <c r="Q55" s="587"/>
      <c r="R55" s="587"/>
      <c r="S55" s="587"/>
      <c r="T55" s="587"/>
      <c r="U55" s="587"/>
      <c r="V55" s="587"/>
      <c r="W55" s="587"/>
      <c r="X55" s="587"/>
      <c r="Y55" s="587"/>
      <c r="Z55" s="587"/>
      <c r="AA55" s="587"/>
      <c r="AB55" s="587"/>
      <c r="AC55" s="587"/>
      <c r="AD55" s="587"/>
      <c r="AE55" s="587"/>
      <c r="AF55" s="587"/>
      <c r="AG55" s="587"/>
      <c r="AH55" s="587"/>
      <c r="AI55" s="587"/>
      <c r="AJ55" s="587"/>
      <c r="AK55" s="587"/>
      <c r="AL55" s="587"/>
      <c r="AM55" s="587"/>
      <c r="AN55" s="587"/>
      <c r="AO55" s="587"/>
      <c r="AP55" s="587"/>
      <c r="AQ55" s="587"/>
      <c r="AR55" s="587"/>
      <c r="AS55" s="587"/>
      <c r="AT55" s="587"/>
      <c r="AU55" s="587"/>
      <c r="AV55" s="587"/>
      <c r="AW55" s="587"/>
      <c r="AX55" s="587"/>
      <c r="AY55" s="587"/>
      <c r="AZ55" s="587"/>
      <c r="BA55" s="587"/>
      <c r="BB55" s="587"/>
      <c r="BC55" s="587"/>
      <c r="BD55" s="587"/>
      <c r="BE55" s="587"/>
      <c r="BF55" s="587"/>
      <c r="BG55" s="587"/>
      <c r="BH55" s="587"/>
      <c r="BI55" s="587"/>
      <c r="BJ55" s="587"/>
      <c r="BK55" s="587"/>
      <c r="BL55" s="587"/>
      <c r="BM55" s="587"/>
      <c r="BN55" s="587"/>
      <c r="BO55" s="587"/>
      <c r="BP55" s="587"/>
      <c r="BQ55" s="587"/>
      <c r="BR55" s="587"/>
      <c r="BS55" s="587"/>
      <c r="BT55" s="587"/>
      <c r="BU55" s="587"/>
      <c r="BV55" s="587"/>
      <c r="BW55" s="587"/>
      <c r="BX55" s="587"/>
      <c r="BY55" s="587"/>
      <c r="BZ55" s="587"/>
      <c r="CA55" s="587"/>
      <c r="CB55" s="587"/>
      <c r="CC55" s="587"/>
      <c r="CD55" s="587"/>
      <c r="CE55" s="587"/>
      <c r="CF55" s="587"/>
      <c r="CG55" s="587"/>
      <c r="CH55" s="587"/>
      <c r="CI55" s="587"/>
      <c r="CJ55" s="587"/>
      <c r="CK55" s="587"/>
      <c r="CL55" s="587"/>
      <c r="CM55" s="587"/>
      <c r="CN55" s="587"/>
      <c r="CO55" s="587"/>
      <c r="CP55" s="587"/>
      <c r="CQ55" s="587"/>
      <c r="CR55" s="587"/>
      <c r="CS55" s="587"/>
      <c r="CT55" s="587"/>
      <c r="CU55" s="587"/>
      <c r="CV55" s="587"/>
      <c r="CW55" s="587"/>
      <c r="CX55" s="587"/>
      <c r="CY55" s="587"/>
      <c r="CZ55" s="587"/>
      <c r="DA55" s="587"/>
      <c r="DB55" s="587"/>
      <c r="DC55" s="587"/>
      <c r="DD55" s="587"/>
      <c r="DE55" s="587"/>
      <c r="DF55" s="587"/>
      <c r="DG55" s="587"/>
      <c r="DH55" s="587"/>
      <c r="DI55" s="587"/>
      <c r="DJ55" s="587"/>
      <c r="DK55" s="587"/>
      <c r="DL55" s="587"/>
      <c r="DM55" s="587"/>
      <c r="DN55" s="587"/>
      <c r="DO55" s="587"/>
      <c r="DP55" s="587"/>
      <c r="DQ55" s="587"/>
      <c r="DR55" s="587"/>
      <c r="DS55" s="587"/>
      <c r="DT55" s="587"/>
      <c r="DU55" s="587"/>
      <c r="DV55" s="587"/>
      <c r="DW55" s="587"/>
      <c r="DX55" s="587"/>
      <c r="DY55" s="587"/>
      <c r="DZ55" s="587"/>
      <c r="EA55" s="587"/>
      <c r="EB55" s="587"/>
      <c r="EC55" s="587"/>
      <c r="ED55" s="587"/>
      <c r="EE55" s="587"/>
      <c r="EF55" s="587"/>
      <c r="EG55" s="587"/>
      <c r="EH55" s="587"/>
      <c r="EI55" s="587"/>
      <c r="EJ55" s="587"/>
      <c r="EK55" s="587"/>
      <c r="EL55" s="587"/>
      <c r="EM55" s="587"/>
      <c r="EN55" s="587"/>
      <c r="EO55" s="587"/>
      <c r="EP55" s="587"/>
      <c r="EQ55" s="587"/>
      <c r="ER55" s="587"/>
      <c r="ES55" s="587"/>
      <c r="ET55" s="587"/>
      <c r="EU55" s="587"/>
      <c r="EV55" s="587"/>
      <c r="EW55" s="587"/>
      <c r="EX55" s="587"/>
      <c r="EY55" s="587"/>
      <c r="EZ55" s="587"/>
      <c r="FA55" s="587"/>
      <c r="FB55" s="587"/>
      <c r="FC55" s="587"/>
      <c r="FD55" s="587"/>
      <c r="FE55" s="587"/>
      <c r="FF55" s="587"/>
      <c r="FG55" s="587"/>
      <c r="FH55" s="587"/>
      <c r="FI55" s="587"/>
      <c r="FJ55" s="587"/>
      <c r="FK55" s="587"/>
      <c r="FL55" s="587"/>
      <c r="FM55" s="587"/>
      <c r="FN55" s="587"/>
      <c r="FO55" s="587"/>
      <c r="FP55" s="587"/>
      <c r="FQ55" s="587"/>
      <c r="FR55" s="587"/>
      <c r="FS55" s="587"/>
      <c r="FT55" s="587"/>
      <c r="FU55" s="587"/>
      <c r="FV55" s="587"/>
      <c r="FW55" s="587"/>
      <c r="FX55" s="587"/>
      <c r="FY55" s="587"/>
      <c r="FZ55" s="587"/>
      <c r="GA55" s="587"/>
      <c r="GB55" s="587"/>
      <c r="GC55" s="587"/>
      <c r="GD55" s="587"/>
      <c r="GE55" s="587"/>
      <c r="GF55" s="587"/>
      <c r="GG55" s="587"/>
      <c r="GH55" s="587"/>
      <c r="GI55" s="587"/>
      <c r="GJ55" s="587"/>
      <c r="GK55" s="587"/>
      <c r="GL55" s="587"/>
      <c r="GM55" s="587"/>
      <c r="GN55" s="587"/>
      <c r="GO55" s="587"/>
      <c r="GP55" s="587"/>
      <c r="GQ55" s="587"/>
      <c r="GR55" s="587"/>
      <c r="GS55" s="587"/>
      <c r="GT55" s="587"/>
      <c r="GU55" s="587"/>
      <c r="GV55" s="587"/>
      <c r="GW55" s="587"/>
      <c r="GX55" s="587"/>
      <c r="GY55" s="587"/>
      <c r="GZ55" s="587"/>
      <c r="HA55" s="587"/>
      <c r="HB55" s="587"/>
      <c r="HC55" s="587"/>
      <c r="HD55" s="587"/>
      <c r="HE55" s="587"/>
      <c r="HF55" s="587"/>
      <c r="HG55" s="587"/>
      <c r="HH55" s="587"/>
      <c r="HI55" s="587"/>
      <c r="HJ55" s="587"/>
      <c r="HK55" s="587"/>
      <c r="HL55" s="587"/>
      <c r="HM55" s="587"/>
      <c r="HN55" s="587"/>
      <c r="HO55" s="587"/>
      <c r="HP55" s="587"/>
      <c r="HQ55" s="587"/>
      <c r="HR55" s="587"/>
      <c r="HS55" s="587"/>
      <c r="HT55" s="587"/>
      <c r="HU55" s="587"/>
      <c r="HV55" s="587"/>
      <c r="HW55" s="587"/>
      <c r="HX55" s="587"/>
      <c r="HY55" s="587"/>
      <c r="HZ55" s="587"/>
      <c r="IA55" s="587"/>
      <c r="IB55" s="587"/>
      <c r="IC55" s="587"/>
    </row>
    <row r="56" spans="1:237" s="183" customFormat="1" ht="15.75" customHeight="1">
      <c r="A56" s="557" t="s">
        <v>168</v>
      </c>
      <c r="B56" s="560">
        <f>IFERROR(SUM(B57:B58),"0.00")</f>
        <v>0</v>
      </c>
      <c r="C56" s="560">
        <f t="shared" si="4"/>
        <v>0</v>
      </c>
      <c r="D56" s="560">
        <f>IFERROR(SUM(D57:D58),"0.00")</f>
        <v>0</v>
      </c>
      <c r="E56" s="560">
        <f t="shared" si="4"/>
        <v>0</v>
      </c>
      <c r="F56" s="560">
        <f>IFERROR(SUM(F57:F58),"0.00")</f>
        <v>0</v>
      </c>
      <c r="G56" s="560">
        <f t="shared" si="6"/>
        <v>0</v>
      </c>
      <c r="H56" s="560">
        <f>IFERROR(SUM(H57:H58),"0.00")</f>
        <v>0</v>
      </c>
      <c r="I56" s="642">
        <f t="shared" si="7"/>
        <v>0</v>
      </c>
      <c r="J56" s="587"/>
      <c r="K56" s="587"/>
      <c r="L56" s="587"/>
      <c r="M56" s="587"/>
      <c r="N56" s="587"/>
      <c r="O56" s="587"/>
      <c r="P56" s="587"/>
      <c r="Q56" s="587"/>
      <c r="R56" s="587"/>
      <c r="S56" s="587"/>
      <c r="T56" s="587"/>
      <c r="U56" s="587"/>
      <c r="V56" s="587"/>
      <c r="W56" s="587"/>
      <c r="X56" s="587"/>
      <c r="Y56" s="587"/>
      <c r="Z56" s="587"/>
      <c r="AA56" s="587"/>
      <c r="AB56" s="587"/>
      <c r="AC56" s="587"/>
      <c r="AD56" s="587"/>
      <c r="AE56" s="587"/>
      <c r="AF56" s="587"/>
      <c r="AG56" s="587"/>
      <c r="AH56" s="587"/>
      <c r="AI56" s="587"/>
      <c r="AJ56" s="587"/>
      <c r="AK56" s="587"/>
      <c r="AL56" s="587"/>
      <c r="AM56" s="587"/>
      <c r="AN56" s="587"/>
      <c r="AO56" s="587"/>
      <c r="AP56" s="587"/>
      <c r="AQ56" s="587"/>
      <c r="AR56" s="587"/>
      <c r="AS56" s="587"/>
      <c r="AT56" s="587"/>
      <c r="AU56" s="587"/>
      <c r="AV56" s="587"/>
      <c r="AW56" s="587"/>
      <c r="AX56" s="587"/>
      <c r="AY56" s="587"/>
      <c r="AZ56" s="587"/>
      <c r="BA56" s="587"/>
      <c r="BB56" s="587"/>
      <c r="BC56" s="587"/>
      <c r="BD56" s="587"/>
      <c r="BE56" s="587"/>
      <c r="BF56" s="587"/>
      <c r="BG56" s="587"/>
      <c r="BH56" s="587"/>
      <c r="BI56" s="587"/>
      <c r="BJ56" s="587"/>
      <c r="BK56" s="587"/>
      <c r="BL56" s="587"/>
      <c r="BM56" s="587"/>
      <c r="BN56" s="587"/>
      <c r="BO56" s="587"/>
      <c r="BP56" s="587"/>
      <c r="BQ56" s="587"/>
      <c r="BR56" s="587"/>
      <c r="BS56" s="587"/>
      <c r="BT56" s="587"/>
      <c r="BU56" s="587"/>
      <c r="BV56" s="587"/>
      <c r="BW56" s="587"/>
      <c r="BX56" s="587"/>
      <c r="BY56" s="587"/>
      <c r="BZ56" s="587"/>
      <c r="CA56" s="587"/>
      <c r="CB56" s="587"/>
      <c r="CC56" s="587"/>
      <c r="CD56" s="587"/>
      <c r="CE56" s="587"/>
      <c r="CF56" s="587"/>
      <c r="CG56" s="587"/>
      <c r="CH56" s="587"/>
      <c r="CI56" s="587"/>
      <c r="CJ56" s="587"/>
      <c r="CK56" s="587"/>
      <c r="CL56" s="587"/>
      <c r="CM56" s="587"/>
      <c r="CN56" s="587"/>
      <c r="CO56" s="587"/>
      <c r="CP56" s="587"/>
      <c r="CQ56" s="587"/>
      <c r="CR56" s="587"/>
      <c r="CS56" s="587"/>
      <c r="CT56" s="587"/>
      <c r="CU56" s="587"/>
      <c r="CV56" s="587"/>
      <c r="CW56" s="587"/>
      <c r="CX56" s="587"/>
      <c r="CY56" s="587"/>
      <c r="CZ56" s="587"/>
      <c r="DA56" s="587"/>
      <c r="DB56" s="587"/>
      <c r="DC56" s="587"/>
      <c r="DD56" s="587"/>
      <c r="DE56" s="587"/>
      <c r="DF56" s="587"/>
      <c r="DG56" s="587"/>
      <c r="DH56" s="587"/>
      <c r="DI56" s="587"/>
      <c r="DJ56" s="587"/>
      <c r="DK56" s="587"/>
      <c r="DL56" s="587"/>
      <c r="DM56" s="587"/>
      <c r="DN56" s="587"/>
      <c r="DO56" s="587"/>
      <c r="DP56" s="587"/>
      <c r="DQ56" s="587"/>
      <c r="DR56" s="587"/>
      <c r="DS56" s="587"/>
      <c r="DT56" s="587"/>
      <c r="DU56" s="587"/>
      <c r="DV56" s="587"/>
      <c r="DW56" s="587"/>
      <c r="DX56" s="587"/>
      <c r="DY56" s="587"/>
      <c r="DZ56" s="587"/>
      <c r="EA56" s="587"/>
      <c r="EB56" s="587"/>
      <c r="EC56" s="587"/>
      <c r="ED56" s="587"/>
      <c r="EE56" s="587"/>
      <c r="EF56" s="587"/>
      <c r="EG56" s="587"/>
      <c r="EH56" s="587"/>
      <c r="EI56" s="587"/>
      <c r="EJ56" s="587"/>
      <c r="EK56" s="587"/>
      <c r="EL56" s="587"/>
      <c r="EM56" s="587"/>
      <c r="EN56" s="587"/>
      <c r="EO56" s="587"/>
      <c r="EP56" s="587"/>
      <c r="EQ56" s="587"/>
      <c r="ER56" s="587"/>
      <c r="ES56" s="587"/>
      <c r="ET56" s="587"/>
      <c r="EU56" s="587"/>
      <c r="EV56" s="587"/>
      <c r="EW56" s="587"/>
      <c r="EX56" s="587"/>
      <c r="EY56" s="587"/>
      <c r="EZ56" s="587"/>
      <c r="FA56" s="587"/>
      <c r="FB56" s="587"/>
      <c r="FC56" s="587"/>
      <c r="FD56" s="587"/>
      <c r="FE56" s="587"/>
      <c r="FF56" s="587"/>
      <c r="FG56" s="587"/>
      <c r="FH56" s="587"/>
      <c r="FI56" s="587"/>
      <c r="FJ56" s="587"/>
      <c r="FK56" s="587"/>
      <c r="FL56" s="587"/>
      <c r="FM56" s="587"/>
      <c r="FN56" s="587"/>
      <c r="FO56" s="587"/>
      <c r="FP56" s="587"/>
      <c r="FQ56" s="587"/>
      <c r="FR56" s="587"/>
      <c r="FS56" s="587"/>
      <c r="FT56" s="587"/>
      <c r="FU56" s="587"/>
      <c r="FV56" s="587"/>
      <c r="FW56" s="587"/>
      <c r="FX56" s="587"/>
      <c r="FY56" s="587"/>
      <c r="FZ56" s="587"/>
      <c r="GA56" s="587"/>
      <c r="GB56" s="587"/>
      <c r="GC56" s="587"/>
      <c r="GD56" s="587"/>
      <c r="GE56" s="587"/>
      <c r="GF56" s="587"/>
      <c r="GG56" s="587"/>
      <c r="GH56" s="587"/>
      <c r="GI56" s="587"/>
      <c r="GJ56" s="587"/>
      <c r="GK56" s="587"/>
      <c r="GL56" s="587"/>
      <c r="GM56" s="587"/>
      <c r="GN56" s="587"/>
      <c r="GO56" s="587"/>
      <c r="GP56" s="587"/>
      <c r="GQ56" s="587"/>
      <c r="GR56" s="587"/>
      <c r="GS56" s="587"/>
      <c r="GT56" s="587"/>
      <c r="GU56" s="587"/>
      <c r="GV56" s="587"/>
      <c r="GW56" s="587"/>
      <c r="GX56" s="587"/>
      <c r="GY56" s="587"/>
      <c r="GZ56" s="587"/>
      <c r="HA56" s="587"/>
      <c r="HB56" s="587"/>
      <c r="HC56" s="587"/>
      <c r="HD56" s="587"/>
      <c r="HE56" s="587"/>
      <c r="HF56" s="587"/>
      <c r="HG56" s="587"/>
      <c r="HH56" s="587"/>
      <c r="HI56" s="587"/>
      <c r="HJ56" s="587"/>
      <c r="HK56" s="587"/>
      <c r="HL56" s="587"/>
      <c r="HM56" s="587"/>
      <c r="HN56" s="587"/>
      <c r="HO56" s="587"/>
      <c r="HP56" s="587"/>
      <c r="HQ56" s="587"/>
      <c r="HR56" s="587"/>
      <c r="HS56" s="587"/>
      <c r="HT56" s="587"/>
      <c r="HU56" s="587"/>
      <c r="HV56" s="587"/>
      <c r="HW56" s="587"/>
      <c r="HX56" s="587"/>
      <c r="HY56" s="587"/>
      <c r="HZ56" s="587"/>
      <c r="IA56" s="587"/>
      <c r="IB56" s="587"/>
      <c r="IC56" s="587"/>
    </row>
    <row r="57" spans="1:237" s="144" customFormat="1">
      <c r="A57" s="540" t="s">
        <v>169</v>
      </c>
      <c r="B57" s="512">
        <f>IFERROR(('Financial Statement2'!J129+'Financial Statement2'!J148)*$I$5/$I$6,"-")</f>
        <v>0</v>
      </c>
      <c r="C57" s="512">
        <f>IFERROR(+B57-D57,"-")</f>
        <v>0</v>
      </c>
      <c r="D57" s="512">
        <f>IFERROR(('Financial Statement2'!I129+'Financial Statement2'!I148)*$I$5/$I$6,"-")</f>
        <v>0</v>
      </c>
      <c r="E57" s="512">
        <f>IFERROR(+D57-F57,"-")</f>
        <v>0</v>
      </c>
      <c r="F57" s="512">
        <f>IFERROR(('Financial Statement2'!H129+'Financial Statement2'!H148)*$I$5/$I$6,"-")</f>
        <v>0</v>
      </c>
      <c r="G57" s="512">
        <f>IFERROR(+F57-H57,"-")</f>
        <v>0</v>
      </c>
      <c r="H57" s="512">
        <f>IFERROR(('Financial Statement2'!G129+'Financial Statement2'!G148)*$I$5/$I$6,"-")</f>
        <v>0</v>
      </c>
      <c r="I57" s="517">
        <f>IFERROR(+H57-J57,"-")</f>
        <v>0</v>
      </c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M57" s="143"/>
      <c r="AN57" s="143"/>
      <c r="AO57" s="143"/>
      <c r="AP57" s="143"/>
      <c r="AQ57" s="143"/>
      <c r="AR57" s="143"/>
      <c r="AS57" s="143"/>
      <c r="AT57" s="143"/>
      <c r="AU57" s="143"/>
      <c r="AV57" s="143"/>
      <c r="AW57" s="143"/>
      <c r="AX57" s="143"/>
      <c r="AY57" s="143"/>
      <c r="AZ57" s="143"/>
      <c r="BA57" s="143"/>
      <c r="BB57" s="143"/>
      <c r="BC57" s="143"/>
      <c r="BD57" s="143"/>
      <c r="BE57" s="143"/>
      <c r="BF57" s="143"/>
      <c r="BG57" s="143"/>
      <c r="BH57" s="143"/>
      <c r="BI57" s="143"/>
      <c r="BJ57" s="143"/>
      <c r="BK57" s="143"/>
      <c r="BL57" s="143"/>
      <c r="BM57" s="143"/>
      <c r="BN57" s="143"/>
      <c r="BO57" s="143"/>
      <c r="BP57" s="143"/>
      <c r="BQ57" s="143"/>
      <c r="BR57" s="143"/>
      <c r="BS57" s="143"/>
      <c r="BT57" s="143"/>
      <c r="BU57" s="143"/>
      <c r="BV57" s="143"/>
      <c r="BW57" s="143"/>
      <c r="BX57" s="143"/>
      <c r="BY57" s="143"/>
      <c r="BZ57" s="143"/>
      <c r="CA57" s="143"/>
      <c r="CB57" s="143"/>
      <c r="CC57" s="143"/>
      <c r="CD57" s="143"/>
      <c r="CE57" s="143"/>
      <c r="CF57" s="143"/>
      <c r="CG57" s="143"/>
      <c r="CH57" s="143"/>
      <c r="CI57" s="143"/>
      <c r="CJ57" s="143"/>
      <c r="CK57" s="143"/>
      <c r="CL57" s="143"/>
      <c r="CM57" s="143"/>
      <c r="CN57" s="143"/>
      <c r="CO57" s="143"/>
      <c r="CP57" s="143"/>
      <c r="CQ57" s="143"/>
      <c r="CR57" s="143"/>
      <c r="CS57" s="143"/>
      <c r="CT57" s="143"/>
      <c r="CU57" s="143"/>
      <c r="CV57" s="143"/>
      <c r="CW57" s="143"/>
      <c r="CX57" s="143"/>
      <c r="CY57" s="143"/>
      <c r="CZ57" s="143"/>
      <c r="DA57" s="143"/>
      <c r="DB57" s="143"/>
      <c r="DC57" s="143"/>
      <c r="DD57" s="143"/>
      <c r="DE57" s="143"/>
      <c r="DF57" s="143"/>
      <c r="DG57" s="143"/>
      <c r="DH57" s="143"/>
      <c r="DI57" s="143"/>
      <c r="DJ57" s="143"/>
      <c r="DK57" s="143"/>
      <c r="DL57" s="143"/>
      <c r="DM57" s="143"/>
      <c r="DN57" s="143"/>
      <c r="DO57" s="143"/>
      <c r="DP57" s="143"/>
      <c r="DQ57" s="143"/>
      <c r="DR57" s="143"/>
      <c r="DS57" s="143"/>
      <c r="DT57" s="143"/>
      <c r="DU57" s="143"/>
      <c r="DV57" s="143"/>
      <c r="DW57" s="143"/>
      <c r="DX57" s="143"/>
      <c r="DY57" s="143"/>
      <c r="DZ57" s="143"/>
      <c r="EA57" s="143"/>
      <c r="EB57" s="143"/>
      <c r="EC57" s="143"/>
      <c r="ED57" s="143"/>
      <c r="EE57" s="143"/>
      <c r="EF57" s="143"/>
      <c r="EG57" s="143"/>
      <c r="EH57" s="143"/>
      <c r="EI57" s="143"/>
      <c r="EJ57" s="143"/>
      <c r="EK57" s="143"/>
      <c r="EL57" s="143"/>
      <c r="EM57" s="143"/>
      <c r="EN57" s="143"/>
      <c r="EO57" s="143"/>
      <c r="EP57" s="143"/>
      <c r="EQ57" s="143"/>
      <c r="ER57" s="143"/>
      <c r="ES57" s="143"/>
      <c r="ET57" s="143"/>
      <c r="EU57" s="143"/>
      <c r="EV57" s="143"/>
      <c r="EW57" s="143"/>
      <c r="EX57" s="143"/>
      <c r="EY57" s="143"/>
      <c r="EZ57" s="143"/>
      <c r="FA57" s="143"/>
      <c r="FB57" s="143"/>
      <c r="FC57" s="143"/>
      <c r="FD57" s="143"/>
      <c r="FE57" s="143"/>
      <c r="FF57" s="143"/>
      <c r="FG57" s="143"/>
      <c r="FH57" s="143"/>
      <c r="FI57" s="143"/>
      <c r="FJ57" s="143"/>
      <c r="FK57" s="143"/>
      <c r="FL57" s="143"/>
      <c r="FM57" s="143"/>
      <c r="FN57" s="143"/>
      <c r="FO57" s="143"/>
      <c r="FP57" s="143"/>
      <c r="FQ57" s="143"/>
      <c r="FR57" s="143"/>
      <c r="FS57" s="143"/>
      <c r="FT57" s="143"/>
      <c r="FU57" s="143"/>
      <c r="FV57" s="143"/>
      <c r="FW57" s="143"/>
      <c r="FX57" s="143"/>
      <c r="FY57" s="143"/>
      <c r="FZ57" s="143"/>
      <c r="GA57" s="143"/>
      <c r="GB57" s="143"/>
      <c r="GC57" s="143"/>
      <c r="GD57" s="143"/>
      <c r="GE57" s="143"/>
      <c r="GF57" s="143"/>
      <c r="GG57" s="143"/>
      <c r="GH57" s="143"/>
      <c r="GI57" s="143"/>
      <c r="GJ57" s="143"/>
      <c r="GK57" s="143"/>
      <c r="GL57" s="143"/>
      <c r="GM57" s="143"/>
      <c r="GN57" s="143"/>
      <c r="GO57" s="143"/>
      <c r="GP57" s="143"/>
      <c r="GQ57" s="143"/>
      <c r="GR57" s="143"/>
      <c r="GS57" s="143"/>
      <c r="GT57" s="143"/>
      <c r="GU57" s="143"/>
      <c r="GV57" s="143"/>
      <c r="GW57" s="143"/>
      <c r="GX57" s="143"/>
      <c r="GY57" s="143"/>
      <c r="GZ57" s="143"/>
      <c r="HA57" s="143"/>
      <c r="HB57" s="143"/>
      <c r="HC57" s="143"/>
      <c r="HD57" s="143"/>
      <c r="HE57" s="143"/>
      <c r="HF57" s="143"/>
      <c r="HG57" s="143"/>
      <c r="HH57" s="143"/>
      <c r="HI57" s="143"/>
      <c r="HJ57" s="143"/>
      <c r="HK57" s="143"/>
      <c r="HL57" s="143"/>
      <c r="HM57" s="143"/>
      <c r="HN57" s="143"/>
      <c r="HO57" s="143"/>
      <c r="HP57" s="143"/>
      <c r="HQ57" s="143"/>
      <c r="HR57" s="143"/>
      <c r="HS57" s="143"/>
      <c r="HT57" s="143"/>
      <c r="HU57" s="143"/>
      <c r="HV57" s="143"/>
      <c r="HW57" s="143"/>
      <c r="HX57" s="143"/>
      <c r="HY57" s="143"/>
      <c r="HZ57" s="143"/>
      <c r="IA57" s="143"/>
      <c r="IB57" s="143"/>
      <c r="IC57" s="143"/>
    </row>
    <row r="58" spans="1:237" s="144" customFormat="1">
      <c r="A58" s="540" t="s">
        <v>170</v>
      </c>
      <c r="B58" s="512">
        <f>IFERROR(('Financial Statement2'!J133+'Financial Statement2'!J134+'Financial Statement2'!J153)*$I$5/$I$6,"-")</f>
        <v>0</v>
      </c>
      <c r="C58" s="512">
        <f>IFERROR(+B58-D58,"-")</f>
        <v>0</v>
      </c>
      <c r="D58" s="512">
        <f>IFERROR(('Financial Statement2'!I133+'Financial Statement2'!I134+'Financial Statement2'!I153)*$I$5/$I$6,"-")</f>
        <v>0</v>
      </c>
      <c r="E58" s="512">
        <f>IFERROR(+D58-F58,"-")</f>
        <v>0</v>
      </c>
      <c r="F58" s="512">
        <f>IFERROR(('Financial Statement2'!H133+'Financial Statement2'!H134+'Financial Statement2'!H153)*$I$5/$I$6,"-")</f>
        <v>0</v>
      </c>
      <c r="G58" s="512">
        <f>IFERROR(+F58-H58,"-")</f>
        <v>0</v>
      </c>
      <c r="H58" s="512">
        <f>IFERROR(('Financial Statement2'!G133+'Financial Statement2'!G134+'Financial Statement2'!G153)*$I$5/$I$6,"-")</f>
        <v>0</v>
      </c>
      <c r="I58" s="517">
        <f>IFERROR(+H58-J58,"-")</f>
        <v>0</v>
      </c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3"/>
      <c r="AN58" s="143"/>
      <c r="AO58" s="143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3"/>
      <c r="BA58" s="143"/>
      <c r="BB58" s="143"/>
      <c r="BC58" s="143"/>
      <c r="BD58" s="143"/>
      <c r="BE58" s="143"/>
      <c r="BF58" s="143"/>
      <c r="BG58" s="143"/>
      <c r="BH58" s="143"/>
      <c r="BI58" s="143"/>
      <c r="BJ58" s="143"/>
      <c r="BK58" s="143"/>
      <c r="BL58" s="143"/>
      <c r="BM58" s="143"/>
      <c r="BN58" s="143"/>
      <c r="BO58" s="143"/>
      <c r="BP58" s="143"/>
      <c r="BQ58" s="143"/>
      <c r="BR58" s="143"/>
      <c r="BS58" s="143"/>
      <c r="BT58" s="143"/>
      <c r="BU58" s="143"/>
      <c r="BV58" s="143"/>
      <c r="BW58" s="143"/>
      <c r="BX58" s="143"/>
      <c r="BY58" s="143"/>
      <c r="BZ58" s="143"/>
      <c r="CA58" s="143"/>
      <c r="CB58" s="143"/>
      <c r="CC58" s="143"/>
      <c r="CD58" s="143"/>
      <c r="CE58" s="143"/>
      <c r="CF58" s="143"/>
      <c r="CG58" s="143"/>
      <c r="CH58" s="143"/>
      <c r="CI58" s="143"/>
      <c r="CJ58" s="143"/>
      <c r="CK58" s="143"/>
      <c r="CL58" s="143"/>
      <c r="CM58" s="143"/>
      <c r="CN58" s="143"/>
      <c r="CO58" s="143"/>
      <c r="CP58" s="143"/>
      <c r="CQ58" s="143"/>
      <c r="CR58" s="143"/>
      <c r="CS58" s="143"/>
      <c r="CT58" s="143"/>
      <c r="CU58" s="143"/>
      <c r="CV58" s="143"/>
      <c r="CW58" s="143"/>
      <c r="CX58" s="143"/>
      <c r="CY58" s="143"/>
      <c r="CZ58" s="143"/>
      <c r="DA58" s="143"/>
      <c r="DB58" s="143"/>
      <c r="DC58" s="143"/>
      <c r="DD58" s="143"/>
      <c r="DE58" s="143"/>
      <c r="DF58" s="143"/>
      <c r="DG58" s="143"/>
      <c r="DH58" s="143"/>
      <c r="DI58" s="143"/>
      <c r="DJ58" s="143"/>
      <c r="DK58" s="143"/>
      <c r="DL58" s="143"/>
      <c r="DM58" s="143"/>
      <c r="DN58" s="143"/>
      <c r="DO58" s="143"/>
      <c r="DP58" s="143"/>
      <c r="DQ58" s="143"/>
      <c r="DR58" s="143"/>
      <c r="DS58" s="143"/>
      <c r="DT58" s="143"/>
      <c r="DU58" s="143"/>
      <c r="DV58" s="143"/>
      <c r="DW58" s="143"/>
      <c r="DX58" s="143"/>
      <c r="DY58" s="143"/>
      <c r="DZ58" s="143"/>
      <c r="EA58" s="143"/>
      <c r="EB58" s="143"/>
      <c r="EC58" s="143"/>
      <c r="ED58" s="143"/>
      <c r="EE58" s="143"/>
      <c r="EF58" s="143"/>
      <c r="EG58" s="143"/>
      <c r="EH58" s="143"/>
      <c r="EI58" s="143"/>
      <c r="EJ58" s="143"/>
      <c r="EK58" s="143"/>
      <c r="EL58" s="143"/>
      <c r="EM58" s="143"/>
      <c r="EN58" s="143"/>
      <c r="EO58" s="143"/>
      <c r="EP58" s="143"/>
      <c r="EQ58" s="143"/>
      <c r="ER58" s="143"/>
      <c r="ES58" s="143"/>
      <c r="ET58" s="143"/>
      <c r="EU58" s="143"/>
      <c r="EV58" s="143"/>
      <c r="EW58" s="143"/>
      <c r="EX58" s="143"/>
      <c r="EY58" s="143"/>
      <c r="EZ58" s="143"/>
      <c r="FA58" s="143"/>
      <c r="FB58" s="143"/>
      <c r="FC58" s="143"/>
      <c r="FD58" s="143"/>
      <c r="FE58" s="143"/>
      <c r="FF58" s="143"/>
      <c r="FG58" s="143"/>
      <c r="FH58" s="143"/>
      <c r="FI58" s="143"/>
      <c r="FJ58" s="143"/>
      <c r="FK58" s="143"/>
      <c r="FL58" s="143"/>
      <c r="FM58" s="143"/>
      <c r="FN58" s="143"/>
      <c r="FO58" s="143"/>
      <c r="FP58" s="143"/>
      <c r="FQ58" s="143"/>
      <c r="FR58" s="143"/>
      <c r="FS58" s="143"/>
      <c r="FT58" s="143"/>
      <c r="FU58" s="143"/>
      <c r="FV58" s="143"/>
      <c r="FW58" s="143"/>
      <c r="FX58" s="143"/>
      <c r="FY58" s="143"/>
      <c r="FZ58" s="143"/>
      <c r="GA58" s="143"/>
      <c r="GB58" s="143"/>
      <c r="GC58" s="143"/>
      <c r="GD58" s="143"/>
      <c r="GE58" s="143"/>
      <c r="GF58" s="143"/>
      <c r="GG58" s="143"/>
      <c r="GH58" s="143"/>
      <c r="GI58" s="143"/>
      <c r="GJ58" s="143"/>
      <c r="GK58" s="143"/>
      <c r="GL58" s="143"/>
      <c r="GM58" s="143"/>
      <c r="GN58" s="143"/>
      <c r="GO58" s="143"/>
      <c r="GP58" s="143"/>
      <c r="GQ58" s="143"/>
      <c r="GR58" s="143"/>
      <c r="GS58" s="143"/>
      <c r="GT58" s="143"/>
      <c r="GU58" s="143"/>
      <c r="GV58" s="143"/>
      <c r="GW58" s="143"/>
      <c r="GX58" s="143"/>
      <c r="GY58" s="143"/>
      <c r="GZ58" s="143"/>
      <c r="HA58" s="143"/>
      <c r="HB58" s="143"/>
      <c r="HC58" s="143"/>
      <c r="HD58" s="143"/>
      <c r="HE58" s="143"/>
      <c r="HF58" s="143"/>
      <c r="HG58" s="143"/>
      <c r="HH58" s="143"/>
      <c r="HI58" s="143"/>
      <c r="HJ58" s="143"/>
      <c r="HK58" s="143"/>
      <c r="HL58" s="143"/>
      <c r="HM58" s="143"/>
      <c r="HN58" s="143"/>
      <c r="HO58" s="143"/>
      <c r="HP58" s="143"/>
      <c r="HQ58" s="143"/>
      <c r="HR58" s="143"/>
      <c r="HS58" s="143"/>
      <c r="HT58" s="143"/>
      <c r="HU58" s="143"/>
      <c r="HV58" s="143"/>
      <c r="HW58" s="143"/>
      <c r="HX58" s="143"/>
      <c r="HY58" s="143"/>
      <c r="HZ58" s="143"/>
      <c r="IA58" s="143"/>
      <c r="IB58" s="143"/>
      <c r="IC58" s="143"/>
    </row>
    <row r="59" spans="1:237" ht="30">
      <c r="A59" s="526" t="s">
        <v>126</v>
      </c>
      <c r="B59" s="512">
        <f>IFERROR(('Financial Statement2'!J130+'Financial Statement2'!J131+'Financial Statement2'!J132+'Financial Statement2'!J150+'Financial Statement2'!J151+'Financial Statement2'!J152+'Financial Statement2'!J140)*$I$5/$I$6,"-")</f>
        <v>0</v>
      </c>
      <c r="C59" s="512">
        <f>IFERROR(+B59-D59,"-")</f>
        <v>0</v>
      </c>
      <c r="D59" s="512">
        <f>IFERROR(('Financial Statement2'!I130+'Financial Statement2'!I131+'Financial Statement2'!I132+'Financial Statement2'!I150+'Financial Statement2'!I151+'Financial Statement2'!I152+'Financial Statement2'!I140)*$I$5/$I$6,"-")</f>
        <v>0</v>
      </c>
      <c r="E59" s="512">
        <f>IFERROR(+D59-F59,"-")</f>
        <v>0</v>
      </c>
      <c r="F59" s="512">
        <f>IFERROR(('Financial Statement2'!H130+'Financial Statement2'!H131+'Financial Statement2'!H132+'Financial Statement2'!H150+'Financial Statement2'!H151+'Financial Statement2'!H152+'Financial Statement2'!H140)*$I$5/$I$6,"-")</f>
        <v>0</v>
      </c>
      <c r="G59" s="512">
        <f>IFERROR(+F59-H59,"-")</f>
        <v>0</v>
      </c>
      <c r="H59" s="512">
        <f>IFERROR(('Financial Statement2'!G130+'Financial Statement2'!G131+'Financial Statement2'!G132+'Financial Statement2'!G150+'Financial Statement2'!G151+'Financial Statement2'!G152+'Financial Statement2'!G140)*$I$5/$I$6,"-")</f>
        <v>0</v>
      </c>
      <c r="I59" s="517">
        <f>IFERROR(+H59-J59,"-")</f>
        <v>0</v>
      </c>
    </row>
    <row r="60" spans="1:237" s="183" customFormat="1" ht="15.75" customHeight="1">
      <c r="A60" s="557" t="s">
        <v>171</v>
      </c>
      <c r="B60" s="560">
        <f>IFERROR(B56+B59,"0.00")</f>
        <v>0</v>
      </c>
      <c r="C60" s="560">
        <f t="shared" ref="C60:E75" si="8">IFERROR(+B60-D60,"-")</f>
        <v>0</v>
      </c>
      <c r="D60" s="560">
        <f>IFERROR(D56+D59,"0.00")</f>
        <v>0</v>
      </c>
      <c r="E60" s="560">
        <f t="shared" si="8"/>
        <v>0</v>
      </c>
      <c r="F60" s="560">
        <f>IFERROR(F56+F59,"0.00")</f>
        <v>0</v>
      </c>
      <c r="G60" s="560">
        <f t="shared" ref="G60:G75" si="9">IFERROR(+F60-H60,"-")</f>
        <v>0</v>
      </c>
      <c r="H60" s="560">
        <f>IFERROR(H56+H59,"0.00")</f>
        <v>0</v>
      </c>
      <c r="I60" s="642">
        <f t="shared" ref="I60:I75" si="10">IFERROR(+H60-J60,"-")</f>
        <v>0</v>
      </c>
      <c r="J60" s="587"/>
      <c r="K60" s="587"/>
      <c r="L60" s="587"/>
      <c r="M60" s="587"/>
      <c r="N60" s="587"/>
      <c r="O60" s="587"/>
      <c r="P60" s="587"/>
      <c r="Q60" s="587"/>
      <c r="R60" s="587"/>
      <c r="S60" s="587"/>
      <c r="T60" s="587"/>
      <c r="U60" s="587"/>
      <c r="V60" s="587"/>
      <c r="W60" s="587"/>
      <c r="X60" s="587"/>
      <c r="Y60" s="587"/>
      <c r="Z60" s="587"/>
      <c r="AA60" s="587"/>
      <c r="AB60" s="587"/>
      <c r="AC60" s="587"/>
      <c r="AD60" s="587"/>
      <c r="AE60" s="587"/>
      <c r="AF60" s="587"/>
      <c r="AG60" s="587"/>
      <c r="AH60" s="587"/>
      <c r="AI60" s="587"/>
      <c r="AJ60" s="587"/>
      <c r="AK60" s="587"/>
      <c r="AL60" s="587"/>
      <c r="AM60" s="587"/>
      <c r="AN60" s="587"/>
      <c r="AO60" s="587"/>
      <c r="AP60" s="587"/>
      <c r="AQ60" s="587"/>
      <c r="AR60" s="587"/>
      <c r="AS60" s="587"/>
      <c r="AT60" s="587"/>
      <c r="AU60" s="587"/>
      <c r="AV60" s="587"/>
      <c r="AW60" s="587"/>
      <c r="AX60" s="587"/>
      <c r="AY60" s="587"/>
      <c r="AZ60" s="587"/>
      <c r="BA60" s="587"/>
      <c r="BB60" s="587"/>
      <c r="BC60" s="587"/>
      <c r="BD60" s="587"/>
      <c r="BE60" s="587"/>
      <c r="BF60" s="587"/>
      <c r="BG60" s="587"/>
      <c r="BH60" s="587"/>
      <c r="BI60" s="587"/>
      <c r="BJ60" s="587"/>
      <c r="BK60" s="587"/>
      <c r="BL60" s="587"/>
      <c r="BM60" s="587"/>
      <c r="BN60" s="587"/>
      <c r="BO60" s="587"/>
      <c r="BP60" s="587"/>
      <c r="BQ60" s="587"/>
      <c r="BR60" s="587"/>
      <c r="BS60" s="587"/>
      <c r="BT60" s="587"/>
      <c r="BU60" s="587"/>
      <c r="BV60" s="587"/>
      <c r="BW60" s="587"/>
      <c r="BX60" s="587"/>
      <c r="BY60" s="587"/>
      <c r="BZ60" s="587"/>
      <c r="CA60" s="587"/>
      <c r="CB60" s="587"/>
      <c r="CC60" s="587"/>
      <c r="CD60" s="587"/>
      <c r="CE60" s="587"/>
      <c r="CF60" s="587"/>
      <c r="CG60" s="587"/>
      <c r="CH60" s="587"/>
      <c r="CI60" s="587"/>
      <c r="CJ60" s="587"/>
      <c r="CK60" s="587"/>
      <c r="CL60" s="587"/>
      <c r="CM60" s="587"/>
      <c r="CN60" s="587"/>
      <c r="CO60" s="587"/>
      <c r="CP60" s="587"/>
      <c r="CQ60" s="587"/>
      <c r="CR60" s="587"/>
      <c r="CS60" s="587"/>
      <c r="CT60" s="587"/>
      <c r="CU60" s="587"/>
      <c r="CV60" s="587"/>
      <c r="CW60" s="587"/>
      <c r="CX60" s="587"/>
      <c r="CY60" s="587"/>
      <c r="CZ60" s="587"/>
      <c r="DA60" s="587"/>
      <c r="DB60" s="587"/>
      <c r="DC60" s="587"/>
      <c r="DD60" s="587"/>
      <c r="DE60" s="587"/>
      <c r="DF60" s="587"/>
      <c r="DG60" s="587"/>
      <c r="DH60" s="587"/>
      <c r="DI60" s="587"/>
      <c r="DJ60" s="587"/>
      <c r="DK60" s="587"/>
      <c r="DL60" s="587"/>
      <c r="DM60" s="587"/>
      <c r="DN60" s="587"/>
      <c r="DO60" s="587"/>
      <c r="DP60" s="587"/>
      <c r="DQ60" s="587"/>
      <c r="DR60" s="587"/>
      <c r="DS60" s="587"/>
      <c r="DT60" s="587"/>
      <c r="DU60" s="587"/>
      <c r="DV60" s="587"/>
      <c r="DW60" s="587"/>
      <c r="DX60" s="587"/>
      <c r="DY60" s="587"/>
      <c r="DZ60" s="587"/>
      <c r="EA60" s="587"/>
      <c r="EB60" s="587"/>
      <c r="EC60" s="587"/>
      <c r="ED60" s="587"/>
      <c r="EE60" s="587"/>
      <c r="EF60" s="587"/>
      <c r="EG60" s="587"/>
      <c r="EH60" s="587"/>
      <c r="EI60" s="587"/>
      <c r="EJ60" s="587"/>
      <c r="EK60" s="587"/>
      <c r="EL60" s="587"/>
      <c r="EM60" s="587"/>
      <c r="EN60" s="587"/>
      <c r="EO60" s="587"/>
      <c r="EP60" s="587"/>
      <c r="EQ60" s="587"/>
      <c r="ER60" s="587"/>
      <c r="ES60" s="587"/>
      <c r="ET60" s="587"/>
      <c r="EU60" s="587"/>
      <c r="EV60" s="587"/>
      <c r="EW60" s="587"/>
      <c r="EX60" s="587"/>
      <c r="EY60" s="587"/>
      <c r="EZ60" s="587"/>
      <c r="FA60" s="587"/>
      <c r="FB60" s="587"/>
      <c r="FC60" s="587"/>
      <c r="FD60" s="587"/>
      <c r="FE60" s="587"/>
      <c r="FF60" s="587"/>
      <c r="FG60" s="587"/>
      <c r="FH60" s="587"/>
      <c r="FI60" s="587"/>
      <c r="FJ60" s="587"/>
      <c r="FK60" s="587"/>
      <c r="FL60" s="587"/>
      <c r="FM60" s="587"/>
      <c r="FN60" s="587"/>
      <c r="FO60" s="587"/>
      <c r="FP60" s="587"/>
      <c r="FQ60" s="587"/>
      <c r="FR60" s="587"/>
      <c r="FS60" s="587"/>
      <c r="FT60" s="587"/>
      <c r="FU60" s="587"/>
      <c r="FV60" s="587"/>
      <c r="FW60" s="587"/>
      <c r="FX60" s="587"/>
      <c r="FY60" s="587"/>
      <c r="FZ60" s="587"/>
      <c r="GA60" s="587"/>
      <c r="GB60" s="587"/>
      <c r="GC60" s="587"/>
      <c r="GD60" s="587"/>
      <c r="GE60" s="587"/>
      <c r="GF60" s="587"/>
      <c r="GG60" s="587"/>
      <c r="GH60" s="587"/>
      <c r="GI60" s="587"/>
      <c r="GJ60" s="587"/>
      <c r="GK60" s="587"/>
      <c r="GL60" s="587"/>
      <c r="GM60" s="587"/>
      <c r="GN60" s="587"/>
      <c r="GO60" s="587"/>
      <c r="GP60" s="587"/>
      <c r="GQ60" s="587"/>
      <c r="GR60" s="587"/>
      <c r="GS60" s="587"/>
      <c r="GT60" s="587"/>
      <c r="GU60" s="587"/>
      <c r="GV60" s="587"/>
      <c r="GW60" s="587"/>
      <c r="GX60" s="587"/>
      <c r="GY60" s="587"/>
      <c r="GZ60" s="587"/>
      <c r="HA60" s="587"/>
      <c r="HB60" s="587"/>
      <c r="HC60" s="587"/>
      <c r="HD60" s="587"/>
      <c r="HE60" s="587"/>
      <c r="HF60" s="587"/>
      <c r="HG60" s="587"/>
      <c r="HH60" s="587"/>
      <c r="HI60" s="587"/>
      <c r="HJ60" s="587"/>
      <c r="HK60" s="587"/>
      <c r="HL60" s="587"/>
      <c r="HM60" s="587"/>
      <c r="HN60" s="587"/>
      <c r="HO60" s="587"/>
      <c r="HP60" s="587"/>
      <c r="HQ60" s="587"/>
      <c r="HR60" s="587"/>
      <c r="HS60" s="587"/>
      <c r="HT60" s="587"/>
      <c r="HU60" s="587"/>
      <c r="HV60" s="587"/>
      <c r="HW60" s="587"/>
      <c r="HX60" s="587"/>
      <c r="HY60" s="587"/>
      <c r="HZ60" s="587"/>
      <c r="IA60" s="587"/>
      <c r="IB60" s="587"/>
      <c r="IC60" s="587"/>
    </row>
    <row r="61" spans="1:237" s="183" customFormat="1" ht="15.75" customHeight="1">
      <c r="A61" s="557" t="s">
        <v>175</v>
      </c>
      <c r="B61" s="560">
        <f t="shared" ref="B61" si="11">+B60+B55</f>
        <v>0</v>
      </c>
      <c r="C61" s="560">
        <f t="shared" si="8"/>
        <v>0</v>
      </c>
      <c r="D61" s="560">
        <f t="shared" ref="D61:F61" si="12">+D60+D55</f>
        <v>0</v>
      </c>
      <c r="E61" s="560">
        <f t="shared" si="8"/>
        <v>0</v>
      </c>
      <c r="F61" s="560">
        <f t="shared" si="12"/>
        <v>0</v>
      </c>
      <c r="G61" s="560">
        <f t="shared" si="9"/>
        <v>0</v>
      </c>
      <c r="H61" s="560">
        <f t="shared" ref="H61" si="13">+H60+H55</f>
        <v>0</v>
      </c>
      <c r="I61" s="642">
        <f t="shared" si="10"/>
        <v>0</v>
      </c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87"/>
      <c r="AB61" s="587"/>
      <c r="AC61" s="587"/>
      <c r="AD61" s="587"/>
      <c r="AE61" s="587"/>
      <c r="AF61" s="587"/>
      <c r="AG61" s="587"/>
      <c r="AH61" s="587"/>
      <c r="AI61" s="587"/>
      <c r="AJ61" s="587"/>
      <c r="AK61" s="587"/>
      <c r="AL61" s="587"/>
      <c r="AM61" s="587"/>
      <c r="AN61" s="587"/>
      <c r="AO61" s="587"/>
      <c r="AP61" s="587"/>
      <c r="AQ61" s="587"/>
      <c r="AR61" s="587"/>
      <c r="AS61" s="587"/>
      <c r="AT61" s="587"/>
      <c r="AU61" s="587"/>
      <c r="AV61" s="587"/>
      <c r="AW61" s="587"/>
      <c r="AX61" s="587"/>
      <c r="AY61" s="587"/>
      <c r="AZ61" s="587"/>
      <c r="BA61" s="587"/>
      <c r="BB61" s="587"/>
      <c r="BC61" s="587"/>
      <c r="BD61" s="587"/>
      <c r="BE61" s="587"/>
      <c r="BF61" s="587"/>
      <c r="BG61" s="587"/>
      <c r="BH61" s="587"/>
      <c r="BI61" s="587"/>
      <c r="BJ61" s="587"/>
      <c r="BK61" s="587"/>
      <c r="BL61" s="587"/>
      <c r="BM61" s="587"/>
      <c r="BN61" s="587"/>
      <c r="BO61" s="587"/>
      <c r="BP61" s="587"/>
      <c r="BQ61" s="587"/>
      <c r="BR61" s="587"/>
      <c r="BS61" s="587"/>
      <c r="BT61" s="587"/>
      <c r="BU61" s="587"/>
      <c r="BV61" s="587"/>
      <c r="BW61" s="587"/>
      <c r="BX61" s="587"/>
      <c r="BY61" s="587"/>
      <c r="BZ61" s="587"/>
      <c r="CA61" s="587"/>
      <c r="CB61" s="587"/>
      <c r="CC61" s="587"/>
      <c r="CD61" s="587"/>
      <c r="CE61" s="587"/>
      <c r="CF61" s="587"/>
      <c r="CG61" s="587"/>
      <c r="CH61" s="587"/>
      <c r="CI61" s="587"/>
      <c r="CJ61" s="587"/>
      <c r="CK61" s="587"/>
      <c r="CL61" s="587"/>
      <c r="CM61" s="587"/>
      <c r="CN61" s="587"/>
      <c r="CO61" s="587"/>
      <c r="CP61" s="587"/>
      <c r="CQ61" s="587"/>
      <c r="CR61" s="587"/>
      <c r="CS61" s="587"/>
      <c r="CT61" s="587"/>
      <c r="CU61" s="587"/>
      <c r="CV61" s="587"/>
      <c r="CW61" s="587"/>
      <c r="CX61" s="587"/>
      <c r="CY61" s="587"/>
      <c r="CZ61" s="587"/>
      <c r="DA61" s="587"/>
      <c r="DB61" s="587"/>
      <c r="DC61" s="587"/>
      <c r="DD61" s="587"/>
      <c r="DE61" s="587"/>
      <c r="DF61" s="587"/>
      <c r="DG61" s="587"/>
      <c r="DH61" s="587"/>
      <c r="DI61" s="587"/>
      <c r="DJ61" s="587"/>
      <c r="DK61" s="587"/>
      <c r="DL61" s="587"/>
      <c r="DM61" s="587"/>
      <c r="DN61" s="587"/>
      <c r="DO61" s="587"/>
      <c r="DP61" s="587"/>
      <c r="DQ61" s="587"/>
      <c r="DR61" s="587"/>
      <c r="DS61" s="587"/>
      <c r="DT61" s="587"/>
      <c r="DU61" s="587"/>
      <c r="DV61" s="587"/>
      <c r="DW61" s="587"/>
      <c r="DX61" s="587"/>
      <c r="DY61" s="587"/>
      <c r="DZ61" s="587"/>
      <c r="EA61" s="587"/>
      <c r="EB61" s="587"/>
      <c r="EC61" s="587"/>
      <c r="ED61" s="587"/>
      <c r="EE61" s="587"/>
      <c r="EF61" s="587"/>
      <c r="EG61" s="587"/>
      <c r="EH61" s="587"/>
      <c r="EI61" s="587"/>
      <c r="EJ61" s="587"/>
      <c r="EK61" s="587"/>
      <c r="EL61" s="587"/>
      <c r="EM61" s="587"/>
      <c r="EN61" s="587"/>
      <c r="EO61" s="587"/>
      <c r="EP61" s="587"/>
      <c r="EQ61" s="587"/>
      <c r="ER61" s="587"/>
      <c r="ES61" s="587"/>
      <c r="ET61" s="587"/>
      <c r="EU61" s="587"/>
      <c r="EV61" s="587"/>
      <c r="EW61" s="587"/>
      <c r="EX61" s="587"/>
      <c r="EY61" s="587"/>
      <c r="EZ61" s="587"/>
      <c r="FA61" s="587"/>
      <c r="FB61" s="587"/>
      <c r="FC61" s="587"/>
      <c r="FD61" s="587"/>
      <c r="FE61" s="587"/>
      <c r="FF61" s="587"/>
      <c r="FG61" s="587"/>
      <c r="FH61" s="587"/>
      <c r="FI61" s="587"/>
      <c r="FJ61" s="587"/>
      <c r="FK61" s="587"/>
      <c r="FL61" s="587"/>
      <c r="FM61" s="587"/>
      <c r="FN61" s="587"/>
      <c r="FO61" s="587"/>
      <c r="FP61" s="587"/>
      <c r="FQ61" s="587"/>
      <c r="FR61" s="587"/>
      <c r="FS61" s="587"/>
      <c r="FT61" s="587"/>
      <c r="FU61" s="587"/>
      <c r="FV61" s="587"/>
      <c r="FW61" s="587"/>
      <c r="FX61" s="587"/>
      <c r="FY61" s="587"/>
      <c r="FZ61" s="587"/>
      <c r="GA61" s="587"/>
      <c r="GB61" s="587"/>
      <c r="GC61" s="587"/>
      <c r="GD61" s="587"/>
      <c r="GE61" s="587"/>
      <c r="GF61" s="587"/>
      <c r="GG61" s="587"/>
      <c r="GH61" s="587"/>
      <c r="GI61" s="587"/>
      <c r="GJ61" s="587"/>
      <c r="GK61" s="587"/>
      <c r="GL61" s="587"/>
      <c r="GM61" s="587"/>
      <c r="GN61" s="587"/>
      <c r="GO61" s="587"/>
      <c r="GP61" s="587"/>
      <c r="GQ61" s="587"/>
      <c r="GR61" s="587"/>
      <c r="GS61" s="587"/>
      <c r="GT61" s="587"/>
      <c r="GU61" s="587"/>
      <c r="GV61" s="587"/>
      <c r="GW61" s="587"/>
      <c r="GX61" s="587"/>
      <c r="GY61" s="587"/>
      <c r="GZ61" s="587"/>
      <c r="HA61" s="587"/>
      <c r="HB61" s="587"/>
      <c r="HC61" s="587"/>
      <c r="HD61" s="587"/>
      <c r="HE61" s="587"/>
      <c r="HF61" s="587"/>
      <c r="HG61" s="587"/>
      <c r="HH61" s="587"/>
      <c r="HI61" s="587"/>
      <c r="HJ61" s="587"/>
      <c r="HK61" s="587"/>
      <c r="HL61" s="587"/>
      <c r="HM61" s="587"/>
      <c r="HN61" s="587"/>
      <c r="HO61" s="587"/>
      <c r="HP61" s="587"/>
      <c r="HQ61" s="587"/>
      <c r="HR61" s="587"/>
      <c r="HS61" s="587"/>
      <c r="HT61" s="587"/>
      <c r="HU61" s="587"/>
      <c r="HV61" s="587"/>
      <c r="HW61" s="587"/>
      <c r="HX61" s="587"/>
      <c r="HY61" s="587"/>
      <c r="HZ61" s="587"/>
      <c r="IA61" s="587"/>
      <c r="IB61" s="587"/>
      <c r="IC61" s="587"/>
    </row>
    <row r="62" spans="1:237">
      <c r="A62" s="523" t="s">
        <v>164</v>
      </c>
      <c r="B62" s="512">
        <f>IFERROR(('Financial Statement2'!J135-'Financial Statement2'!J192)*$I$5/$I$6,"-")</f>
        <v>0</v>
      </c>
      <c r="C62" s="512">
        <f t="shared" si="8"/>
        <v>0</v>
      </c>
      <c r="D62" s="512">
        <f>IFERROR(('Financial Statement2'!I135-'Financial Statement2'!I192)*$I$5/$I$6,"-")</f>
        <v>0</v>
      </c>
      <c r="E62" s="512">
        <f t="shared" si="8"/>
        <v>0</v>
      </c>
      <c r="F62" s="512">
        <f>IFERROR(('Financial Statement2'!H135-'Financial Statement2'!H192)*$I$5/$I$6,"-")</f>
        <v>0</v>
      </c>
      <c r="G62" s="512">
        <f t="shared" si="9"/>
        <v>0</v>
      </c>
      <c r="H62" s="512">
        <f>IFERROR(('Financial Statement2'!G135-'Financial Statement2'!G192)*$I$5/$I$6,"-")</f>
        <v>0</v>
      </c>
      <c r="I62" s="517">
        <f t="shared" si="10"/>
        <v>0</v>
      </c>
    </row>
    <row r="63" spans="1:237" s="183" customFormat="1" ht="15.75" customHeight="1">
      <c r="A63" s="557" t="s">
        <v>123</v>
      </c>
      <c r="B63" s="560">
        <f>IFERROR(+B64+B67+B66+B65,"0.00")</f>
        <v>0</v>
      </c>
      <c r="C63" s="560">
        <f t="shared" si="8"/>
        <v>0</v>
      </c>
      <c r="D63" s="560">
        <f>IFERROR(+D64+D67+D66+D65,"0.00")</f>
        <v>0</v>
      </c>
      <c r="E63" s="560">
        <f t="shared" si="8"/>
        <v>0</v>
      </c>
      <c r="F63" s="560">
        <f>IFERROR(+F64+F67+F66+F65,"0.00")</f>
        <v>0</v>
      </c>
      <c r="G63" s="560">
        <f t="shared" si="9"/>
        <v>0</v>
      </c>
      <c r="H63" s="560">
        <f>IFERROR(+H64+H67+H66+H65,"0.00")</f>
        <v>0</v>
      </c>
      <c r="I63" s="642">
        <f t="shared" si="10"/>
        <v>0</v>
      </c>
      <c r="J63" s="587"/>
      <c r="K63" s="587"/>
      <c r="L63" s="587"/>
      <c r="M63" s="587"/>
      <c r="N63" s="587"/>
      <c r="O63" s="587"/>
      <c r="P63" s="587"/>
      <c r="Q63" s="587"/>
      <c r="R63" s="587"/>
      <c r="S63" s="587"/>
      <c r="T63" s="587"/>
      <c r="U63" s="587"/>
      <c r="V63" s="587"/>
      <c r="W63" s="587"/>
      <c r="X63" s="587"/>
      <c r="Y63" s="587"/>
      <c r="Z63" s="587"/>
      <c r="AA63" s="587"/>
      <c r="AB63" s="587"/>
      <c r="AC63" s="587"/>
      <c r="AD63" s="587"/>
      <c r="AE63" s="587"/>
      <c r="AF63" s="587"/>
      <c r="AG63" s="587"/>
      <c r="AH63" s="587"/>
      <c r="AI63" s="587"/>
      <c r="AJ63" s="587"/>
      <c r="AK63" s="587"/>
      <c r="AL63" s="587"/>
      <c r="AM63" s="587"/>
      <c r="AN63" s="587"/>
      <c r="AO63" s="587"/>
      <c r="AP63" s="587"/>
      <c r="AQ63" s="587"/>
      <c r="AR63" s="587"/>
      <c r="AS63" s="587"/>
      <c r="AT63" s="587"/>
      <c r="AU63" s="587"/>
      <c r="AV63" s="587"/>
      <c r="AW63" s="587"/>
      <c r="AX63" s="587"/>
      <c r="AY63" s="587"/>
      <c r="AZ63" s="587"/>
      <c r="BA63" s="587"/>
      <c r="BB63" s="587"/>
      <c r="BC63" s="587"/>
      <c r="BD63" s="587"/>
      <c r="BE63" s="587"/>
      <c r="BF63" s="587"/>
      <c r="BG63" s="587"/>
      <c r="BH63" s="587"/>
      <c r="BI63" s="587"/>
      <c r="BJ63" s="587"/>
      <c r="BK63" s="587"/>
      <c r="BL63" s="587"/>
      <c r="BM63" s="587"/>
      <c r="BN63" s="587"/>
      <c r="BO63" s="587"/>
      <c r="BP63" s="587"/>
      <c r="BQ63" s="587"/>
      <c r="BR63" s="587"/>
      <c r="BS63" s="587"/>
      <c r="BT63" s="587"/>
      <c r="BU63" s="587"/>
      <c r="BV63" s="587"/>
      <c r="BW63" s="587"/>
      <c r="BX63" s="587"/>
      <c r="BY63" s="587"/>
      <c r="BZ63" s="587"/>
      <c r="CA63" s="587"/>
      <c r="CB63" s="587"/>
      <c r="CC63" s="587"/>
      <c r="CD63" s="587"/>
      <c r="CE63" s="587"/>
      <c r="CF63" s="587"/>
      <c r="CG63" s="587"/>
      <c r="CH63" s="587"/>
      <c r="CI63" s="587"/>
      <c r="CJ63" s="587"/>
      <c r="CK63" s="587"/>
      <c r="CL63" s="587"/>
      <c r="CM63" s="587"/>
      <c r="CN63" s="587"/>
      <c r="CO63" s="587"/>
      <c r="CP63" s="587"/>
      <c r="CQ63" s="587"/>
      <c r="CR63" s="587"/>
      <c r="CS63" s="587"/>
      <c r="CT63" s="587"/>
      <c r="CU63" s="587"/>
      <c r="CV63" s="587"/>
      <c r="CW63" s="587"/>
      <c r="CX63" s="587"/>
      <c r="CY63" s="587"/>
      <c r="CZ63" s="587"/>
      <c r="DA63" s="587"/>
      <c r="DB63" s="587"/>
      <c r="DC63" s="587"/>
      <c r="DD63" s="587"/>
      <c r="DE63" s="587"/>
      <c r="DF63" s="587"/>
      <c r="DG63" s="587"/>
      <c r="DH63" s="587"/>
      <c r="DI63" s="587"/>
      <c r="DJ63" s="587"/>
      <c r="DK63" s="587"/>
      <c r="DL63" s="587"/>
      <c r="DM63" s="587"/>
      <c r="DN63" s="587"/>
      <c r="DO63" s="587"/>
      <c r="DP63" s="587"/>
      <c r="DQ63" s="587"/>
      <c r="DR63" s="587"/>
      <c r="DS63" s="587"/>
      <c r="DT63" s="587"/>
      <c r="DU63" s="587"/>
      <c r="DV63" s="587"/>
      <c r="DW63" s="587"/>
      <c r="DX63" s="587"/>
      <c r="DY63" s="587"/>
      <c r="DZ63" s="587"/>
      <c r="EA63" s="587"/>
      <c r="EB63" s="587"/>
      <c r="EC63" s="587"/>
      <c r="ED63" s="587"/>
      <c r="EE63" s="587"/>
      <c r="EF63" s="587"/>
      <c r="EG63" s="587"/>
      <c r="EH63" s="587"/>
      <c r="EI63" s="587"/>
      <c r="EJ63" s="587"/>
      <c r="EK63" s="587"/>
      <c r="EL63" s="587"/>
      <c r="EM63" s="587"/>
      <c r="EN63" s="587"/>
      <c r="EO63" s="587"/>
      <c r="EP63" s="587"/>
      <c r="EQ63" s="587"/>
      <c r="ER63" s="587"/>
      <c r="ES63" s="587"/>
      <c r="ET63" s="587"/>
      <c r="EU63" s="587"/>
      <c r="EV63" s="587"/>
      <c r="EW63" s="587"/>
      <c r="EX63" s="587"/>
      <c r="EY63" s="587"/>
      <c r="EZ63" s="587"/>
      <c r="FA63" s="587"/>
      <c r="FB63" s="587"/>
      <c r="FC63" s="587"/>
      <c r="FD63" s="587"/>
      <c r="FE63" s="587"/>
      <c r="FF63" s="587"/>
      <c r="FG63" s="587"/>
      <c r="FH63" s="587"/>
      <c r="FI63" s="587"/>
      <c r="FJ63" s="587"/>
      <c r="FK63" s="587"/>
      <c r="FL63" s="587"/>
      <c r="FM63" s="587"/>
      <c r="FN63" s="587"/>
      <c r="FO63" s="587"/>
      <c r="FP63" s="587"/>
      <c r="FQ63" s="587"/>
      <c r="FR63" s="587"/>
      <c r="FS63" s="587"/>
      <c r="FT63" s="587"/>
      <c r="FU63" s="587"/>
      <c r="FV63" s="587"/>
      <c r="FW63" s="587"/>
      <c r="FX63" s="587"/>
      <c r="FY63" s="587"/>
      <c r="FZ63" s="587"/>
      <c r="GA63" s="587"/>
      <c r="GB63" s="587"/>
      <c r="GC63" s="587"/>
      <c r="GD63" s="587"/>
      <c r="GE63" s="587"/>
      <c r="GF63" s="587"/>
      <c r="GG63" s="587"/>
      <c r="GH63" s="587"/>
      <c r="GI63" s="587"/>
      <c r="GJ63" s="587"/>
      <c r="GK63" s="587"/>
      <c r="GL63" s="587"/>
      <c r="GM63" s="587"/>
      <c r="GN63" s="587"/>
      <c r="GO63" s="587"/>
      <c r="GP63" s="587"/>
      <c r="GQ63" s="587"/>
      <c r="GR63" s="587"/>
      <c r="GS63" s="587"/>
      <c r="GT63" s="587"/>
      <c r="GU63" s="587"/>
      <c r="GV63" s="587"/>
      <c r="GW63" s="587"/>
      <c r="GX63" s="587"/>
      <c r="GY63" s="587"/>
      <c r="GZ63" s="587"/>
      <c r="HA63" s="587"/>
      <c r="HB63" s="587"/>
      <c r="HC63" s="587"/>
      <c r="HD63" s="587"/>
      <c r="HE63" s="587"/>
      <c r="HF63" s="587"/>
      <c r="HG63" s="587"/>
      <c r="HH63" s="587"/>
      <c r="HI63" s="587"/>
      <c r="HJ63" s="587"/>
      <c r="HK63" s="587"/>
      <c r="HL63" s="587"/>
      <c r="HM63" s="587"/>
      <c r="HN63" s="587"/>
      <c r="HO63" s="587"/>
      <c r="HP63" s="587"/>
      <c r="HQ63" s="587"/>
      <c r="HR63" s="587"/>
      <c r="HS63" s="587"/>
      <c r="HT63" s="587"/>
      <c r="HU63" s="587"/>
      <c r="HV63" s="587"/>
      <c r="HW63" s="587"/>
      <c r="HX63" s="587"/>
      <c r="HY63" s="587"/>
      <c r="HZ63" s="587"/>
      <c r="IA63" s="587"/>
      <c r="IB63" s="587"/>
      <c r="IC63" s="587"/>
    </row>
    <row r="64" spans="1:237" s="144" customFormat="1">
      <c r="A64" s="524" t="s">
        <v>166</v>
      </c>
      <c r="B64" s="512">
        <f>IFERROR(('Financial Statement2'!J154+'Financial Statement2'!J141)*$I$5/$I$6,"-")</f>
        <v>0</v>
      </c>
      <c r="C64" s="512">
        <f t="shared" si="8"/>
        <v>0</v>
      </c>
      <c r="D64" s="512">
        <f>IFERROR(('Financial Statement2'!I154+'Financial Statement2'!I141)*$I$5/$I$6,"-")</f>
        <v>0</v>
      </c>
      <c r="E64" s="512">
        <f t="shared" si="8"/>
        <v>0</v>
      </c>
      <c r="F64" s="512">
        <f>IFERROR(('Financial Statement2'!H154+'Financial Statement2'!H141)*$I$5/$I$6,"-")</f>
        <v>0</v>
      </c>
      <c r="G64" s="512">
        <f t="shared" si="9"/>
        <v>0</v>
      </c>
      <c r="H64" s="512">
        <f>IFERROR(('Financial Statement2'!G154+'Financial Statement2'!G141)*$I$5/$I$6,"-")</f>
        <v>0</v>
      </c>
      <c r="I64" s="517">
        <f t="shared" si="10"/>
        <v>0</v>
      </c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M64" s="143"/>
      <c r="AN64" s="143"/>
      <c r="AO64" s="143"/>
      <c r="AP64" s="143"/>
      <c r="AQ64" s="143"/>
      <c r="AR64" s="143"/>
      <c r="AS64" s="143"/>
      <c r="AT64" s="143"/>
      <c r="AU64" s="143"/>
      <c r="AV64" s="143"/>
      <c r="AW64" s="143"/>
      <c r="AX64" s="143"/>
      <c r="AY64" s="143"/>
      <c r="AZ64" s="143"/>
      <c r="BA64" s="143"/>
      <c r="BB64" s="143"/>
      <c r="BC64" s="143"/>
      <c r="BD64" s="143"/>
      <c r="BE64" s="143"/>
      <c r="BF64" s="143"/>
      <c r="BG64" s="143"/>
      <c r="BH64" s="143"/>
      <c r="BI64" s="143"/>
      <c r="BJ64" s="143"/>
      <c r="BK64" s="143"/>
      <c r="BL64" s="143"/>
      <c r="BM64" s="143"/>
      <c r="BN64" s="143"/>
      <c r="BO64" s="143"/>
      <c r="BP64" s="143"/>
      <c r="BQ64" s="143"/>
      <c r="BR64" s="143"/>
      <c r="BS64" s="143"/>
      <c r="BT64" s="143"/>
      <c r="BU64" s="143"/>
      <c r="BV64" s="143"/>
      <c r="BW64" s="143"/>
      <c r="BX64" s="143"/>
      <c r="BY64" s="143"/>
      <c r="BZ64" s="143"/>
      <c r="CA64" s="143"/>
      <c r="CB64" s="143"/>
      <c r="CC64" s="143"/>
      <c r="CD64" s="143"/>
      <c r="CE64" s="143"/>
      <c r="CF64" s="143"/>
      <c r="CG64" s="143"/>
      <c r="CH64" s="143"/>
      <c r="CI64" s="143"/>
      <c r="CJ64" s="143"/>
      <c r="CK64" s="143"/>
      <c r="CL64" s="143"/>
      <c r="CM64" s="143"/>
      <c r="CN64" s="143"/>
      <c r="CO64" s="143"/>
      <c r="CP64" s="143"/>
      <c r="CQ64" s="143"/>
      <c r="CR64" s="143"/>
      <c r="CS64" s="143"/>
      <c r="CT64" s="143"/>
      <c r="CU64" s="143"/>
      <c r="CV64" s="143"/>
      <c r="CW64" s="143"/>
      <c r="CX64" s="143"/>
      <c r="CY64" s="143"/>
      <c r="CZ64" s="143"/>
      <c r="DA64" s="143"/>
      <c r="DB64" s="143"/>
      <c r="DC64" s="143"/>
      <c r="DD64" s="143"/>
      <c r="DE64" s="143"/>
      <c r="DF64" s="143"/>
      <c r="DG64" s="143"/>
      <c r="DH64" s="143"/>
      <c r="DI64" s="143"/>
      <c r="DJ64" s="143"/>
      <c r="DK64" s="143"/>
      <c r="DL64" s="143"/>
      <c r="DM64" s="143"/>
      <c r="DN64" s="143"/>
      <c r="DO64" s="143"/>
      <c r="DP64" s="143"/>
      <c r="DQ64" s="143"/>
      <c r="DR64" s="143"/>
      <c r="DS64" s="143"/>
      <c r="DT64" s="143"/>
      <c r="DU64" s="143"/>
      <c r="DV64" s="143"/>
      <c r="DW64" s="143"/>
      <c r="DX64" s="143"/>
      <c r="DY64" s="143"/>
      <c r="DZ64" s="143"/>
      <c r="EA64" s="143"/>
      <c r="EB64" s="143"/>
      <c r="EC64" s="143"/>
      <c r="ED64" s="143"/>
      <c r="EE64" s="143"/>
      <c r="EF64" s="143"/>
      <c r="EG64" s="143"/>
      <c r="EH64" s="143"/>
      <c r="EI64" s="143"/>
      <c r="EJ64" s="143"/>
      <c r="EK64" s="143"/>
      <c r="EL64" s="143"/>
      <c r="EM64" s="143"/>
      <c r="EN64" s="143"/>
      <c r="EO64" s="143"/>
      <c r="EP64" s="143"/>
      <c r="EQ64" s="143"/>
      <c r="ER64" s="143"/>
      <c r="ES64" s="143"/>
      <c r="ET64" s="143"/>
      <c r="EU64" s="143"/>
      <c r="EV64" s="143"/>
      <c r="EW64" s="143"/>
      <c r="EX64" s="143"/>
      <c r="EY64" s="143"/>
      <c r="EZ64" s="143"/>
      <c r="FA64" s="143"/>
      <c r="FB64" s="143"/>
      <c r="FC64" s="143"/>
      <c r="FD64" s="143"/>
      <c r="FE64" s="143"/>
      <c r="FF64" s="143"/>
      <c r="FG64" s="143"/>
      <c r="FH64" s="143"/>
      <c r="FI64" s="143"/>
      <c r="FJ64" s="143"/>
      <c r="FK64" s="143"/>
      <c r="FL64" s="143"/>
      <c r="FM64" s="143"/>
      <c r="FN64" s="143"/>
      <c r="FO64" s="143"/>
      <c r="FP64" s="143"/>
      <c r="FQ64" s="143"/>
      <c r="FR64" s="143"/>
      <c r="FS64" s="143"/>
      <c r="FT64" s="143"/>
      <c r="FU64" s="143"/>
      <c r="FV64" s="143"/>
      <c r="FW64" s="143"/>
      <c r="FX64" s="143"/>
      <c r="FY64" s="143"/>
      <c r="FZ64" s="143"/>
      <c r="GA64" s="143"/>
      <c r="GB64" s="143"/>
      <c r="GC64" s="143"/>
      <c r="GD64" s="143"/>
      <c r="GE64" s="143"/>
      <c r="GF64" s="143"/>
      <c r="GG64" s="143"/>
      <c r="GH64" s="143"/>
      <c r="GI64" s="143"/>
      <c r="GJ64" s="143"/>
      <c r="GK64" s="143"/>
      <c r="GL64" s="143"/>
      <c r="GM64" s="143"/>
      <c r="GN64" s="143"/>
      <c r="GO64" s="143"/>
      <c r="GP64" s="143"/>
      <c r="GQ64" s="143"/>
      <c r="GR64" s="143"/>
      <c r="GS64" s="143"/>
      <c r="GT64" s="143"/>
      <c r="GU64" s="143"/>
      <c r="GV64" s="143"/>
      <c r="GW64" s="143"/>
      <c r="GX64" s="143"/>
      <c r="GY64" s="143"/>
      <c r="GZ64" s="143"/>
      <c r="HA64" s="143"/>
      <c r="HB64" s="143"/>
      <c r="HC64" s="143"/>
      <c r="HD64" s="143"/>
      <c r="HE64" s="143"/>
      <c r="HF64" s="143"/>
      <c r="HG64" s="143"/>
      <c r="HH64" s="143"/>
      <c r="HI64" s="143"/>
      <c r="HJ64" s="143"/>
      <c r="HK64" s="143"/>
      <c r="HL64" s="143"/>
      <c r="HM64" s="143"/>
      <c r="HN64" s="143"/>
      <c r="HO64" s="143"/>
      <c r="HP64" s="143"/>
      <c r="HQ64" s="143"/>
      <c r="HR64" s="143"/>
      <c r="HS64" s="143"/>
      <c r="HT64" s="143"/>
      <c r="HU64" s="143"/>
      <c r="HV64" s="143"/>
      <c r="HW64" s="143"/>
      <c r="HX64" s="143"/>
      <c r="HY64" s="143"/>
      <c r="HZ64" s="143"/>
      <c r="IA64" s="143"/>
      <c r="IB64" s="143"/>
      <c r="IC64" s="143"/>
    </row>
    <row r="65" spans="1:237" s="144" customFormat="1" ht="45">
      <c r="A65" s="524" t="s">
        <v>165</v>
      </c>
      <c r="B65" s="512">
        <f>IFERROR(('Financial Statement2'!J161)*$I$5/$I$6,"-")</f>
        <v>0</v>
      </c>
      <c r="C65" s="512">
        <f t="shared" si="8"/>
        <v>0</v>
      </c>
      <c r="D65" s="512">
        <f>IFERROR(('Financial Statement2'!I161)*$I$5/$I$6,"-")</f>
        <v>0</v>
      </c>
      <c r="E65" s="512">
        <f t="shared" si="8"/>
        <v>0</v>
      </c>
      <c r="F65" s="512">
        <f>IFERROR(('Financial Statement2'!H161)*$I$5/$I$6,"-")</f>
        <v>0</v>
      </c>
      <c r="G65" s="512">
        <f t="shared" si="9"/>
        <v>0</v>
      </c>
      <c r="H65" s="512">
        <f>IFERROR(('Financial Statement2'!G161)*$I$5/$I$6,"-")</f>
        <v>0</v>
      </c>
      <c r="I65" s="517">
        <f t="shared" si="10"/>
        <v>0</v>
      </c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L65" s="143"/>
      <c r="AM65" s="143"/>
      <c r="AN65" s="143"/>
      <c r="AO65" s="143"/>
      <c r="AP65" s="143"/>
      <c r="AQ65" s="143"/>
      <c r="AR65" s="143"/>
      <c r="AS65" s="143"/>
      <c r="AT65" s="143"/>
      <c r="AU65" s="143"/>
      <c r="AV65" s="143"/>
      <c r="AW65" s="143"/>
      <c r="AX65" s="143"/>
      <c r="AY65" s="143"/>
      <c r="AZ65" s="143"/>
      <c r="BA65" s="143"/>
      <c r="BB65" s="143"/>
      <c r="BC65" s="143"/>
      <c r="BD65" s="143"/>
      <c r="BE65" s="143"/>
      <c r="BF65" s="143"/>
      <c r="BG65" s="143"/>
      <c r="BH65" s="143"/>
      <c r="BI65" s="143"/>
      <c r="BJ65" s="143"/>
      <c r="BK65" s="143"/>
      <c r="BL65" s="143"/>
      <c r="BM65" s="143"/>
      <c r="BN65" s="143"/>
      <c r="BO65" s="143"/>
      <c r="BP65" s="143"/>
      <c r="BQ65" s="143"/>
      <c r="BR65" s="143"/>
      <c r="BS65" s="143"/>
      <c r="BT65" s="143"/>
      <c r="BU65" s="143"/>
      <c r="BV65" s="143"/>
      <c r="BW65" s="143"/>
      <c r="BX65" s="143"/>
      <c r="BY65" s="143"/>
      <c r="BZ65" s="143"/>
      <c r="CA65" s="143"/>
      <c r="CB65" s="143"/>
      <c r="CC65" s="143"/>
      <c r="CD65" s="143"/>
      <c r="CE65" s="143"/>
      <c r="CF65" s="143"/>
      <c r="CG65" s="143"/>
      <c r="CH65" s="143"/>
      <c r="CI65" s="143"/>
      <c r="CJ65" s="143"/>
      <c r="CK65" s="143"/>
      <c r="CL65" s="143"/>
      <c r="CM65" s="143"/>
      <c r="CN65" s="143"/>
      <c r="CO65" s="143"/>
      <c r="CP65" s="143"/>
      <c r="CQ65" s="143"/>
      <c r="CR65" s="143"/>
      <c r="CS65" s="143"/>
      <c r="CT65" s="143"/>
      <c r="CU65" s="143"/>
      <c r="CV65" s="143"/>
      <c r="CW65" s="143"/>
      <c r="CX65" s="143"/>
      <c r="CY65" s="143"/>
      <c r="CZ65" s="143"/>
      <c r="DA65" s="143"/>
      <c r="DB65" s="143"/>
      <c r="DC65" s="143"/>
      <c r="DD65" s="143"/>
      <c r="DE65" s="143"/>
      <c r="DF65" s="143"/>
      <c r="DG65" s="143"/>
      <c r="DH65" s="143"/>
      <c r="DI65" s="143"/>
      <c r="DJ65" s="143"/>
      <c r="DK65" s="143"/>
      <c r="DL65" s="143"/>
      <c r="DM65" s="143"/>
      <c r="DN65" s="143"/>
      <c r="DO65" s="143"/>
      <c r="DP65" s="143"/>
      <c r="DQ65" s="143"/>
      <c r="DR65" s="143"/>
      <c r="DS65" s="143"/>
      <c r="DT65" s="143"/>
      <c r="DU65" s="143"/>
      <c r="DV65" s="143"/>
      <c r="DW65" s="143"/>
      <c r="DX65" s="143"/>
      <c r="DY65" s="143"/>
      <c r="DZ65" s="143"/>
      <c r="EA65" s="143"/>
      <c r="EB65" s="143"/>
      <c r="EC65" s="143"/>
      <c r="ED65" s="143"/>
      <c r="EE65" s="143"/>
      <c r="EF65" s="143"/>
      <c r="EG65" s="143"/>
      <c r="EH65" s="143"/>
      <c r="EI65" s="143"/>
      <c r="EJ65" s="143"/>
      <c r="EK65" s="143"/>
      <c r="EL65" s="143"/>
      <c r="EM65" s="143"/>
      <c r="EN65" s="143"/>
      <c r="EO65" s="143"/>
      <c r="EP65" s="143"/>
      <c r="EQ65" s="143"/>
      <c r="ER65" s="143"/>
      <c r="ES65" s="143"/>
      <c r="ET65" s="143"/>
      <c r="EU65" s="143"/>
      <c r="EV65" s="143"/>
      <c r="EW65" s="143"/>
      <c r="EX65" s="143"/>
      <c r="EY65" s="143"/>
      <c r="EZ65" s="143"/>
      <c r="FA65" s="143"/>
      <c r="FB65" s="143"/>
      <c r="FC65" s="143"/>
      <c r="FD65" s="143"/>
      <c r="FE65" s="143"/>
      <c r="FF65" s="143"/>
      <c r="FG65" s="143"/>
      <c r="FH65" s="143"/>
      <c r="FI65" s="143"/>
      <c r="FJ65" s="143"/>
      <c r="FK65" s="143"/>
      <c r="FL65" s="143"/>
      <c r="FM65" s="143"/>
      <c r="FN65" s="143"/>
      <c r="FO65" s="143"/>
      <c r="FP65" s="143"/>
      <c r="FQ65" s="143"/>
      <c r="FR65" s="143"/>
      <c r="FS65" s="143"/>
      <c r="FT65" s="143"/>
      <c r="FU65" s="143"/>
      <c r="FV65" s="143"/>
      <c r="FW65" s="143"/>
      <c r="FX65" s="143"/>
      <c r="FY65" s="143"/>
      <c r="FZ65" s="143"/>
      <c r="GA65" s="143"/>
      <c r="GB65" s="143"/>
      <c r="GC65" s="143"/>
      <c r="GD65" s="143"/>
      <c r="GE65" s="143"/>
      <c r="GF65" s="143"/>
      <c r="GG65" s="143"/>
      <c r="GH65" s="143"/>
      <c r="GI65" s="143"/>
      <c r="GJ65" s="143"/>
      <c r="GK65" s="143"/>
      <c r="GL65" s="143"/>
      <c r="GM65" s="143"/>
      <c r="GN65" s="143"/>
      <c r="GO65" s="143"/>
      <c r="GP65" s="143"/>
      <c r="GQ65" s="143"/>
      <c r="GR65" s="143"/>
      <c r="GS65" s="143"/>
      <c r="GT65" s="143"/>
      <c r="GU65" s="143"/>
      <c r="GV65" s="143"/>
      <c r="GW65" s="143"/>
      <c r="GX65" s="143"/>
      <c r="GY65" s="143"/>
      <c r="GZ65" s="143"/>
      <c r="HA65" s="143"/>
      <c r="HB65" s="143"/>
      <c r="HC65" s="143"/>
      <c r="HD65" s="143"/>
      <c r="HE65" s="143"/>
      <c r="HF65" s="143"/>
      <c r="HG65" s="143"/>
      <c r="HH65" s="143"/>
      <c r="HI65" s="143"/>
      <c r="HJ65" s="143"/>
      <c r="HK65" s="143"/>
      <c r="HL65" s="143"/>
      <c r="HM65" s="143"/>
      <c r="HN65" s="143"/>
      <c r="HO65" s="143"/>
      <c r="HP65" s="143"/>
      <c r="HQ65" s="143"/>
      <c r="HR65" s="143"/>
      <c r="HS65" s="143"/>
      <c r="HT65" s="143"/>
      <c r="HU65" s="143"/>
      <c r="HV65" s="143"/>
      <c r="HW65" s="143"/>
      <c r="HX65" s="143"/>
      <c r="HY65" s="143"/>
      <c r="HZ65" s="143"/>
      <c r="IA65" s="143"/>
      <c r="IB65" s="143"/>
      <c r="IC65" s="143"/>
    </row>
    <row r="66" spans="1:237" s="144" customFormat="1" ht="30">
      <c r="A66" s="524" t="s">
        <v>172</v>
      </c>
      <c r="B66" s="512">
        <f>IFERROR(('Financial Statement2'!J149)*$I$5/$I$6,"-")</f>
        <v>0</v>
      </c>
      <c r="C66" s="512">
        <f t="shared" si="8"/>
        <v>0</v>
      </c>
      <c r="D66" s="512">
        <f>IFERROR(('Financial Statement2'!I149)*$I$5/$I$6,"-")</f>
        <v>0</v>
      </c>
      <c r="E66" s="512">
        <f t="shared" si="8"/>
        <v>0</v>
      </c>
      <c r="F66" s="512">
        <f>IFERROR(('Financial Statement2'!H149)*$I$5/$I$6,"-")</f>
        <v>0</v>
      </c>
      <c r="G66" s="512">
        <f t="shared" si="9"/>
        <v>0</v>
      </c>
      <c r="H66" s="512">
        <f>IFERROR(('Financial Statement2'!G149)*$I$5/$I$6,"-")</f>
        <v>0</v>
      </c>
      <c r="I66" s="517">
        <f t="shared" si="10"/>
        <v>0</v>
      </c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  <c r="AI66" s="143"/>
      <c r="AJ66" s="143"/>
      <c r="AK66" s="143"/>
      <c r="AL66" s="143"/>
      <c r="AM66" s="143"/>
      <c r="AN66" s="143"/>
      <c r="AO66" s="143"/>
      <c r="AP66" s="143"/>
      <c r="AQ66" s="143"/>
      <c r="AR66" s="143"/>
      <c r="AS66" s="143"/>
      <c r="AT66" s="143"/>
      <c r="AU66" s="143"/>
      <c r="AV66" s="143"/>
      <c r="AW66" s="143"/>
      <c r="AX66" s="143"/>
      <c r="AY66" s="143"/>
      <c r="AZ66" s="143"/>
      <c r="BA66" s="143"/>
      <c r="BB66" s="143"/>
      <c r="BC66" s="143"/>
      <c r="BD66" s="143"/>
      <c r="BE66" s="143"/>
      <c r="BF66" s="143"/>
      <c r="BG66" s="143"/>
      <c r="BH66" s="143"/>
      <c r="BI66" s="143"/>
      <c r="BJ66" s="143"/>
      <c r="BK66" s="143"/>
      <c r="BL66" s="143"/>
      <c r="BM66" s="143"/>
      <c r="BN66" s="143"/>
      <c r="BO66" s="143"/>
      <c r="BP66" s="143"/>
      <c r="BQ66" s="143"/>
      <c r="BR66" s="143"/>
      <c r="BS66" s="143"/>
      <c r="BT66" s="143"/>
      <c r="BU66" s="143"/>
      <c r="BV66" s="143"/>
      <c r="BW66" s="143"/>
      <c r="BX66" s="143"/>
      <c r="BY66" s="143"/>
      <c r="BZ66" s="143"/>
      <c r="CA66" s="143"/>
      <c r="CB66" s="143"/>
      <c r="CC66" s="143"/>
      <c r="CD66" s="143"/>
      <c r="CE66" s="143"/>
      <c r="CF66" s="143"/>
      <c r="CG66" s="143"/>
      <c r="CH66" s="143"/>
      <c r="CI66" s="143"/>
      <c r="CJ66" s="143"/>
      <c r="CK66" s="143"/>
      <c r="CL66" s="143"/>
      <c r="CM66" s="143"/>
      <c r="CN66" s="143"/>
      <c r="CO66" s="143"/>
      <c r="CP66" s="143"/>
      <c r="CQ66" s="143"/>
      <c r="CR66" s="143"/>
      <c r="CS66" s="143"/>
      <c r="CT66" s="143"/>
      <c r="CU66" s="143"/>
      <c r="CV66" s="143"/>
      <c r="CW66" s="143"/>
      <c r="CX66" s="143"/>
      <c r="CY66" s="143"/>
      <c r="CZ66" s="143"/>
      <c r="DA66" s="143"/>
      <c r="DB66" s="143"/>
      <c r="DC66" s="143"/>
      <c r="DD66" s="143"/>
      <c r="DE66" s="143"/>
      <c r="DF66" s="143"/>
      <c r="DG66" s="143"/>
      <c r="DH66" s="143"/>
      <c r="DI66" s="143"/>
      <c r="DJ66" s="143"/>
      <c r="DK66" s="143"/>
      <c r="DL66" s="143"/>
      <c r="DM66" s="143"/>
      <c r="DN66" s="143"/>
      <c r="DO66" s="143"/>
      <c r="DP66" s="143"/>
      <c r="DQ66" s="143"/>
      <c r="DR66" s="143"/>
      <c r="DS66" s="143"/>
      <c r="DT66" s="143"/>
      <c r="DU66" s="143"/>
      <c r="DV66" s="143"/>
      <c r="DW66" s="143"/>
      <c r="DX66" s="143"/>
      <c r="DY66" s="143"/>
      <c r="DZ66" s="143"/>
      <c r="EA66" s="143"/>
      <c r="EB66" s="143"/>
      <c r="EC66" s="143"/>
      <c r="ED66" s="143"/>
      <c r="EE66" s="143"/>
      <c r="EF66" s="143"/>
      <c r="EG66" s="143"/>
      <c r="EH66" s="143"/>
      <c r="EI66" s="143"/>
      <c r="EJ66" s="143"/>
      <c r="EK66" s="143"/>
      <c r="EL66" s="143"/>
      <c r="EM66" s="143"/>
      <c r="EN66" s="143"/>
      <c r="EO66" s="143"/>
      <c r="EP66" s="143"/>
      <c r="EQ66" s="143"/>
      <c r="ER66" s="143"/>
      <c r="ES66" s="143"/>
      <c r="ET66" s="143"/>
      <c r="EU66" s="143"/>
      <c r="EV66" s="143"/>
      <c r="EW66" s="143"/>
      <c r="EX66" s="143"/>
      <c r="EY66" s="143"/>
      <c r="EZ66" s="143"/>
      <c r="FA66" s="143"/>
      <c r="FB66" s="143"/>
      <c r="FC66" s="143"/>
      <c r="FD66" s="143"/>
      <c r="FE66" s="143"/>
      <c r="FF66" s="143"/>
      <c r="FG66" s="143"/>
      <c r="FH66" s="143"/>
      <c r="FI66" s="143"/>
      <c r="FJ66" s="143"/>
      <c r="FK66" s="143"/>
      <c r="FL66" s="143"/>
      <c r="FM66" s="143"/>
      <c r="FN66" s="143"/>
      <c r="FO66" s="143"/>
      <c r="FP66" s="143"/>
      <c r="FQ66" s="143"/>
      <c r="FR66" s="143"/>
      <c r="FS66" s="143"/>
      <c r="FT66" s="143"/>
      <c r="FU66" s="143"/>
      <c r="FV66" s="143"/>
      <c r="FW66" s="143"/>
      <c r="FX66" s="143"/>
      <c r="FY66" s="143"/>
      <c r="FZ66" s="143"/>
      <c r="GA66" s="143"/>
      <c r="GB66" s="143"/>
      <c r="GC66" s="143"/>
      <c r="GD66" s="143"/>
      <c r="GE66" s="143"/>
      <c r="GF66" s="143"/>
      <c r="GG66" s="143"/>
      <c r="GH66" s="143"/>
      <c r="GI66" s="143"/>
      <c r="GJ66" s="143"/>
      <c r="GK66" s="143"/>
      <c r="GL66" s="143"/>
      <c r="GM66" s="143"/>
      <c r="GN66" s="143"/>
      <c r="GO66" s="143"/>
      <c r="GP66" s="143"/>
      <c r="GQ66" s="143"/>
      <c r="GR66" s="143"/>
      <c r="GS66" s="143"/>
      <c r="GT66" s="143"/>
      <c r="GU66" s="143"/>
      <c r="GV66" s="143"/>
      <c r="GW66" s="143"/>
      <c r="GX66" s="143"/>
      <c r="GY66" s="143"/>
      <c r="GZ66" s="143"/>
      <c r="HA66" s="143"/>
      <c r="HB66" s="143"/>
      <c r="HC66" s="143"/>
      <c r="HD66" s="143"/>
      <c r="HE66" s="143"/>
      <c r="HF66" s="143"/>
      <c r="HG66" s="143"/>
      <c r="HH66" s="143"/>
      <c r="HI66" s="143"/>
      <c r="HJ66" s="143"/>
      <c r="HK66" s="143"/>
      <c r="HL66" s="143"/>
      <c r="HM66" s="143"/>
      <c r="HN66" s="143"/>
      <c r="HO66" s="143"/>
      <c r="HP66" s="143"/>
      <c r="HQ66" s="143"/>
      <c r="HR66" s="143"/>
      <c r="HS66" s="143"/>
      <c r="HT66" s="143"/>
      <c r="HU66" s="143"/>
      <c r="HV66" s="143"/>
      <c r="HW66" s="143"/>
      <c r="HX66" s="143"/>
      <c r="HY66" s="143"/>
      <c r="HZ66" s="143"/>
      <c r="IA66" s="143"/>
      <c r="IB66" s="143"/>
      <c r="IC66" s="143"/>
    </row>
    <row r="67" spans="1:237" s="144" customFormat="1" ht="15" customHeight="1">
      <c r="A67" s="524" t="s">
        <v>125</v>
      </c>
      <c r="B67" s="512">
        <f>IFERROR(('Financial Statement2'!J162+'Financial Statement2'!J163+'Financial Statement2'!J159+'Financial Statement2'!J136+'Financial Statement2'!J142)*$I$5/$I$6,"-")</f>
        <v>0</v>
      </c>
      <c r="C67" s="512">
        <f t="shared" si="8"/>
        <v>0</v>
      </c>
      <c r="D67" s="512">
        <f>IFERROR(('Financial Statement2'!I162+'Financial Statement2'!I163+'Financial Statement2'!I159+'Financial Statement2'!I136+'Financial Statement2'!I142)*$I$5/$I$6,"-")</f>
        <v>0</v>
      </c>
      <c r="E67" s="512">
        <f t="shared" si="8"/>
        <v>0</v>
      </c>
      <c r="F67" s="512">
        <f>IFERROR(('Financial Statement2'!H162+'Financial Statement2'!H163+'Financial Statement2'!H159+'Financial Statement2'!H136+'Financial Statement2'!H142)*$I$5/$I$6,"-")</f>
        <v>0</v>
      </c>
      <c r="G67" s="512">
        <f t="shared" si="9"/>
        <v>0</v>
      </c>
      <c r="H67" s="512">
        <f>IFERROR(('Financial Statement2'!G162+'Financial Statement2'!G163+'Financial Statement2'!G159+'Financial Statement2'!G136+'Financial Statement2'!G142)*$I$5/$I$6,"-")</f>
        <v>0</v>
      </c>
      <c r="I67" s="517" t="str">
        <f t="shared" si="10"/>
        <v>-</v>
      </c>
      <c r="J67" s="1143" t="s">
        <v>613</v>
      </c>
      <c r="K67" s="1144"/>
      <c r="L67" s="1144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L67" s="143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3"/>
      <c r="BG67" s="143"/>
      <c r="BH67" s="143"/>
      <c r="BI67" s="143"/>
      <c r="BJ67" s="143"/>
      <c r="BK67" s="143"/>
      <c r="BL67" s="143"/>
      <c r="BM67" s="143"/>
      <c r="BN67" s="143"/>
      <c r="BO67" s="143"/>
      <c r="BP67" s="143"/>
      <c r="BQ67" s="143"/>
      <c r="BR67" s="143"/>
      <c r="BS67" s="143"/>
      <c r="BT67" s="143"/>
      <c r="BU67" s="143"/>
      <c r="BV67" s="143"/>
      <c r="BW67" s="143"/>
      <c r="BX67" s="143"/>
      <c r="BY67" s="143"/>
      <c r="BZ67" s="143"/>
      <c r="CA67" s="143"/>
      <c r="CB67" s="143"/>
      <c r="CC67" s="143"/>
      <c r="CD67" s="143"/>
      <c r="CE67" s="143"/>
      <c r="CF67" s="143"/>
      <c r="CG67" s="143"/>
      <c r="CH67" s="143"/>
      <c r="CI67" s="143"/>
      <c r="CJ67" s="143"/>
      <c r="CK67" s="143"/>
      <c r="CL67" s="143"/>
      <c r="CM67" s="143"/>
      <c r="CN67" s="143"/>
      <c r="CO67" s="143"/>
      <c r="CP67" s="143"/>
      <c r="CQ67" s="143"/>
      <c r="CR67" s="143"/>
      <c r="CS67" s="143"/>
      <c r="CT67" s="143"/>
      <c r="CU67" s="143"/>
      <c r="CV67" s="143"/>
      <c r="CW67" s="143"/>
      <c r="CX67" s="143"/>
      <c r="CY67" s="143"/>
      <c r="CZ67" s="143"/>
      <c r="DA67" s="143"/>
      <c r="DB67" s="143"/>
      <c r="DC67" s="143"/>
      <c r="DD67" s="143"/>
      <c r="DE67" s="143"/>
      <c r="DF67" s="143"/>
      <c r="DG67" s="143"/>
      <c r="DH67" s="143"/>
      <c r="DI67" s="143"/>
      <c r="DJ67" s="143"/>
      <c r="DK67" s="143"/>
      <c r="DL67" s="143"/>
      <c r="DM67" s="143"/>
      <c r="DN67" s="143"/>
      <c r="DO67" s="143"/>
      <c r="DP67" s="143"/>
      <c r="DQ67" s="143"/>
      <c r="DR67" s="143"/>
      <c r="DS67" s="143"/>
      <c r="DT67" s="143"/>
      <c r="DU67" s="143"/>
      <c r="DV67" s="143"/>
      <c r="DW67" s="143"/>
      <c r="DX67" s="143"/>
      <c r="DY67" s="143"/>
      <c r="DZ67" s="143"/>
      <c r="EA67" s="143"/>
      <c r="EB67" s="143"/>
      <c r="EC67" s="143"/>
      <c r="ED67" s="143"/>
      <c r="EE67" s="143"/>
      <c r="EF67" s="143"/>
      <c r="EG67" s="143"/>
      <c r="EH67" s="143"/>
      <c r="EI67" s="143"/>
      <c r="EJ67" s="143"/>
      <c r="EK67" s="143"/>
      <c r="EL67" s="143"/>
      <c r="EM67" s="143"/>
      <c r="EN67" s="143"/>
      <c r="EO67" s="143"/>
      <c r="EP67" s="143"/>
      <c r="EQ67" s="143"/>
      <c r="ER67" s="143"/>
      <c r="ES67" s="143"/>
      <c r="ET67" s="143"/>
      <c r="EU67" s="143"/>
      <c r="EV67" s="143"/>
      <c r="EW67" s="143"/>
      <c r="EX67" s="143"/>
      <c r="EY67" s="143"/>
      <c r="EZ67" s="143"/>
      <c r="FA67" s="143"/>
      <c r="FB67" s="143"/>
      <c r="FC67" s="143"/>
      <c r="FD67" s="143"/>
      <c r="FE67" s="143"/>
      <c r="FF67" s="143"/>
      <c r="FG67" s="143"/>
      <c r="FH67" s="143"/>
      <c r="FI67" s="143"/>
      <c r="FJ67" s="143"/>
      <c r="FK67" s="143"/>
      <c r="FL67" s="143"/>
      <c r="FM67" s="143"/>
      <c r="FN67" s="143"/>
      <c r="FO67" s="143"/>
      <c r="FP67" s="143"/>
      <c r="FQ67" s="143"/>
      <c r="FR67" s="143"/>
      <c r="FS67" s="143"/>
      <c r="FT67" s="143"/>
      <c r="FU67" s="143"/>
      <c r="FV67" s="143"/>
      <c r="FW67" s="143"/>
      <c r="FX67" s="143"/>
      <c r="FY67" s="143"/>
      <c r="FZ67" s="143"/>
      <c r="GA67" s="143"/>
      <c r="GB67" s="143"/>
      <c r="GC67" s="143"/>
      <c r="GD67" s="143"/>
      <c r="GE67" s="143"/>
      <c r="GF67" s="143"/>
      <c r="GG67" s="143"/>
      <c r="GH67" s="143"/>
      <c r="GI67" s="143"/>
      <c r="GJ67" s="143"/>
      <c r="GK67" s="143"/>
      <c r="GL67" s="143"/>
      <c r="GM67" s="143"/>
      <c r="GN67" s="143"/>
      <c r="GO67" s="143"/>
      <c r="GP67" s="143"/>
      <c r="GQ67" s="143"/>
      <c r="GR67" s="143"/>
      <c r="GS67" s="143"/>
      <c r="GT67" s="143"/>
      <c r="GU67" s="143"/>
      <c r="GV67" s="143"/>
      <c r="GW67" s="143"/>
      <c r="GX67" s="143"/>
      <c r="GY67" s="143"/>
      <c r="GZ67" s="143"/>
      <c r="HA67" s="143"/>
      <c r="HB67" s="143"/>
      <c r="HC67" s="143"/>
      <c r="HD67" s="143"/>
      <c r="HE67" s="143"/>
      <c r="HF67" s="143"/>
      <c r="HG67" s="143"/>
      <c r="HH67" s="143"/>
      <c r="HI67" s="143"/>
      <c r="HJ67" s="143"/>
      <c r="HK67" s="143"/>
      <c r="HL67" s="143"/>
      <c r="HM67" s="143"/>
      <c r="HN67" s="143"/>
      <c r="HO67" s="143"/>
      <c r="HP67" s="143"/>
      <c r="HQ67" s="143"/>
      <c r="HR67" s="143"/>
      <c r="HS67" s="143"/>
      <c r="HT67" s="143"/>
      <c r="HU67" s="143"/>
      <c r="HV67" s="143"/>
      <c r="HW67" s="143"/>
      <c r="HX67" s="143"/>
      <c r="HY67" s="143"/>
      <c r="HZ67" s="143"/>
      <c r="IA67" s="143"/>
      <c r="IB67" s="143"/>
      <c r="IC67" s="143"/>
    </row>
    <row r="68" spans="1:237" s="183" customFormat="1" ht="15.75" customHeight="1">
      <c r="A68" s="557" t="s">
        <v>30</v>
      </c>
      <c r="B68" s="560">
        <f>IFERROR(B61+B63+B62,"0.00")</f>
        <v>0</v>
      </c>
      <c r="C68" s="560">
        <f t="shared" si="8"/>
        <v>0</v>
      </c>
      <c r="D68" s="560">
        <f>IFERROR(D61+D63+D62,"0.00")</f>
        <v>0</v>
      </c>
      <c r="E68" s="560">
        <f t="shared" si="8"/>
        <v>0</v>
      </c>
      <c r="F68" s="560">
        <f>IFERROR(F61+F63+F62,"0.00")</f>
        <v>0</v>
      </c>
      <c r="G68" s="560">
        <f t="shared" si="9"/>
        <v>0</v>
      </c>
      <c r="H68" s="560">
        <f>IFERROR(H61+H63+H62,"0.00")</f>
        <v>0</v>
      </c>
      <c r="I68" s="642">
        <f t="shared" si="10"/>
        <v>0</v>
      </c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87"/>
      <c r="AB68" s="587"/>
      <c r="AC68" s="587"/>
      <c r="AD68" s="587"/>
      <c r="AE68" s="587"/>
      <c r="AF68" s="587"/>
      <c r="AG68" s="587"/>
      <c r="AH68" s="587"/>
      <c r="AI68" s="587"/>
      <c r="AJ68" s="587"/>
      <c r="AK68" s="587"/>
      <c r="AL68" s="587"/>
      <c r="AM68" s="587"/>
      <c r="AN68" s="587"/>
      <c r="AO68" s="587"/>
      <c r="AP68" s="587"/>
      <c r="AQ68" s="587"/>
      <c r="AR68" s="587"/>
      <c r="AS68" s="587"/>
      <c r="AT68" s="587"/>
      <c r="AU68" s="587"/>
      <c r="AV68" s="587"/>
      <c r="AW68" s="587"/>
      <c r="AX68" s="587"/>
      <c r="AY68" s="587"/>
      <c r="AZ68" s="587"/>
      <c r="BA68" s="587"/>
      <c r="BB68" s="587"/>
      <c r="BC68" s="587"/>
      <c r="BD68" s="587"/>
      <c r="BE68" s="587"/>
      <c r="BF68" s="587"/>
      <c r="BG68" s="587"/>
      <c r="BH68" s="587"/>
      <c r="BI68" s="587"/>
      <c r="BJ68" s="587"/>
      <c r="BK68" s="587"/>
      <c r="BL68" s="587"/>
      <c r="BM68" s="587"/>
      <c r="BN68" s="587"/>
      <c r="BO68" s="587"/>
      <c r="BP68" s="587"/>
      <c r="BQ68" s="587"/>
      <c r="BR68" s="587"/>
      <c r="BS68" s="587"/>
      <c r="BT68" s="587"/>
      <c r="BU68" s="587"/>
      <c r="BV68" s="587"/>
      <c r="BW68" s="587"/>
      <c r="BX68" s="587"/>
      <c r="BY68" s="587"/>
      <c r="BZ68" s="587"/>
      <c r="CA68" s="587"/>
      <c r="CB68" s="587"/>
      <c r="CC68" s="587"/>
      <c r="CD68" s="587"/>
      <c r="CE68" s="587"/>
      <c r="CF68" s="587"/>
      <c r="CG68" s="587"/>
      <c r="CH68" s="587"/>
      <c r="CI68" s="587"/>
      <c r="CJ68" s="587"/>
      <c r="CK68" s="587"/>
      <c r="CL68" s="587"/>
      <c r="CM68" s="587"/>
      <c r="CN68" s="587"/>
      <c r="CO68" s="587"/>
      <c r="CP68" s="587"/>
      <c r="CQ68" s="587"/>
      <c r="CR68" s="587"/>
      <c r="CS68" s="587"/>
      <c r="CT68" s="587"/>
      <c r="CU68" s="587"/>
      <c r="CV68" s="587"/>
      <c r="CW68" s="587"/>
      <c r="CX68" s="587"/>
      <c r="CY68" s="587"/>
      <c r="CZ68" s="587"/>
      <c r="DA68" s="587"/>
      <c r="DB68" s="587"/>
      <c r="DC68" s="587"/>
      <c r="DD68" s="587"/>
      <c r="DE68" s="587"/>
      <c r="DF68" s="587"/>
      <c r="DG68" s="587"/>
      <c r="DH68" s="587"/>
      <c r="DI68" s="587"/>
      <c r="DJ68" s="587"/>
      <c r="DK68" s="587"/>
      <c r="DL68" s="587"/>
      <c r="DM68" s="587"/>
      <c r="DN68" s="587"/>
      <c r="DO68" s="587"/>
      <c r="DP68" s="587"/>
      <c r="DQ68" s="587"/>
      <c r="DR68" s="587"/>
      <c r="DS68" s="587"/>
      <c r="DT68" s="587"/>
      <c r="DU68" s="587"/>
      <c r="DV68" s="587"/>
      <c r="DW68" s="587"/>
      <c r="DX68" s="587"/>
      <c r="DY68" s="587"/>
      <c r="DZ68" s="587"/>
      <c r="EA68" s="587"/>
      <c r="EB68" s="587"/>
      <c r="EC68" s="587"/>
      <c r="ED68" s="587"/>
      <c r="EE68" s="587"/>
      <c r="EF68" s="587"/>
      <c r="EG68" s="587"/>
      <c r="EH68" s="587"/>
      <c r="EI68" s="587"/>
      <c r="EJ68" s="587"/>
      <c r="EK68" s="587"/>
      <c r="EL68" s="587"/>
      <c r="EM68" s="587"/>
      <c r="EN68" s="587"/>
      <c r="EO68" s="587"/>
      <c r="EP68" s="587"/>
      <c r="EQ68" s="587"/>
      <c r="ER68" s="587"/>
      <c r="ES68" s="587"/>
      <c r="ET68" s="587"/>
      <c r="EU68" s="587"/>
      <c r="EV68" s="587"/>
      <c r="EW68" s="587"/>
      <c r="EX68" s="587"/>
      <c r="EY68" s="587"/>
      <c r="EZ68" s="587"/>
      <c r="FA68" s="587"/>
      <c r="FB68" s="587"/>
      <c r="FC68" s="587"/>
      <c r="FD68" s="587"/>
      <c r="FE68" s="587"/>
      <c r="FF68" s="587"/>
      <c r="FG68" s="587"/>
      <c r="FH68" s="587"/>
      <c r="FI68" s="587"/>
      <c r="FJ68" s="587"/>
      <c r="FK68" s="587"/>
      <c r="FL68" s="587"/>
      <c r="FM68" s="587"/>
      <c r="FN68" s="587"/>
      <c r="FO68" s="587"/>
      <c r="FP68" s="587"/>
      <c r="FQ68" s="587"/>
      <c r="FR68" s="587"/>
      <c r="FS68" s="587"/>
      <c r="FT68" s="587"/>
      <c r="FU68" s="587"/>
      <c r="FV68" s="587"/>
      <c r="FW68" s="587"/>
      <c r="FX68" s="587"/>
      <c r="FY68" s="587"/>
      <c r="FZ68" s="587"/>
      <c r="GA68" s="587"/>
      <c r="GB68" s="587"/>
      <c r="GC68" s="587"/>
      <c r="GD68" s="587"/>
      <c r="GE68" s="587"/>
      <c r="GF68" s="587"/>
      <c r="GG68" s="587"/>
      <c r="GH68" s="587"/>
      <c r="GI68" s="587"/>
      <c r="GJ68" s="587"/>
      <c r="GK68" s="587"/>
      <c r="GL68" s="587"/>
      <c r="GM68" s="587"/>
      <c r="GN68" s="587"/>
      <c r="GO68" s="587"/>
      <c r="GP68" s="587"/>
      <c r="GQ68" s="587"/>
      <c r="GR68" s="587"/>
      <c r="GS68" s="587"/>
      <c r="GT68" s="587"/>
      <c r="GU68" s="587"/>
      <c r="GV68" s="587"/>
      <c r="GW68" s="587"/>
      <c r="GX68" s="587"/>
      <c r="GY68" s="587"/>
      <c r="GZ68" s="587"/>
      <c r="HA68" s="587"/>
      <c r="HB68" s="587"/>
      <c r="HC68" s="587"/>
      <c r="HD68" s="587"/>
      <c r="HE68" s="587"/>
      <c r="HF68" s="587"/>
      <c r="HG68" s="587"/>
      <c r="HH68" s="587"/>
      <c r="HI68" s="587"/>
      <c r="HJ68" s="587"/>
      <c r="HK68" s="587"/>
      <c r="HL68" s="587"/>
      <c r="HM68" s="587"/>
      <c r="HN68" s="587"/>
      <c r="HO68" s="587"/>
      <c r="HP68" s="587"/>
      <c r="HQ68" s="587"/>
      <c r="HR68" s="587"/>
      <c r="HS68" s="587"/>
      <c r="HT68" s="587"/>
      <c r="HU68" s="587"/>
      <c r="HV68" s="587"/>
      <c r="HW68" s="587"/>
      <c r="HX68" s="587"/>
      <c r="HY68" s="587"/>
      <c r="HZ68" s="587"/>
      <c r="IA68" s="587"/>
      <c r="IB68" s="587"/>
      <c r="IC68" s="587"/>
    </row>
    <row r="69" spans="1:237">
      <c r="A69" s="592" t="s">
        <v>31</v>
      </c>
      <c r="B69" s="594">
        <f>IFERROR(B50+B51+B55+B56+B59+B63+B62,"0.00")</f>
        <v>0</v>
      </c>
      <c r="C69" s="593">
        <f t="shared" si="8"/>
        <v>0</v>
      </c>
      <c r="D69" s="594">
        <f>IFERROR(D50+D51+D55+D56+D59+D63+D62,"0.00")</f>
        <v>0</v>
      </c>
      <c r="E69" s="593">
        <f t="shared" si="8"/>
        <v>0</v>
      </c>
      <c r="F69" s="594">
        <f>IFERROR(F50+F51+F55+F56+F59+F63+F62,"0.00")</f>
        <v>0</v>
      </c>
      <c r="G69" s="593">
        <f t="shared" si="9"/>
        <v>0</v>
      </c>
      <c r="H69" s="594">
        <f>IFERROR(H50+H51+H55+H56+H59+H63+H62,"0.00")</f>
        <v>0</v>
      </c>
      <c r="I69" s="643">
        <f t="shared" si="10"/>
        <v>0</v>
      </c>
    </row>
    <row r="70" spans="1:237">
      <c r="A70" s="525" t="s">
        <v>32</v>
      </c>
      <c r="B70" s="512">
        <f>IFERROR(('Financial Statement2'!J169+'Financial Statement2'!J195)*$I$5/$I$6,"-")</f>
        <v>0</v>
      </c>
      <c r="C70" s="512">
        <f t="shared" si="8"/>
        <v>0</v>
      </c>
      <c r="D70" s="512">
        <f>IFERROR(('Financial Statement2'!I169+'Financial Statement2'!I195)*$I$5/$I$6,"-")</f>
        <v>0</v>
      </c>
      <c r="E70" s="512">
        <f t="shared" si="8"/>
        <v>0</v>
      </c>
      <c r="F70" s="512">
        <f>IFERROR(('Financial Statement2'!H169+'Financial Statement2'!H195)*$I$5/$I$6,"-")</f>
        <v>0</v>
      </c>
      <c r="G70" s="512">
        <f t="shared" si="9"/>
        <v>0</v>
      </c>
      <c r="H70" s="512">
        <f>IFERROR(('Financial Statement2'!G169+'Financial Statement2'!G195)*$I$5/$I$6,"-")</f>
        <v>0</v>
      </c>
      <c r="I70" s="517">
        <f t="shared" si="10"/>
        <v>0</v>
      </c>
    </row>
    <row r="71" spans="1:237" s="183" customFormat="1" ht="15.75" customHeight="1">
      <c r="A71" s="557" t="s">
        <v>33</v>
      </c>
      <c r="B71" s="560">
        <f>SUM(B72:B75)</f>
        <v>0</v>
      </c>
      <c r="C71" s="560">
        <f t="shared" si="8"/>
        <v>0</v>
      </c>
      <c r="D71" s="560">
        <f>SUM(D72:D75)</f>
        <v>0</v>
      </c>
      <c r="E71" s="560">
        <f t="shared" si="8"/>
        <v>0</v>
      </c>
      <c r="F71" s="560">
        <f>SUM(F72:F75)</f>
        <v>0</v>
      </c>
      <c r="G71" s="560">
        <f t="shared" si="9"/>
        <v>0</v>
      </c>
      <c r="H71" s="560">
        <f>SUM(H72:H75)</f>
        <v>0</v>
      </c>
      <c r="I71" s="642">
        <f t="shared" si="10"/>
        <v>0</v>
      </c>
      <c r="J71" s="587"/>
      <c r="K71" s="587"/>
      <c r="L71" s="587"/>
      <c r="M71" s="587"/>
      <c r="N71" s="587"/>
      <c r="O71" s="587"/>
      <c r="P71" s="587"/>
      <c r="Q71" s="587"/>
      <c r="R71" s="587"/>
      <c r="S71" s="587"/>
      <c r="T71" s="587"/>
      <c r="U71" s="587"/>
      <c r="V71" s="587"/>
      <c r="W71" s="587"/>
      <c r="X71" s="587"/>
      <c r="Y71" s="587"/>
      <c r="Z71" s="587"/>
      <c r="AA71" s="587"/>
      <c r="AB71" s="587"/>
      <c r="AC71" s="587"/>
      <c r="AD71" s="587"/>
      <c r="AE71" s="587"/>
      <c r="AF71" s="587"/>
      <c r="AG71" s="587"/>
      <c r="AH71" s="587"/>
      <c r="AI71" s="587"/>
      <c r="AJ71" s="587"/>
      <c r="AK71" s="587"/>
      <c r="AL71" s="587"/>
      <c r="AM71" s="587"/>
      <c r="AN71" s="587"/>
      <c r="AO71" s="587"/>
      <c r="AP71" s="587"/>
      <c r="AQ71" s="587"/>
      <c r="AR71" s="587"/>
      <c r="AS71" s="587"/>
      <c r="AT71" s="587"/>
      <c r="AU71" s="587"/>
      <c r="AV71" s="587"/>
      <c r="AW71" s="587"/>
      <c r="AX71" s="587"/>
      <c r="AY71" s="587"/>
      <c r="AZ71" s="587"/>
      <c r="BA71" s="587"/>
      <c r="BB71" s="587"/>
      <c r="BC71" s="587"/>
      <c r="BD71" s="587"/>
      <c r="BE71" s="587"/>
      <c r="BF71" s="587"/>
      <c r="BG71" s="587"/>
      <c r="BH71" s="587"/>
      <c r="BI71" s="587"/>
      <c r="BJ71" s="587"/>
      <c r="BK71" s="587"/>
      <c r="BL71" s="587"/>
      <c r="BM71" s="587"/>
      <c r="BN71" s="587"/>
      <c r="BO71" s="587"/>
      <c r="BP71" s="587"/>
      <c r="BQ71" s="587"/>
      <c r="BR71" s="587"/>
      <c r="BS71" s="587"/>
      <c r="BT71" s="587"/>
      <c r="BU71" s="587"/>
      <c r="BV71" s="587"/>
      <c r="BW71" s="587"/>
      <c r="BX71" s="587"/>
      <c r="BY71" s="587"/>
      <c r="BZ71" s="587"/>
      <c r="CA71" s="587"/>
      <c r="CB71" s="587"/>
      <c r="CC71" s="587"/>
      <c r="CD71" s="587"/>
      <c r="CE71" s="587"/>
      <c r="CF71" s="587"/>
      <c r="CG71" s="587"/>
      <c r="CH71" s="587"/>
      <c r="CI71" s="587"/>
      <c r="CJ71" s="587"/>
      <c r="CK71" s="587"/>
      <c r="CL71" s="587"/>
      <c r="CM71" s="587"/>
      <c r="CN71" s="587"/>
      <c r="CO71" s="587"/>
      <c r="CP71" s="587"/>
      <c r="CQ71" s="587"/>
      <c r="CR71" s="587"/>
      <c r="CS71" s="587"/>
      <c r="CT71" s="587"/>
      <c r="CU71" s="587"/>
      <c r="CV71" s="587"/>
      <c r="CW71" s="587"/>
      <c r="CX71" s="587"/>
      <c r="CY71" s="587"/>
      <c r="CZ71" s="587"/>
      <c r="DA71" s="587"/>
      <c r="DB71" s="587"/>
      <c r="DC71" s="587"/>
      <c r="DD71" s="587"/>
      <c r="DE71" s="587"/>
      <c r="DF71" s="587"/>
      <c r="DG71" s="587"/>
      <c r="DH71" s="587"/>
      <c r="DI71" s="587"/>
      <c r="DJ71" s="587"/>
      <c r="DK71" s="587"/>
      <c r="DL71" s="587"/>
      <c r="DM71" s="587"/>
      <c r="DN71" s="587"/>
      <c r="DO71" s="587"/>
      <c r="DP71" s="587"/>
      <c r="DQ71" s="587"/>
      <c r="DR71" s="587"/>
      <c r="DS71" s="587"/>
      <c r="DT71" s="587"/>
      <c r="DU71" s="587"/>
      <c r="DV71" s="587"/>
      <c r="DW71" s="587"/>
      <c r="DX71" s="587"/>
      <c r="DY71" s="587"/>
      <c r="DZ71" s="587"/>
      <c r="EA71" s="587"/>
      <c r="EB71" s="587"/>
      <c r="EC71" s="587"/>
      <c r="ED71" s="587"/>
      <c r="EE71" s="587"/>
      <c r="EF71" s="587"/>
      <c r="EG71" s="587"/>
      <c r="EH71" s="587"/>
      <c r="EI71" s="587"/>
      <c r="EJ71" s="587"/>
      <c r="EK71" s="587"/>
      <c r="EL71" s="587"/>
      <c r="EM71" s="587"/>
      <c r="EN71" s="587"/>
      <c r="EO71" s="587"/>
      <c r="EP71" s="587"/>
      <c r="EQ71" s="587"/>
      <c r="ER71" s="587"/>
      <c r="ES71" s="587"/>
      <c r="ET71" s="587"/>
      <c r="EU71" s="587"/>
      <c r="EV71" s="587"/>
      <c r="EW71" s="587"/>
      <c r="EX71" s="587"/>
      <c r="EY71" s="587"/>
      <c r="EZ71" s="587"/>
      <c r="FA71" s="587"/>
      <c r="FB71" s="587"/>
      <c r="FC71" s="587"/>
      <c r="FD71" s="587"/>
      <c r="FE71" s="587"/>
      <c r="FF71" s="587"/>
      <c r="FG71" s="587"/>
      <c r="FH71" s="587"/>
      <c r="FI71" s="587"/>
      <c r="FJ71" s="587"/>
      <c r="FK71" s="587"/>
      <c r="FL71" s="587"/>
      <c r="FM71" s="587"/>
      <c r="FN71" s="587"/>
      <c r="FO71" s="587"/>
      <c r="FP71" s="587"/>
      <c r="FQ71" s="587"/>
      <c r="FR71" s="587"/>
      <c r="FS71" s="587"/>
      <c r="FT71" s="587"/>
      <c r="FU71" s="587"/>
      <c r="FV71" s="587"/>
      <c r="FW71" s="587"/>
      <c r="FX71" s="587"/>
      <c r="FY71" s="587"/>
      <c r="FZ71" s="587"/>
      <c r="GA71" s="587"/>
      <c r="GB71" s="587"/>
      <c r="GC71" s="587"/>
      <c r="GD71" s="587"/>
      <c r="GE71" s="587"/>
      <c r="GF71" s="587"/>
      <c r="GG71" s="587"/>
      <c r="GH71" s="587"/>
      <c r="GI71" s="587"/>
      <c r="GJ71" s="587"/>
      <c r="GK71" s="587"/>
      <c r="GL71" s="587"/>
      <c r="GM71" s="587"/>
      <c r="GN71" s="587"/>
      <c r="GO71" s="587"/>
      <c r="GP71" s="587"/>
      <c r="GQ71" s="587"/>
      <c r="GR71" s="587"/>
      <c r="GS71" s="587"/>
      <c r="GT71" s="587"/>
      <c r="GU71" s="587"/>
      <c r="GV71" s="587"/>
      <c r="GW71" s="587"/>
      <c r="GX71" s="587"/>
      <c r="GY71" s="587"/>
      <c r="GZ71" s="587"/>
      <c r="HA71" s="587"/>
      <c r="HB71" s="587"/>
      <c r="HC71" s="587"/>
      <c r="HD71" s="587"/>
      <c r="HE71" s="587"/>
      <c r="HF71" s="587"/>
      <c r="HG71" s="587"/>
      <c r="HH71" s="587"/>
      <c r="HI71" s="587"/>
      <c r="HJ71" s="587"/>
      <c r="HK71" s="587"/>
      <c r="HL71" s="587"/>
      <c r="HM71" s="587"/>
      <c r="HN71" s="587"/>
      <c r="HO71" s="587"/>
      <c r="HP71" s="587"/>
      <c r="HQ71" s="587"/>
      <c r="HR71" s="587"/>
      <c r="HS71" s="587"/>
      <c r="HT71" s="587"/>
      <c r="HU71" s="587"/>
      <c r="HV71" s="587"/>
      <c r="HW71" s="587"/>
      <c r="HX71" s="587"/>
      <c r="HY71" s="587"/>
      <c r="HZ71" s="587"/>
      <c r="IA71" s="587"/>
      <c r="IB71" s="587"/>
      <c r="IC71" s="587"/>
    </row>
    <row r="72" spans="1:237" ht="30">
      <c r="A72" s="526" t="s">
        <v>176</v>
      </c>
      <c r="B72" s="512">
        <f>IFERROR(('Financial Statement2'!J180+'Financial Statement2'!J181+'Financial Statement2'!J201+'Financial Statement2'!J204)*$I$5/$I$6,"-")</f>
        <v>0</v>
      </c>
      <c r="C72" s="512">
        <f t="shared" si="8"/>
        <v>0</v>
      </c>
      <c r="D72" s="512">
        <f>IFERROR(('Financial Statement2'!I180+'Financial Statement2'!I181+'Financial Statement2'!I201+'Financial Statement2'!I204)*$I$5/$I$6,"-")</f>
        <v>0</v>
      </c>
      <c r="E72" s="512">
        <f t="shared" si="8"/>
        <v>0</v>
      </c>
      <c r="F72" s="512">
        <f>IFERROR(('Financial Statement2'!H180+'Financial Statement2'!H181+'Financial Statement2'!H201+'Financial Statement2'!H204)*$I$5/$I$6,"-")</f>
        <v>0</v>
      </c>
      <c r="G72" s="512">
        <f t="shared" si="9"/>
        <v>0</v>
      </c>
      <c r="H72" s="512">
        <f>IFERROR(('Financial Statement2'!G180+'Financial Statement2'!G181+'Financial Statement2'!G201+'Financial Statement2'!G204)*$I$5/$I$6,"-")</f>
        <v>0</v>
      </c>
      <c r="I72" s="517">
        <f t="shared" si="10"/>
        <v>0</v>
      </c>
    </row>
    <row r="73" spans="1:237">
      <c r="A73" s="526" t="s">
        <v>177</v>
      </c>
      <c r="B73" s="512">
        <f>IFERROR(('Financial Statement2'!J184)*$I$5/$I$6,"-")</f>
        <v>0</v>
      </c>
      <c r="C73" s="512">
        <f t="shared" si="8"/>
        <v>0</v>
      </c>
      <c r="D73" s="512">
        <f>IFERROR(('Financial Statement2'!I184)*$I$5/$I$6,"-")</f>
        <v>0</v>
      </c>
      <c r="E73" s="512">
        <f t="shared" si="8"/>
        <v>0</v>
      </c>
      <c r="F73" s="512">
        <f>IFERROR(('Financial Statement2'!H184)*$I$5/$I$6,"-")</f>
        <v>0</v>
      </c>
      <c r="G73" s="512">
        <f t="shared" si="9"/>
        <v>0</v>
      </c>
      <c r="H73" s="512">
        <f>IFERROR(('Financial Statement2'!G184)*$I$5/$I$6,"-")</f>
        <v>0</v>
      </c>
      <c r="I73" s="517">
        <f t="shared" si="10"/>
        <v>0</v>
      </c>
    </row>
    <row r="74" spans="1:237">
      <c r="A74" s="527" t="s">
        <v>178</v>
      </c>
      <c r="B74" s="512">
        <f>IFERROR(('Financial Statement2'!J182+'Financial Statement2'!J205)*$I$5/$I$6,"-")</f>
        <v>0</v>
      </c>
      <c r="C74" s="512">
        <f t="shared" si="8"/>
        <v>0</v>
      </c>
      <c r="D74" s="512">
        <f>IFERROR(('Financial Statement2'!I182+'Financial Statement2'!I205)*$I$5/$I$6,"-")</f>
        <v>0</v>
      </c>
      <c r="E74" s="512">
        <f t="shared" si="8"/>
        <v>0</v>
      </c>
      <c r="F74" s="512">
        <f>IFERROR(('Financial Statement2'!H182+'Financial Statement2'!H205)*$I$5/$I$6,"-")</f>
        <v>0</v>
      </c>
      <c r="G74" s="512">
        <f t="shared" si="9"/>
        <v>0</v>
      </c>
      <c r="H74" s="512">
        <f>IFERROR(('Financial Statement2'!G182+'Financial Statement2'!G205)*$I$5/$I$6,"-")</f>
        <v>0</v>
      </c>
      <c r="I74" s="517">
        <f t="shared" si="10"/>
        <v>0</v>
      </c>
    </row>
    <row r="75" spans="1:237">
      <c r="A75" s="526" t="s">
        <v>179</v>
      </c>
      <c r="B75" s="512">
        <f>IFERROR(('Financial Statement2'!J185+'Financial Statement2'!J206)*$I$5/$I$6,"-")</f>
        <v>0</v>
      </c>
      <c r="C75" s="512">
        <f t="shared" si="8"/>
        <v>0</v>
      </c>
      <c r="D75" s="512">
        <f>IFERROR(('Financial Statement2'!I185+'Financial Statement2'!I206)*$I$5/$I$6,"-")</f>
        <v>0</v>
      </c>
      <c r="E75" s="512">
        <f t="shared" si="8"/>
        <v>0</v>
      </c>
      <c r="F75" s="512">
        <f>IFERROR(('Financial Statement2'!H185+'Financial Statement2'!H206)*$I$5/$I$6,"-")</f>
        <v>0</v>
      </c>
      <c r="G75" s="512">
        <f t="shared" si="9"/>
        <v>0</v>
      </c>
      <c r="H75" s="512">
        <f>IFERROR(('Financial Statement2'!G185+'Financial Statement2'!G206)*$I$5/$I$6,"-")</f>
        <v>0</v>
      </c>
      <c r="I75" s="517">
        <f t="shared" si="10"/>
        <v>0</v>
      </c>
    </row>
    <row r="76" spans="1:237" s="183" customFormat="1" ht="15.75" customHeight="1">
      <c r="A76" s="557" t="s">
        <v>34</v>
      </c>
      <c r="B76" s="560">
        <f>IFERROR(B77+B78+B81+B82+B85,"0.00")</f>
        <v>0</v>
      </c>
      <c r="C76" s="560">
        <f>IFERROR(+B76-D76,"-")</f>
        <v>0</v>
      </c>
      <c r="D76" s="560">
        <f>IFERROR(D77+D78+D81+D82+D85,"0.00")</f>
        <v>0</v>
      </c>
      <c r="E76" s="560">
        <f>IFERROR(+D76-F76,"-")</f>
        <v>0</v>
      </c>
      <c r="F76" s="560">
        <f>IFERROR(F77+F78+F81+F82+F85,"0.00")</f>
        <v>0</v>
      </c>
      <c r="G76" s="560">
        <f>IFERROR(+F76-H76,"-")</f>
        <v>0</v>
      </c>
      <c r="H76" s="560">
        <f>IFERROR(H77+H78+H81+H82+H85,"0.00")</f>
        <v>0</v>
      </c>
      <c r="I76" s="642">
        <f>IFERROR(+H76-J76,"-")</f>
        <v>0</v>
      </c>
      <c r="J76" s="587"/>
      <c r="K76" s="587"/>
      <c r="L76" s="587"/>
      <c r="M76" s="587"/>
      <c r="N76" s="587"/>
      <c r="O76" s="587"/>
      <c r="P76" s="587"/>
      <c r="Q76" s="587"/>
      <c r="R76" s="587"/>
      <c r="S76" s="587"/>
      <c r="T76" s="587"/>
      <c r="U76" s="587"/>
      <c r="V76" s="587"/>
      <c r="W76" s="587"/>
      <c r="X76" s="587"/>
      <c r="Y76" s="587"/>
      <c r="Z76" s="587"/>
      <c r="AA76" s="587"/>
      <c r="AB76" s="587"/>
      <c r="AC76" s="587"/>
      <c r="AD76" s="587"/>
      <c r="AE76" s="587"/>
      <c r="AF76" s="587"/>
      <c r="AG76" s="587"/>
      <c r="AH76" s="587"/>
      <c r="AI76" s="587"/>
      <c r="AJ76" s="587"/>
      <c r="AK76" s="587"/>
      <c r="AL76" s="587"/>
      <c r="AM76" s="587"/>
      <c r="AN76" s="587"/>
      <c r="AO76" s="587"/>
      <c r="AP76" s="587"/>
      <c r="AQ76" s="587"/>
      <c r="AR76" s="587"/>
      <c r="AS76" s="587"/>
      <c r="AT76" s="587"/>
      <c r="AU76" s="587"/>
      <c r="AV76" s="587"/>
      <c r="AW76" s="587"/>
      <c r="AX76" s="587"/>
      <c r="AY76" s="587"/>
      <c r="AZ76" s="587"/>
      <c r="BA76" s="587"/>
      <c r="BB76" s="587"/>
      <c r="BC76" s="587"/>
      <c r="BD76" s="587"/>
      <c r="BE76" s="587"/>
      <c r="BF76" s="587"/>
      <c r="BG76" s="587"/>
      <c r="BH76" s="587"/>
      <c r="BI76" s="587"/>
      <c r="BJ76" s="587"/>
      <c r="BK76" s="587"/>
      <c r="BL76" s="587"/>
      <c r="BM76" s="587"/>
      <c r="BN76" s="587"/>
      <c r="BO76" s="587"/>
      <c r="BP76" s="587"/>
      <c r="BQ76" s="587"/>
      <c r="BR76" s="587"/>
      <c r="BS76" s="587"/>
      <c r="BT76" s="587"/>
      <c r="BU76" s="587"/>
      <c r="BV76" s="587"/>
      <c r="BW76" s="587"/>
      <c r="BX76" s="587"/>
      <c r="BY76" s="587"/>
      <c r="BZ76" s="587"/>
      <c r="CA76" s="587"/>
      <c r="CB76" s="587"/>
      <c r="CC76" s="587"/>
      <c r="CD76" s="587"/>
      <c r="CE76" s="587"/>
      <c r="CF76" s="587"/>
      <c r="CG76" s="587"/>
      <c r="CH76" s="587"/>
      <c r="CI76" s="587"/>
      <c r="CJ76" s="587"/>
      <c r="CK76" s="587"/>
      <c r="CL76" s="587"/>
      <c r="CM76" s="587"/>
      <c r="CN76" s="587"/>
      <c r="CO76" s="587"/>
      <c r="CP76" s="587"/>
      <c r="CQ76" s="587"/>
      <c r="CR76" s="587"/>
      <c r="CS76" s="587"/>
      <c r="CT76" s="587"/>
      <c r="CU76" s="587"/>
      <c r="CV76" s="587"/>
      <c r="CW76" s="587"/>
      <c r="CX76" s="587"/>
      <c r="CY76" s="587"/>
      <c r="CZ76" s="587"/>
      <c r="DA76" s="587"/>
      <c r="DB76" s="587"/>
      <c r="DC76" s="587"/>
      <c r="DD76" s="587"/>
      <c r="DE76" s="587"/>
      <c r="DF76" s="587"/>
      <c r="DG76" s="587"/>
      <c r="DH76" s="587"/>
      <c r="DI76" s="587"/>
      <c r="DJ76" s="587"/>
      <c r="DK76" s="587"/>
      <c r="DL76" s="587"/>
      <c r="DM76" s="587"/>
      <c r="DN76" s="587"/>
      <c r="DO76" s="587"/>
      <c r="DP76" s="587"/>
      <c r="DQ76" s="587"/>
      <c r="DR76" s="587"/>
      <c r="DS76" s="587"/>
      <c r="DT76" s="587"/>
      <c r="DU76" s="587"/>
      <c r="DV76" s="587"/>
      <c r="DW76" s="587"/>
      <c r="DX76" s="587"/>
      <c r="DY76" s="587"/>
      <c r="DZ76" s="587"/>
      <c r="EA76" s="587"/>
      <c r="EB76" s="587"/>
      <c r="EC76" s="587"/>
      <c r="ED76" s="587"/>
      <c r="EE76" s="587"/>
      <c r="EF76" s="587"/>
      <c r="EG76" s="587"/>
      <c r="EH76" s="587"/>
      <c r="EI76" s="587"/>
      <c r="EJ76" s="587"/>
      <c r="EK76" s="587"/>
      <c r="EL76" s="587"/>
      <c r="EM76" s="587"/>
      <c r="EN76" s="587"/>
      <c r="EO76" s="587"/>
      <c r="EP76" s="587"/>
      <c r="EQ76" s="587"/>
      <c r="ER76" s="587"/>
      <c r="ES76" s="587"/>
      <c r="ET76" s="587"/>
      <c r="EU76" s="587"/>
      <c r="EV76" s="587"/>
      <c r="EW76" s="587"/>
      <c r="EX76" s="587"/>
      <c r="EY76" s="587"/>
      <c r="EZ76" s="587"/>
      <c r="FA76" s="587"/>
      <c r="FB76" s="587"/>
      <c r="FC76" s="587"/>
      <c r="FD76" s="587"/>
      <c r="FE76" s="587"/>
      <c r="FF76" s="587"/>
      <c r="FG76" s="587"/>
      <c r="FH76" s="587"/>
      <c r="FI76" s="587"/>
      <c r="FJ76" s="587"/>
      <c r="FK76" s="587"/>
      <c r="FL76" s="587"/>
      <c r="FM76" s="587"/>
      <c r="FN76" s="587"/>
      <c r="FO76" s="587"/>
      <c r="FP76" s="587"/>
      <c r="FQ76" s="587"/>
      <c r="FR76" s="587"/>
      <c r="FS76" s="587"/>
      <c r="FT76" s="587"/>
      <c r="FU76" s="587"/>
      <c r="FV76" s="587"/>
      <c r="FW76" s="587"/>
      <c r="FX76" s="587"/>
      <c r="FY76" s="587"/>
      <c r="FZ76" s="587"/>
      <c r="GA76" s="587"/>
      <c r="GB76" s="587"/>
      <c r="GC76" s="587"/>
      <c r="GD76" s="587"/>
      <c r="GE76" s="587"/>
      <c r="GF76" s="587"/>
      <c r="GG76" s="587"/>
      <c r="GH76" s="587"/>
      <c r="GI76" s="587"/>
      <c r="GJ76" s="587"/>
      <c r="GK76" s="587"/>
      <c r="GL76" s="587"/>
      <c r="GM76" s="587"/>
      <c r="GN76" s="587"/>
      <c r="GO76" s="587"/>
      <c r="GP76" s="587"/>
      <c r="GQ76" s="587"/>
      <c r="GR76" s="587"/>
      <c r="GS76" s="587"/>
      <c r="GT76" s="587"/>
      <c r="GU76" s="587"/>
      <c r="GV76" s="587"/>
      <c r="GW76" s="587"/>
      <c r="GX76" s="587"/>
      <c r="GY76" s="587"/>
      <c r="GZ76" s="587"/>
      <c r="HA76" s="587"/>
      <c r="HB76" s="587"/>
      <c r="HC76" s="587"/>
      <c r="HD76" s="587"/>
      <c r="HE76" s="587"/>
      <c r="HF76" s="587"/>
      <c r="HG76" s="587"/>
      <c r="HH76" s="587"/>
      <c r="HI76" s="587"/>
      <c r="HJ76" s="587"/>
      <c r="HK76" s="587"/>
      <c r="HL76" s="587"/>
      <c r="HM76" s="587"/>
      <c r="HN76" s="587"/>
      <c r="HO76" s="587"/>
      <c r="HP76" s="587"/>
      <c r="HQ76" s="587"/>
      <c r="HR76" s="587"/>
      <c r="HS76" s="587"/>
      <c r="HT76" s="587"/>
      <c r="HU76" s="587"/>
      <c r="HV76" s="587"/>
      <c r="HW76" s="587"/>
      <c r="HX76" s="587"/>
      <c r="HY76" s="587"/>
      <c r="HZ76" s="587"/>
      <c r="IA76" s="587"/>
      <c r="IB76" s="587"/>
      <c r="IC76" s="587"/>
    </row>
    <row r="77" spans="1:237">
      <c r="A77" s="523" t="s">
        <v>180</v>
      </c>
      <c r="B77" s="512">
        <f>IFERROR(('Financial Statement2'!J207)*$I$5/$I$6,"-")</f>
        <v>0</v>
      </c>
      <c r="C77" s="512">
        <f>IFERROR(+B77-D77,"-")</f>
        <v>0</v>
      </c>
      <c r="D77" s="512">
        <f>IFERROR(('Financial Statement2'!I207)*$I$5/$I$6,"-")</f>
        <v>0</v>
      </c>
      <c r="E77" s="512">
        <f>IFERROR(+D77-F77,"-")</f>
        <v>0</v>
      </c>
      <c r="F77" s="512">
        <f>IFERROR(('Financial Statement2'!H207)*$I$5/$I$6,"-")</f>
        <v>0</v>
      </c>
      <c r="G77" s="512">
        <f>IFERROR(+F77-H77,"-")</f>
        <v>0</v>
      </c>
      <c r="H77" s="512">
        <f>IFERROR(('Financial Statement2'!G207)*$I$5/$I$6,"-")</f>
        <v>0</v>
      </c>
      <c r="I77" s="517">
        <f>IFERROR(+H77-J77,"-")</f>
        <v>0</v>
      </c>
    </row>
    <row r="78" spans="1:237" s="183" customFormat="1" ht="15.75" customHeight="1">
      <c r="A78" s="557" t="s">
        <v>35</v>
      </c>
      <c r="B78" s="560">
        <f>IFERROR(B79+B80,"0.00")</f>
        <v>0</v>
      </c>
      <c r="C78" s="560">
        <f>IFERROR(+B78-D78,"-")</f>
        <v>0</v>
      </c>
      <c r="D78" s="560">
        <f>IFERROR(D79+D80,"0.00")</f>
        <v>0</v>
      </c>
      <c r="E78" s="560">
        <f>IFERROR(+D78-F78,"-")</f>
        <v>0</v>
      </c>
      <c r="F78" s="560">
        <f>IFERROR(F79+F80,"0.00")</f>
        <v>0</v>
      </c>
      <c r="G78" s="560">
        <f>IFERROR(+F78-H78,"-")</f>
        <v>0</v>
      </c>
      <c r="H78" s="560">
        <f>IFERROR(H79+H80,"0.00")</f>
        <v>0</v>
      </c>
      <c r="I78" s="642">
        <f>IFERROR(+H78-J78,"-")</f>
        <v>0</v>
      </c>
      <c r="J78" s="587"/>
      <c r="K78" s="587"/>
      <c r="L78" s="587"/>
      <c r="M78" s="587"/>
      <c r="N78" s="587"/>
      <c r="O78" s="587"/>
      <c r="P78" s="587"/>
      <c r="Q78" s="587"/>
      <c r="R78" s="587"/>
      <c r="S78" s="587"/>
      <c r="T78" s="587"/>
      <c r="U78" s="587"/>
      <c r="V78" s="587"/>
      <c r="W78" s="587"/>
      <c r="X78" s="587"/>
      <c r="Y78" s="587"/>
      <c r="Z78" s="587"/>
      <c r="AA78" s="587"/>
      <c r="AB78" s="587"/>
      <c r="AC78" s="587"/>
      <c r="AD78" s="587"/>
      <c r="AE78" s="587"/>
      <c r="AF78" s="587"/>
      <c r="AG78" s="587"/>
      <c r="AH78" s="587"/>
      <c r="AI78" s="587"/>
      <c r="AJ78" s="587"/>
      <c r="AK78" s="587"/>
      <c r="AL78" s="587"/>
      <c r="AM78" s="587"/>
      <c r="AN78" s="587"/>
      <c r="AO78" s="587"/>
      <c r="AP78" s="587"/>
      <c r="AQ78" s="587"/>
      <c r="AR78" s="587"/>
      <c r="AS78" s="587"/>
      <c r="AT78" s="587"/>
      <c r="AU78" s="587"/>
      <c r="AV78" s="587"/>
      <c r="AW78" s="587"/>
      <c r="AX78" s="587"/>
      <c r="AY78" s="587"/>
      <c r="AZ78" s="587"/>
      <c r="BA78" s="587"/>
      <c r="BB78" s="587"/>
      <c r="BC78" s="587"/>
      <c r="BD78" s="587"/>
      <c r="BE78" s="587"/>
      <c r="BF78" s="587"/>
      <c r="BG78" s="587"/>
      <c r="BH78" s="587"/>
      <c r="BI78" s="587"/>
      <c r="BJ78" s="587"/>
      <c r="BK78" s="587"/>
      <c r="BL78" s="587"/>
      <c r="BM78" s="587"/>
      <c r="BN78" s="587"/>
      <c r="BO78" s="587"/>
      <c r="BP78" s="587"/>
      <c r="BQ78" s="587"/>
      <c r="BR78" s="587"/>
      <c r="BS78" s="587"/>
      <c r="BT78" s="587"/>
      <c r="BU78" s="587"/>
      <c r="BV78" s="587"/>
      <c r="BW78" s="587"/>
      <c r="BX78" s="587"/>
      <c r="BY78" s="587"/>
      <c r="BZ78" s="587"/>
      <c r="CA78" s="587"/>
      <c r="CB78" s="587"/>
      <c r="CC78" s="587"/>
      <c r="CD78" s="587"/>
      <c r="CE78" s="587"/>
      <c r="CF78" s="587"/>
      <c r="CG78" s="587"/>
      <c r="CH78" s="587"/>
      <c r="CI78" s="587"/>
      <c r="CJ78" s="587"/>
      <c r="CK78" s="587"/>
      <c r="CL78" s="587"/>
      <c r="CM78" s="587"/>
      <c r="CN78" s="587"/>
      <c r="CO78" s="587"/>
      <c r="CP78" s="587"/>
      <c r="CQ78" s="587"/>
      <c r="CR78" s="587"/>
      <c r="CS78" s="587"/>
      <c r="CT78" s="587"/>
      <c r="CU78" s="587"/>
      <c r="CV78" s="587"/>
      <c r="CW78" s="587"/>
      <c r="CX78" s="587"/>
      <c r="CY78" s="587"/>
      <c r="CZ78" s="587"/>
      <c r="DA78" s="587"/>
      <c r="DB78" s="587"/>
      <c r="DC78" s="587"/>
      <c r="DD78" s="587"/>
      <c r="DE78" s="587"/>
      <c r="DF78" s="587"/>
      <c r="DG78" s="587"/>
      <c r="DH78" s="587"/>
      <c r="DI78" s="587"/>
      <c r="DJ78" s="587"/>
      <c r="DK78" s="587"/>
      <c r="DL78" s="587"/>
      <c r="DM78" s="587"/>
      <c r="DN78" s="587"/>
      <c r="DO78" s="587"/>
      <c r="DP78" s="587"/>
      <c r="DQ78" s="587"/>
      <c r="DR78" s="587"/>
      <c r="DS78" s="587"/>
      <c r="DT78" s="587"/>
      <c r="DU78" s="587"/>
      <c r="DV78" s="587"/>
      <c r="DW78" s="587"/>
      <c r="DX78" s="587"/>
      <c r="DY78" s="587"/>
      <c r="DZ78" s="587"/>
      <c r="EA78" s="587"/>
      <c r="EB78" s="587"/>
      <c r="EC78" s="587"/>
      <c r="ED78" s="587"/>
      <c r="EE78" s="587"/>
      <c r="EF78" s="587"/>
      <c r="EG78" s="587"/>
      <c r="EH78" s="587"/>
      <c r="EI78" s="587"/>
      <c r="EJ78" s="587"/>
      <c r="EK78" s="587"/>
      <c r="EL78" s="587"/>
      <c r="EM78" s="587"/>
      <c r="EN78" s="587"/>
      <c r="EO78" s="587"/>
      <c r="EP78" s="587"/>
      <c r="EQ78" s="587"/>
      <c r="ER78" s="587"/>
      <c r="ES78" s="587"/>
      <c r="ET78" s="587"/>
      <c r="EU78" s="587"/>
      <c r="EV78" s="587"/>
      <c r="EW78" s="587"/>
      <c r="EX78" s="587"/>
      <c r="EY78" s="587"/>
      <c r="EZ78" s="587"/>
      <c r="FA78" s="587"/>
      <c r="FB78" s="587"/>
      <c r="FC78" s="587"/>
      <c r="FD78" s="587"/>
      <c r="FE78" s="587"/>
      <c r="FF78" s="587"/>
      <c r="FG78" s="587"/>
      <c r="FH78" s="587"/>
      <c r="FI78" s="587"/>
      <c r="FJ78" s="587"/>
      <c r="FK78" s="587"/>
      <c r="FL78" s="587"/>
      <c r="FM78" s="587"/>
      <c r="FN78" s="587"/>
      <c r="FO78" s="587"/>
      <c r="FP78" s="587"/>
      <c r="FQ78" s="587"/>
      <c r="FR78" s="587"/>
      <c r="FS78" s="587"/>
      <c r="FT78" s="587"/>
      <c r="FU78" s="587"/>
      <c r="FV78" s="587"/>
      <c r="FW78" s="587"/>
      <c r="FX78" s="587"/>
      <c r="FY78" s="587"/>
      <c r="FZ78" s="587"/>
      <c r="GA78" s="587"/>
      <c r="GB78" s="587"/>
      <c r="GC78" s="587"/>
      <c r="GD78" s="587"/>
      <c r="GE78" s="587"/>
      <c r="GF78" s="587"/>
      <c r="GG78" s="587"/>
      <c r="GH78" s="587"/>
      <c r="GI78" s="587"/>
      <c r="GJ78" s="587"/>
      <c r="GK78" s="587"/>
      <c r="GL78" s="587"/>
      <c r="GM78" s="587"/>
      <c r="GN78" s="587"/>
      <c r="GO78" s="587"/>
      <c r="GP78" s="587"/>
      <c r="GQ78" s="587"/>
      <c r="GR78" s="587"/>
      <c r="GS78" s="587"/>
      <c r="GT78" s="587"/>
      <c r="GU78" s="587"/>
      <c r="GV78" s="587"/>
      <c r="GW78" s="587"/>
      <c r="GX78" s="587"/>
      <c r="GY78" s="587"/>
      <c r="GZ78" s="587"/>
      <c r="HA78" s="587"/>
      <c r="HB78" s="587"/>
      <c r="HC78" s="587"/>
      <c r="HD78" s="587"/>
      <c r="HE78" s="587"/>
      <c r="HF78" s="587"/>
      <c r="HG78" s="587"/>
      <c r="HH78" s="587"/>
      <c r="HI78" s="587"/>
      <c r="HJ78" s="587"/>
      <c r="HK78" s="587"/>
      <c r="HL78" s="587"/>
      <c r="HM78" s="587"/>
      <c r="HN78" s="587"/>
      <c r="HO78" s="587"/>
      <c r="HP78" s="587"/>
      <c r="HQ78" s="587"/>
      <c r="HR78" s="587"/>
      <c r="HS78" s="587"/>
      <c r="HT78" s="587"/>
      <c r="HU78" s="587"/>
      <c r="HV78" s="587"/>
      <c r="HW78" s="587"/>
      <c r="HX78" s="587"/>
      <c r="HY78" s="587"/>
      <c r="HZ78" s="587"/>
      <c r="IA78" s="587"/>
      <c r="IB78" s="587"/>
      <c r="IC78" s="587"/>
    </row>
    <row r="79" spans="1:237" ht="30" customHeight="1">
      <c r="A79" s="523" t="s">
        <v>36</v>
      </c>
      <c r="B79" s="512">
        <f>IFERROR(('Financial Statement2'!J214-'Financial Statement2'!J216)*$I$5/$I$6,"-")</f>
        <v>0</v>
      </c>
      <c r="C79" s="512">
        <f t="shared" ref="C79:E80" si="14">IFERROR(+B79-D79,"-")</f>
        <v>0</v>
      </c>
      <c r="D79" s="512">
        <f>IFERROR(('Financial Statement2'!I214-'Financial Statement2'!I216)*$I$5/$I$6,"-")</f>
        <v>0</v>
      </c>
      <c r="E79" s="512">
        <f t="shared" si="14"/>
        <v>0</v>
      </c>
      <c r="F79" s="512">
        <f>IFERROR(('Financial Statement2'!H214-'Financial Statement2'!H216)*$I$5/$I$6,"-")</f>
        <v>0</v>
      </c>
      <c r="G79" s="512">
        <f t="shared" ref="G79:G80" si="15">IFERROR(+F79-H79,"-")</f>
        <v>0</v>
      </c>
      <c r="H79" s="512">
        <f>IFERROR(('Financial Statement2'!G214-'Financial Statement2'!G216)*$I$5/$I$6,"-")</f>
        <v>0</v>
      </c>
      <c r="I79" s="517" t="str">
        <f t="shared" ref="I79:I80" si="16">IFERROR(+H79-J79,"-")</f>
        <v>-</v>
      </c>
      <c r="J79" s="1141" t="s">
        <v>616</v>
      </c>
      <c r="K79" s="1142"/>
      <c r="L79" s="1142"/>
    </row>
    <row r="80" spans="1:237">
      <c r="A80" s="523" t="s">
        <v>37</v>
      </c>
      <c r="B80" s="512">
        <f>IFERROR(('Financial Statement2'!J213)*$I$5/$I$6,"-")</f>
        <v>0</v>
      </c>
      <c r="C80" s="512">
        <f t="shared" si="14"/>
        <v>0</v>
      </c>
      <c r="D80" s="512">
        <f>IFERROR(('Financial Statement2'!I213)*$I$5/$I$6,"-")</f>
        <v>0</v>
      </c>
      <c r="E80" s="512">
        <f t="shared" si="14"/>
        <v>0</v>
      </c>
      <c r="F80" s="512">
        <f>IFERROR(('Financial Statement2'!H213)*$I$5/$I$6,"-")</f>
        <v>0</v>
      </c>
      <c r="G80" s="512">
        <f t="shared" si="15"/>
        <v>0</v>
      </c>
      <c r="H80" s="512">
        <f>IFERROR(('Financial Statement2'!G213)*$I$5/$I$6,"-")</f>
        <v>0</v>
      </c>
      <c r="I80" s="517">
        <f t="shared" si="16"/>
        <v>0</v>
      </c>
    </row>
    <row r="81" spans="1:237" s="183" customFormat="1" ht="15.75" customHeight="1">
      <c r="A81" s="557" t="s">
        <v>38</v>
      </c>
      <c r="B81" s="560">
        <f>IFERROR(('Financial Statement2'!J217)*$I$5/$I$6,"-")</f>
        <v>0</v>
      </c>
      <c r="C81" s="560">
        <f>IFERROR(+B81-D81,"-")</f>
        <v>0</v>
      </c>
      <c r="D81" s="560">
        <f>IFERROR(('Financial Statement2'!I217)*$I$5/$I$6,"-")</f>
        <v>0</v>
      </c>
      <c r="E81" s="560">
        <f>IFERROR(+D81-F81,"-")</f>
        <v>0</v>
      </c>
      <c r="F81" s="560">
        <f>IFERROR(('Financial Statement2'!H217)*$I$5/$I$6,"-")</f>
        <v>0</v>
      </c>
      <c r="G81" s="560">
        <f>IFERROR(+F81-H81,"-")</f>
        <v>0</v>
      </c>
      <c r="H81" s="560">
        <f>IFERROR(('Financial Statement2'!G217)*$I$5/$I$6,"-")</f>
        <v>0</v>
      </c>
      <c r="I81" s="642">
        <f>IFERROR(+H81-J81,"-")</f>
        <v>0</v>
      </c>
      <c r="J81" s="587"/>
      <c r="K81" s="587"/>
      <c r="L81" s="587"/>
      <c r="M81" s="587"/>
      <c r="N81" s="587"/>
      <c r="O81" s="587"/>
      <c r="P81" s="587"/>
      <c r="Q81" s="587"/>
      <c r="R81" s="587"/>
      <c r="S81" s="587"/>
      <c r="T81" s="587"/>
      <c r="U81" s="587"/>
      <c r="V81" s="587"/>
      <c r="W81" s="587"/>
      <c r="X81" s="587"/>
      <c r="Y81" s="587"/>
      <c r="Z81" s="587"/>
      <c r="AA81" s="587"/>
      <c r="AB81" s="587"/>
      <c r="AC81" s="587"/>
      <c r="AD81" s="587"/>
      <c r="AE81" s="587"/>
      <c r="AF81" s="587"/>
      <c r="AG81" s="587"/>
      <c r="AH81" s="587"/>
      <c r="AI81" s="587"/>
      <c r="AJ81" s="587"/>
      <c r="AK81" s="587"/>
      <c r="AL81" s="587"/>
      <c r="AM81" s="587"/>
      <c r="AN81" s="587"/>
      <c r="AO81" s="587"/>
      <c r="AP81" s="587"/>
      <c r="AQ81" s="587"/>
      <c r="AR81" s="587"/>
      <c r="AS81" s="587"/>
      <c r="AT81" s="587"/>
      <c r="AU81" s="587"/>
      <c r="AV81" s="587"/>
      <c r="AW81" s="587"/>
      <c r="AX81" s="587"/>
      <c r="AY81" s="587"/>
      <c r="AZ81" s="587"/>
      <c r="BA81" s="587"/>
      <c r="BB81" s="587"/>
      <c r="BC81" s="587"/>
      <c r="BD81" s="587"/>
      <c r="BE81" s="587"/>
      <c r="BF81" s="587"/>
      <c r="BG81" s="587"/>
      <c r="BH81" s="587"/>
      <c r="BI81" s="587"/>
      <c r="BJ81" s="587"/>
      <c r="BK81" s="587"/>
      <c r="BL81" s="587"/>
      <c r="BM81" s="587"/>
      <c r="BN81" s="587"/>
      <c r="BO81" s="587"/>
      <c r="BP81" s="587"/>
      <c r="BQ81" s="587"/>
      <c r="BR81" s="587"/>
      <c r="BS81" s="587"/>
      <c r="BT81" s="587"/>
      <c r="BU81" s="587"/>
      <c r="BV81" s="587"/>
      <c r="BW81" s="587"/>
      <c r="BX81" s="587"/>
      <c r="BY81" s="587"/>
      <c r="BZ81" s="587"/>
      <c r="CA81" s="587"/>
      <c r="CB81" s="587"/>
      <c r="CC81" s="587"/>
      <c r="CD81" s="587"/>
      <c r="CE81" s="587"/>
      <c r="CF81" s="587"/>
      <c r="CG81" s="587"/>
      <c r="CH81" s="587"/>
      <c r="CI81" s="587"/>
      <c r="CJ81" s="587"/>
      <c r="CK81" s="587"/>
      <c r="CL81" s="587"/>
      <c r="CM81" s="587"/>
      <c r="CN81" s="587"/>
      <c r="CO81" s="587"/>
      <c r="CP81" s="587"/>
      <c r="CQ81" s="587"/>
      <c r="CR81" s="587"/>
      <c r="CS81" s="587"/>
      <c r="CT81" s="587"/>
      <c r="CU81" s="587"/>
      <c r="CV81" s="587"/>
      <c r="CW81" s="587"/>
      <c r="CX81" s="587"/>
      <c r="CY81" s="587"/>
      <c r="CZ81" s="587"/>
      <c r="DA81" s="587"/>
      <c r="DB81" s="587"/>
      <c r="DC81" s="587"/>
      <c r="DD81" s="587"/>
      <c r="DE81" s="587"/>
      <c r="DF81" s="587"/>
      <c r="DG81" s="587"/>
      <c r="DH81" s="587"/>
      <c r="DI81" s="587"/>
      <c r="DJ81" s="587"/>
      <c r="DK81" s="587"/>
      <c r="DL81" s="587"/>
      <c r="DM81" s="587"/>
      <c r="DN81" s="587"/>
      <c r="DO81" s="587"/>
      <c r="DP81" s="587"/>
      <c r="DQ81" s="587"/>
      <c r="DR81" s="587"/>
      <c r="DS81" s="587"/>
      <c r="DT81" s="587"/>
      <c r="DU81" s="587"/>
      <c r="DV81" s="587"/>
      <c r="DW81" s="587"/>
      <c r="DX81" s="587"/>
      <c r="DY81" s="587"/>
      <c r="DZ81" s="587"/>
      <c r="EA81" s="587"/>
      <c r="EB81" s="587"/>
      <c r="EC81" s="587"/>
      <c r="ED81" s="587"/>
      <c r="EE81" s="587"/>
      <c r="EF81" s="587"/>
      <c r="EG81" s="587"/>
      <c r="EH81" s="587"/>
      <c r="EI81" s="587"/>
      <c r="EJ81" s="587"/>
      <c r="EK81" s="587"/>
      <c r="EL81" s="587"/>
      <c r="EM81" s="587"/>
      <c r="EN81" s="587"/>
      <c r="EO81" s="587"/>
      <c r="EP81" s="587"/>
      <c r="EQ81" s="587"/>
      <c r="ER81" s="587"/>
      <c r="ES81" s="587"/>
      <c r="ET81" s="587"/>
      <c r="EU81" s="587"/>
      <c r="EV81" s="587"/>
      <c r="EW81" s="587"/>
      <c r="EX81" s="587"/>
      <c r="EY81" s="587"/>
      <c r="EZ81" s="587"/>
      <c r="FA81" s="587"/>
      <c r="FB81" s="587"/>
      <c r="FC81" s="587"/>
      <c r="FD81" s="587"/>
      <c r="FE81" s="587"/>
      <c r="FF81" s="587"/>
      <c r="FG81" s="587"/>
      <c r="FH81" s="587"/>
      <c r="FI81" s="587"/>
      <c r="FJ81" s="587"/>
      <c r="FK81" s="587"/>
      <c r="FL81" s="587"/>
      <c r="FM81" s="587"/>
      <c r="FN81" s="587"/>
      <c r="FO81" s="587"/>
      <c r="FP81" s="587"/>
      <c r="FQ81" s="587"/>
      <c r="FR81" s="587"/>
      <c r="FS81" s="587"/>
      <c r="FT81" s="587"/>
      <c r="FU81" s="587"/>
      <c r="FV81" s="587"/>
      <c r="FW81" s="587"/>
      <c r="FX81" s="587"/>
      <c r="FY81" s="587"/>
      <c r="FZ81" s="587"/>
      <c r="GA81" s="587"/>
      <c r="GB81" s="587"/>
      <c r="GC81" s="587"/>
      <c r="GD81" s="587"/>
      <c r="GE81" s="587"/>
      <c r="GF81" s="587"/>
      <c r="GG81" s="587"/>
      <c r="GH81" s="587"/>
      <c r="GI81" s="587"/>
      <c r="GJ81" s="587"/>
      <c r="GK81" s="587"/>
      <c r="GL81" s="587"/>
      <c r="GM81" s="587"/>
      <c r="GN81" s="587"/>
      <c r="GO81" s="587"/>
      <c r="GP81" s="587"/>
      <c r="GQ81" s="587"/>
      <c r="GR81" s="587"/>
      <c r="GS81" s="587"/>
      <c r="GT81" s="587"/>
      <c r="GU81" s="587"/>
      <c r="GV81" s="587"/>
      <c r="GW81" s="587"/>
      <c r="GX81" s="587"/>
      <c r="GY81" s="587"/>
      <c r="GZ81" s="587"/>
      <c r="HA81" s="587"/>
      <c r="HB81" s="587"/>
      <c r="HC81" s="587"/>
      <c r="HD81" s="587"/>
      <c r="HE81" s="587"/>
      <c r="HF81" s="587"/>
      <c r="HG81" s="587"/>
      <c r="HH81" s="587"/>
      <c r="HI81" s="587"/>
      <c r="HJ81" s="587"/>
      <c r="HK81" s="587"/>
      <c r="HL81" s="587"/>
      <c r="HM81" s="587"/>
      <c r="HN81" s="587"/>
      <c r="HO81" s="587"/>
      <c r="HP81" s="587"/>
      <c r="HQ81" s="587"/>
      <c r="HR81" s="587"/>
      <c r="HS81" s="587"/>
      <c r="HT81" s="587"/>
      <c r="HU81" s="587"/>
      <c r="HV81" s="587"/>
      <c r="HW81" s="587"/>
      <c r="HX81" s="587"/>
      <c r="HY81" s="587"/>
      <c r="HZ81" s="587"/>
      <c r="IA81" s="587"/>
      <c r="IB81" s="587"/>
      <c r="IC81" s="587"/>
    </row>
    <row r="82" spans="1:237" s="183" customFormat="1" ht="15.75" customHeight="1">
      <c r="A82" s="557" t="s">
        <v>39</v>
      </c>
      <c r="B82" s="560">
        <f>IFERROR(B83+B84,"0.00")</f>
        <v>0</v>
      </c>
      <c r="C82" s="560">
        <f>IFERROR(+B82-D82,"-")</f>
        <v>0</v>
      </c>
      <c r="D82" s="560">
        <f>IFERROR(D83+D84,"0.00")</f>
        <v>0</v>
      </c>
      <c r="E82" s="560">
        <f>IFERROR(+D82-F82,"-")</f>
        <v>0</v>
      </c>
      <c r="F82" s="560">
        <f>IFERROR(F83+F84,"0.00")</f>
        <v>0</v>
      </c>
      <c r="G82" s="560">
        <f>IFERROR(+F82-H82,"-")</f>
        <v>0</v>
      </c>
      <c r="H82" s="560">
        <f>IFERROR(H83+H84,"0.00")</f>
        <v>0</v>
      </c>
      <c r="I82" s="642">
        <f>IFERROR(+H82-J82,"-")</f>
        <v>0</v>
      </c>
      <c r="J82" s="587"/>
      <c r="K82" s="587"/>
      <c r="L82" s="587"/>
      <c r="M82" s="587"/>
      <c r="N82" s="587"/>
      <c r="O82" s="587"/>
      <c r="P82" s="587"/>
      <c r="Q82" s="587"/>
      <c r="R82" s="587"/>
      <c r="S82" s="587"/>
      <c r="T82" s="587"/>
      <c r="U82" s="587"/>
      <c r="V82" s="587"/>
      <c r="W82" s="587"/>
      <c r="X82" s="587"/>
      <c r="Y82" s="587"/>
      <c r="Z82" s="587"/>
      <c r="AA82" s="587"/>
      <c r="AB82" s="587"/>
      <c r="AC82" s="587"/>
      <c r="AD82" s="587"/>
      <c r="AE82" s="587"/>
      <c r="AF82" s="587"/>
      <c r="AG82" s="587"/>
      <c r="AH82" s="587"/>
      <c r="AI82" s="587"/>
      <c r="AJ82" s="587"/>
      <c r="AK82" s="587"/>
      <c r="AL82" s="587"/>
      <c r="AM82" s="587"/>
      <c r="AN82" s="587"/>
      <c r="AO82" s="587"/>
      <c r="AP82" s="587"/>
      <c r="AQ82" s="587"/>
      <c r="AR82" s="587"/>
      <c r="AS82" s="587"/>
      <c r="AT82" s="587"/>
      <c r="AU82" s="587"/>
      <c r="AV82" s="587"/>
      <c r="AW82" s="587"/>
      <c r="AX82" s="587"/>
      <c r="AY82" s="587"/>
      <c r="AZ82" s="587"/>
      <c r="BA82" s="587"/>
      <c r="BB82" s="587"/>
      <c r="BC82" s="587"/>
      <c r="BD82" s="587"/>
      <c r="BE82" s="587"/>
      <c r="BF82" s="587"/>
      <c r="BG82" s="587"/>
      <c r="BH82" s="587"/>
      <c r="BI82" s="587"/>
      <c r="BJ82" s="587"/>
      <c r="BK82" s="587"/>
      <c r="BL82" s="587"/>
      <c r="BM82" s="587"/>
      <c r="BN82" s="587"/>
      <c r="BO82" s="587"/>
      <c r="BP82" s="587"/>
      <c r="BQ82" s="587"/>
      <c r="BR82" s="587"/>
      <c r="BS82" s="587"/>
      <c r="BT82" s="587"/>
      <c r="BU82" s="587"/>
      <c r="BV82" s="587"/>
      <c r="BW82" s="587"/>
      <c r="BX82" s="587"/>
      <c r="BY82" s="587"/>
      <c r="BZ82" s="587"/>
      <c r="CA82" s="587"/>
      <c r="CB82" s="587"/>
      <c r="CC82" s="587"/>
      <c r="CD82" s="587"/>
      <c r="CE82" s="587"/>
      <c r="CF82" s="587"/>
      <c r="CG82" s="587"/>
      <c r="CH82" s="587"/>
      <c r="CI82" s="587"/>
      <c r="CJ82" s="587"/>
      <c r="CK82" s="587"/>
      <c r="CL82" s="587"/>
      <c r="CM82" s="587"/>
      <c r="CN82" s="587"/>
      <c r="CO82" s="587"/>
      <c r="CP82" s="587"/>
      <c r="CQ82" s="587"/>
      <c r="CR82" s="587"/>
      <c r="CS82" s="587"/>
      <c r="CT82" s="587"/>
      <c r="CU82" s="587"/>
      <c r="CV82" s="587"/>
      <c r="CW82" s="587"/>
      <c r="CX82" s="587"/>
      <c r="CY82" s="587"/>
      <c r="CZ82" s="587"/>
      <c r="DA82" s="587"/>
      <c r="DB82" s="587"/>
      <c r="DC82" s="587"/>
      <c r="DD82" s="587"/>
      <c r="DE82" s="587"/>
      <c r="DF82" s="587"/>
      <c r="DG82" s="587"/>
      <c r="DH82" s="587"/>
      <c r="DI82" s="587"/>
      <c r="DJ82" s="587"/>
      <c r="DK82" s="587"/>
      <c r="DL82" s="587"/>
      <c r="DM82" s="587"/>
      <c r="DN82" s="587"/>
      <c r="DO82" s="587"/>
      <c r="DP82" s="587"/>
      <c r="DQ82" s="587"/>
      <c r="DR82" s="587"/>
      <c r="DS82" s="587"/>
      <c r="DT82" s="587"/>
      <c r="DU82" s="587"/>
      <c r="DV82" s="587"/>
      <c r="DW82" s="587"/>
      <c r="DX82" s="587"/>
      <c r="DY82" s="587"/>
      <c r="DZ82" s="587"/>
      <c r="EA82" s="587"/>
      <c r="EB82" s="587"/>
      <c r="EC82" s="587"/>
      <c r="ED82" s="587"/>
      <c r="EE82" s="587"/>
      <c r="EF82" s="587"/>
      <c r="EG82" s="587"/>
      <c r="EH82" s="587"/>
      <c r="EI82" s="587"/>
      <c r="EJ82" s="587"/>
      <c r="EK82" s="587"/>
      <c r="EL82" s="587"/>
      <c r="EM82" s="587"/>
      <c r="EN82" s="587"/>
      <c r="EO82" s="587"/>
      <c r="EP82" s="587"/>
      <c r="EQ82" s="587"/>
      <c r="ER82" s="587"/>
      <c r="ES82" s="587"/>
      <c r="ET82" s="587"/>
      <c r="EU82" s="587"/>
      <c r="EV82" s="587"/>
      <c r="EW82" s="587"/>
      <c r="EX82" s="587"/>
      <c r="EY82" s="587"/>
      <c r="EZ82" s="587"/>
      <c r="FA82" s="587"/>
      <c r="FB82" s="587"/>
      <c r="FC82" s="587"/>
      <c r="FD82" s="587"/>
      <c r="FE82" s="587"/>
      <c r="FF82" s="587"/>
      <c r="FG82" s="587"/>
      <c r="FH82" s="587"/>
      <c r="FI82" s="587"/>
      <c r="FJ82" s="587"/>
      <c r="FK82" s="587"/>
      <c r="FL82" s="587"/>
      <c r="FM82" s="587"/>
      <c r="FN82" s="587"/>
      <c r="FO82" s="587"/>
      <c r="FP82" s="587"/>
      <c r="FQ82" s="587"/>
      <c r="FR82" s="587"/>
      <c r="FS82" s="587"/>
      <c r="FT82" s="587"/>
      <c r="FU82" s="587"/>
      <c r="FV82" s="587"/>
      <c r="FW82" s="587"/>
      <c r="FX82" s="587"/>
      <c r="FY82" s="587"/>
      <c r="FZ82" s="587"/>
      <c r="GA82" s="587"/>
      <c r="GB82" s="587"/>
      <c r="GC82" s="587"/>
      <c r="GD82" s="587"/>
      <c r="GE82" s="587"/>
      <c r="GF82" s="587"/>
      <c r="GG82" s="587"/>
      <c r="GH82" s="587"/>
      <c r="GI82" s="587"/>
      <c r="GJ82" s="587"/>
      <c r="GK82" s="587"/>
      <c r="GL82" s="587"/>
      <c r="GM82" s="587"/>
      <c r="GN82" s="587"/>
      <c r="GO82" s="587"/>
      <c r="GP82" s="587"/>
      <c r="GQ82" s="587"/>
      <c r="GR82" s="587"/>
      <c r="GS82" s="587"/>
      <c r="GT82" s="587"/>
      <c r="GU82" s="587"/>
      <c r="GV82" s="587"/>
      <c r="GW82" s="587"/>
      <c r="GX82" s="587"/>
      <c r="GY82" s="587"/>
      <c r="GZ82" s="587"/>
      <c r="HA82" s="587"/>
      <c r="HB82" s="587"/>
      <c r="HC82" s="587"/>
      <c r="HD82" s="587"/>
      <c r="HE82" s="587"/>
      <c r="HF82" s="587"/>
      <c r="HG82" s="587"/>
      <c r="HH82" s="587"/>
      <c r="HI82" s="587"/>
      <c r="HJ82" s="587"/>
      <c r="HK82" s="587"/>
      <c r="HL82" s="587"/>
      <c r="HM82" s="587"/>
      <c r="HN82" s="587"/>
      <c r="HO82" s="587"/>
      <c r="HP82" s="587"/>
      <c r="HQ82" s="587"/>
      <c r="HR82" s="587"/>
      <c r="HS82" s="587"/>
      <c r="HT82" s="587"/>
      <c r="HU82" s="587"/>
      <c r="HV82" s="587"/>
      <c r="HW82" s="587"/>
      <c r="HX82" s="587"/>
      <c r="HY82" s="587"/>
      <c r="HZ82" s="587"/>
      <c r="IA82" s="587"/>
      <c r="IB82" s="587"/>
      <c r="IC82" s="587"/>
    </row>
    <row r="83" spans="1:237" ht="34.5" customHeight="1">
      <c r="A83" s="522" t="s">
        <v>40</v>
      </c>
      <c r="B83" s="512">
        <f>IFERROR(('Financial Statement2'!J187+'Financial Statement2'!J219+'Financial Statement2'!J215)*$I$5/$I$6,"-")</f>
        <v>0</v>
      </c>
      <c r="C83" s="512">
        <f>IFERROR(+B83-D83,"-")</f>
        <v>0</v>
      </c>
      <c r="D83" s="512">
        <f>IFERROR(('Financial Statement2'!I187+'Financial Statement2'!I219+'Financial Statement2'!I215)*$I$5/$I$6,"-")</f>
        <v>0</v>
      </c>
      <c r="E83" s="512">
        <f>IFERROR(+D83-F83,"-")</f>
        <v>0</v>
      </c>
      <c r="F83" s="512">
        <f>IFERROR(('Financial Statement2'!H187+'Financial Statement2'!H219+'Financial Statement2'!H215)*$I$5/$I$6,"-")</f>
        <v>0</v>
      </c>
      <c r="G83" s="512">
        <f>IFERROR(+F83-H83,"-")</f>
        <v>0</v>
      </c>
      <c r="H83" s="512">
        <f>IFERROR(('Financial Statement2'!G187+'Financial Statement2'!G219+'Financial Statement2'!G215)*$I$5/$I$6,"-")</f>
        <v>0</v>
      </c>
      <c r="I83" s="517" t="str">
        <f>IFERROR(+H83-J83,"-")</f>
        <v>-</v>
      </c>
      <c r="J83" s="1141" t="s">
        <v>615</v>
      </c>
      <c r="K83" s="1142"/>
      <c r="L83" s="1142"/>
    </row>
    <row r="84" spans="1:237">
      <c r="A84" s="522" t="s">
        <v>41</v>
      </c>
      <c r="B84" s="512">
        <f>IFERROR(('Financial Statement2'!J191+'Financial Statement2'!J223)*$I$5/$I$6,"-")</f>
        <v>0</v>
      </c>
      <c r="C84" s="512">
        <f t="shared" ref="C84:E86" si="17">IFERROR(+B84-D84,"-")</f>
        <v>0</v>
      </c>
      <c r="D84" s="512">
        <f>IFERROR(('Financial Statement2'!I191+'Financial Statement2'!I223)*$I$5/$I$6,"-")</f>
        <v>0</v>
      </c>
      <c r="E84" s="512">
        <f t="shared" si="17"/>
        <v>0</v>
      </c>
      <c r="F84" s="512">
        <f>IFERROR(('Financial Statement2'!H191+'Financial Statement2'!H223)*$I$5/$I$6,"-")</f>
        <v>0</v>
      </c>
      <c r="G84" s="512">
        <f t="shared" ref="G84:G86" si="18">IFERROR(+F84-H84,"-")</f>
        <v>0</v>
      </c>
      <c r="H84" s="512">
        <f>IFERROR(('Financial Statement2'!G191+'Financial Statement2'!G223)*$I$5/$I$6,"-")</f>
        <v>0</v>
      </c>
      <c r="I84" s="517">
        <f t="shared" ref="I84:I86" si="19">IFERROR(+H84-J84,"-")</f>
        <v>0</v>
      </c>
      <c r="J84" s="47"/>
    </row>
    <row r="85" spans="1:237" ht="17.25" customHeight="1">
      <c r="A85" s="522" t="s">
        <v>181</v>
      </c>
      <c r="B85" s="512">
        <f>IFERROR(('Financial Statement2'!J224+'Financial Statement2'!J196)*$I$5/$I$6,"-")</f>
        <v>0</v>
      </c>
      <c r="C85" s="512">
        <f t="shared" si="17"/>
        <v>0</v>
      </c>
      <c r="D85" s="512">
        <f>IFERROR(('Financial Statement2'!I224+'Financial Statement2'!I196)*$I$5/$I$6,"-")</f>
        <v>0</v>
      </c>
      <c r="E85" s="512">
        <f t="shared" si="17"/>
        <v>0</v>
      </c>
      <c r="F85" s="512">
        <f>IFERROR(('Financial Statement2'!H224+'Financial Statement2'!H196)*$I$5/$I$6,"-")</f>
        <v>0</v>
      </c>
      <c r="G85" s="512">
        <f t="shared" si="18"/>
        <v>0</v>
      </c>
      <c r="H85" s="512">
        <f>IFERROR(('Financial Statement2'!G224+'Financial Statement2'!G196)*$I$5/$I$6,"-")</f>
        <v>0</v>
      </c>
      <c r="I85" s="517" t="str">
        <f t="shared" si="19"/>
        <v>-</v>
      </c>
      <c r="J85" s="1141" t="s">
        <v>614</v>
      </c>
      <c r="K85" s="1141"/>
      <c r="L85" s="1141"/>
    </row>
    <row r="86" spans="1:237" ht="30">
      <c r="A86" s="528" t="s">
        <v>182</v>
      </c>
      <c r="B86" s="512">
        <f>IFERROR(('Financial Statement2'!J194)*$I$5/$I$6,"-")</f>
        <v>0</v>
      </c>
      <c r="C86" s="512">
        <f t="shared" si="17"/>
        <v>0</v>
      </c>
      <c r="D86" s="512">
        <f>IFERROR(('Financial Statement2'!I194)*$I$5/$I$6,"-")</f>
        <v>0</v>
      </c>
      <c r="E86" s="512">
        <f t="shared" si="17"/>
        <v>0</v>
      </c>
      <c r="F86" s="512">
        <f>IFERROR(('Financial Statement2'!H194)*$I$5/$I$6,"-")</f>
        <v>0</v>
      </c>
      <c r="G86" s="512">
        <f t="shared" si="18"/>
        <v>0</v>
      </c>
      <c r="H86" s="512">
        <f>IFERROR(('Financial Statement2'!G194)*$I$5/$I$6,"-")</f>
        <v>0</v>
      </c>
      <c r="I86" s="517">
        <f t="shared" si="19"/>
        <v>0</v>
      </c>
    </row>
    <row r="87" spans="1:237">
      <c r="A87" s="592" t="s">
        <v>31</v>
      </c>
      <c r="B87" s="595">
        <f>IFERROR(B70+B71+B76+B86,"0.00")</f>
        <v>0</v>
      </c>
      <c r="C87" s="593">
        <f>IFERROR(+B87-D87,"-")</f>
        <v>0</v>
      </c>
      <c r="D87" s="595">
        <f>IFERROR(D70+D71+D76+D86,"0.00")</f>
        <v>0</v>
      </c>
      <c r="E87" s="593">
        <f>IFERROR(+D87-F87,"-")</f>
        <v>0</v>
      </c>
      <c r="F87" s="595">
        <f>IFERROR(F70+F71+F76+F86,"0.00")</f>
        <v>0</v>
      </c>
      <c r="G87" s="593">
        <f>IFERROR(+F87-H87,"-")</f>
        <v>0</v>
      </c>
      <c r="H87" s="595">
        <f>IFERROR(H70+H71+H76+H86,"0.00")</f>
        <v>0</v>
      </c>
      <c r="I87" s="643">
        <f>IFERROR(+H87-J87,"-")</f>
        <v>0</v>
      </c>
    </row>
    <row r="88" spans="1:237" s="144" customFormat="1">
      <c r="A88" s="596"/>
      <c r="B88" s="597"/>
      <c r="C88" s="512"/>
      <c r="D88" s="597"/>
      <c r="E88" s="512"/>
      <c r="F88" s="597"/>
      <c r="G88" s="512"/>
      <c r="H88" s="597"/>
      <c r="I88" s="517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R88" s="143"/>
      <c r="AS88" s="143"/>
      <c r="AT88" s="143"/>
      <c r="AU88" s="143"/>
      <c r="AV88" s="143"/>
      <c r="AW88" s="143"/>
      <c r="AX88" s="143"/>
      <c r="AY88" s="143"/>
      <c r="AZ88" s="143"/>
      <c r="BA88" s="143"/>
      <c r="BB88" s="143"/>
      <c r="BC88" s="143"/>
      <c r="BD88" s="143"/>
      <c r="BE88" s="143"/>
      <c r="BF88" s="143"/>
      <c r="BG88" s="143"/>
      <c r="BH88" s="143"/>
      <c r="BI88" s="143"/>
      <c r="BJ88" s="143"/>
      <c r="BK88" s="143"/>
      <c r="BL88" s="143"/>
      <c r="BM88" s="143"/>
      <c r="BN88" s="143"/>
      <c r="BO88" s="143"/>
      <c r="BP88" s="143"/>
      <c r="BQ88" s="143"/>
      <c r="BR88" s="143"/>
      <c r="BS88" s="143"/>
      <c r="BT88" s="143"/>
      <c r="BU88" s="143"/>
      <c r="BV88" s="143"/>
      <c r="BW88" s="143"/>
      <c r="BX88" s="143"/>
      <c r="BY88" s="143"/>
      <c r="BZ88" s="143"/>
      <c r="CA88" s="143"/>
      <c r="CB88" s="143"/>
      <c r="CC88" s="143"/>
      <c r="CD88" s="143"/>
      <c r="CE88" s="143"/>
      <c r="CF88" s="143"/>
      <c r="CG88" s="143"/>
      <c r="CH88" s="143"/>
      <c r="CI88" s="143"/>
      <c r="CJ88" s="143"/>
      <c r="CK88" s="143"/>
      <c r="CL88" s="143"/>
      <c r="CM88" s="143"/>
      <c r="CN88" s="143"/>
      <c r="CO88" s="143"/>
      <c r="CP88" s="143"/>
      <c r="CQ88" s="143"/>
      <c r="CR88" s="143"/>
      <c r="CS88" s="143"/>
      <c r="CT88" s="143"/>
      <c r="CU88" s="143"/>
      <c r="CV88" s="143"/>
      <c r="CW88" s="143"/>
      <c r="CX88" s="143"/>
      <c r="CY88" s="143"/>
      <c r="CZ88" s="143"/>
      <c r="DA88" s="143"/>
      <c r="DB88" s="143"/>
      <c r="DC88" s="143"/>
      <c r="DD88" s="143"/>
      <c r="DE88" s="143"/>
      <c r="DF88" s="143"/>
      <c r="DG88" s="143"/>
      <c r="DH88" s="143"/>
      <c r="DI88" s="143"/>
      <c r="DJ88" s="143"/>
      <c r="DK88" s="143"/>
      <c r="DL88" s="143"/>
      <c r="DM88" s="143"/>
      <c r="DN88" s="143"/>
      <c r="DO88" s="143"/>
      <c r="DP88" s="143"/>
      <c r="DQ88" s="143"/>
      <c r="DR88" s="143"/>
      <c r="DS88" s="143"/>
      <c r="DT88" s="143"/>
      <c r="DU88" s="143"/>
      <c r="DV88" s="143"/>
      <c r="DW88" s="143"/>
      <c r="DX88" s="143"/>
      <c r="DY88" s="143"/>
      <c r="DZ88" s="143"/>
      <c r="EA88" s="143"/>
      <c r="EB88" s="143"/>
      <c r="EC88" s="143"/>
      <c r="ED88" s="143"/>
      <c r="EE88" s="143"/>
      <c r="EF88" s="143"/>
      <c r="EG88" s="143"/>
      <c r="EH88" s="143"/>
      <c r="EI88" s="143"/>
      <c r="EJ88" s="143"/>
      <c r="EK88" s="143"/>
      <c r="EL88" s="143"/>
      <c r="EM88" s="143"/>
      <c r="EN88" s="143"/>
      <c r="EO88" s="143"/>
      <c r="EP88" s="143"/>
      <c r="EQ88" s="143"/>
      <c r="ER88" s="143"/>
      <c r="ES88" s="143"/>
      <c r="ET88" s="143"/>
      <c r="EU88" s="143"/>
      <c r="EV88" s="143"/>
      <c r="EW88" s="143"/>
      <c r="EX88" s="143"/>
      <c r="EY88" s="143"/>
      <c r="EZ88" s="143"/>
      <c r="FA88" s="143"/>
      <c r="FB88" s="143"/>
      <c r="FC88" s="143"/>
      <c r="FD88" s="143"/>
      <c r="FE88" s="143"/>
      <c r="FF88" s="143"/>
      <c r="FG88" s="143"/>
      <c r="FH88" s="143"/>
      <c r="FI88" s="143"/>
      <c r="FJ88" s="143"/>
      <c r="FK88" s="143"/>
      <c r="FL88" s="143"/>
      <c r="FM88" s="143"/>
      <c r="FN88" s="143"/>
      <c r="FO88" s="143"/>
      <c r="FP88" s="143"/>
      <c r="FQ88" s="143"/>
      <c r="FR88" s="143"/>
      <c r="FS88" s="143"/>
      <c r="FT88" s="143"/>
      <c r="FU88" s="143"/>
      <c r="FV88" s="143"/>
      <c r="FW88" s="143"/>
      <c r="FX88" s="143"/>
      <c r="FY88" s="143"/>
      <c r="FZ88" s="143"/>
      <c r="GA88" s="143"/>
      <c r="GB88" s="143"/>
      <c r="GC88" s="143"/>
      <c r="GD88" s="143"/>
      <c r="GE88" s="143"/>
      <c r="GF88" s="143"/>
      <c r="GG88" s="143"/>
      <c r="GH88" s="143"/>
      <c r="GI88" s="143"/>
      <c r="GJ88" s="143"/>
      <c r="GK88" s="143"/>
      <c r="GL88" s="143"/>
      <c r="GM88" s="143"/>
      <c r="GN88" s="143"/>
      <c r="GO88" s="143"/>
      <c r="GP88" s="143"/>
      <c r="GQ88" s="143"/>
      <c r="GR88" s="143"/>
      <c r="GS88" s="143"/>
      <c r="GT88" s="143"/>
      <c r="GU88" s="143"/>
      <c r="GV88" s="143"/>
      <c r="GW88" s="143"/>
      <c r="GX88" s="143"/>
      <c r="GY88" s="143"/>
      <c r="GZ88" s="143"/>
      <c r="HA88" s="143"/>
      <c r="HB88" s="143"/>
      <c r="HC88" s="143"/>
      <c r="HD88" s="143"/>
      <c r="HE88" s="143"/>
      <c r="HF88" s="143"/>
      <c r="HG88" s="143"/>
      <c r="HH88" s="143"/>
      <c r="HI88" s="143"/>
      <c r="HJ88" s="143"/>
      <c r="HK88" s="143"/>
      <c r="HL88" s="143"/>
      <c r="HM88" s="143"/>
      <c r="HN88" s="143"/>
      <c r="HO88" s="143"/>
      <c r="HP88" s="143"/>
      <c r="HQ88" s="143"/>
      <c r="HR88" s="143"/>
      <c r="HS88" s="143"/>
      <c r="HT88" s="143"/>
      <c r="HU88" s="143"/>
      <c r="HV88" s="143"/>
      <c r="HW88" s="143"/>
      <c r="HX88" s="143"/>
      <c r="HY88" s="143"/>
      <c r="HZ88" s="143"/>
      <c r="IA88" s="143"/>
      <c r="IB88" s="143"/>
      <c r="IC88" s="143"/>
    </row>
    <row r="89" spans="1:237" ht="12" customHeight="1" thickBot="1">
      <c r="A89" s="644" t="s">
        <v>574</v>
      </c>
      <c r="B89" s="645">
        <f>+B87-B69</f>
        <v>0</v>
      </c>
      <c r="C89" s="646"/>
      <c r="D89" s="645">
        <f>+D87-D69</f>
        <v>0</v>
      </c>
      <c r="E89" s="646"/>
      <c r="F89" s="645">
        <f>+F87-F69</f>
        <v>0</v>
      </c>
      <c r="G89" s="646"/>
      <c r="H89" s="645">
        <f>+H87-H69</f>
        <v>0</v>
      </c>
      <c r="I89" s="647"/>
    </row>
    <row r="90" spans="1:237" ht="15.75" thickBot="1">
      <c r="A90" s="634"/>
      <c r="B90" s="635"/>
      <c r="C90" s="636"/>
      <c r="D90" s="635"/>
      <c r="E90" s="636"/>
      <c r="F90" s="635"/>
      <c r="G90" s="636"/>
      <c r="H90" s="635"/>
      <c r="I90" s="637"/>
    </row>
    <row r="91" spans="1:237">
      <c r="A91" s="1150" t="s">
        <v>42</v>
      </c>
      <c r="B91" s="1151"/>
      <c r="C91" s="1151"/>
      <c r="D91" s="1151"/>
      <c r="E91" s="1151"/>
      <c r="F91" s="1151"/>
      <c r="G91" s="1151"/>
      <c r="H91" s="1151"/>
      <c r="I91" s="1152"/>
      <c r="HT91" s="1"/>
      <c r="HU91" s="1"/>
      <c r="HV91" s="1"/>
      <c r="HW91" s="1"/>
      <c r="HX91" s="1"/>
      <c r="HY91" s="1"/>
      <c r="HZ91" s="1"/>
      <c r="IA91" s="1"/>
      <c r="IB91" s="1"/>
      <c r="IC91" s="1"/>
    </row>
    <row r="92" spans="1:237">
      <c r="A92" s="522" t="s">
        <v>197</v>
      </c>
      <c r="B92" s="529" t="str">
        <f>IFERROR(B78/B8*365,"-")</f>
        <v>-</v>
      </c>
      <c r="C92" s="530"/>
      <c r="D92" s="529" t="str">
        <f>IFERROR(D78/D8*365,"-")</f>
        <v>-</v>
      </c>
      <c r="E92" s="529"/>
      <c r="F92" s="529" t="str">
        <f>IFERROR(F78/F8*365,"-")</f>
        <v>-</v>
      </c>
      <c r="G92" s="529"/>
      <c r="H92" s="529"/>
      <c r="I92" s="531"/>
      <c r="HT92" s="1"/>
      <c r="HU92" s="1"/>
      <c r="HV92" s="1"/>
      <c r="HW92" s="1"/>
      <c r="HX92" s="1"/>
      <c r="HY92" s="1"/>
      <c r="HZ92" s="1"/>
      <c r="IA92" s="1"/>
      <c r="IB92" s="1"/>
      <c r="IC92" s="1"/>
    </row>
    <row r="93" spans="1:237">
      <c r="A93" s="522" t="s">
        <v>198</v>
      </c>
      <c r="B93" s="529" t="str">
        <f>IFERROR(B64/B13*365,"-")</f>
        <v>-</v>
      </c>
      <c r="C93" s="530"/>
      <c r="D93" s="529" t="str">
        <f>IFERROR(D64/D13*365,"-")</f>
        <v>-</v>
      </c>
      <c r="E93" s="529"/>
      <c r="F93" s="529" t="str">
        <f>IFERROR(F64/F13*365,"-")</f>
        <v>-</v>
      </c>
      <c r="G93" s="529"/>
      <c r="H93" s="529"/>
      <c r="I93" s="531"/>
      <c r="HT93" s="1"/>
      <c r="HU93" s="1"/>
      <c r="HV93" s="1"/>
      <c r="HW93" s="1"/>
      <c r="HX93" s="1"/>
      <c r="HY93" s="1"/>
      <c r="HZ93" s="1"/>
      <c r="IA93" s="1"/>
      <c r="IB93" s="1"/>
      <c r="IC93" s="1"/>
    </row>
    <row r="94" spans="1:237">
      <c r="A94" s="522" t="s">
        <v>44</v>
      </c>
      <c r="B94" s="529" t="str">
        <f>IFERROR(+B77/B13*365,"-")</f>
        <v>-</v>
      </c>
      <c r="C94" s="530"/>
      <c r="D94" s="529" t="str">
        <f>IFERROR(+D77/D13*365,"-")</f>
        <v>-</v>
      </c>
      <c r="E94" s="529"/>
      <c r="F94" s="529" t="str">
        <f>IFERROR(+F77/F13*365,"-")</f>
        <v>-</v>
      </c>
      <c r="G94" s="529"/>
      <c r="H94" s="529"/>
      <c r="I94" s="531"/>
      <c r="HT94" s="1"/>
      <c r="HU94" s="1"/>
      <c r="HV94" s="1"/>
      <c r="HW94" s="1"/>
      <c r="HX94" s="1"/>
      <c r="HY94" s="1"/>
      <c r="HZ94" s="1"/>
      <c r="IA94" s="1"/>
      <c r="IB94" s="1"/>
      <c r="IC94" s="1"/>
    </row>
    <row r="95" spans="1:237">
      <c r="A95" s="522" t="s">
        <v>194</v>
      </c>
      <c r="B95" s="529">
        <f>IFERROR(+B76-B63,"-")</f>
        <v>0</v>
      </c>
      <c r="C95" s="530"/>
      <c r="D95" s="529">
        <f>IFERROR(+D76-D63,"-")</f>
        <v>0</v>
      </c>
      <c r="E95" s="529"/>
      <c r="F95" s="529">
        <f>IFERROR(+F76-F63,"-")</f>
        <v>0</v>
      </c>
      <c r="G95" s="529"/>
      <c r="H95" s="529"/>
      <c r="I95" s="531"/>
      <c r="HT95" s="1"/>
      <c r="HU95" s="1"/>
      <c r="HV95" s="1"/>
      <c r="HW95" s="1"/>
      <c r="HX95" s="1"/>
      <c r="HY95" s="1"/>
      <c r="HZ95" s="1"/>
      <c r="IA95" s="1"/>
      <c r="IB95" s="1"/>
      <c r="IC95" s="1"/>
    </row>
    <row r="96" spans="1:237">
      <c r="A96" s="522" t="s">
        <v>45</v>
      </c>
      <c r="B96" s="529" t="str">
        <f>IFERROR(+B76/B63,"-")</f>
        <v>-</v>
      </c>
      <c r="C96" s="530"/>
      <c r="D96" s="529" t="str">
        <f>IFERROR(+D76/D63,"-")</f>
        <v>-</v>
      </c>
      <c r="E96" s="529"/>
      <c r="F96" s="529" t="str">
        <f>IFERROR(+F76/F63,"-")</f>
        <v>-</v>
      </c>
      <c r="G96" s="529"/>
      <c r="H96" s="529"/>
      <c r="I96" s="531"/>
      <c r="HT96" s="1"/>
      <c r="HU96" s="1"/>
      <c r="HV96" s="1"/>
      <c r="HW96" s="1"/>
      <c r="HX96" s="1"/>
      <c r="HY96" s="1"/>
      <c r="HZ96" s="1"/>
      <c r="IA96" s="1"/>
      <c r="IB96" s="1"/>
      <c r="IC96" s="1"/>
    </row>
    <row r="97" spans="1:237">
      <c r="A97" s="522" t="s">
        <v>130</v>
      </c>
      <c r="B97" s="529" t="str">
        <f>IFERROR(+(B76-B77-B79)/B63,"-")</f>
        <v>-</v>
      </c>
      <c r="C97" s="530"/>
      <c r="D97" s="529" t="str">
        <f>IFERROR(+(D76-D77-D79)/D63,"-")</f>
        <v>-</v>
      </c>
      <c r="E97" s="529"/>
      <c r="F97" s="529" t="str">
        <f>IFERROR(+(F76-F77-F79)/F63,"-")</f>
        <v>-</v>
      </c>
      <c r="G97" s="529"/>
      <c r="H97" s="529"/>
      <c r="I97" s="531"/>
      <c r="HT97" s="1"/>
      <c r="HU97" s="1"/>
      <c r="HV97" s="1"/>
      <c r="HW97" s="1"/>
      <c r="HX97" s="1"/>
      <c r="HY97" s="1"/>
      <c r="HZ97" s="1"/>
      <c r="IA97" s="1"/>
      <c r="IB97" s="1"/>
      <c r="IC97" s="1"/>
    </row>
    <row r="98" spans="1:237">
      <c r="A98" s="522" t="s">
        <v>131</v>
      </c>
      <c r="B98" s="529" t="str">
        <f>IFERROR((B53+B54+B56+B66)/B52,"-")</f>
        <v>-</v>
      </c>
      <c r="C98" s="530"/>
      <c r="D98" s="529" t="str">
        <f>IFERROR((D53+D54+D56+D66)/D52,"-")</f>
        <v>-</v>
      </c>
      <c r="E98" s="529"/>
      <c r="F98" s="529" t="str">
        <f>IFERROR((F53+F54+F56+F66)/F52,"-")</f>
        <v>-</v>
      </c>
      <c r="G98" s="529"/>
      <c r="H98" s="529"/>
      <c r="I98" s="531"/>
      <c r="HT98" s="1"/>
      <c r="HU98" s="1"/>
      <c r="HV98" s="1"/>
      <c r="HW98" s="1"/>
      <c r="HX98" s="1"/>
      <c r="HY98" s="1"/>
      <c r="HZ98" s="1"/>
      <c r="IA98" s="1"/>
      <c r="IB98" s="1"/>
      <c r="IC98" s="1"/>
    </row>
    <row r="99" spans="1:237">
      <c r="A99" s="522" t="s">
        <v>48</v>
      </c>
      <c r="B99" s="529" t="str">
        <f>IFERROR(B26/B28,"-")</f>
        <v>-</v>
      </c>
      <c r="C99" s="530"/>
      <c r="D99" s="529" t="str">
        <f>IFERROR(D26/D28,"-")</f>
        <v>-</v>
      </c>
      <c r="E99" s="529"/>
      <c r="F99" s="529" t="str">
        <f>IFERROR(F26/F28,"-")</f>
        <v>-</v>
      </c>
      <c r="G99" s="529"/>
      <c r="H99" s="529"/>
      <c r="I99" s="531"/>
      <c r="HT99" s="1"/>
      <c r="HU99" s="1"/>
      <c r="HV99" s="1"/>
      <c r="HW99" s="1"/>
      <c r="HX99" s="1"/>
      <c r="HY99" s="1"/>
      <c r="HZ99" s="1"/>
      <c r="IA99" s="1"/>
      <c r="IB99" s="1"/>
      <c r="IC99" s="1"/>
    </row>
    <row r="100" spans="1:237">
      <c r="A100" s="532" t="s">
        <v>49</v>
      </c>
      <c r="B100" s="533" t="str">
        <f>IFERROR($B$26/($B$28+($B$53+$B$56+$B$66)/5),"-")</f>
        <v>-</v>
      </c>
      <c r="C100" s="534"/>
      <c r="D100" s="533" t="str">
        <f>IFERROR($D$26/($D$28+($D$53+$D$56+$D$66)/5),"-")</f>
        <v>-</v>
      </c>
      <c r="E100" s="533"/>
      <c r="F100" s="533" t="str">
        <f>IFERROR($D$26/($D$28+($D$53+$D$56+$D$66)/5),"-")</f>
        <v>-</v>
      </c>
      <c r="G100" s="533"/>
      <c r="H100" s="533"/>
      <c r="I100" s="535"/>
      <c r="HT100" s="1"/>
      <c r="HU100" s="1"/>
      <c r="HV100" s="1"/>
      <c r="HW100" s="1"/>
      <c r="HX100" s="1"/>
      <c r="HY100" s="1"/>
      <c r="HZ100" s="1"/>
      <c r="IA100" s="1"/>
      <c r="IB100" s="1"/>
      <c r="IC100" s="1"/>
    </row>
    <row r="101" spans="1:237">
      <c r="A101" s="536" t="s">
        <v>195</v>
      </c>
      <c r="B101" s="537">
        <v>10</v>
      </c>
      <c r="C101" s="534"/>
      <c r="D101" s="533" t="s">
        <v>196</v>
      </c>
      <c r="E101" s="533"/>
      <c r="F101" s="533" t="s">
        <v>196</v>
      </c>
      <c r="G101" s="533"/>
      <c r="H101" s="533"/>
      <c r="I101" s="535"/>
      <c r="HT101" s="1"/>
      <c r="HU101" s="1"/>
      <c r="HV101" s="1"/>
      <c r="HW101" s="1"/>
      <c r="HX101" s="1"/>
      <c r="HY101" s="1"/>
      <c r="HZ101" s="1"/>
      <c r="IA101" s="1"/>
      <c r="IB101" s="1"/>
      <c r="IC101" s="1"/>
    </row>
    <row r="102" spans="1:237">
      <c r="A102" s="536" t="s">
        <v>214</v>
      </c>
      <c r="B102" s="537">
        <f>(+'Eligibility Calculation Sheet'!F24*12)/100000</f>
        <v>0.14402016745098162</v>
      </c>
      <c r="C102" s="534"/>
      <c r="D102" s="533"/>
      <c r="E102" s="533"/>
      <c r="F102" s="533"/>
      <c r="G102" s="533"/>
      <c r="H102" s="533"/>
      <c r="I102" s="535"/>
      <c r="HT102" s="1"/>
      <c r="HU102" s="1"/>
      <c r="HV102" s="1"/>
      <c r="HW102" s="1"/>
      <c r="HX102" s="1"/>
      <c r="HY102" s="1"/>
      <c r="HZ102" s="1"/>
      <c r="IA102" s="1"/>
      <c r="IB102" s="1"/>
      <c r="IC102" s="1"/>
    </row>
    <row r="103" spans="1:237">
      <c r="A103" s="536" t="s">
        <v>50</v>
      </c>
      <c r="B103" s="537">
        <f>IFERROR($B$26/($B$28+B102+($B$53+$B$56+$B$66+$B$101)/5),"-")</f>
        <v>0</v>
      </c>
      <c r="C103" s="534"/>
      <c r="D103" s="533" t="str">
        <f>IFERROR($D$26/($D$28+($D$53+$D$56+$D$66)/5),"-")</f>
        <v>-</v>
      </c>
      <c r="E103" s="538"/>
      <c r="F103" s="533" t="str">
        <f>IFERROR($F$26/($F$28+($F$53+$F$56+$F$66)/5),"-")</f>
        <v>-</v>
      </c>
      <c r="G103" s="538"/>
      <c r="H103" s="533"/>
      <c r="I103" s="539"/>
      <c r="HT103" s="1"/>
      <c r="HU103" s="1"/>
      <c r="HV103" s="1"/>
      <c r="HW103" s="1"/>
      <c r="HX103" s="1"/>
      <c r="HY103" s="1"/>
      <c r="HZ103" s="1"/>
      <c r="IA103" s="1"/>
      <c r="IB103" s="1"/>
      <c r="IC103" s="1"/>
    </row>
    <row r="104" spans="1:237">
      <c r="A104" s="540" t="s">
        <v>51</v>
      </c>
      <c r="B104" s="529" t="str">
        <f>IFERROR(B19/B8*100,"-")</f>
        <v>-</v>
      </c>
      <c r="C104" s="541"/>
      <c r="D104" s="529" t="str">
        <f>IFERROR(D19/D8*100,"-")</f>
        <v>-</v>
      </c>
      <c r="E104" s="529"/>
      <c r="F104" s="529" t="str">
        <f>IFERROR(F19/F8*100,"-")</f>
        <v>-</v>
      </c>
      <c r="G104" s="529"/>
      <c r="H104" s="529"/>
      <c r="I104" s="531"/>
      <c r="HT104" s="1"/>
      <c r="HU104" s="1"/>
      <c r="HV104" s="1"/>
      <c r="HW104" s="1"/>
      <c r="HX104" s="1"/>
      <c r="HY104" s="1"/>
      <c r="HZ104" s="1"/>
      <c r="IA104" s="1"/>
      <c r="IB104" s="1"/>
      <c r="IC104" s="1"/>
    </row>
    <row r="105" spans="1:237">
      <c r="A105" s="540" t="s">
        <v>52</v>
      </c>
      <c r="B105" s="529" t="str">
        <f>IFERROR(B38/B8*100,"-")</f>
        <v>-</v>
      </c>
      <c r="C105" s="541"/>
      <c r="D105" s="529" t="str">
        <f>IFERROR(D38/D8*100,"-")</f>
        <v>-</v>
      </c>
      <c r="E105" s="529"/>
      <c r="F105" s="529" t="str">
        <f>IFERROR(F38/F8*100,"-")</f>
        <v>-</v>
      </c>
      <c r="G105" s="529"/>
      <c r="H105" s="529"/>
      <c r="I105" s="531"/>
      <c r="HT105" s="1"/>
      <c r="HU105" s="1"/>
      <c r="HV105" s="1"/>
      <c r="HW105" s="1"/>
      <c r="HX105" s="1"/>
      <c r="HY105" s="1"/>
      <c r="HZ105" s="1"/>
      <c r="IA105" s="1"/>
      <c r="IB105" s="1"/>
      <c r="IC105" s="1"/>
    </row>
    <row r="106" spans="1:237">
      <c r="A106" s="540" t="s">
        <v>53</v>
      </c>
      <c r="B106" s="529" t="str">
        <f>IFERROR(B39/B8*100,"-")</f>
        <v>-</v>
      </c>
      <c r="C106" s="541"/>
      <c r="D106" s="529" t="str">
        <f>IFERROR(D39/D8*100,"-")</f>
        <v>-</v>
      </c>
      <c r="E106" s="529"/>
      <c r="F106" s="529" t="str">
        <f>IFERROR(F39/F8*100,"-")</f>
        <v>-</v>
      </c>
      <c r="G106" s="529"/>
      <c r="H106" s="529"/>
      <c r="I106" s="531"/>
      <c r="HT106" s="1"/>
      <c r="HU106" s="1"/>
      <c r="HV106" s="1"/>
      <c r="HW106" s="1"/>
      <c r="HX106" s="1"/>
      <c r="HY106" s="1"/>
      <c r="HZ106" s="1"/>
      <c r="IA106" s="1"/>
      <c r="IB106" s="1"/>
      <c r="IC106" s="1"/>
    </row>
    <row r="107" spans="1:237">
      <c r="A107" s="540" t="s">
        <v>54</v>
      </c>
      <c r="B107" s="512" t="str">
        <f>IFERROR((B8-D8)/D8*100,"-")</f>
        <v>-</v>
      </c>
      <c r="C107" s="541"/>
      <c r="D107" s="512" t="str">
        <f>IFERROR((D8-F8)/F8*100,"-")</f>
        <v>-</v>
      </c>
      <c r="E107" s="529"/>
      <c r="F107" s="512" t="str">
        <f>IFERROR((F8-H8)/H8*100,"-")</f>
        <v>-</v>
      </c>
      <c r="G107" s="529"/>
      <c r="H107" s="512"/>
      <c r="I107" s="531"/>
      <c r="HT107" s="1"/>
      <c r="HU107" s="1"/>
      <c r="HV107" s="1"/>
      <c r="HW107" s="1"/>
      <c r="HX107" s="1"/>
      <c r="HY107" s="1"/>
      <c r="HZ107" s="1"/>
      <c r="IA107" s="1"/>
      <c r="IB107" s="1"/>
      <c r="IC107" s="1"/>
    </row>
    <row r="108" spans="1:237">
      <c r="A108" s="540" t="s">
        <v>55</v>
      </c>
      <c r="B108" s="529" t="str">
        <f>IFERROR((B38-D38)/D38*100,"-")</f>
        <v>-</v>
      </c>
      <c r="C108" s="541"/>
      <c r="D108" s="529" t="str">
        <f>IFERROR((D38-F38)/F38*100,"-")</f>
        <v>-</v>
      </c>
      <c r="E108" s="529"/>
      <c r="F108" s="529" t="str">
        <f>IFERROR((F38-H38)/H38*100,"-")</f>
        <v>-</v>
      </c>
      <c r="G108" s="529"/>
      <c r="H108" s="529"/>
      <c r="I108" s="531"/>
      <c r="HT108" s="1"/>
      <c r="HU108" s="1"/>
      <c r="HV108" s="1"/>
      <c r="HW108" s="1"/>
      <c r="HX108" s="1"/>
      <c r="HY108" s="1"/>
      <c r="HZ108" s="1"/>
      <c r="IA108" s="1"/>
      <c r="IB108" s="1"/>
      <c r="IC108" s="1"/>
    </row>
    <row r="109" spans="1:237">
      <c r="A109" s="522"/>
      <c r="B109" s="529"/>
      <c r="C109" s="530"/>
      <c r="D109" s="529"/>
      <c r="E109" s="529"/>
      <c r="F109" s="529"/>
      <c r="G109" s="529"/>
      <c r="H109" s="529"/>
      <c r="I109" s="531"/>
      <c r="HT109" s="1"/>
      <c r="HU109" s="1"/>
      <c r="HV109" s="1"/>
      <c r="HW109" s="1"/>
      <c r="HX109" s="1"/>
      <c r="HY109" s="1"/>
      <c r="HZ109" s="1"/>
      <c r="IA109" s="1"/>
      <c r="IB109" s="1"/>
      <c r="IC109" s="1"/>
    </row>
    <row r="110" spans="1:237">
      <c r="A110" s="542" t="s">
        <v>56</v>
      </c>
      <c r="B110" s="529"/>
      <c r="C110" s="530"/>
      <c r="D110" s="529"/>
      <c r="E110" s="543"/>
      <c r="F110" s="529"/>
      <c r="G110" s="543"/>
      <c r="H110" s="529"/>
      <c r="I110" s="544"/>
      <c r="HT110" s="1"/>
      <c r="HU110" s="1"/>
      <c r="HV110" s="1"/>
      <c r="HW110" s="1"/>
      <c r="HX110" s="1"/>
      <c r="HY110" s="1"/>
      <c r="HZ110" s="1"/>
      <c r="IA110" s="1"/>
      <c r="IB110" s="1"/>
      <c r="IC110" s="1"/>
    </row>
    <row r="111" spans="1:237">
      <c r="A111" s="522"/>
      <c r="B111" s="543"/>
      <c r="C111" s="530"/>
      <c r="D111" s="543"/>
      <c r="E111" s="543"/>
      <c r="F111" s="543"/>
      <c r="G111" s="543"/>
      <c r="H111" s="543"/>
      <c r="I111" s="544"/>
      <c r="HT111" s="1"/>
      <c r="HU111" s="1"/>
      <c r="HV111" s="1"/>
      <c r="HW111" s="1"/>
      <c r="HX111" s="1"/>
      <c r="HY111" s="1"/>
      <c r="HZ111" s="1"/>
      <c r="IA111" s="1"/>
      <c r="IB111" s="1"/>
      <c r="IC111" s="1"/>
    </row>
    <row r="112" spans="1:237">
      <c r="A112" s="522" t="s">
        <v>57</v>
      </c>
      <c r="B112" s="529">
        <f>B38</f>
        <v>0</v>
      </c>
      <c r="C112" s="530"/>
      <c r="D112" s="529">
        <f>D38</f>
        <v>0</v>
      </c>
      <c r="E112" s="543"/>
      <c r="F112" s="529">
        <f>F38</f>
        <v>0</v>
      </c>
      <c r="G112" s="543"/>
      <c r="H112" s="529"/>
      <c r="I112" s="544"/>
      <c r="HT112" s="1"/>
      <c r="HU112" s="1"/>
      <c r="HV112" s="1"/>
      <c r="HW112" s="1"/>
      <c r="HX112" s="1"/>
      <c r="HY112" s="1"/>
      <c r="HZ112" s="1"/>
      <c r="IA112" s="1"/>
      <c r="IB112" s="1"/>
      <c r="IC112" s="1"/>
    </row>
    <row r="113" spans="1:237">
      <c r="A113" s="522" t="s">
        <v>58</v>
      </c>
      <c r="B113" s="529"/>
      <c r="C113" s="530"/>
      <c r="D113" s="529"/>
      <c r="E113" s="543"/>
      <c r="F113" s="529"/>
      <c r="G113" s="543"/>
      <c r="H113" s="529"/>
      <c r="I113" s="544"/>
      <c r="HT113" s="1"/>
      <c r="HU113" s="1"/>
      <c r="HV113" s="1"/>
      <c r="HW113" s="1"/>
      <c r="HX113" s="1"/>
      <c r="HY113" s="1"/>
      <c r="HZ113" s="1"/>
      <c r="IA113" s="1"/>
      <c r="IB113" s="1"/>
      <c r="IC113" s="1"/>
    </row>
    <row r="114" spans="1:237">
      <c r="A114" s="522" t="s">
        <v>1</v>
      </c>
      <c r="B114" s="529">
        <f>B27</f>
        <v>0</v>
      </c>
      <c r="C114" s="530"/>
      <c r="D114" s="529">
        <f>D27</f>
        <v>0</v>
      </c>
      <c r="E114" s="543"/>
      <c r="F114" s="529">
        <f>F27</f>
        <v>0</v>
      </c>
      <c r="G114" s="543"/>
      <c r="H114" s="529"/>
      <c r="I114" s="544"/>
      <c r="HT114" s="1"/>
      <c r="HU114" s="1"/>
      <c r="HV114" s="1"/>
      <c r="HW114" s="1"/>
      <c r="HX114" s="1"/>
      <c r="HY114" s="1"/>
      <c r="HZ114" s="1"/>
      <c r="IA114" s="1"/>
      <c r="IB114" s="1"/>
      <c r="IC114" s="1"/>
    </row>
    <row r="115" spans="1:237" ht="30">
      <c r="A115" s="522" t="s">
        <v>59</v>
      </c>
      <c r="B115" s="529">
        <f>B34</f>
        <v>0</v>
      </c>
      <c r="C115" s="530"/>
      <c r="D115" s="529">
        <f>D34</f>
        <v>0</v>
      </c>
      <c r="E115" s="543"/>
      <c r="F115" s="529">
        <f>F34</f>
        <v>0</v>
      </c>
      <c r="G115" s="543"/>
      <c r="H115" s="529"/>
      <c r="I115" s="544"/>
      <c r="HT115" s="1"/>
      <c r="HU115" s="1"/>
      <c r="HV115" s="1"/>
      <c r="HW115" s="1"/>
      <c r="HX115" s="1"/>
      <c r="HY115" s="1"/>
      <c r="HZ115" s="1"/>
      <c r="IA115" s="1"/>
      <c r="IB115" s="1"/>
      <c r="IC115" s="1"/>
    </row>
    <row r="116" spans="1:237">
      <c r="A116" s="522" t="s">
        <v>60</v>
      </c>
      <c r="B116" s="529">
        <f>B37</f>
        <v>0</v>
      </c>
      <c r="C116" s="530"/>
      <c r="D116" s="529">
        <f>D37</f>
        <v>0</v>
      </c>
      <c r="E116" s="543"/>
      <c r="F116" s="529">
        <f>F37</f>
        <v>0</v>
      </c>
      <c r="G116" s="543"/>
      <c r="H116" s="529"/>
      <c r="I116" s="544"/>
      <c r="HT116" s="1"/>
      <c r="HU116" s="1"/>
      <c r="HV116" s="1"/>
      <c r="HW116" s="1"/>
      <c r="HX116" s="1"/>
      <c r="HY116" s="1"/>
      <c r="HZ116" s="1"/>
      <c r="IA116" s="1"/>
      <c r="IB116" s="1"/>
      <c r="IC116" s="1"/>
    </row>
    <row r="117" spans="1:237">
      <c r="A117" s="522" t="s">
        <v>61</v>
      </c>
      <c r="B117" s="529">
        <f>B28</f>
        <v>0</v>
      </c>
      <c r="C117" s="530"/>
      <c r="D117" s="529">
        <f>D28</f>
        <v>0</v>
      </c>
      <c r="E117" s="543"/>
      <c r="F117" s="529">
        <f>F28</f>
        <v>0</v>
      </c>
      <c r="G117" s="543"/>
      <c r="H117" s="529"/>
      <c r="I117" s="544"/>
      <c r="HT117" s="1"/>
      <c r="HU117" s="1"/>
      <c r="HV117" s="1"/>
      <c r="HW117" s="1"/>
      <c r="HX117" s="1"/>
      <c r="HY117" s="1"/>
      <c r="HZ117" s="1"/>
      <c r="IA117" s="1"/>
      <c r="IB117" s="1"/>
      <c r="IC117" s="1"/>
    </row>
    <row r="118" spans="1:237" ht="30">
      <c r="A118" s="542" t="s">
        <v>62</v>
      </c>
      <c r="B118" s="545">
        <f>+B36</f>
        <v>0</v>
      </c>
      <c r="C118" s="546"/>
      <c r="D118" s="545">
        <f>+D36</f>
        <v>0</v>
      </c>
      <c r="E118" s="547"/>
      <c r="F118" s="545">
        <f>+F36</f>
        <v>0</v>
      </c>
      <c r="G118" s="547"/>
      <c r="H118" s="545"/>
      <c r="I118" s="548"/>
      <c r="HT118" s="1"/>
      <c r="HU118" s="1"/>
      <c r="HV118" s="1"/>
      <c r="HW118" s="1"/>
      <c r="HX118" s="1"/>
      <c r="HY118" s="1"/>
      <c r="HZ118" s="1"/>
      <c r="IA118" s="1"/>
      <c r="IB118" s="1"/>
      <c r="IC118" s="1"/>
    </row>
    <row r="119" spans="1:237">
      <c r="A119" s="522"/>
      <c r="B119" s="543"/>
      <c r="C119" s="530"/>
      <c r="D119" s="543"/>
      <c r="E119" s="543"/>
      <c r="F119" s="543"/>
      <c r="G119" s="543"/>
      <c r="H119" s="543"/>
      <c r="I119" s="544"/>
      <c r="HT119" s="1"/>
      <c r="HU119" s="1"/>
      <c r="HV119" s="1"/>
      <c r="HW119" s="1"/>
      <c r="HX119" s="1"/>
      <c r="HY119" s="1"/>
      <c r="HZ119" s="1"/>
      <c r="IA119" s="1"/>
      <c r="IB119" s="1"/>
      <c r="IC119" s="1"/>
    </row>
    <row r="120" spans="1:237" ht="30">
      <c r="A120" s="522" t="s">
        <v>63</v>
      </c>
      <c r="B120" s="529">
        <f>SUM(B112:B119)</f>
        <v>0</v>
      </c>
      <c r="C120" s="530"/>
      <c r="D120" s="529">
        <f>SUM(D112:D119)</f>
        <v>0</v>
      </c>
      <c r="E120" s="543"/>
      <c r="F120" s="529">
        <f>SUM(F112:F119)</f>
        <v>0</v>
      </c>
      <c r="G120" s="543"/>
      <c r="H120" s="529"/>
      <c r="I120" s="544"/>
      <c r="HT120" s="1"/>
      <c r="HU120" s="1"/>
      <c r="HV120" s="1"/>
      <c r="HW120" s="1"/>
      <c r="HX120" s="1"/>
      <c r="HY120" s="1"/>
      <c r="HZ120" s="1"/>
      <c r="IA120" s="1"/>
      <c r="IB120" s="1"/>
      <c r="IC120" s="1"/>
    </row>
    <row r="121" spans="1:237">
      <c r="A121" s="522"/>
      <c r="B121" s="529"/>
      <c r="C121" s="530"/>
      <c r="D121" s="529"/>
      <c r="E121" s="543"/>
      <c r="F121" s="529"/>
      <c r="G121" s="543"/>
      <c r="H121" s="529"/>
      <c r="I121" s="544"/>
      <c r="HT121" s="1"/>
      <c r="HU121" s="1"/>
      <c r="HV121" s="1"/>
      <c r="HW121" s="1"/>
      <c r="HX121" s="1"/>
      <c r="HY121" s="1"/>
      <c r="HZ121" s="1"/>
      <c r="IA121" s="1"/>
      <c r="IB121" s="1"/>
      <c r="IC121" s="1"/>
    </row>
    <row r="122" spans="1:237">
      <c r="A122" s="522" t="s">
        <v>206</v>
      </c>
      <c r="B122" s="529">
        <f>D78-B78</f>
        <v>0</v>
      </c>
      <c r="C122" s="530"/>
      <c r="D122" s="529">
        <f>F78-D78</f>
        <v>0</v>
      </c>
      <c r="E122" s="543"/>
      <c r="F122" s="529">
        <f>H78-F78</f>
        <v>0</v>
      </c>
      <c r="G122" s="543"/>
      <c r="H122" s="529"/>
      <c r="I122" s="544"/>
      <c r="HT122" s="1"/>
      <c r="HU122" s="1"/>
      <c r="HV122" s="1"/>
      <c r="HW122" s="1"/>
      <c r="HX122" s="1"/>
      <c r="HY122" s="1"/>
      <c r="HZ122" s="1"/>
      <c r="IA122" s="1"/>
      <c r="IB122" s="1"/>
      <c r="IC122" s="1"/>
    </row>
    <row r="123" spans="1:237">
      <c r="A123" s="522" t="s">
        <v>207</v>
      </c>
      <c r="B123" s="529">
        <f>IFERROR(+D77-B77,"-")</f>
        <v>0</v>
      </c>
      <c r="C123" s="530"/>
      <c r="D123" s="529">
        <f>IFERROR(+F77-D77,"-")</f>
        <v>0</v>
      </c>
      <c r="E123" s="543"/>
      <c r="F123" s="529">
        <f>IFERROR(+H77-F77,"-")</f>
        <v>0</v>
      </c>
      <c r="G123" s="543"/>
      <c r="H123" s="529"/>
      <c r="I123" s="544"/>
      <c r="HT123" s="1"/>
      <c r="HU123" s="1"/>
      <c r="HV123" s="1"/>
      <c r="HW123" s="1"/>
      <c r="HX123" s="1"/>
      <c r="HY123" s="1"/>
      <c r="HZ123" s="1"/>
      <c r="IA123" s="1"/>
      <c r="IB123" s="1"/>
      <c r="IC123" s="1"/>
    </row>
    <row r="124" spans="1:237" ht="30">
      <c r="A124" s="522" t="s">
        <v>208</v>
      </c>
      <c r="B124" s="529">
        <f>D82-B82</f>
        <v>0</v>
      </c>
      <c r="C124" s="530"/>
      <c r="D124" s="529">
        <f>F82-D82</f>
        <v>0</v>
      </c>
      <c r="E124" s="543"/>
      <c r="F124" s="529">
        <f>H82-F82</f>
        <v>0</v>
      </c>
      <c r="G124" s="543"/>
      <c r="H124" s="529"/>
      <c r="I124" s="544"/>
      <c r="HT124" s="1"/>
      <c r="HU124" s="1"/>
      <c r="HV124" s="1"/>
      <c r="HW124" s="1"/>
      <c r="HX124" s="1"/>
      <c r="HY124" s="1"/>
      <c r="HZ124" s="1"/>
      <c r="IA124" s="1"/>
      <c r="IB124" s="1"/>
      <c r="IC124" s="1"/>
    </row>
    <row r="125" spans="1:237">
      <c r="A125" s="522" t="s">
        <v>209</v>
      </c>
      <c r="B125" s="529">
        <f>B63-D63</f>
        <v>0</v>
      </c>
      <c r="C125" s="530"/>
      <c r="D125" s="529">
        <f>D63-F63</f>
        <v>0</v>
      </c>
      <c r="E125" s="543"/>
      <c r="F125" s="529">
        <f>F63-H63</f>
        <v>0</v>
      </c>
      <c r="G125" s="543"/>
      <c r="H125" s="529"/>
      <c r="I125" s="544"/>
      <c r="HT125" s="1"/>
      <c r="HU125" s="1"/>
      <c r="HV125" s="1"/>
      <c r="HW125" s="1"/>
      <c r="HX125" s="1"/>
      <c r="HY125" s="1"/>
      <c r="HZ125" s="1"/>
      <c r="IA125" s="1"/>
      <c r="IB125" s="1"/>
      <c r="IC125" s="1"/>
    </row>
    <row r="126" spans="1:237">
      <c r="A126" s="542" t="s">
        <v>64</v>
      </c>
      <c r="B126" s="529">
        <f>SUM(B122:B125)</f>
        <v>0</v>
      </c>
      <c r="C126" s="530"/>
      <c r="D126" s="529">
        <f>SUM(D122:D125)</f>
        <v>0</v>
      </c>
      <c r="E126" s="543"/>
      <c r="F126" s="529">
        <f>SUM(F122:F125)</f>
        <v>0</v>
      </c>
      <c r="G126" s="543"/>
      <c r="H126" s="529"/>
      <c r="I126" s="544"/>
      <c r="HT126" s="1"/>
      <c r="HU126" s="1"/>
      <c r="HV126" s="1"/>
      <c r="HW126" s="1"/>
      <c r="HX126" s="1"/>
      <c r="HY126" s="1"/>
      <c r="HZ126" s="1"/>
      <c r="IA126" s="1"/>
      <c r="IB126" s="1"/>
      <c r="IC126" s="1"/>
    </row>
    <row r="127" spans="1:237">
      <c r="A127" s="542" t="s">
        <v>65</v>
      </c>
      <c r="B127" s="545">
        <f>B120+B126</f>
        <v>0</v>
      </c>
      <c r="C127" s="546"/>
      <c r="D127" s="545">
        <f>D120+D126</f>
        <v>0</v>
      </c>
      <c r="E127" s="547"/>
      <c r="F127" s="545">
        <f>F120+F126</f>
        <v>0</v>
      </c>
      <c r="G127" s="547"/>
      <c r="H127" s="545"/>
      <c r="I127" s="548"/>
      <c r="HT127" s="1"/>
      <c r="HU127" s="1"/>
      <c r="HV127" s="1"/>
      <c r="HW127" s="1"/>
      <c r="HX127" s="1"/>
      <c r="HY127" s="1"/>
      <c r="HZ127" s="1"/>
      <c r="IA127" s="1"/>
      <c r="IB127" s="1"/>
      <c r="IC127" s="1"/>
    </row>
    <row r="128" spans="1:237">
      <c r="A128" s="522" t="s">
        <v>210</v>
      </c>
      <c r="B128" s="529">
        <f>B37</f>
        <v>0</v>
      </c>
      <c r="C128" s="530"/>
      <c r="D128" s="529">
        <f>D37</f>
        <v>0</v>
      </c>
      <c r="E128" s="543"/>
      <c r="F128" s="529">
        <f>F37</f>
        <v>0</v>
      </c>
      <c r="G128" s="543"/>
      <c r="H128" s="529"/>
      <c r="I128" s="544"/>
      <c r="HT128" s="1"/>
      <c r="HU128" s="1"/>
      <c r="HV128" s="1"/>
      <c r="HW128" s="1"/>
      <c r="HX128" s="1"/>
      <c r="HY128" s="1"/>
      <c r="HZ128" s="1"/>
      <c r="IA128" s="1"/>
      <c r="IB128" s="1"/>
      <c r="IC128" s="1"/>
    </row>
    <row r="129" spans="1:237" ht="15.75" thickBot="1">
      <c r="A129" s="549" t="s">
        <v>66</v>
      </c>
      <c r="B129" s="550">
        <f>IFERROR(B127-B128,"-")</f>
        <v>0</v>
      </c>
      <c r="C129" s="551"/>
      <c r="D129" s="550">
        <f>IFERROR(D127-D128,"-")</f>
        <v>0</v>
      </c>
      <c r="E129" s="552"/>
      <c r="F129" s="550">
        <f>IFERROR(F127-F128,"-")</f>
        <v>0</v>
      </c>
      <c r="G129" s="552"/>
      <c r="H129" s="550"/>
      <c r="I129" s="553"/>
      <c r="HT129" s="1"/>
      <c r="HU129" s="1"/>
      <c r="HV129" s="1"/>
      <c r="HW129" s="1"/>
      <c r="HX129" s="1"/>
      <c r="HY129" s="1"/>
      <c r="HZ129" s="1"/>
      <c r="IA129" s="1"/>
      <c r="IB129" s="1"/>
      <c r="IC129" s="1"/>
    </row>
    <row r="130" spans="1:237" ht="15.75" thickBot="1">
      <c r="A130" s="224"/>
      <c r="B130" s="167"/>
      <c r="C130" s="166"/>
      <c r="D130" s="167"/>
      <c r="E130" s="167"/>
      <c r="F130" s="167"/>
      <c r="G130" s="167"/>
      <c r="H130" s="167"/>
      <c r="I130" s="225"/>
      <c r="HT130" s="1"/>
      <c r="HU130" s="1"/>
      <c r="HV130" s="1"/>
      <c r="HW130" s="1"/>
      <c r="HX130" s="1"/>
      <c r="HY130" s="1"/>
      <c r="HZ130" s="1"/>
      <c r="IA130" s="1"/>
      <c r="IB130" s="1"/>
      <c r="IC130" s="1"/>
    </row>
    <row r="131" spans="1:237" ht="30.75" thickBot="1">
      <c r="A131" s="170" t="s">
        <v>201</v>
      </c>
      <c r="B131" s="175">
        <f>IFERROR(C71-C83-C84+B36,"-")</f>
        <v>0</v>
      </c>
      <c r="C131" s="172"/>
      <c r="D131" s="175">
        <f>IFERROR(E71-E83-E84+D36,"-")</f>
        <v>0</v>
      </c>
      <c r="E131" s="173"/>
      <c r="F131" s="175">
        <f>IFERROR(G71-G83-G84+F36,"-")</f>
        <v>0</v>
      </c>
      <c r="G131" s="173"/>
      <c r="H131" s="175"/>
      <c r="I131" s="174"/>
      <c r="HT131" s="1"/>
      <c r="HU131" s="1"/>
      <c r="HV131" s="1"/>
      <c r="HW131" s="1"/>
      <c r="HX131" s="1"/>
      <c r="HY131" s="1"/>
      <c r="HZ131" s="1"/>
      <c r="IA131" s="1"/>
      <c r="IB131" s="1"/>
      <c r="IC131" s="1"/>
    </row>
    <row r="132" spans="1:237" ht="15.75" thickBot="1">
      <c r="A132" s="164"/>
      <c r="B132" s="168"/>
      <c r="C132" s="165"/>
      <c r="D132" s="168"/>
      <c r="E132" s="168"/>
      <c r="F132" s="168"/>
      <c r="G132" s="168"/>
      <c r="H132" s="168"/>
      <c r="I132" s="169"/>
      <c r="HT132" s="1"/>
      <c r="HU132" s="1"/>
      <c r="HV132" s="1"/>
      <c r="HW132" s="1"/>
      <c r="HX132" s="1"/>
      <c r="HY132" s="1"/>
      <c r="HZ132" s="1"/>
      <c r="IA132" s="1"/>
      <c r="IB132" s="1"/>
      <c r="IC132" s="1"/>
    </row>
    <row r="133" spans="1:237" ht="30.75" thickBot="1">
      <c r="A133" s="170" t="s">
        <v>202</v>
      </c>
      <c r="B133" s="171">
        <f>IFERROR(+C47+C48+C61-B28,"-")</f>
        <v>0</v>
      </c>
      <c r="C133" s="172"/>
      <c r="D133" s="171">
        <f>IFERROR(+E47+E48+E61-D28,"-")</f>
        <v>0</v>
      </c>
      <c r="E133" s="173"/>
      <c r="F133" s="171">
        <f>IFERROR(+G47+G48+G61-F28,"-")</f>
        <v>0</v>
      </c>
      <c r="G133" s="173"/>
      <c r="H133" s="171"/>
      <c r="I133" s="174"/>
      <c r="HT133" s="1"/>
      <c r="HU133" s="1"/>
      <c r="HV133" s="1"/>
      <c r="HW133" s="1"/>
      <c r="HX133" s="1"/>
      <c r="HY133" s="1"/>
      <c r="HZ133" s="1"/>
      <c r="IA133" s="1"/>
      <c r="IB133" s="1"/>
      <c r="IC133" s="1"/>
    </row>
    <row r="134" spans="1:237">
      <c r="A134" s="226" t="s">
        <v>205</v>
      </c>
      <c r="B134" s="176">
        <f>IFERROR(+B133+B131+B129,"-")</f>
        <v>0</v>
      </c>
      <c r="C134" s="83"/>
      <c r="D134" s="176">
        <f>IFERROR(+D133+D131+D129,"-")</f>
        <v>0</v>
      </c>
      <c r="E134" s="84"/>
      <c r="F134" s="176">
        <f>IFERROR(+F133+F131+F129,"-")</f>
        <v>0</v>
      </c>
      <c r="G134" s="84"/>
      <c r="H134" s="176"/>
      <c r="I134" s="227"/>
      <c r="HT134" s="1"/>
      <c r="HU134" s="1"/>
      <c r="HV134" s="1"/>
      <c r="HW134" s="1"/>
      <c r="HX134" s="1"/>
      <c r="HY134" s="1"/>
      <c r="HZ134" s="1"/>
      <c r="IA134" s="1"/>
      <c r="IB134" s="1"/>
      <c r="IC134" s="1"/>
    </row>
    <row r="135" spans="1:237">
      <c r="A135" s="118" t="s">
        <v>203</v>
      </c>
      <c r="B135" s="49">
        <f>+D81</f>
        <v>0</v>
      </c>
      <c r="C135" s="2"/>
      <c r="D135" s="49">
        <f>+F81</f>
        <v>0</v>
      </c>
      <c r="E135" s="3"/>
      <c r="F135" s="49">
        <f>+H81</f>
        <v>0</v>
      </c>
      <c r="G135" s="3"/>
      <c r="H135" s="3"/>
      <c r="I135" s="111"/>
      <c r="HT135" s="1"/>
      <c r="HU135" s="1"/>
      <c r="HV135" s="1"/>
      <c r="HW135" s="1"/>
      <c r="HX135" s="1"/>
      <c r="HY135" s="1"/>
      <c r="HZ135" s="1"/>
      <c r="IA135" s="1"/>
      <c r="IB135" s="1"/>
      <c r="IC135" s="1"/>
    </row>
    <row r="136" spans="1:237" ht="15.75" thickBot="1">
      <c r="A136" s="228" t="s">
        <v>204</v>
      </c>
      <c r="B136" s="229">
        <f>IFERROR(+B135+B134,"-")</f>
        <v>0</v>
      </c>
      <c r="C136" s="122"/>
      <c r="D136" s="229">
        <f>IFERROR(+D135+D134,"-")</f>
        <v>0</v>
      </c>
      <c r="E136" s="230"/>
      <c r="F136" s="229">
        <f>IFERROR(+F135+F134,"-")</f>
        <v>0</v>
      </c>
      <c r="G136" s="230"/>
      <c r="H136" s="229"/>
      <c r="I136" s="231"/>
      <c r="HT136" s="1"/>
      <c r="HU136" s="1"/>
      <c r="HV136" s="1"/>
      <c r="HW136" s="1"/>
      <c r="HX136" s="1"/>
      <c r="HY136" s="1"/>
      <c r="HZ136" s="1"/>
      <c r="IA136" s="1"/>
      <c r="IB136" s="1"/>
      <c r="IC136" s="1"/>
    </row>
    <row r="137" spans="1:237" s="598" customFormat="1" ht="15.75" thickBot="1">
      <c r="A137" s="578"/>
      <c r="B137" s="579"/>
      <c r="C137" s="578"/>
      <c r="D137" s="579"/>
      <c r="E137" s="579"/>
      <c r="F137" s="579"/>
      <c r="G137" s="579"/>
      <c r="H137" s="579"/>
      <c r="I137" s="579"/>
      <c r="J137" s="578"/>
      <c r="K137" s="578"/>
      <c r="L137" s="578"/>
      <c r="M137" s="578"/>
      <c r="N137" s="578"/>
      <c r="O137" s="578"/>
      <c r="P137" s="578"/>
      <c r="Q137" s="578"/>
      <c r="R137" s="578"/>
      <c r="S137" s="578"/>
      <c r="T137" s="578"/>
      <c r="U137" s="578"/>
      <c r="V137" s="578"/>
      <c r="W137" s="578"/>
      <c r="X137" s="578"/>
      <c r="Y137" s="578"/>
      <c r="Z137" s="578"/>
      <c r="AA137" s="578"/>
      <c r="AB137" s="578"/>
      <c r="AC137" s="578"/>
      <c r="AD137" s="578"/>
      <c r="AE137" s="578"/>
      <c r="AF137" s="578"/>
      <c r="AG137" s="578"/>
      <c r="AH137" s="578"/>
      <c r="AI137" s="578"/>
      <c r="AJ137" s="578"/>
      <c r="AK137" s="578"/>
      <c r="AL137" s="578"/>
      <c r="AM137" s="578"/>
      <c r="AN137" s="578"/>
      <c r="AO137" s="578"/>
      <c r="AP137" s="578"/>
      <c r="AQ137" s="578"/>
      <c r="AR137" s="578"/>
      <c r="AS137" s="578"/>
      <c r="AT137" s="578"/>
      <c r="AU137" s="578"/>
      <c r="AV137" s="578"/>
      <c r="AW137" s="578"/>
      <c r="AX137" s="578"/>
      <c r="AY137" s="578"/>
      <c r="AZ137" s="578"/>
      <c r="BA137" s="578"/>
      <c r="BB137" s="578"/>
      <c r="BC137" s="578"/>
      <c r="BD137" s="578"/>
      <c r="BE137" s="578"/>
      <c r="BF137" s="578"/>
      <c r="BG137" s="578"/>
      <c r="BH137" s="578"/>
      <c r="BI137" s="578"/>
      <c r="BJ137" s="578"/>
      <c r="BK137" s="578"/>
      <c r="BL137" s="578"/>
      <c r="BM137" s="578"/>
      <c r="BN137" s="578"/>
      <c r="BO137" s="578"/>
      <c r="BP137" s="578"/>
      <c r="BQ137" s="578"/>
      <c r="BR137" s="578"/>
      <c r="BS137" s="578"/>
      <c r="BT137" s="578"/>
      <c r="BU137" s="578"/>
      <c r="BV137" s="578"/>
      <c r="BW137" s="578"/>
      <c r="BX137" s="578"/>
      <c r="BY137" s="578"/>
      <c r="BZ137" s="578"/>
      <c r="CA137" s="578"/>
      <c r="CB137" s="578"/>
      <c r="CC137" s="578"/>
      <c r="CD137" s="578"/>
      <c r="CE137" s="578"/>
      <c r="CF137" s="578"/>
      <c r="CG137" s="578"/>
      <c r="CH137" s="578"/>
      <c r="CI137" s="578"/>
      <c r="CJ137" s="578"/>
      <c r="CK137" s="578"/>
      <c r="CL137" s="578"/>
      <c r="CM137" s="578"/>
      <c r="CN137" s="578"/>
      <c r="CO137" s="578"/>
      <c r="CP137" s="578"/>
      <c r="CQ137" s="578"/>
      <c r="CR137" s="578"/>
      <c r="CS137" s="578"/>
      <c r="CT137" s="578"/>
      <c r="CU137" s="578"/>
      <c r="CV137" s="578"/>
      <c r="CW137" s="578"/>
      <c r="CX137" s="578"/>
      <c r="CY137" s="578"/>
      <c r="CZ137" s="578"/>
      <c r="DA137" s="578"/>
      <c r="DB137" s="578"/>
      <c r="DC137" s="578"/>
      <c r="DD137" s="578"/>
      <c r="DE137" s="578"/>
      <c r="DF137" s="578"/>
      <c r="DG137" s="578"/>
      <c r="DH137" s="578"/>
      <c r="DI137" s="578"/>
      <c r="DJ137" s="578"/>
      <c r="DK137" s="578"/>
      <c r="DL137" s="578"/>
      <c r="DM137" s="578"/>
      <c r="DN137" s="578"/>
      <c r="DO137" s="578"/>
      <c r="DP137" s="578"/>
      <c r="DQ137" s="578"/>
      <c r="DR137" s="578"/>
      <c r="DS137" s="578"/>
      <c r="DT137" s="578"/>
      <c r="DU137" s="578"/>
      <c r="DV137" s="578"/>
      <c r="DW137" s="578"/>
      <c r="DX137" s="578"/>
      <c r="DY137" s="578"/>
      <c r="DZ137" s="578"/>
      <c r="EA137" s="578"/>
      <c r="EB137" s="578"/>
      <c r="EC137" s="578"/>
      <c r="ED137" s="578"/>
      <c r="EE137" s="578"/>
      <c r="EF137" s="578"/>
      <c r="EG137" s="578"/>
      <c r="EH137" s="578"/>
      <c r="EI137" s="578"/>
      <c r="EJ137" s="578"/>
      <c r="EK137" s="578"/>
      <c r="EL137" s="578"/>
      <c r="EM137" s="578"/>
      <c r="EN137" s="578"/>
      <c r="EO137" s="578"/>
      <c r="EP137" s="578"/>
      <c r="EQ137" s="578"/>
      <c r="ER137" s="578"/>
      <c r="ES137" s="578"/>
      <c r="ET137" s="578"/>
      <c r="EU137" s="578"/>
      <c r="EV137" s="578"/>
      <c r="EW137" s="578"/>
      <c r="EX137" s="578"/>
      <c r="EY137" s="578"/>
      <c r="EZ137" s="578"/>
      <c r="FA137" s="578"/>
      <c r="FB137" s="578"/>
      <c r="FC137" s="578"/>
      <c r="FD137" s="578"/>
      <c r="FE137" s="578"/>
      <c r="FF137" s="578"/>
      <c r="FG137" s="578"/>
      <c r="FH137" s="578"/>
      <c r="FI137" s="578"/>
      <c r="FJ137" s="578"/>
      <c r="FK137" s="578"/>
      <c r="FL137" s="578"/>
      <c r="FM137" s="578"/>
      <c r="FN137" s="578"/>
      <c r="FO137" s="578"/>
      <c r="FP137" s="578"/>
      <c r="FQ137" s="578"/>
      <c r="FR137" s="578"/>
      <c r="FS137" s="578"/>
      <c r="FT137" s="578"/>
      <c r="FU137" s="578"/>
      <c r="FV137" s="578"/>
      <c r="FW137" s="578"/>
      <c r="FX137" s="578"/>
      <c r="FY137" s="578"/>
      <c r="FZ137" s="578"/>
      <c r="GA137" s="578"/>
      <c r="GB137" s="578"/>
      <c r="GC137" s="578"/>
      <c r="GD137" s="578"/>
      <c r="GE137" s="578"/>
      <c r="GF137" s="578"/>
      <c r="GG137" s="578"/>
      <c r="GH137" s="578"/>
      <c r="GI137" s="578"/>
      <c r="GJ137" s="578"/>
      <c r="GK137" s="578"/>
      <c r="GL137" s="578"/>
      <c r="GM137" s="578"/>
      <c r="GN137" s="578"/>
      <c r="GO137" s="578"/>
      <c r="GP137" s="578"/>
      <c r="GQ137" s="578"/>
      <c r="GR137" s="578"/>
      <c r="GS137" s="578"/>
      <c r="GT137" s="578"/>
      <c r="GU137" s="578"/>
      <c r="GV137" s="578"/>
      <c r="GW137" s="578"/>
      <c r="GX137" s="578"/>
      <c r="GY137" s="578"/>
      <c r="GZ137" s="578"/>
      <c r="HA137" s="578"/>
      <c r="HB137" s="578"/>
      <c r="HC137" s="578"/>
      <c r="HD137" s="578"/>
      <c r="HE137" s="578"/>
      <c r="HF137" s="578"/>
      <c r="HG137" s="578"/>
      <c r="HH137" s="578"/>
      <c r="HI137" s="578"/>
      <c r="HJ137" s="578"/>
      <c r="HK137" s="578"/>
      <c r="HL137" s="578"/>
      <c r="HM137" s="578"/>
      <c r="HN137" s="578"/>
      <c r="HO137" s="578"/>
      <c r="HP137" s="578"/>
      <c r="HQ137" s="578"/>
      <c r="HR137" s="578"/>
      <c r="HS137" s="578"/>
    </row>
    <row r="138" spans="1:237" s="34" customFormat="1">
      <c r="A138" s="1145" t="s">
        <v>67</v>
      </c>
      <c r="B138" s="599">
        <f>B45</f>
        <v>0</v>
      </c>
      <c r="C138" s="600" t="s">
        <v>19</v>
      </c>
      <c r="D138" s="599" t="str">
        <f>D45</f>
        <v>-</v>
      </c>
      <c r="E138" s="600" t="s">
        <v>19</v>
      </c>
      <c r="F138" s="599" t="str">
        <f>F45</f>
        <v>-</v>
      </c>
      <c r="G138" s="600" t="s">
        <v>19</v>
      </c>
      <c r="H138" s="599" t="str">
        <f>H45</f>
        <v>-</v>
      </c>
      <c r="I138" s="601"/>
    </row>
    <row r="139" spans="1:237" s="34" customFormat="1" ht="16.5" customHeight="1" thickBot="1">
      <c r="A139" s="1146"/>
      <c r="B139" s="612" t="str">
        <f>B46</f>
        <v>Rs. Lakhs</v>
      </c>
      <c r="C139" s="613">
        <f>B138</f>
        <v>0</v>
      </c>
      <c r="D139" s="612" t="str">
        <f>D46</f>
        <v>Rs. Lakhs</v>
      </c>
      <c r="E139" s="613" t="str">
        <f>D138</f>
        <v>-</v>
      </c>
      <c r="F139" s="612" t="str">
        <f>F46</f>
        <v>Rs. Lakhs</v>
      </c>
      <c r="G139" s="613" t="str">
        <f>F138</f>
        <v>-</v>
      </c>
      <c r="H139" s="612" t="str">
        <f>H46</f>
        <v>Rs. Lakhs</v>
      </c>
      <c r="I139" s="614"/>
    </row>
    <row r="140" spans="1:237" s="34" customFormat="1">
      <c r="A140" s="615" t="s">
        <v>68</v>
      </c>
      <c r="B140" s="616">
        <f>B8</f>
        <v>0</v>
      </c>
      <c r="C140" s="617" t="str">
        <f t="shared" ref="C140:C145" si="20">IFERROR((B140-D140)/D140*100,"-")</f>
        <v>-</v>
      </c>
      <c r="D140" s="616">
        <f>D8</f>
        <v>0</v>
      </c>
      <c r="E140" s="617" t="str">
        <f t="shared" ref="E140:E145" si="21">IFERROR((D140-F140)/F140*100,"-")</f>
        <v>-</v>
      </c>
      <c r="F140" s="616">
        <f>F8</f>
        <v>0</v>
      </c>
      <c r="G140" s="617" t="str">
        <f t="shared" ref="G140:G145" si="22">IFERROR((F140-H140)/H140*100,"-")</f>
        <v>-</v>
      </c>
      <c r="H140" s="616">
        <f>H8</f>
        <v>0</v>
      </c>
      <c r="I140" s="618"/>
    </row>
    <row r="141" spans="1:237" s="34" customFormat="1">
      <c r="A141" s="602" t="s">
        <v>69</v>
      </c>
      <c r="B141" s="603">
        <f>B19</f>
        <v>0</v>
      </c>
      <c r="C141" s="604" t="str">
        <f t="shared" si="20"/>
        <v>-</v>
      </c>
      <c r="D141" s="603">
        <f>D19</f>
        <v>0</v>
      </c>
      <c r="E141" s="604" t="str">
        <f t="shared" si="21"/>
        <v>-</v>
      </c>
      <c r="F141" s="603">
        <f>F19</f>
        <v>0</v>
      </c>
      <c r="G141" s="604" t="str">
        <f t="shared" si="22"/>
        <v>-</v>
      </c>
      <c r="H141" s="603">
        <f>H19</f>
        <v>0</v>
      </c>
      <c r="I141" s="605"/>
    </row>
    <row r="142" spans="1:237" s="34" customFormat="1">
      <c r="A142" s="602" t="s">
        <v>57</v>
      </c>
      <c r="B142" s="603">
        <f>B38</f>
        <v>0</v>
      </c>
      <c r="C142" s="604" t="str">
        <f t="shared" si="20"/>
        <v>-</v>
      </c>
      <c r="D142" s="603">
        <f>D38</f>
        <v>0</v>
      </c>
      <c r="E142" s="604" t="str">
        <f t="shared" si="21"/>
        <v>-</v>
      </c>
      <c r="F142" s="603">
        <f>F38</f>
        <v>0</v>
      </c>
      <c r="G142" s="604" t="str">
        <f t="shared" si="22"/>
        <v>-</v>
      </c>
      <c r="H142" s="603">
        <f>H38</f>
        <v>0</v>
      </c>
      <c r="I142" s="605"/>
    </row>
    <row r="143" spans="1:237" s="34" customFormat="1">
      <c r="A143" s="602" t="s">
        <v>24</v>
      </c>
      <c r="B143" s="603">
        <f>B43</f>
        <v>0</v>
      </c>
      <c r="C143" s="604" t="str">
        <f t="shared" si="20"/>
        <v>-</v>
      </c>
      <c r="D143" s="603">
        <f>D43</f>
        <v>0</v>
      </c>
      <c r="E143" s="604" t="str">
        <f t="shared" si="21"/>
        <v>-</v>
      </c>
      <c r="F143" s="603">
        <f>F43</f>
        <v>0</v>
      </c>
      <c r="G143" s="604" t="str">
        <f t="shared" si="22"/>
        <v>-</v>
      </c>
      <c r="H143" s="603">
        <f>H43</f>
        <v>0</v>
      </c>
      <c r="I143" s="605"/>
    </row>
    <row r="144" spans="1:237" s="34" customFormat="1">
      <c r="A144" s="602" t="s">
        <v>70</v>
      </c>
      <c r="B144" s="603">
        <f>B55</f>
        <v>0</v>
      </c>
      <c r="C144" s="604" t="str">
        <f t="shared" si="20"/>
        <v>-</v>
      </c>
      <c r="D144" s="603">
        <f>D55</f>
        <v>0</v>
      </c>
      <c r="E144" s="604" t="str">
        <f t="shared" si="21"/>
        <v>-</v>
      </c>
      <c r="F144" s="603">
        <f>F55</f>
        <v>0</v>
      </c>
      <c r="G144" s="604" t="str">
        <f t="shared" si="22"/>
        <v>-</v>
      </c>
      <c r="H144" s="603">
        <f>H55</f>
        <v>0</v>
      </c>
      <c r="I144" s="605"/>
    </row>
    <row r="145" spans="1:9" s="34" customFormat="1" ht="30">
      <c r="A145" s="602" t="s">
        <v>71</v>
      </c>
      <c r="B145" s="603">
        <f>B59</f>
        <v>0</v>
      </c>
      <c r="C145" s="604" t="str">
        <f t="shared" si="20"/>
        <v>-</v>
      </c>
      <c r="D145" s="603">
        <f>D59</f>
        <v>0</v>
      </c>
      <c r="E145" s="604" t="str">
        <f t="shared" si="21"/>
        <v>-</v>
      </c>
      <c r="F145" s="603">
        <f>F59</f>
        <v>0</v>
      </c>
      <c r="G145" s="604" t="str">
        <f t="shared" si="22"/>
        <v>-</v>
      </c>
      <c r="H145" s="603">
        <f>H59</f>
        <v>0</v>
      </c>
      <c r="I145" s="605"/>
    </row>
    <row r="146" spans="1:9" s="34" customFormat="1">
      <c r="A146" s="602" t="s">
        <v>43</v>
      </c>
      <c r="B146" s="603" t="str">
        <f>B92</f>
        <v>-</v>
      </c>
      <c r="C146" s="606"/>
      <c r="D146" s="603" t="str">
        <f>D92</f>
        <v>-</v>
      </c>
      <c r="E146" s="606"/>
      <c r="F146" s="603" t="str">
        <f>F92</f>
        <v>-</v>
      </c>
      <c r="G146" s="606"/>
      <c r="H146" s="603">
        <f>H92</f>
        <v>0</v>
      </c>
      <c r="I146" s="607"/>
    </row>
    <row r="147" spans="1:9" s="34" customFormat="1">
      <c r="A147" s="602" t="s">
        <v>45</v>
      </c>
      <c r="B147" s="603" t="str">
        <f>+B96</f>
        <v>-</v>
      </c>
      <c r="C147" s="606"/>
      <c r="D147" s="603" t="str">
        <f>+D96</f>
        <v>-</v>
      </c>
      <c r="E147" s="606"/>
      <c r="F147" s="603" t="str">
        <f>+F96</f>
        <v>-</v>
      </c>
      <c r="G147" s="606"/>
      <c r="H147" s="603">
        <f>+H96</f>
        <v>0</v>
      </c>
      <c r="I147" s="607"/>
    </row>
    <row r="148" spans="1:9" s="34" customFormat="1">
      <c r="A148" s="602" t="s">
        <v>46</v>
      </c>
      <c r="B148" s="603" t="str">
        <f>+B97</f>
        <v>-</v>
      </c>
      <c r="C148" s="606"/>
      <c r="D148" s="603" t="str">
        <f>+D97</f>
        <v>-</v>
      </c>
      <c r="E148" s="606"/>
      <c r="F148" s="603" t="str">
        <f>+F97</f>
        <v>-</v>
      </c>
      <c r="G148" s="606"/>
      <c r="H148" s="603">
        <f>+H97</f>
        <v>0</v>
      </c>
      <c r="I148" s="607"/>
    </row>
    <row r="149" spans="1:9" s="34" customFormat="1">
      <c r="A149" s="602" t="s">
        <v>47</v>
      </c>
      <c r="B149" s="603" t="str">
        <f>B98</f>
        <v>-</v>
      </c>
      <c r="C149" s="606"/>
      <c r="D149" s="603" t="str">
        <f>D98</f>
        <v>-</v>
      </c>
      <c r="E149" s="606"/>
      <c r="F149" s="603" t="str">
        <f>F98</f>
        <v>-</v>
      </c>
      <c r="G149" s="606"/>
      <c r="H149" s="603">
        <f>H98</f>
        <v>0</v>
      </c>
      <c r="I149" s="607"/>
    </row>
    <row r="150" spans="1:9" s="34" customFormat="1">
      <c r="A150" s="602" t="s">
        <v>48</v>
      </c>
      <c r="B150" s="603" t="str">
        <f>B99</f>
        <v>-</v>
      </c>
      <c r="C150" s="606"/>
      <c r="D150" s="603" t="str">
        <f>D99</f>
        <v>-</v>
      </c>
      <c r="E150" s="606"/>
      <c r="F150" s="603" t="str">
        <f>F99</f>
        <v>-</v>
      </c>
      <c r="G150" s="606"/>
      <c r="H150" s="603">
        <f>H99</f>
        <v>0</v>
      </c>
      <c r="I150" s="607"/>
    </row>
    <row r="151" spans="1:9" s="34" customFormat="1">
      <c r="A151" s="602" t="s">
        <v>212</v>
      </c>
      <c r="B151" s="603" t="str">
        <f>B100</f>
        <v>-</v>
      </c>
      <c r="C151" s="606"/>
      <c r="D151" s="603" t="str">
        <f>D100</f>
        <v>-</v>
      </c>
      <c r="E151" s="606"/>
      <c r="F151" s="603" t="str">
        <f>F100</f>
        <v>-</v>
      </c>
      <c r="G151" s="606"/>
      <c r="H151" s="603">
        <f>H100</f>
        <v>0</v>
      </c>
      <c r="I151" s="607"/>
    </row>
    <row r="152" spans="1:9" s="34" customFormat="1">
      <c r="A152" s="602" t="s">
        <v>53</v>
      </c>
      <c r="B152" s="603" t="str">
        <f>B106</f>
        <v>-</v>
      </c>
      <c r="C152" s="606"/>
      <c r="D152" s="603" t="str">
        <f>D106</f>
        <v>-</v>
      </c>
      <c r="E152" s="606"/>
      <c r="F152" s="603" t="str">
        <f>F106</f>
        <v>-</v>
      </c>
      <c r="G152" s="606"/>
      <c r="H152" s="603">
        <f>H106</f>
        <v>0</v>
      </c>
      <c r="I152" s="607"/>
    </row>
    <row r="153" spans="1:9" ht="15.75" thickBot="1">
      <c r="A153" s="608" t="s">
        <v>211</v>
      </c>
      <c r="B153" s="609">
        <f>+B103</f>
        <v>0</v>
      </c>
      <c r="C153" s="610"/>
      <c r="D153" s="609"/>
      <c r="E153" s="610"/>
      <c r="F153" s="609"/>
      <c r="G153" s="610"/>
      <c r="H153" s="609"/>
      <c r="I153" s="611"/>
    </row>
  </sheetData>
  <mergeCells count="12">
    <mergeCell ref="A2:I3"/>
    <mergeCell ref="A5:A6"/>
    <mergeCell ref="A45:A46"/>
    <mergeCell ref="B4:F4"/>
    <mergeCell ref="J85:L85"/>
    <mergeCell ref="A91:I91"/>
    <mergeCell ref="A138:A139"/>
    <mergeCell ref="J32:L32"/>
    <mergeCell ref="J33:L33"/>
    <mergeCell ref="J67:L67"/>
    <mergeCell ref="J79:L79"/>
    <mergeCell ref="J83:L8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E86A-BEAF-42F6-87AC-37097CF5420D}">
  <sheetPr codeName="Sheet2">
    <tabColor theme="3" tint="-0.499984740745262"/>
  </sheetPr>
  <dimension ref="B1:J38"/>
  <sheetViews>
    <sheetView showRowColHeaders="0" topLeftCell="A4" workbookViewId="0"/>
  </sheetViews>
  <sheetFormatPr defaultRowHeight="15"/>
  <cols>
    <col min="1" max="1" width="2.375" style="1310" customWidth="1"/>
    <col min="2" max="2" width="3.375" style="1310" customWidth="1"/>
    <col min="3" max="3" width="17" style="1310" customWidth="1"/>
    <col min="4" max="4" width="20.75" style="1310" customWidth="1"/>
    <col min="5" max="5" width="35.625" style="1310" customWidth="1"/>
    <col min="6" max="8" width="11.125" style="1310" customWidth="1"/>
    <col min="9" max="9" width="12" style="1310" customWidth="1"/>
    <col min="10" max="10" width="54.875" style="1310" customWidth="1"/>
    <col min="11" max="16384" width="9" style="1310"/>
  </cols>
  <sheetData>
    <row r="1" spans="2:7" ht="15.75" thickBot="1"/>
    <row r="2" spans="2:7" ht="20.25" customHeight="1" thickBot="1">
      <c r="B2" s="1311" t="s">
        <v>340</v>
      </c>
      <c r="C2" s="1312"/>
      <c r="D2" s="1312"/>
      <c r="E2" s="1312"/>
      <c r="F2" s="1312"/>
      <c r="G2" s="1313"/>
    </row>
    <row r="3" spans="2:7">
      <c r="B3" s="1314" t="s">
        <v>341</v>
      </c>
      <c r="C3" s="1315"/>
      <c r="D3" s="1316"/>
      <c r="E3" s="1317"/>
      <c r="F3" s="1317"/>
      <c r="G3" s="1318"/>
    </row>
    <row r="4" spans="2:7">
      <c r="B4" s="1319" t="s">
        <v>342</v>
      </c>
      <c r="C4" s="1320"/>
      <c r="D4" s="1321"/>
      <c r="E4" s="1322"/>
      <c r="F4" s="1322"/>
      <c r="G4" s="1323"/>
    </row>
    <row r="5" spans="2:7">
      <c r="B5" s="1319" t="s">
        <v>343</v>
      </c>
      <c r="C5" s="1320"/>
      <c r="D5" s="1321"/>
      <c r="E5" s="1322"/>
      <c r="F5" s="1322"/>
      <c r="G5" s="1323"/>
    </row>
    <row r="6" spans="2:7">
      <c r="B6" s="1319" t="s">
        <v>344</v>
      </c>
      <c r="C6" s="1320"/>
      <c r="D6" s="1321"/>
      <c r="E6" s="1324"/>
      <c r="F6" s="1325"/>
      <c r="G6" s="1326"/>
    </row>
    <row r="7" spans="2:7">
      <c r="B7" s="1319" t="s">
        <v>345</v>
      </c>
      <c r="C7" s="1320"/>
      <c r="D7" s="1321"/>
      <c r="E7" s="1322"/>
      <c r="F7" s="1322"/>
      <c r="G7" s="1323"/>
    </row>
    <row r="8" spans="2:7">
      <c r="B8" s="1319" t="s">
        <v>346</v>
      </c>
      <c r="C8" s="1320"/>
      <c r="D8" s="1321"/>
      <c r="E8" s="1322"/>
      <c r="F8" s="1322"/>
      <c r="G8" s="1323"/>
    </row>
    <row r="9" spans="2:7">
      <c r="B9" s="1319" t="s">
        <v>347</v>
      </c>
      <c r="C9" s="1320"/>
      <c r="D9" s="1321"/>
      <c r="E9" s="1322"/>
      <c r="F9" s="1322"/>
      <c r="G9" s="1323"/>
    </row>
    <row r="10" spans="2:7">
      <c r="B10" s="1319" t="s">
        <v>348</v>
      </c>
      <c r="C10" s="1320"/>
      <c r="D10" s="1321"/>
      <c r="E10" s="1327"/>
      <c r="F10" s="1327"/>
      <c r="G10" s="1328"/>
    </row>
    <row r="11" spans="2:7">
      <c r="B11" s="1319" t="s">
        <v>349</v>
      </c>
      <c r="C11" s="1320"/>
      <c r="D11" s="1321"/>
      <c r="E11" s="1327"/>
      <c r="F11" s="1327"/>
      <c r="G11" s="1328"/>
    </row>
    <row r="12" spans="2:7">
      <c r="B12" s="1319" t="s">
        <v>350</v>
      </c>
      <c r="C12" s="1320"/>
      <c r="D12" s="1321"/>
      <c r="E12" s="1322"/>
      <c r="F12" s="1322"/>
      <c r="G12" s="1323"/>
    </row>
    <row r="13" spans="2:7">
      <c r="B13" s="1319" t="s">
        <v>293</v>
      </c>
      <c r="C13" s="1320"/>
      <c r="D13" s="1321"/>
      <c r="E13" s="1329"/>
      <c r="F13" s="1330" t="s">
        <v>351</v>
      </c>
      <c r="G13" s="1331" t="str">
        <f ca="1">IF(E13&lt;&gt;"",DATEDIF(E13,TODAY(),"Y")&amp;" Years","")</f>
        <v/>
      </c>
    </row>
    <row r="14" spans="2:7" ht="30" customHeight="1">
      <c r="B14" s="1319" t="s">
        <v>352</v>
      </c>
      <c r="C14" s="1320"/>
      <c r="D14" s="1321"/>
      <c r="E14" s="1332"/>
      <c r="F14" s="1332"/>
      <c r="G14" s="1333"/>
    </row>
    <row r="15" spans="2:7" ht="39" customHeight="1">
      <c r="B15" s="1334" t="s">
        <v>353</v>
      </c>
      <c r="C15" s="1335"/>
      <c r="D15" s="1336"/>
      <c r="E15" s="1332"/>
      <c r="F15" s="1332"/>
      <c r="G15" s="1333"/>
    </row>
    <row r="16" spans="2:7">
      <c r="B16" s="1319" t="s">
        <v>354</v>
      </c>
      <c r="C16" s="1320"/>
      <c r="D16" s="1321"/>
      <c r="E16" s="1322"/>
      <c r="F16" s="1322"/>
      <c r="G16" s="1323"/>
    </row>
    <row r="17" spans="2:10">
      <c r="B17" s="1319" t="s">
        <v>355</v>
      </c>
      <c r="C17" s="1320"/>
      <c r="D17" s="1321"/>
      <c r="E17" s="1322"/>
      <c r="F17" s="1322"/>
      <c r="G17" s="1323"/>
    </row>
    <row r="18" spans="2:10">
      <c r="B18" s="1319" t="s">
        <v>356</v>
      </c>
      <c r="C18" s="1320"/>
      <c r="D18" s="1321"/>
      <c r="E18" s="1322"/>
      <c r="F18" s="1322"/>
      <c r="G18" s="1323"/>
    </row>
    <row r="19" spans="2:10">
      <c r="B19" s="1319" t="s">
        <v>357</v>
      </c>
      <c r="C19" s="1320"/>
      <c r="D19" s="1321"/>
      <c r="E19" s="1322"/>
      <c r="F19" s="1322"/>
      <c r="G19" s="1323"/>
    </row>
    <row r="20" spans="2:10">
      <c r="B20" s="1319" t="s">
        <v>358</v>
      </c>
      <c r="C20" s="1320"/>
      <c r="D20" s="1321"/>
      <c r="E20" s="1337"/>
      <c r="F20" s="1337"/>
      <c r="G20" s="1338"/>
    </row>
    <row r="21" spans="2:10">
      <c r="B21" s="1319" t="s">
        <v>359</v>
      </c>
      <c r="C21" s="1320"/>
      <c r="D21" s="1321"/>
      <c r="E21" s="1337"/>
      <c r="F21" s="1337"/>
      <c r="G21" s="1338"/>
    </row>
    <row r="22" spans="2:10">
      <c r="B22" s="1319" t="s">
        <v>360</v>
      </c>
      <c r="C22" s="1320"/>
      <c r="D22" s="1321"/>
      <c r="E22" s="1339"/>
      <c r="F22" s="1339"/>
      <c r="G22" s="1340"/>
    </row>
    <row r="23" spans="2:10" ht="15.75" thickBot="1">
      <c r="B23" s="1341" t="s">
        <v>291</v>
      </c>
      <c r="C23" s="1342"/>
      <c r="D23" s="1343"/>
      <c r="E23" s="1344"/>
      <c r="F23" s="1345"/>
      <c r="G23" s="1346"/>
    </row>
    <row r="24" spans="2:10" ht="15.75" thickBot="1"/>
    <row r="25" spans="2:10" ht="20.25" customHeight="1" thickBot="1">
      <c r="B25" s="1347" t="s">
        <v>361</v>
      </c>
      <c r="C25" s="1348"/>
      <c r="D25" s="1348"/>
      <c r="E25" s="1349"/>
    </row>
    <row r="26" spans="2:10">
      <c r="B26" s="1350" t="s">
        <v>362</v>
      </c>
      <c r="C26" s="1351"/>
      <c r="D26" s="1352">
        <f>COUNTIF(H32:H33,"-")</f>
        <v>0</v>
      </c>
      <c r="E26" s="1353">
        <f>SUMIF(H32:H33,"-",I32:I33)</f>
        <v>0</v>
      </c>
    </row>
    <row r="27" spans="2:10">
      <c r="B27" s="1350" t="s">
        <v>363</v>
      </c>
      <c r="C27" s="1351"/>
      <c r="D27" s="1352">
        <f>COUNTIFS(H32:H33,"&lt;&gt;-",H32:H33,"&lt;&gt;")</f>
        <v>0</v>
      </c>
      <c r="E27" s="1353">
        <f>SUMIF(H32:H33,"&lt;&gt;-",I32:I33)</f>
        <v>0</v>
      </c>
    </row>
    <row r="28" spans="2:10" ht="15.75" thickBot="1">
      <c r="B28" s="1354" t="s">
        <v>64</v>
      </c>
      <c r="C28" s="1355"/>
      <c r="D28" s="1356">
        <f>SUM(D26:D27)</f>
        <v>0</v>
      </c>
      <c r="E28" s="1357">
        <f>+SUM(E26:E27)</f>
        <v>0</v>
      </c>
    </row>
    <row r="29" spans="2:10" ht="15.75" thickBot="1"/>
    <row r="30" spans="2:10" ht="20.25" customHeight="1" thickBot="1">
      <c r="B30" s="1347" t="s">
        <v>364</v>
      </c>
      <c r="C30" s="1348"/>
      <c r="D30" s="1348"/>
      <c r="E30" s="1348"/>
      <c r="F30" s="1348"/>
      <c r="G30" s="1348"/>
      <c r="H30" s="1348"/>
      <c r="I30" s="1348"/>
      <c r="J30" s="1349"/>
    </row>
    <row r="31" spans="2:10" ht="30">
      <c r="B31" s="1358" t="s">
        <v>365</v>
      </c>
      <c r="C31" s="1359" t="s">
        <v>366</v>
      </c>
      <c r="D31" s="1359" t="s">
        <v>367</v>
      </c>
      <c r="E31" s="1359" t="s">
        <v>368</v>
      </c>
      <c r="F31" s="1359" t="s">
        <v>369</v>
      </c>
      <c r="G31" s="1359" t="s">
        <v>370</v>
      </c>
      <c r="H31" s="1359" t="s">
        <v>371</v>
      </c>
      <c r="I31" s="1359" t="s">
        <v>372</v>
      </c>
      <c r="J31" s="1360" t="s">
        <v>306</v>
      </c>
    </row>
    <row r="32" spans="2:10">
      <c r="B32" s="1361"/>
      <c r="C32" s="1362"/>
      <c r="D32" s="1362"/>
      <c r="E32" s="1362"/>
      <c r="F32" s="1363"/>
      <c r="G32" s="1363"/>
      <c r="H32" s="1363"/>
      <c r="I32" s="1364"/>
      <c r="J32" s="1365"/>
    </row>
    <row r="33" spans="2:10" ht="15.75" thickBot="1">
      <c r="B33" s="1366"/>
      <c r="C33" s="1367"/>
      <c r="D33" s="1367"/>
      <c r="E33" s="1367"/>
      <c r="F33" s="1368"/>
      <c r="G33" s="1368"/>
      <c r="H33" s="1368"/>
      <c r="I33" s="1369"/>
      <c r="J33" s="1370"/>
    </row>
    <row r="34" spans="2:10" ht="15.75" thickBot="1">
      <c r="J34" s="1371"/>
    </row>
    <row r="35" spans="2:10" ht="20.25" customHeight="1" thickBot="1">
      <c r="B35" s="1372" t="s">
        <v>373</v>
      </c>
      <c r="C35" s="1373"/>
      <c r="D35" s="1373"/>
      <c r="E35" s="1373"/>
      <c r="F35" s="1373"/>
      <c r="G35" s="1373"/>
      <c r="H35" s="1373"/>
      <c r="I35" s="1373"/>
      <c r="J35" s="1374"/>
    </row>
    <row r="36" spans="2:10" s="1379" customFormat="1" ht="30">
      <c r="B36" s="1375" t="s">
        <v>365</v>
      </c>
      <c r="C36" s="1376" t="s">
        <v>374</v>
      </c>
      <c r="D36" s="1376" t="s">
        <v>303</v>
      </c>
      <c r="E36" s="1376" t="s">
        <v>375</v>
      </c>
      <c r="F36" s="1376" t="s">
        <v>376</v>
      </c>
      <c r="G36" s="1376" t="s">
        <v>377</v>
      </c>
      <c r="H36" s="1376" t="s">
        <v>378</v>
      </c>
      <c r="I36" s="1377" t="s">
        <v>379</v>
      </c>
      <c r="J36" s="1378"/>
    </row>
    <row r="37" spans="2:10">
      <c r="B37" s="1380">
        <v>1</v>
      </c>
      <c r="C37" s="1381"/>
      <c r="D37" s="1362"/>
      <c r="E37" s="1362"/>
      <c r="F37" s="1363"/>
      <c r="G37" s="1362"/>
      <c r="H37" s="1363"/>
      <c r="I37" s="1382"/>
      <c r="J37" s="1383"/>
    </row>
    <row r="38" spans="2:10" ht="15.75" thickBot="1">
      <c r="B38" s="1384"/>
      <c r="C38" s="1385"/>
      <c r="D38" s="1367"/>
      <c r="E38" s="1367"/>
      <c r="F38" s="1368"/>
      <c r="G38" s="1367"/>
      <c r="H38" s="1368"/>
      <c r="I38" s="1386"/>
      <c r="J38" s="1387"/>
    </row>
  </sheetData>
  <mergeCells count="51">
    <mergeCell ref="I38:J38"/>
    <mergeCell ref="B27:C27"/>
    <mergeCell ref="B28:C28"/>
    <mergeCell ref="B30:J30"/>
    <mergeCell ref="B35:J35"/>
    <mergeCell ref="I36:J36"/>
    <mergeCell ref="I37:J37"/>
    <mergeCell ref="B22:D22"/>
    <mergeCell ref="E22:G22"/>
    <mergeCell ref="B23:D23"/>
    <mergeCell ref="E23:G23"/>
    <mergeCell ref="B25:E25"/>
    <mergeCell ref="B26:C26"/>
    <mergeCell ref="B19:D19"/>
    <mergeCell ref="E19:G19"/>
    <mergeCell ref="B20:D20"/>
    <mergeCell ref="E20:G20"/>
    <mergeCell ref="B21:D21"/>
    <mergeCell ref="E21:G21"/>
    <mergeCell ref="B16:D16"/>
    <mergeCell ref="E16:G16"/>
    <mergeCell ref="B17:D17"/>
    <mergeCell ref="E17:G17"/>
    <mergeCell ref="B18:D18"/>
    <mergeCell ref="E18:G18"/>
    <mergeCell ref="B12:D12"/>
    <mergeCell ref="E12:G12"/>
    <mergeCell ref="B13:D13"/>
    <mergeCell ref="B14:D14"/>
    <mergeCell ref="E14:G14"/>
    <mergeCell ref="B15:D15"/>
    <mergeCell ref="E15:G15"/>
    <mergeCell ref="B9:D9"/>
    <mergeCell ref="E9:G9"/>
    <mergeCell ref="B10:D10"/>
    <mergeCell ref="E10:G10"/>
    <mergeCell ref="B11:D11"/>
    <mergeCell ref="E11:G11"/>
    <mergeCell ref="B6:D6"/>
    <mergeCell ref="E6:G6"/>
    <mergeCell ref="B7:D7"/>
    <mergeCell ref="E7:G7"/>
    <mergeCell ref="B8:D8"/>
    <mergeCell ref="E8:G8"/>
    <mergeCell ref="B2:G2"/>
    <mergeCell ref="B3:D3"/>
    <mergeCell ref="E3:G3"/>
    <mergeCell ref="B4:D4"/>
    <mergeCell ref="E4:G4"/>
    <mergeCell ref="B5:D5"/>
    <mergeCell ref="E5:G5"/>
  </mergeCells>
  <pageMargins left="0.7" right="0.7" top="0.75" bottom="0.75" header="0.3" footer="0.3"/>
  <pageSetup paperSize="9" orientation="portrait" horizontalDpi="4294967292" verticalDpi="0" copies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B625-7B31-4D26-B8C5-3A57078B82F0}">
  <sheetPr codeName="Sheet27">
    <tabColor theme="3" tint="-0.499984740745262"/>
    <pageSetUpPr fitToPage="1"/>
  </sheetPr>
  <dimension ref="A1:Q269"/>
  <sheetViews>
    <sheetView zoomScale="93" zoomScaleNormal="93" workbookViewId="0">
      <selection activeCell="G9" sqref="G9"/>
    </sheetView>
  </sheetViews>
  <sheetFormatPr defaultRowHeight="14.25" outlineLevelRow="2"/>
  <cols>
    <col min="1" max="2" width="2.125" style="650" customWidth="1"/>
    <col min="3" max="5" width="3.5" style="650" customWidth="1"/>
    <col min="6" max="6" width="40" style="342" customWidth="1"/>
    <col min="7" max="11" width="13.125" style="650" customWidth="1"/>
    <col min="12" max="12" width="1.625" style="650" customWidth="1"/>
    <col min="13" max="13" width="10.875" style="650" bestFit="1" customWidth="1"/>
    <col min="14" max="16384" width="9" style="650"/>
  </cols>
  <sheetData>
    <row r="1" spans="2:17" ht="15" thickBot="1"/>
    <row r="2" spans="2:17" ht="25.5" customHeight="1" thickBot="1">
      <c r="B2" s="1022" t="s">
        <v>406</v>
      </c>
      <c r="C2" s="1023"/>
      <c r="D2" s="1023"/>
      <c r="E2" s="1023"/>
      <c r="F2" s="1023"/>
      <c r="G2" s="1023"/>
      <c r="H2" s="1023"/>
      <c r="I2" s="1023"/>
      <c r="J2" s="1023"/>
      <c r="K2" s="1023"/>
      <c r="L2" s="1024"/>
    </row>
    <row r="3" spans="2:17" ht="15" customHeight="1">
      <c r="B3" s="343"/>
      <c r="C3" s="1129" t="s">
        <v>407</v>
      </c>
      <c r="D3" s="1130"/>
      <c r="E3" s="1130"/>
      <c r="F3" s="507"/>
      <c r="G3" s="344"/>
      <c r="L3" s="651"/>
    </row>
    <row r="4" spans="2:17" ht="15" customHeight="1" thickBot="1">
      <c r="B4" s="343"/>
      <c r="C4" s="1127" t="s">
        <v>608</v>
      </c>
      <c r="D4" s="1128"/>
      <c r="E4" s="1128"/>
      <c r="F4" s="508"/>
      <c r="G4" s="344"/>
      <c r="J4" s="509" t="s">
        <v>408</v>
      </c>
      <c r="K4" s="510" t="s">
        <v>409</v>
      </c>
      <c r="L4" s="651"/>
    </row>
    <row r="5" spans="2:17" ht="20.25" thickBot="1">
      <c r="B5" s="649"/>
      <c r="C5" s="1131" t="s">
        <v>410</v>
      </c>
      <c r="D5" s="1132"/>
      <c r="E5" s="1132"/>
      <c r="F5" s="1132"/>
      <c r="G5" s="1133"/>
      <c r="H5" s="1133"/>
      <c r="I5" s="1133"/>
      <c r="J5" s="1132"/>
      <c r="K5" s="1134"/>
      <c r="L5" s="651"/>
    </row>
    <row r="6" spans="2:17" s="352" customFormat="1" ht="18.75" customHeight="1" thickBot="1">
      <c r="B6" s="347"/>
      <c r="C6" s="1028" t="s">
        <v>218</v>
      </c>
      <c r="D6" s="1029"/>
      <c r="E6" s="1029"/>
      <c r="F6" s="1029"/>
      <c r="G6" s="348" t="str">
        <f>IFERROR(EDATE(H6,-12),"-")</f>
        <v>-</v>
      </c>
      <c r="H6" s="349" t="str">
        <f>IFERROR(EDATE(I6,-12),"-")</f>
        <v>-</v>
      </c>
      <c r="I6" s="349" t="str">
        <f>IFERROR(EDATE(J6,-12),"-")</f>
        <v>-</v>
      </c>
      <c r="J6" s="349">
        <f>'Financial Statement1'!J6</f>
        <v>0</v>
      </c>
      <c r="K6" s="350">
        <f>IFERROR(EDATE(J6,12),"-")</f>
        <v>366</v>
      </c>
      <c r="L6" s="351"/>
    </row>
    <row r="7" spans="2:17" s="671" customFormat="1" ht="15.75" customHeight="1">
      <c r="B7" s="343"/>
      <c r="C7" s="1030" t="s">
        <v>411</v>
      </c>
      <c r="D7" s="1031"/>
      <c r="E7" s="1031"/>
      <c r="F7" s="1032"/>
      <c r="G7" s="353"/>
      <c r="H7" s="353"/>
      <c r="I7" s="353"/>
      <c r="J7" s="353"/>
      <c r="K7" s="354"/>
      <c r="L7" s="672"/>
      <c r="M7" s="352"/>
      <c r="N7" s="352"/>
      <c r="O7" s="352"/>
      <c r="P7" s="352"/>
      <c r="Q7" s="352"/>
    </row>
    <row r="8" spans="2:17" s="362" customFormat="1" ht="12.75">
      <c r="B8" s="357"/>
      <c r="C8" s="1036" t="s">
        <v>412</v>
      </c>
      <c r="D8" s="1037"/>
      <c r="E8" s="1037"/>
      <c r="F8" s="1038"/>
      <c r="G8" s="358"/>
      <c r="H8" s="359"/>
      <c r="I8" s="359"/>
      <c r="J8" s="359"/>
      <c r="K8" s="360"/>
      <c r="L8" s="361"/>
    </row>
    <row r="9" spans="2:17" s="362" customFormat="1" ht="12.75">
      <c r="B9" s="357"/>
      <c r="C9" s="1135" t="s">
        <v>413</v>
      </c>
      <c r="D9" s="1136"/>
      <c r="E9" s="1136"/>
      <c r="F9" s="1137"/>
      <c r="G9" s="363"/>
      <c r="H9" s="364"/>
      <c r="I9" s="364"/>
      <c r="J9" s="364"/>
      <c r="K9" s="365"/>
      <c r="L9" s="361"/>
    </row>
    <row r="10" spans="2:17" s="362" customFormat="1" ht="13.5" thickBot="1">
      <c r="B10" s="357"/>
      <c r="C10" s="1138" t="s">
        <v>414</v>
      </c>
      <c r="D10" s="1139"/>
      <c r="E10" s="1139"/>
      <c r="F10" s="1140"/>
      <c r="G10" s="366"/>
      <c r="H10" s="366"/>
      <c r="I10" s="366"/>
      <c r="J10" s="366"/>
      <c r="K10" s="367"/>
      <c r="L10" s="361"/>
    </row>
    <row r="11" spans="2:17" ht="16.5" customHeight="1">
      <c r="B11" s="649"/>
      <c r="C11" s="951" t="s">
        <v>415</v>
      </c>
      <c r="D11" s="952"/>
      <c r="E11" s="952"/>
      <c r="F11" s="952"/>
      <c r="G11" s="657"/>
      <c r="H11" s="657"/>
      <c r="I11" s="657"/>
      <c r="J11" s="657"/>
      <c r="K11" s="658"/>
      <c r="L11" s="651"/>
    </row>
    <row r="12" spans="2:17" ht="16.5" customHeight="1">
      <c r="B12" s="649"/>
      <c r="C12" s="370"/>
      <c r="D12" s="918" t="s">
        <v>416</v>
      </c>
      <c r="E12" s="919"/>
      <c r="F12" s="920"/>
      <c r="G12" s="371">
        <f>SUM(G13,G17,G21)</f>
        <v>0</v>
      </c>
      <c r="H12" s="371">
        <f>SUM(H13,H17,H21)</f>
        <v>0</v>
      </c>
      <c r="I12" s="371">
        <f>SUM(I13,I17,I21)</f>
        <v>0</v>
      </c>
      <c r="J12" s="371">
        <f>SUM(J13,J17,J21)</f>
        <v>0</v>
      </c>
      <c r="K12" s="372">
        <f>SUM(K13,K17,K21)</f>
        <v>0</v>
      </c>
      <c r="L12" s="651"/>
    </row>
    <row r="13" spans="2:17" s="671" customFormat="1" ht="15" customHeight="1" outlineLevel="1">
      <c r="B13" s="670"/>
      <c r="C13" s="1011"/>
      <c r="D13" s="374"/>
      <c r="E13" s="1020" t="s">
        <v>417</v>
      </c>
      <c r="F13" s="1021"/>
      <c r="G13" s="375">
        <f>SUM(G14:G16)</f>
        <v>0</v>
      </c>
      <c r="H13" s="375">
        <f>SUM(H14:H16)</f>
        <v>0</v>
      </c>
      <c r="I13" s="375">
        <f>SUM(I14:I16)</f>
        <v>0</v>
      </c>
      <c r="J13" s="375">
        <f>SUM(J14:J16)</f>
        <v>0</v>
      </c>
      <c r="K13" s="376">
        <f>SUM(K14:K16)</f>
        <v>0</v>
      </c>
      <c r="L13" s="672"/>
    </row>
    <row r="14" spans="2:17" s="669" customFormat="1" ht="13.5" customHeight="1" outlineLevel="2">
      <c r="B14" s="377"/>
      <c r="C14" s="1011"/>
      <c r="D14" s="1015"/>
      <c r="E14" s="675"/>
      <c r="F14" s="668" t="s">
        <v>418</v>
      </c>
      <c r="G14" s="380"/>
      <c r="H14" s="380"/>
      <c r="I14" s="380"/>
      <c r="J14" s="380"/>
      <c r="K14" s="381"/>
      <c r="L14" s="382"/>
    </row>
    <row r="15" spans="2:17" s="669" customFormat="1" ht="13.5" customHeight="1" outlineLevel="2">
      <c r="B15" s="377"/>
      <c r="C15" s="1011"/>
      <c r="D15" s="1015"/>
      <c r="F15" s="666" t="s">
        <v>419</v>
      </c>
      <c r="G15" s="385"/>
      <c r="H15" s="385"/>
      <c r="I15" s="385"/>
      <c r="J15" s="385"/>
      <c r="K15" s="386"/>
      <c r="L15" s="382"/>
    </row>
    <row r="16" spans="2:17" s="669" customFormat="1" ht="13.5" customHeight="1" outlineLevel="2">
      <c r="B16" s="377"/>
      <c r="C16" s="1011"/>
      <c r="D16" s="1015"/>
      <c r="F16" s="666" t="s">
        <v>420</v>
      </c>
      <c r="G16" s="385"/>
      <c r="H16" s="385"/>
      <c r="I16" s="385"/>
      <c r="J16" s="385"/>
      <c r="K16" s="386"/>
      <c r="L16" s="382"/>
    </row>
    <row r="17" spans="2:12" s="671" customFormat="1" ht="15" customHeight="1" outlineLevel="1">
      <c r="B17" s="670"/>
      <c r="C17" s="1011"/>
      <c r="E17" s="918" t="s">
        <v>421</v>
      </c>
      <c r="F17" s="920"/>
      <c r="G17" s="387">
        <f>SUM(G18:G20)</f>
        <v>0</v>
      </c>
      <c r="H17" s="387">
        <f>SUM(H18:H20)</f>
        <v>0</v>
      </c>
      <c r="I17" s="387">
        <f>SUM(I18:I20)</f>
        <v>0</v>
      </c>
      <c r="J17" s="387">
        <f>SUM(J18:J20)</f>
        <v>0</v>
      </c>
      <c r="K17" s="388">
        <f>SUM(K18:K20)</f>
        <v>0</v>
      </c>
      <c r="L17" s="672"/>
    </row>
    <row r="18" spans="2:12" s="669" customFormat="1" ht="13.5" customHeight="1" outlineLevel="2">
      <c r="B18" s="377"/>
      <c r="C18" s="1011"/>
      <c r="D18" s="1015"/>
      <c r="E18" s="675"/>
      <c r="F18" s="668" t="s">
        <v>418</v>
      </c>
      <c r="G18" s="380"/>
      <c r="H18" s="380"/>
      <c r="I18" s="380"/>
      <c r="J18" s="380"/>
      <c r="K18" s="381"/>
      <c r="L18" s="382"/>
    </row>
    <row r="19" spans="2:12" s="669" customFormat="1" ht="13.5" customHeight="1" outlineLevel="2">
      <c r="B19" s="377"/>
      <c r="C19" s="1011"/>
      <c r="D19" s="1015"/>
      <c r="F19" s="666" t="s">
        <v>419</v>
      </c>
      <c r="G19" s="385"/>
      <c r="H19" s="385"/>
      <c r="I19" s="385"/>
      <c r="J19" s="385"/>
      <c r="K19" s="386"/>
      <c r="L19" s="382"/>
    </row>
    <row r="20" spans="2:12" s="669" customFormat="1" ht="13.5" customHeight="1" outlineLevel="2">
      <c r="B20" s="377"/>
      <c r="C20" s="1011"/>
      <c r="D20" s="1015"/>
      <c r="F20" s="666" t="s">
        <v>420</v>
      </c>
      <c r="G20" s="385"/>
      <c r="H20" s="385"/>
      <c r="I20" s="385"/>
      <c r="J20" s="385"/>
      <c r="K20" s="386"/>
      <c r="L20" s="382"/>
    </row>
    <row r="21" spans="2:12" s="669" customFormat="1" ht="13.5" customHeight="1" outlineLevel="1">
      <c r="B21" s="377"/>
      <c r="C21" s="1011"/>
      <c r="E21" s="918" t="s">
        <v>422</v>
      </c>
      <c r="F21" s="920"/>
      <c r="G21" s="385"/>
      <c r="H21" s="385"/>
      <c r="I21" s="385"/>
      <c r="J21" s="385"/>
      <c r="K21" s="386"/>
      <c r="L21" s="382"/>
    </row>
    <row r="22" spans="2:12" s="671" customFormat="1" ht="15" customHeight="1">
      <c r="B22" s="670"/>
      <c r="C22" s="1011"/>
      <c r="D22" s="918" t="s">
        <v>423</v>
      </c>
      <c r="E22" s="919"/>
      <c r="F22" s="920"/>
      <c r="G22" s="389"/>
      <c r="H22" s="389"/>
      <c r="I22" s="389"/>
      <c r="J22" s="389"/>
      <c r="K22" s="390"/>
      <c r="L22" s="672"/>
    </row>
    <row r="23" spans="2:12" s="671" customFormat="1" ht="15" customHeight="1" thickBot="1">
      <c r="B23" s="670"/>
      <c r="C23" s="1012"/>
      <c r="D23" s="972" t="s">
        <v>424</v>
      </c>
      <c r="E23" s="973"/>
      <c r="F23" s="974"/>
      <c r="G23" s="391"/>
      <c r="H23" s="391"/>
      <c r="I23" s="391"/>
      <c r="J23" s="391"/>
      <c r="K23" s="392"/>
      <c r="L23" s="672"/>
    </row>
    <row r="24" spans="2:12" ht="16.5" customHeight="1" thickBot="1">
      <c r="B24" s="649"/>
      <c r="C24" s="930" t="s">
        <v>425</v>
      </c>
      <c r="D24" s="931"/>
      <c r="E24" s="931"/>
      <c r="F24" s="931"/>
      <c r="G24" s="393">
        <f>SUM(G12+G22)-G23</f>
        <v>0</v>
      </c>
      <c r="H24" s="393">
        <f>SUM(H12+H22)-H23</f>
        <v>0</v>
      </c>
      <c r="I24" s="393">
        <f>SUM(I12+I22)-I23</f>
        <v>0</v>
      </c>
      <c r="J24" s="393">
        <f t="shared" ref="J24:K24" si="0">SUM(J12+J22)-J23</f>
        <v>0</v>
      </c>
      <c r="K24" s="394">
        <f t="shared" si="0"/>
        <v>0</v>
      </c>
      <c r="L24" s="651"/>
    </row>
    <row r="25" spans="2:12" ht="7.5" customHeight="1">
      <c r="B25" s="649"/>
      <c r="C25" s="932"/>
      <c r="D25" s="933"/>
      <c r="E25" s="933"/>
      <c r="F25" s="933"/>
      <c r="G25" s="933"/>
      <c r="H25" s="933"/>
      <c r="I25" s="933"/>
      <c r="J25" s="933"/>
      <c r="K25" s="934"/>
      <c r="L25" s="651"/>
    </row>
    <row r="26" spans="2:12" ht="16.5" customHeight="1">
      <c r="B26" s="649"/>
      <c r="C26" s="1018" t="s">
        <v>426</v>
      </c>
      <c r="D26" s="1019"/>
      <c r="E26" s="1019"/>
      <c r="F26" s="1019"/>
      <c r="G26" s="669"/>
      <c r="H26" s="669"/>
      <c r="I26" s="669"/>
      <c r="J26" s="669"/>
      <c r="K26" s="382"/>
      <c r="L26" s="382"/>
    </row>
    <row r="27" spans="2:12" ht="16.5" customHeight="1">
      <c r="B27" s="649"/>
      <c r="C27" s="679"/>
      <c r="D27" s="918" t="s">
        <v>427</v>
      </c>
      <c r="E27" s="919"/>
      <c r="F27" s="920"/>
      <c r="G27" s="387">
        <f>G28+G32+G35</f>
        <v>0</v>
      </c>
      <c r="H27" s="387">
        <f>H28+H32+H35</f>
        <v>0</v>
      </c>
      <c r="I27" s="387">
        <f>I28+I32+I35</f>
        <v>0</v>
      </c>
      <c r="J27" s="387">
        <f>J28+J32+J35</f>
        <v>0</v>
      </c>
      <c r="K27" s="388">
        <f>K28+K32+K35</f>
        <v>0</v>
      </c>
      <c r="L27" s="382"/>
    </row>
    <row r="28" spans="2:12" s="671" customFormat="1" ht="15" customHeight="1" outlineLevel="1">
      <c r="B28" s="670"/>
      <c r="C28" s="1011"/>
      <c r="D28" s="374"/>
      <c r="E28" s="1013" t="s">
        <v>428</v>
      </c>
      <c r="F28" s="1014"/>
      <c r="G28" s="375">
        <f>G30+G29-G31</f>
        <v>0</v>
      </c>
      <c r="H28" s="375">
        <f>H30+H29-H31</f>
        <v>0</v>
      </c>
      <c r="I28" s="375">
        <f>I30+I29-I31</f>
        <v>0</v>
      </c>
      <c r="J28" s="375">
        <f>J30+J29-J31</f>
        <v>0</v>
      </c>
      <c r="K28" s="376">
        <f>K30+K29-K31</f>
        <v>0</v>
      </c>
      <c r="L28" s="672"/>
    </row>
    <row r="29" spans="2:12" s="669" customFormat="1" ht="13.5" customHeight="1" outlineLevel="2">
      <c r="B29" s="377"/>
      <c r="C29" s="1011"/>
      <c r="D29" s="1015"/>
      <c r="E29" s="675"/>
      <c r="F29" s="668" t="s">
        <v>188</v>
      </c>
      <c r="G29" s="380"/>
      <c r="H29" s="380"/>
      <c r="I29" s="380"/>
      <c r="J29" s="380"/>
      <c r="K29" s="381"/>
      <c r="L29" s="382"/>
    </row>
    <row r="30" spans="2:12" s="669" customFormat="1" ht="16.5" customHeight="1" outlineLevel="2">
      <c r="B30" s="377"/>
      <c r="C30" s="1011"/>
      <c r="D30" s="1015"/>
      <c r="F30" s="666" t="s">
        <v>189</v>
      </c>
      <c r="G30" s="385"/>
      <c r="H30" s="385"/>
      <c r="I30" s="385"/>
      <c r="J30" s="385"/>
      <c r="K30" s="386"/>
      <c r="L30" s="382"/>
    </row>
    <row r="31" spans="2:12" s="669" customFormat="1" ht="16.5" customHeight="1" outlineLevel="2">
      <c r="B31" s="377"/>
      <c r="C31" s="1011"/>
      <c r="D31" s="1015"/>
      <c r="F31" s="666" t="s">
        <v>190</v>
      </c>
      <c r="G31" s="385"/>
      <c r="H31" s="385"/>
      <c r="I31" s="385"/>
      <c r="J31" s="385"/>
      <c r="K31" s="386"/>
      <c r="L31" s="382"/>
    </row>
    <row r="32" spans="2:12" s="671" customFormat="1" ht="16.5" customHeight="1" outlineLevel="1">
      <c r="B32" s="670"/>
      <c r="C32" s="1011"/>
      <c r="E32" s="1016" t="s">
        <v>429</v>
      </c>
      <c r="F32" s="1017"/>
      <c r="G32" s="387">
        <f>G33-G34</f>
        <v>0</v>
      </c>
      <c r="H32" s="387">
        <f>H33-H34</f>
        <v>0</v>
      </c>
      <c r="I32" s="387">
        <f>I33-I34</f>
        <v>0</v>
      </c>
      <c r="J32" s="387">
        <f>J33-J34</f>
        <v>0</v>
      </c>
      <c r="K32" s="388">
        <f>K33-K34</f>
        <v>0</v>
      </c>
      <c r="L32" s="672"/>
    </row>
    <row r="33" spans="2:12" s="669" customFormat="1" ht="13.5" customHeight="1" outlineLevel="2">
      <c r="B33" s="377"/>
      <c r="C33" s="1011"/>
      <c r="D33" s="1015"/>
      <c r="E33" s="675"/>
      <c r="F33" s="668" t="s">
        <v>188</v>
      </c>
      <c r="G33" s="380"/>
      <c r="H33" s="380"/>
      <c r="I33" s="380"/>
      <c r="J33" s="380"/>
      <c r="K33" s="381"/>
      <c r="L33" s="382"/>
    </row>
    <row r="34" spans="2:12" s="669" customFormat="1" ht="13.5" customHeight="1" outlineLevel="2">
      <c r="B34" s="377"/>
      <c r="C34" s="1011"/>
      <c r="D34" s="1015"/>
      <c r="F34" s="666" t="s">
        <v>190</v>
      </c>
      <c r="G34" s="385"/>
      <c r="H34" s="385"/>
      <c r="I34" s="385"/>
      <c r="J34" s="385"/>
      <c r="K34" s="386"/>
      <c r="L34" s="382"/>
    </row>
    <row r="35" spans="2:12" s="671" customFormat="1" ht="15" customHeight="1" outlineLevel="1">
      <c r="B35" s="670"/>
      <c r="C35" s="1011"/>
      <c r="E35" s="1016" t="s">
        <v>430</v>
      </c>
      <c r="F35" s="1017"/>
      <c r="G35" s="387">
        <f>G37+G36-G38</f>
        <v>0</v>
      </c>
      <c r="H35" s="387">
        <f>H37+H36-H38</f>
        <v>0</v>
      </c>
      <c r="I35" s="387">
        <f>I37+I36-I38</f>
        <v>0</v>
      </c>
      <c r="J35" s="387"/>
      <c r="K35" s="388">
        <f>K37+K36-K38</f>
        <v>0</v>
      </c>
      <c r="L35" s="672"/>
    </row>
    <row r="36" spans="2:12" s="669" customFormat="1" ht="13.5" customHeight="1" outlineLevel="1">
      <c r="B36" s="377"/>
      <c r="C36" s="1011"/>
      <c r="D36" s="1015"/>
      <c r="E36" s="675"/>
      <c r="F36" s="668" t="s">
        <v>188</v>
      </c>
      <c r="G36" s="380"/>
      <c r="H36" s="380"/>
      <c r="I36" s="380"/>
      <c r="J36" s="380"/>
      <c r="K36" s="381"/>
      <c r="L36" s="382"/>
    </row>
    <row r="37" spans="2:12" s="669" customFormat="1" ht="13.5" customHeight="1" outlineLevel="1">
      <c r="B37" s="377"/>
      <c r="C37" s="1011"/>
      <c r="D37" s="1015"/>
      <c r="F37" s="666" t="s">
        <v>189</v>
      </c>
      <c r="G37" s="385"/>
      <c r="H37" s="385"/>
      <c r="I37" s="385"/>
      <c r="J37" s="385"/>
      <c r="K37" s="386"/>
      <c r="L37" s="382"/>
    </row>
    <row r="38" spans="2:12" s="669" customFormat="1" ht="13.5" customHeight="1" outlineLevel="1">
      <c r="B38" s="377"/>
      <c r="C38" s="1011"/>
      <c r="D38" s="1015"/>
      <c r="F38" s="666" t="s">
        <v>190</v>
      </c>
      <c r="G38" s="385"/>
      <c r="H38" s="385"/>
      <c r="I38" s="385"/>
      <c r="J38" s="385"/>
      <c r="K38" s="386"/>
      <c r="L38" s="382"/>
    </row>
    <row r="39" spans="2:12" s="669" customFormat="1" ht="13.5" customHeight="1">
      <c r="B39" s="377"/>
      <c r="C39" s="1011"/>
      <c r="D39" s="918" t="s">
        <v>431</v>
      </c>
      <c r="E39" s="919"/>
      <c r="F39" s="920"/>
      <c r="G39" s="385">
        <f>SUM(G40:G43)</f>
        <v>0</v>
      </c>
      <c r="H39" s="385">
        <f>SUM(H40:H43)</f>
        <v>0</v>
      </c>
      <c r="I39" s="385">
        <f>SUM(I40:I43)</f>
        <v>0</v>
      </c>
      <c r="J39" s="385">
        <f>SUM(J40:J43)</f>
        <v>0</v>
      </c>
      <c r="K39" s="386">
        <f>SUM(K40:K43)</f>
        <v>0</v>
      </c>
      <c r="L39" s="382"/>
    </row>
    <row r="40" spans="2:12" s="669" customFormat="1" ht="15" customHeight="1" outlineLevel="1">
      <c r="B40" s="377"/>
      <c r="C40" s="1011"/>
      <c r="D40" s="675"/>
      <c r="E40" s="962" t="s">
        <v>432</v>
      </c>
      <c r="F40" s="963"/>
      <c r="G40" s="380"/>
      <c r="H40" s="380"/>
      <c r="I40" s="380"/>
      <c r="J40" s="380"/>
      <c r="K40" s="381"/>
      <c r="L40" s="382"/>
    </row>
    <row r="41" spans="2:12" s="669" customFormat="1" ht="15" customHeight="1" outlineLevel="1">
      <c r="B41" s="377"/>
      <c r="C41" s="1011"/>
      <c r="E41" s="956" t="s">
        <v>433</v>
      </c>
      <c r="F41" s="957"/>
      <c r="G41" s="385"/>
      <c r="H41" s="385"/>
      <c r="I41" s="385"/>
      <c r="J41" s="385"/>
      <c r="K41" s="386"/>
      <c r="L41" s="382"/>
    </row>
    <row r="42" spans="2:12" s="669" customFormat="1" ht="15" customHeight="1" outlineLevel="1">
      <c r="B42" s="377"/>
      <c r="C42" s="1011"/>
      <c r="E42" s="956" t="s">
        <v>434</v>
      </c>
      <c r="F42" s="957"/>
      <c r="G42" s="385"/>
      <c r="H42" s="385"/>
      <c r="I42" s="385"/>
      <c r="J42" s="385"/>
      <c r="K42" s="386"/>
      <c r="L42" s="382"/>
    </row>
    <row r="43" spans="2:12" s="669" customFormat="1" ht="15" customHeight="1" outlineLevel="1" thickBot="1">
      <c r="B43" s="377"/>
      <c r="C43" s="1012"/>
      <c r="D43" s="676"/>
      <c r="E43" s="1009" t="s">
        <v>435</v>
      </c>
      <c r="F43" s="1010"/>
      <c r="G43" s="385"/>
      <c r="H43" s="385"/>
      <c r="I43" s="385"/>
      <c r="J43" s="385"/>
      <c r="K43" s="386"/>
      <c r="L43" s="382"/>
    </row>
    <row r="44" spans="2:12" ht="16.5" customHeight="1" thickBot="1">
      <c r="B44" s="649"/>
      <c r="C44" s="930" t="s">
        <v>436</v>
      </c>
      <c r="D44" s="931"/>
      <c r="E44" s="931"/>
      <c r="F44" s="931" t="s">
        <v>437</v>
      </c>
      <c r="G44" s="393">
        <f>G24-SUM(G27,G39)</f>
        <v>0</v>
      </c>
      <c r="H44" s="393">
        <f>H24-SUM(H27,H39)</f>
        <v>0</v>
      </c>
      <c r="I44" s="393">
        <f>I24-SUM(I27,I39)</f>
        <v>0</v>
      </c>
      <c r="J44" s="393">
        <f>J24-SUM(J27,J39)</f>
        <v>0</v>
      </c>
      <c r="K44" s="394">
        <f>K24-SUM(K27,K39)</f>
        <v>0</v>
      </c>
      <c r="L44" s="651"/>
    </row>
    <row r="45" spans="2:12" ht="7.5" customHeight="1">
      <c r="B45" s="649"/>
      <c r="C45" s="932"/>
      <c r="D45" s="933"/>
      <c r="E45" s="933"/>
      <c r="F45" s="933"/>
      <c r="G45" s="933"/>
      <c r="H45" s="933"/>
      <c r="I45" s="933"/>
      <c r="J45" s="933"/>
      <c r="K45" s="934"/>
      <c r="L45" s="651"/>
    </row>
    <row r="46" spans="2:12" s="671" customFormat="1" ht="15" customHeight="1">
      <c r="B46" s="670"/>
      <c r="C46" s="670"/>
      <c r="D46" s="918" t="s">
        <v>438</v>
      </c>
      <c r="E46" s="919"/>
      <c r="F46" s="920"/>
      <c r="G46" s="371">
        <f>SUM(G47,G48,G49)</f>
        <v>0</v>
      </c>
      <c r="H46" s="371">
        <f>SUM(H47,H48,H49)</f>
        <v>0</v>
      </c>
      <c r="I46" s="371">
        <f>SUM(I47,I48,I49)</f>
        <v>0</v>
      </c>
      <c r="J46" s="371">
        <f>SUM(J47,J48,J49)</f>
        <v>0</v>
      </c>
      <c r="K46" s="372">
        <f>SUM(K47,K48,K49)</f>
        <v>0</v>
      </c>
      <c r="L46" s="672"/>
    </row>
    <row r="47" spans="2:12" s="669" customFormat="1" ht="15" customHeight="1" outlineLevel="1">
      <c r="B47" s="377"/>
      <c r="C47" s="977"/>
      <c r="D47" s="675"/>
      <c r="E47" s="980" t="s">
        <v>439</v>
      </c>
      <c r="F47" s="981"/>
      <c r="G47" s="396"/>
      <c r="H47" s="380"/>
      <c r="I47" s="380"/>
      <c r="J47" s="380"/>
      <c r="K47" s="381"/>
      <c r="L47" s="382"/>
    </row>
    <row r="48" spans="2:12" s="669" customFormat="1" ht="15" customHeight="1" outlineLevel="1">
      <c r="B48" s="377"/>
      <c r="C48" s="977"/>
      <c r="D48" s="665"/>
      <c r="E48" s="956" t="s">
        <v>440</v>
      </c>
      <c r="F48" s="957"/>
      <c r="G48" s="385"/>
      <c r="H48" s="385"/>
      <c r="I48" s="385"/>
      <c r="J48" s="385"/>
      <c r="K48" s="386"/>
      <c r="L48" s="382"/>
    </row>
    <row r="49" spans="1:12" s="669" customFormat="1" ht="15" customHeight="1" outlineLevel="1">
      <c r="B49" s="377"/>
      <c r="C49" s="977"/>
      <c r="D49" s="665"/>
      <c r="E49" s="968" t="s">
        <v>170</v>
      </c>
      <c r="F49" s="969"/>
      <c r="G49" s="399"/>
      <c r="H49" s="399"/>
      <c r="I49" s="385"/>
      <c r="J49" s="385"/>
      <c r="K49" s="386"/>
      <c r="L49" s="382"/>
    </row>
    <row r="50" spans="1:12" s="671" customFormat="1" ht="15" customHeight="1">
      <c r="B50" s="670"/>
      <c r="C50" s="977"/>
      <c r="D50" s="918" t="s">
        <v>441</v>
      </c>
      <c r="E50" s="919"/>
      <c r="F50" s="920"/>
      <c r="G50" s="387">
        <f>SUM(G51:G52)</f>
        <v>0</v>
      </c>
      <c r="H50" s="387">
        <f>SUM(H51:H52)</f>
        <v>0</v>
      </c>
      <c r="I50" s="387">
        <f>SUM(I51:I52)</f>
        <v>0</v>
      </c>
      <c r="J50" s="387">
        <f>SUM(J51:J52)</f>
        <v>0</v>
      </c>
      <c r="K50" s="388">
        <f>SUM(K51:K52)</f>
        <v>0</v>
      </c>
      <c r="L50" s="672"/>
    </row>
    <row r="51" spans="1:12" s="669" customFormat="1" ht="13.5" customHeight="1" outlineLevel="1">
      <c r="B51" s="377"/>
      <c r="C51" s="977"/>
      <c r="D51" s="675"/>
      <c r="E51" s="962" t="s">
        <v>442</v>
      </c>
      <c r="F51" s="963"/>
      <c r="G51" s="380"/>
      <c r="H51" s="380"/>
      <c r="I51" s="380"/>
      <c r="J51" s="380"/>
      <c r="K51" s="381"/>
      <c r="L51" s="382"/>
    </row>
    <row r="52" spans="1:12" s="669" customFormat="1" ht="13.5" customHeight="1" outlineLevel="1">
      <c r="B52" s="377"/>
      <c r="C52" s="977"/>
      <c r="E52" s="956" t="s">
        <v>443</v>
      </c>
      <c r="F52" s="957"/>
      <c r="G52" s="385"/>
      <c r="H52" s="385"/>
      <c r="I52" s="385"/>
      <c r="J52" s="385"/>
      <c r="K52" s="386"/>
      <c r="L52" s="382"/>
    </row>
    <row r="53" spans="1:12" s="671" customFormat="1" ht="15" customHeight="1">
      <c r="A53" s="669"/>
      <c r="B53" s="670"/>
      <c r="C53" s="977"/>
      <c r="D53" s="918" t="s">
        <v>444</v>
      </c>
      <c r="E53" s="919"/>
      <c r="F53" s="920"/>
      <c r="G53" s="387">
        <f>SUM(G54:G55)</f>
        <v>0</v>
      </c>
      <c r="H53" s="387">
        <f>SUM(H54:H55)</f>
        <v>0</v>
      </c>
      <c r="I53" s="387">
        <f>SUM(I54:I55)</f>
        <v>0</v>
      </c>
      <c r="J53" s="387">
        <f>SUM(J54:J55)</f>
        <v>0</v>
      </c>
      <c r="K53" s="388">
        <f>SUM(K54:K55)</f>
        <v>0</v>
      </c>
      <c r="L53" s="672"/>
    </row>
    <row r="54" spans="1:12" s="669" customFormat="1" ht="27" customHeight="1" outlineLevel="1" thickBot="1">
      <c r="B54" s="377"/>
      <c r="C54" s="977"/>
      <c r="D54" s="675"/>
      <c r="E54" s="962" t="s">
        <v>445</v>
      </c>
      <c r="F54" s="963"/>
      <c r="G54" s="380"/>
      <c r="H54" s="380"/>
      <c r="I54" s="380"/>
      <c r="J54" s="380"/>
      <c r="K54" s="381"/>
      <c r="L54" s="382"/>
    </row>
    <row r="55" spans="1:12" s="669" customFormat="1" ht="13.5" hidden="1" customHeight="1" outlineLevel="1" thickBot="1">
      <c r="B55" s="377"/>
      <c r="C55" s="1006"/>
      <c r="D55" s="676"/>
      <c r="E55" s="1009" t="s">
        <v>170</v>
      </c>
      <c r="F55" s="1010"/>
      <c r="G55" s="400"/>
      <c r="H55" s="400"/>
      <c r="I55" s="400"/>
      <c r="J55" s="400"/>
      <c r="K55" s="401"/>
      <c r="L55" s="382"/>
    </row>
    <row r="56" spans="1:12" ht="16.5" customHeight="1" thickBot="1">
      <c r="A56" s="669"/>
      <c r="B56" s="649"/>
      <c r="C56" s="975" t="s">
        <v>446</v>
      </c>
      <c r="D56" s="976"/>
      <c r="E56" s="976"/>
      <c r="F56" s="976"/>
      <c r="G56" s="402">
        <f>G44-SUM(G46,G50,G53)</f>
        <v>0</v>
      </c>
      <c r="H56" s="402">
        <f>H44-SUM(H46,H50,H53)</f>
        <v>0</v>
      </c>
      <c r="I56" s="402">
        <f>I44-SUM(I46,I50,I53)</f>
        <v>0</v>
      </c>
      <c r="J56" s="402">
        <f>J44-SUM(J46,J50,J53)</f>
        <v>0</v>
      </c>
      <c r="K56" s="403">
        <f>K44-SUM(K46,K50,K53)</f>
        <v>0</v>
      </c>
      <c r="L56" s="651"/>
    </row>
    <row r="57" spans="1:12" ht="7.5" customHeight="1">
      <c r="B57" s="649"/>
      <c r="C57" s="932"/>
      <c r="D57" s="933"/>
      <c r="E57" s="933"/>
      <c r="F57" s="933"/>
      <c r="G57" s="933"/>
      <c r="H57" s="933"/>
      <c r="I57" s="933"/>
      <c r="J57" s="933"/>
      <c r="K57" s="934"/>
      <c r="L57" s="651"/>
    </row>
    <row r="58" spans="1:12" s="671" customFormat="1" ht="15" customHeight="1">
      <c r="A58" s="650"/>
      <c r="B58" s="670"/>
      <c r="C58" s="977"/>
      <c r="D58" s="918" t="s">
        <v>447</v>
      </c>
      <c r="E58" s="919"/>
      <c r="F58" s="920"/>
      <c r="G58" s="389"/>
      <c r="H58" s="389"/>
      <c r="I58" s="389"/>
      <c r="J58" s="389"/>
      <c r="K58" s="390"/>
      <c r="L58" s="672"/>
    </row>
    <row r="59" spans="1:12" s="671" customFormat="1" ht="15" customHeight="1">
      <c r="B59" s="670"/>
      <c r="C59" s="977"/>
      <c r="D59" s="918" t="s">
        <v>448</v>
      </c>
      <c r="E59" s="919"/>
      <c r="F59" s="920"/>
      <c r="G59" s="389">
        <f>SUM(G61:G61)</f>
        <v>0</v>
      </c>
      <c r="H59" s="389">
        <f>SUM(H60:H61)</f>
        <v>0</v>
      </c>
      <c r="I59" s="389">
        <f>SUM(I60:I61)</f>
        <v>0</v>
      </c>
      <c r="J59" s="389">
        <f>SUM(J60:J61)</f>
        <v>0</v>
      </c>
      <c r="K59" s="390">
        <f>SUM(K61:K61)</f>
        <v>0</v>
      </c>
      <c r="L59" s="672"/>
    </row>
    <row r="60" spans="1:12" s="669" customFormat="1" ht="15" customHeight="1" outlineLevel="1">
      <c r="B60" s="377"/>
      <c r="C60" s="977"/>
      <c r="D60" s="675"/>
      <c r="E60" s="962" t="s">
        <v>449</v>
      </c>
      <c r="F60" s="963"/>
      <c r="G60" s="380"/>
      <c r="H60" s="380"/>
      <c r="I60" s="380"/>
      <c r="J60" s="380"/>
      <c r="K60" s="381"/>
      <c r="L60" s="382"/>
    </row>
    <row r="61" spans="1:12" s="669" customFormat="1" ht="15" customHeight="1" outlineLevel="1">
      <c r="B61" s="377"/>
      <c r="C61" s="977"/>
      <c r="E61" s="956" t="s">
        <v>450</v>
      </c>
      <c r="F61" s="957"/>
      <c r="G61" s="385"/>
      <c r="H61" s="385"/>
      <c r="I61" s="385"/>
      <c r="J61" s="385"/>
      <c r="K61" s="386"/>
      <c r="L61" s="382"/>
    </row>
    <row r="62" spans="1:12" s="671" customFormat="1" ht="15" customHeight="1">
      <c r="B62" s="670"/>
      <c r="C62" s="977"/>
      <c r="D62" s="918" t="s">
        <v>451</v>
      </c>
      <c r="E62" s="919"/>
      <c r="F62" s="920"/>
      <c r="G62" s="389">
        <f>SUM(G63:G64)</f>
        <v>0</v>
      </c>
      <c r="H62" s="389">
        <f>SUM(H63:H64)</f>
        <v>0</v>
      </c>
      <c r="I62" s="389">
        <f>SUM(I63:I64)</f>
        <v>0</v>
      </c>
      <c r="J62" s="389">
        <f>SUM(J63:J64)</f>
        <v>0</v>
      </c>
      <c r="K62" s="390">
        <f>SUM(K63:K64)</f>
        <v>0</v>
      </c>
      <c r="L62" s="672"/>
    </row>
    <row r="63" spans="1:12" s="669" customFormat="1" ht="15" customHeight="1" outlineLevel="1">
      <c r="B63" s="377"/>
      <c r="C63" s="977"/>
      <c r="D63" s="667"/>
      <c r="E63" s="980" t="s">
        <v>452</v>
      </c>
      <c r="F63" s="981"/>
      <c r="G63" s="380"/>
      <c r="H63" s="380"/>
      <c r="I63" s="380"/>
      <c r="J63" s="380"/>
      <c r="K63" s="381"/>
      <c r="L63" s="382"/>
    </row>
    <row r="64" spans="1:12" s="669" customFormat="1" ht="15" customHeight="1" outlineLevel="1">
      <c r="B64" s="377"/>
      <c r="C64" s="977"/>
      <c r="D64" s="665"/>
      <c r="E64" s="956" t="s">
        <v>453</v>
      </c>
      <c r="F64" s="957"/>
      <c r="G64" s="385"/>
      <c r="H64" s="385"/>
      <c r="I64" s="385"/>
      <c r="J64" s="385"/>
      <c r="K64" s="386"/>
      <c r="L64" s="382"/>
    </row>
    <row r="65" spans="1:12" s="671" customFormat="1" ht="15" customHeight="1" thickBot="1">
      <c r="B65" s="670"/>
      <c r="C65" s="1006"/>
      <c r="D65" s="972" t="s">
        <v>454</v>
      </c>
      <c r="E65" s="973"/>
      <c r="F65" s="974"/>
      <c r="G65" s="391"/>
      <c r="H65" s="385"/>
      <c r="I65" s="385"/>
      <c r="J65" s="385"/>
      <c r="K65" s="392"/>
      <c r="L65" s="672"/>
    </row>
    <row r="66" spans="1:12" ht="16.5" customHeight="1" thickBot="1">
      <c r="A66" s="671"/>
      <c r="B66" s="649"/>
      <c r="C66" s="930" t="s">
        <v>455</v>
      </c>
      <c r="D66" s="931"/>
      <c r="E66" s="931"/>
      <c r="F66" s="931"/>
      <c r="G66" s="393">
        <f>G56-SUM(G58,G59,G62,G65)</f>
        <v>0</v>
      </c>
      <c r="H66" s="393">
        <f>H56-SUM(H58,H59,H62,H65)</f>
        <v>0</v>
      </c>
      <c r="I66" s="393">
        <f>I56-SUM(I58,I59,I62,I65)</f>
        <v>0</v>
      </c>
      <c r="J66" s="393">
        <f>J56-SUM(J58,J59,J62,J65)</f>
        <v>0</v>
      </c>
      <c r="K66" s="394">
        <f>K56-SUM(K58,K59,K62,K65)</f>
        <v>0</v>
      </c>
      <c r="L66" s="651"/>
    </row>
    <row r="67" spans="1:12" ht="7.5" customHeight="1">
      <c r="B67" s="649"/>
      <c r="C67" s="932"/>
      <c r="D67" s="933"/>
      <c r="E67" s="933"/>
      <c r="F67" s="933"/>
      <c r="G67" s="933"/>
      <c r="H67" s="933"/>
      <c r="I67" s="933"/>
      <c r="J67" s="933"/>
      <c r="K67" s="934"/>
      <c r="L67" s="651"/>
    </row>
    <row r="68" spans="1:12" s="671" customFormat="1" ht="15" customHeight="1">
      <c r="A68" s="650"/>
      <c r="B68" s="670"/>
      <c r="C68" s="977"/>
      <c r="D68" s="918" t="s">
        <v>456</v>
      </c>
      <c r="E68" s="919"/>
      <c r="F68" s="920"/>
      <c r="G68" s="405">
        <f>SUM(G69:G73)</f>
        <v>0</v>
      </c>
      <c r="H68" s="405">
        <f t="shared" ref="H68:K68" si="1">SUM(H69:H73)</f>
        <v>0</v>
      </c>
      <c r="I68" s="405">
        <f t="shared" si="1"/>
        <v>0</v>
      </c>
      <c r="J68" s="405">
        <f t="shared" si="1"/>
        <v>0</v>
      </c>
      <c r="K68" s="406">
        <f t="shared" si="1"/>
        <v>0</v>
      </c>
      <c r="L68" s="672"/>
    </row>
    <row r="69" spans="1:12" s="669" customFormat="1" ht="13.5" customHeight="1" outlineLevel="1">
      <c r="A69" s="671"/>
      <c r="B69" s="377"/>
      <c r="C69" s="977"/>
      <c r="D69" s="1007"/>
      <c r="E69" s="962" t="s">
        <v>457</v>
      </c>
      <c r="F69" s="963"/>
      <c r="G69" s="407"/>
      <c r="H69" s="380"/>
      <c r="I69" s="380"/>
      <c r="J69" s="380"/>
      <c r="K69" s="381"/>
      <c r="L69" s="382"/>
    </row>
    <row r="70" spans="1:12" s="669" customFormat="1" ht="13.5" customHeight="1" outlineLevel="1">
      <c r="B70" s="377"/>
      <c r="C70" s="977"/>
      <c r="D70" s="964"/>
      <c r="E70" s="956" t="s">
        <v>458</v>
      </c>
      <c r="F70" s="957"/>
      <c r="G70" s="408"/>
      <c r="H70" s="385"/>
      <c r="I70" s="385"/>
      <c r="J70" s="385"/>
      <c r="K70" s="386"/>
      <c r="L70" s="382"/>
    </row>
    <row r="71" spans="1:12" s="669" customFormat="1" ht="13.5" customHeight="1" outlineLevel="1">
      <c r="B71" s="377"/>
      <c r="C71" s="977"/>
      <c r="D71" s="964"/>
      <c r="E71" s="956" t="s">
        <v>459</v>
      </c>
      <c r="F71" s="957"/>
      <c r="G71" s="408"/>
      <c r="H71" s="385"/>
      <c r="I71" s="385"/>
      <c r="J71" s="385"/>
      <c r="K71" s="386"/>
      <c r="L71" s="382"/>
    </row>
    <row r="72" spans="1:12" s="669" customFormat="1" ht="13.5" customHeight="1" outlineLevel="1">
      <c r="B72" s="377"/>
      <c r="C72" s="977"/>
      <c r="D72" s="964"/>
      <c r="E72" s="956" t="s">
        <v>460</v>
      </c>
      <c r="F72" s="957"/>
      <c r="G72" s="408"/>
      <c r="H72" s="385"/>
      <c r="I72" s="385"/>
      <c r="J72" s="385"/>
      <c r="K72" s="386"/>
      <c r="L72" s="382"/>
    </row>
    <row r="73" spans="1:12" s="669" customFormat="1" ht="27" customHeight="1" outlineLevel="1">
      <c r="B73" s="377"/>
      <c r="C73" s="977"/>
      <c r="E73" s="956" t="s">
        <v>461</v>
      </c>
      <c r="F73" s="957"/>
      <c r="G73" s="408"/>
      <c r="H73" s="385"/>
      <c r="I73" s="385"/>
      <c r="J73" s="385"/>
      <c r="K73" s="386"/>
      <c r="L73" s="382"/>
    </row>
    <row r="74" spans="1:12" s="671" customFormat="1" ht="15" customHeight="1">
      <c r="A74" s="669"/>
      <c r="B74" s="670"/>
      <c r="C74" s="977"/>
      <c r="D74" s="918" t="s">
        <v>462</v>
      </c>
      <c r="E74" s="919"/>
      <c r="F74" s="920"/>
      <c r="G74" s="387">
        <f>SUM(G75:G81)</f>
        <v>0</v>
      </c>
      <c r="H74" s="387">
        <f>SUM(H75:H81)</f>
        <v>0</v>
      </c>
      <c r="I74" s="387">
        <f>SUM(I75:I81)</f>
        <v>0</v>
      </c>
      <c r="J74" s="387">
        <f>SUM(J75:J81)</f>
        <v>0</v>
      </c>
      <c r="K74" s="388"/>
      <c r="L74" s="672"/>
    </row>
    <row r="75" spans="1:12" s="669" customFormat="1" ht="13.5" customHeight="1" outlineLevel="1">
      <c r="A75" s="671"/>
      <c r="B75" s="377"/>
      <c r="C75" s="977"/>
      <c r="D75" s="1007"/>
      <c r="E75" s="980" t="s">
        <v>463</v>
      </c>
      <c r="F75" s="981"/>
      <c r="G75" s="380"/>
      <c r="H75" s="380"/>
      <c r="I75" s="380"/>
      <c r="J75" s="380"/>
      <c r="K75" s="381"/>
      <c r="L75" s="382"/>
    </row>
    <row r="76" spans="1:12" s="669" customFormat="1" ht="13.5" customHeight="1" outlineLevel="1">
      <c r="B76" s="377"/>
      <c r="C76" s="977"/>
      <c r="D76" s="964"/>
      <c r="E76" s="968" t="s">
        <v>464</v>
      </c>
      <c r="F76" s="969"/>
      <c r="G76" s="385"/>
      <c r="H76" s="385"/>
      <c r="I76" s="385"/>
      <c r="J76" s="385"/>
      <c r="K76" s="386"/>
      <c r="L76" s="382"/>
    </row>
    <row r="77" spans="1:12" s="669" customFormat="1" ht="13.5" customHeight="1" outlineLevel="1">
      <c r="B77" s="377"/>
      <c r="C77" s="977"/>
      <c r="D77" s="964"/>
      <c r="E77" s="968" t="s">
        <v>465</v>
      </c>
      <c r="F77" s="969"/>
      <c r="G77" s="385"/>
      <c r="H77" s="385"/>
      <c r="I77" s="385"/>
      <c r="J77" s="385"/>
      <c r="K77" s="386"/>
      <c r="L77" s="382"/>
    </row>
    <row r="78" spans="1:12" s="669" customFormat="1" ht="13.5" customHeight="1" outlineLevel="1">
      <c r="B78" s="377"/>
      <c r="C78" s="977"/>
      <c r="D78" s="964"/>
      <c r="E78" s="968" t="s">
        <v>466</v>
      </c>
      <c r="F78" s="969"/>
      <c r="G78" s="385"/>
      <c r="H78" s="385"/>
      <c r="I78" s="385"/>
      <c r="J78" s="385"/>
      <c r="K78" s="386"/>
      <c r="L78" s="382"/>
    </row>
    <row r="79" spans="1:12" s="669" customFormat="1" ht="13.5" customHeight="1" outlineLevel="1">
      <c r="B79" s="377"/>
      <c r="C79" s="977"/>
      <c r="D79" s="964"/>
      <c r="E79" s="968" t="s">
        <v>467</v>
      </c>
      <c r="F79" s="969"/>
      <c r="G79" s="385"/>
      <c r="H79" s="385"/>
      <c r="I79" s="385"/>
      <c r="J79" s="385"/>
      <c r="K79" s="386"/>
      <c r="L79" s="382"/>
    </row>
    <row r="80" spans="1:12" s="669" customFormat="1" ht="13.5" customHeight="1" outlineLevel="1">
      <c r="B80" s="377"/>
      <c r="C80" s="977"/>
      <c r="D80" s="964"/>
      <c r="E80" s="968" t="s">
        <v>468</v>
      </c>
      <c r="F80" s="969"/>
      <c r="G80" s="385"/>
      <c r="H80" s="385"/>
      <c r="I80" s="385"/>
      <c r="J80" s="385"/>
      <c r="K80" s="386"/>
      <c r="L80" s="382"/>
    </row>
    <row r="81" spans="1:12" s="669" customFormat="1" ht="13.5" customHeight="1" outlineLevel="1" thickBot="1">
      <c r="B81" s="377"/>
      <c r="C81" s="1006"/>
      <c r="D81" s="1008"/>
      <c r="E81" s="970" t="s">
        <v>170</v>
      </c>
      <c r="F81" s="971"/>
      <c r="G81" s="400"/>
      <c r="H81" s="400"/>
      <c r="I81" s="400"/>
      <c r="J81" s="400"/>
      <c r="K81" s="401"/>
      <c r="L81" s="382"/>
    </row>
    <row r="82" spans="1:12" ht="16.5" customHeight="1" thickBot="1">
      <c r="A82" s="669"/>
      <c r="B82" s="649"/>
      <c r="C82" s="975" t="s">
        <v>469</v>
      </c>
      <c r="D82" s="976"/>
      <c r="E82" s="976"/>
      <c r="F82" s="976"/>
      <c r="G82" s="402">
        <f>G66-G68+G74</f>
        <v>0</v>
      </c>
      <c r="H82" s="402">
        <f>H66-H68+H74</f>
        <v>0</v>
      </c>
      <c r="I82" s="402">
        <f>I66-I68+I74</f>
        <v>0</v>
      </c>
      <c r="J82" s="402">
        <f>J66-J68+J74</f>
        <v>0</v>
      </c>
      <c r="K82" s="403">
        <f>K66-K68+K74</f>
        <v>0</v>
      </c>
      <c r="L82" s="651"/>
    </row>
    <row r="83" spans="1:12" ht="7.5" customHeight="1">
      <c r="B83" s="649"/>
      <c r="C83" s="932"/>
      <c r="D83" s="933"/>
      <c r="E83" s="933"/>
      <c r="F83" s="933"/>
      <c r="G83" s="933"/>
      <c r="H83" s="933"/>
      <c r="I83" s="933"/>
      <c r="J83" s="933"/>
      <c r="K83" s="934"/>
      <c r="L83" s="651"/>
    </row>
    <row r="84" spans="1:12" s="671" customFormat="1" ht="15" customHeight="1" thickBot="1">
      <c r="A84" s="650"/>
      <c r="B84" s="670"/>
      <c r="C84" s="670"/>
      <c r="D84" s="1001" t="s">
        <v>470</v>
      </c>
      <c r="E84" s="1002"/>
      <c r="F84" s="1003"/>
      <c r="G84" s="409"/>
      <c r="H84" s="389"/>
      <c r="I84" s="389"/>
      <c r="J84" s="389"/>
      <c r="K84" s="390"/>
      <c r="L84" s="410"/>
    </row>
    <row r="85" spans="1:12" ht="16.5" customHeight="1" thickBot="1">
      <c r="A85" s="671"/>
      <c r="B85" s="649"/>
      <c r="C85" s="930" t="s">
        <v>471</v>
      </c>
      <c r="D85" s="931"/>
      <c r="E85" s="931"/>
      <c r="F85" s="931"/>
      <c r="G85" s="393">
        <f>G82+G84</f>
        <v>0</v>
      </c>
      <c r="H85" s="393">
        <f>H82+H84</f>
        <v>0</v>
      </c>
      <c r="I85" s="393">
        <f>I82+I84</f>
        <v>0</v>
      </c>
      <c r="J85" s="393">
        <f>J82+J84</f>
        <v>0</v>
      </c>
      <c r="K85" s="394">
        <f>K82+K84</f>
        <v>0</v>
      </c>
      <c r="L85" s="651"/>
    </row>
    <row r="86" spans="1:12" ht="7.5" customHeight="1">
      <c r="B86" s="649"/>
      <c r="C86" s="898"/>
      <c r="D86" s="899"/>
      <c r="E86" s="899"/>
      <c r="F86" s="899"/>
      <c r="G86" s="899"/>
      <c r="H86" s="899"/>
      <c r="I86" s="899"/>
      <c r="J86" s="899"/>
      <c r="K86" s="900"/>
      <c r="L86" s="651"/>
    </row>
    <row r="87" spans="1:12" s="671" customFormat="1" ht="15" customHeight="1">
      <c r="B87" s="670"/>
      <c r="C87" s="670"/>
      <c r="D87" s="1004" t="s">
        <v>472</v>
      </c>
      <c r="E87" s="1004"/>
      <c r="F87" s="1005"/>
      <c r="G87" s="371">
        <f>SUM(G88,G89)</f>
        <v>0</v>
      </c>
      <c r="H87" s="371">
        <f>SUM(H88,H89)</f>
        <v>0</v>
      </c>
      <c r="I87" s="371">
        <f>SUM(I88,I89)</f>
        <v>0</v>
      </c>
      <c r="J87" s="371">
        <f>SUM(J88,J89)</f>
        <v>0</v>
      </c>
      <c r="K87" s="372">
        <f>SUM(K88,K89)</f>
        <v>0</v>
      </c>
      <c r="L87" s="672"/>
    </row>
    <row r="88" spans="1:12" s="669" customFormat="1" ht="15" customHeight="1" outlineLevel="1">
      <c r="B88" s="377"/>
      <c r="C88" s="977"/>
      <c r="D88" s="675"/>
      <c r="E88" s="962" t="s">
        <v>473</v>
      </c>
      <c r="F88" s="963"/>
      <c r="G88" s="380"/>
      <c r="H88" s="380"/>
      <c r="I88" s="380"/>
      <c r="J88" s="380"/>
      <c r="K88" s="381"/>
      <c r="L88" s="382"/>
    </row>
    <row r="89" spans="1:12" s="669" customFormat="1" ht="15" customHeight="1" outlineLevel="1">
      <c r="B89" s="377"/>
      <c r="C89" s="977"/>
      <c r="E89" s="956" t="s">
        <v>474</v>
      </c>
      <c r="F89" s="957"/>
      <c r="G89" s="385"/>
      <c r="H89" s="385"/>
      <c r="I89" s="385"/>
      <c r="J89" s="385"/>
      <c r="K89" s="386"/>
      <c r="L89" s="382"/>
    </row>
    <row r="90" spans="1:12" s="671" customFormat="1" ht="15" customHeight="1">
      <c r="B90" s="670"/>
      <c r="C90" s="977"/>
      <c r="D90" s="918" t="s">
        <v>475</v>
      </c>
      <c r="E90" s="919"/>
      <c r="F90" s="920"/>
      <c r="G90" s="411" t="str">
        <f>IFERROR(G88/G85,"-")</f>
        <v>-</v>
      </c>
      <c r="H90" s="411" t="str">
        <f>IFERROR(H88/H85,"-")</f>
        <v>-</v>
      </c>
      <c r="I90" s="411" t="str">
        <f>IFERROR(I88/I85,"-")</f>
        <v>-</v>
      </c>
      <c r="J90" s="411" t="str">
        <f>IFERROR(J88/J85,"-")</f>
        <v>-</v>
      </c>
      <c r="K90" s="412" t="str">
        <f>IFERROR(K88/K85,"-")</f>
        <v>-</v>
      </c>
      <c r="L90" s="672"/>
    </row>
    <row r="91" spans="1:12" s="418" customFormat="1" ht="12.75">
      <c r="A91" s="413"/>
      <c r="B91" s="414"/>
      <c r="C91" s="996"/>
      <c r="D91" s="997" t="s">
        <v>476</v>
      </c>
      <c r="E91" s="997"/>
      <c r="F91" s="998"/>
      <c r="G91" s="415"/>
      <c r="H91" s="415"/>
      <c r="I91" s="415"/>
      <c r="J91" s="415"/>
      <c r="K91" s="416"/>
      <c r="L91" s="417"/>
    </row>
    <row r="92" spans="1:12" s="419" customFormat="1" ht="12" thickBot="1">
      <c r="B92" s="674"/>
      <c r="C92" s="996"/>
      <c r="D92" s="999" t="s">
        <v>477</v>
      </c>
      <c r="E92" s="999"/>
      <c r="F92" s="1000"/>
      <c r="G92" s="421"/>
      <c r="H92" s="422">
        <f>IF((H91-G91)/30&lt;0,"No Data",(H91-G91)/30)</f>
        <v>0</v>
      </c>
      <c r="I92" s="422">
        <f>IF((I91-H91)/30&lt;0,"No Data",(I91-H91)/30)</f>
        <v>0</v>
      </c>
      <c r="J92" s="422">
        <f>IF((J91-I91)/30&lt;0,"No Data",(J91-I91)/30)</f>
        <v>0</v>
      </c>
      <c r="K92" s="423">
        <f>IF((K91-J91)/30&lt;0,"No Data",(K91-J91)/30)</f>
        <v>0</v>
      </c>
      <c r="L92" s="424"/>
    </row>
    <row r="93" spans="1:12" ht="16.5" customHeight="1" thickBot="1">
      <c r="A93" s="419"/>
      <c r="B93" s="649"/>
      <c r="C93" s="925" t="s">
        <v>23</v>
      </c>
      <c r="D93" s="926"/>
      <c r="E93" s="926"/>
      <c r="F93" s="926"/>
      <c r="G93" s="425">
        <f>G85-SUM(G88:G89)</f>
        <v>0</v>
      </c>
      <c r="H93" s="425">
        <f>H85-SUM(H88:H89)</f>
        <v>0</v>
      </c>
      <c r="I93" s="425">
        <f>I85-SUM(I88:I89)</f>
        <v>0</v>
      </c>
      <c r="J93" s="425">
        <f>J85-SUM(J88:J89)</f>
        <v>0</v>
      </c>
      <c r="K93" s="426">
        <f>K85-SUM(K88:K89)</f>
        <v>0</v>
      </c>
      <c r="L93" s="651"/>
    </row>
    <row r="94" spans="1:12" ht="7.5" customHeight="1">
      <c r="B94" s="649"/>
      <c r="C94" s="932"/>
      <c r="D94" s="933"/>
      <c r="E94" s="933"/>
      <c r="F94" s="933"/>
      <c r="G94" s="933"/>
      <c r="H94" s="933"/>
      <c r="I94" s="933"/>
      <c r="J94" s="933"/>
      <c r="K94" s="934"/>
      <c r="L94" s="651"/>
    </row>
    <row r="95" spans="1:12" ht="14.25" customHeight="1" thickBot="1">
      <c r="B95" s="649"/>
      <c r="C95" s="649"/>
      <c r="D95" s="918" t="s">
        <v>478</v>
      </c>
      <c r="E95" s="919"/>
      <c r="F95" s="920"/>
      <c r="G95" s="387"/>
      <c r="H95" s="387"/>
      <c r="I95" s="387"/>
      <c r="J95" s="387"/>
      <c r="K95" s="388"/>
      <c r="L95" s="651"/>
    </row>
    <row r="96" spans="1:12" ht="16.5" customHeight="1" thickBot="1">
      <c r="A96" s="419"/>
      <c r="B96" s="649"/>
      <c r="C96" s="925" t="s">
        <v>479</v>
      </c>
      <c r="D96" s="926"/>
      <c r="E96" s="926"/>
      <c r="F96" s="926"/>
      <c r="G96" s="425">
        <f>G93+G95</f>
        <v>0</v>
      </c>
      <c r="H96" s="425">
        <f>H93+H95</f>
        <v>0</v>
      </c>
      <c r="I96" s="425">
        <f>I93+I95</f>
        <v>0</v>
      </c>
      <c r="J96" s="425">
        <f>J93+J95</f>
        <v>0</v>
      </c>
      <c r="K96" s="426">
        <f>K93+K95</f>
        <v>0</v>
      </c>
      <c r="L96" s="651"/>
    </row>
    <row r="97" spans="1:12" ht="15" customHeight="1">
      <c r="B97" s="649"/>
      <c r="C97" s="649"/>
      <c r="D97" s="918" t="s">
        <v>480</v>
      </c>
      <c r="E97" s="919"/>
      <c r="F97" s="920"/>
      <c r="G97" s="387">
        <f>G98+G99</f>
        <v>0</v>
      </c>
      <c r="H97" s="387">
        <f>H98+H99</f>
        <v>0</v>
      </c>
      <c r="I97" s="387">
        <f>I98+I99</f>
        <v>0</v>
      </c>
      <c r="J97" s="387">
        <f>J98+J99</f>
        <v>0</v>
      </c>
      <c r="K97" s="388">
        <f>K98+K99</f>
        <v>0</v>
      </c>
      <c r="L97" s="651"/>
    </row>
    <row r="98" spans="1:12" s="669" customFormat="1" ht="15" customHeight="1" outlineLevel="1">
      <c r="B98" s="377"/>
      <c r="C98" s="377"/>
      <c r="D98" s="675"/>
      <c r="E98" s="980" t="s">
        <v>481</v>
      </c>
      <c r="F98" s="981"/>
      <c r="G98" s="380"/>
      <c r="H98" s="380"/>
      <c r="I98" s="380"/>
      <c r="J98" s="380"/>
      <c r="K98" s="381"/>
      <c r="L98" s="382"/>
    </row>
    <row r="99" spans="1:12" s="669" customFormat="1" ht="15" customHeight="1" outlineLevel="1">
      <c r="B99" s="377"/>
      <c r="C99" s="377"/>
      <c r="E99" s="968" t="s">
        <v>482</v>
      </c>
      <c r="F99" s="969"/>
      <c r="G99" s="385"/>
      <c r="H99" s="385"/>
      <c r="I99" s="385"/>
      <c r="J99" s="385"/>
      <c r="K99" s="386"/>
      <c r="L99" s="382"/>
    </row>
    <row r="100" spans="1:12" s="671" customFormat="1" ht="15" customHeight="1">
      <c r="A100" s="650"/>
      <c r="B100" s="670"/>
      <c r="C100" s="993" t="s">
        <v>483</v>
      </c>
      <c r="D100" s="994"/>
      <c r="E100" s="994"/>
      <c r="F100" s="995"/>
      <c r="G100" s="427">
        <f>G93-G97</f>
        <v>0</v>
      </c>
      <c r="H100" s="427">
        <f>H93-H97</f>
        <v>0</v>
      </c>
      <c r="I100" s="427">
        <f>I93-I97</f>
        <v>0</v>
      </c>
      <c r="J100" s="427">
        <f>J93-J97</f>
        <v>0</v>
      </c>
      <c r="K100" s="428">
        <f>K93-K97</f>
        <v>0</v>
      </c>
      <c r="L100" s="672"/>
    </row>
    <row r="101" spans="1:12" s="671" customFormat="1" ht="15" customHeight="1">
      <c r="B101" s="670"/>
      <c r="C101" s="993" t="s">
        <v>484</v>
      </c>
      <c r="D101" s="994"/>
      <c r="E101" s="994"/>
      <c r="F101" s="995"/>
      <c r="G101" s="427">
        <f>G93+G58+G59+G64+G50</f>
        <v>0</v>
      </c>
      <c r="H101" s="427">
        <f>H93+H58+H59+H64+H50</f>
        <v>0</v>
      </c>
      <c r="I101" s="427">
        <f>I93+I58+I59+I64+I50</f>
        <v>0</v>
      </c>
      <c r="J101" s="427">
        <f>J93+J58+J59+J64+J50</f>
        <v>0</v>
      </c>
      <c r="K101" s="428">
        <f>K93+K58+K59+K64+K50</f>
        <v>0</v>
      </c>
      <c r="L101" s="672"/>
    </row>
    <row r="102" spans="1:12" ht="13.5" customHeight="1" thickBot="1">
      <c r="A102" s="671"/>
      <c r="B102" s="649"/>
      <c r="C102" s="660"/>
      <c r="D102" s="430"/>
      <c r="E102" s="430"/>
      <c r="F102" s="678"/>
      <c r="G102" s="432"/>
      <c r="H102" s="433"/>
      <c r="I102" s="433"/>
      <c r="J102" s="433"/>
      <c r="K102" s="434"/>
      <c r="L102" s="651"/>
    </row>
    <row r="103" spans="1:12" ht="20.25" thickBot="1">
      <c r="B103" s="649"/>
      <c r="C103" s="912" t="s">
        <v>485</v>
      </c>
      <c r="D103" s="913"/>
      <c r="E103" s="913"/>
      <c r="F103" s="913"/>
      <c r="G103" s="913"/>
      <c r="H103" s="913"/>
      <c r="I103" s="913"/>
      <c r="J103" s="913"/>
      <c r="K103" s="914"/>
      <c r="L103" s="651"/>
    </row>
    <row r="104" spans="1:12" ht="16.5" customHeight="1" thickBot="1">
      <c r="B104" s="649"/>
      <c r="C104" s="915" t="s">
        <v>218</v>
      </c>
      <c r="D104" s="916"/>
      <c r="E104" s="916"/>
      <c r="F104" s="917" t="s">
        <v>485</v>
      </c>
      <c r="G104" s="435" t="str">
        <f>G6</f>
        <v>-</v>
      </c>
      <c r="H104" s="435" t="str">
        <f>H6</f>
        <v>-</v>
      </c>
      <c r="I104" s="435" t="str">
        <f>I6</f>
        <v>-</v>
      </c>
      <c r="J104" s="435">
        <f>J6</f>
        <v>0</v>
      </c>
      <c r="K104" s="436">
        <f>K6</f>
        <v>366</v>
      </c>
      <c r="L104" s="651"/>
    </row>
    <row r="105" spans="1:12" ht="15" thickBot="1">
      <c r="B105" s="649"/>
      <c r="C105" s="898"/>
      <c r="D105" s="899"/>
      <c r="E105" s="899"/>
      <c r="F105" s="899"/>
      <c r="G105" s="899"/>
      <c r="H105" s="899"/>
      <c r="I105" s="899"/>
      <c r="J105" s="899"/>
      <c r="K105" s="900"/>
      <c r="L105" s="651"/>
    </row>
    <row r="106" spans="1:12" ht="18.75" thickBot="1">
      <c r="B106" s="649"/>
      <c r="C106" s="986" t="s">
        <v>486</v>
      </c>
      <c r="D106" s="987"/>
      <c r="E106" s="987"/>
      <c r="F106" s="987"/>
      <c r="G106" s="987"/>
      <c r="H106" s="987"/>
      <c r="I106" s="987"/>
      <c r="J106" s="987"/>
      <c r="K106" s="988"/>
      <c r="L106" s="651"/>
    </row>
    <row r="107" spans="1:12" ht="16.5" customHeight="1">
      <c r="B107" s="649"/>
      <c r="C107" s="951" t="s">
        <v>487</v>
      </c>
      <c r="D107" s="952"/>
      <c r="E107" s="952"/>
      <c r="F107" s="952"/>
      <c r="G107" s="454"/>
      <c r="H107" s="455"/>
      <c r="I107" s="455"/>
      <c r="J107" s="455"/>
      <c r="K107" s="456"/>
      <c r="L107" s="651"/>
    </row>
    <row r="108" spans="1:12" ht="16.5" customHeight="1">
      <c r="B108" s="649"/>
      <c r="C108" s="659"/>
      <c r="D108" s="989" t="s">
        <v>488</v>
      </c>
      <c r="E108" s="989"/>
      <c r="F108" s="990"/>
      <c r="G108" s="574">
        <f>SUM(G109:G113)</f>
        <v>0</v>
      </c>
      <c r="H108" s="574">
        <f>SUM(H109:H113)</f>
        <v>0</v>
      </c>
      <c r="I108" s="574">
        <f>SUM(I109:I113)</f>
        <v>0</v>
      </c>
      <c r="J108" s="574">
        <f>SUM(J109:J113)</f>
        <v>0</v>
      </c>
      <c r="K108" s="388">
        <f>SUM(K109:K113)</f>
        <v>0</v>
      </c>
      <c r="L108" s="651"/>
    </row>
    <row r="109" spans="1:12" s="669" customFormat="1" ht="15" customHeight="1" outlineLevel="1">
      <c r="B109" s="377"/>
      <c r="C109" s="977"/>
      <c r="D109" s="675"/>
      <c r="E109" s="962" t="s">
        <v>489</v>
      </c>
      <c r="F109" s="963"/>
      <c r="G109" s="380"/>
      <c r="H109" s="380"/>
      <c r="I109" s="441"/>
      <c r="J109" s="441"/>
      <c r="K109" s="575"/>
      <c r="L109" s="382"/>
    </row>
    <row r="110" spans="1:12" s="669" customFormat="1" ht="15" customHeight="1" outlineLevel="1">
      <c r="B110" s="377"/>
      <c r="C110" s="977"/>
      <c r="D110" s="569"/>
      <c r="E110" s="982" t="s">
        <v>490</v>
      </c>
      <c r="F110" s="969"/>
      <c r="G110" s="570"/>
      <c r="H110" s="570"/>
      <c r="I110" s="570"/>
      <c r="J110" s="570"/>
      <c r="K110" s="386"/>
      <c r="L110" s="382"/>
    </row>
    <row r="111" spans="1:12" s="669" customFormat="1" ht="15" customHeight="1" outlineLevel="1">
      <c r="B111" s="377"/>
      <c r="C111" s="977"/>
      <c r="D111" s="569"/>
      <c r="E111" s="982" t="s">
        <v>491</v>
      </c>
      <c r="F111" s="969"/>
      <c r="G111" s="570"/>
      <c r="H111" s="570"/>
      <c r="I111" s="570"/>
      <c r="J111" s="570"/>
      <c r="K111" s="386"/>
      <c r="L111" s="382"/>
    </row>
    <row r="112" spans="1:12" s="669" customFormat="1" ht="15" customHeight="1" outlineLevel="1">
      <c r="B112" s="377"/>
      <c r="C112" s="977"/>
      <c r="D112" s="569"/>
      <c r="E112" s="982" t="s">
        <v>492</v>
      </c>
      <c r="F112" s="969"/>
      <c r="G112" s="570"/>
      <c r="H112" s="570"/>
      <c r="I112" s="570"/>
      <c r="J112" s="570"/>
      <c r="K112" s="386"/>
      <c r="L112" s="382"/>
    </row>
    <row r="113" spans="1:12" s="669" customFormat="1" ht="15" customHeight="1" outlineLevel="1">
      <c r="B113" s="377"/>
      <c r="C113" s="977"/>
      <c r="D113" s="569"/>
      <c r="E113" s="982" t="s">
        <v>493</v>
      </c>
      <c r="F113" s="969"/>
      <c r="G113" s="570"/>
      <c r="H113" s="570"/>
      <c r="I113" s="570"/>
      <c r="J113" s="570"/>
      <c r="K113" s="386"/>
      <c r="L113" s="382"/>
    </row>
    <row r="114" spans="1:12" s="671" customFormat="1" ht="15" customHeight="1">
      <c r="B114" s="670"/>
      <c r="C114" s="977"/>
      <c r="D114" s="991" t="s">
        <v>494</v>
      </c>
      <c r="E114" s="992"/>
      <c r="F114" s="920"/>
      <c r="G114" s="574">
        <f>SUM(G115:G120)</f>
        <v>0</v>
      </c>
      <c r="H114" s="574">
        <f t="shared" ref="H114:K114" si="2">SUM(H115:H120)</f>
        <v>0</v>
      </c>
      <c r="I114" s="574">
        <f t="shared" si="2"/>
        <v>0</v>
      </c>
      <c r="J114" s="574">
        <f t="shared" si="2"/>
        <v>0</v>
      </c>
      <c r="K114" s="388">
        <f t="shared" si="2"/>
        <v>0</v>
      </c>
      <c r="L114" s="672"/>
    </row>
    <row r="115" spans="1:12" s="669" customFormat="1" ht="15" customHeight="1" outlineLevel="1">
      <c r="B115" s="377"/>
      <c r="C115" s="977"/>
      <c r="D115" s="675"/>
      <c r="E115" s="980" t="s">
        <v>495</v>
      </c>
      <c r="F115" s="981"/>
      <c r="G115" s="407"/>
      <c r="H115" s="407"/>
      <c r="I115" s="407"/>
      <c r="J115" s="407"/>
      <c r="K115" s="575"/>
      <c r="L115" s="382"/>
    </row>
    <row r="116" spans="1:12" s="669" customFormat="1" ht="15" customHeight="1" outlineLevel="1">
      <c r="B116" s="377"/>
      <c r="C116" s="977"/>
      <c r="D116" s="569"/>
      <c r="E116" s="982" t="s">
        <v>496</v>
      </c>
      <c r="F116" s="969"/>
      <c r="G116" s="570"/>
      <c r="H116" s="570"/>
      <c r="I116" s="570"/>
      <c r="J116" s="570"/>
      <c r="K116" s="386"/>
      <c r="L116" s="382"/>
    </row>
    <row r="117" spans="1:12" s="669" customFormat="1" ht="15" customHeight="1" outlineLevel="1">
      <c r="B117" s="377"/>
      <c r="C117" s="977"/>
      <c r="D117" s="569"/>
      <c r="E117" s="983" t="s">
        <v>27</v>
      </c>
      <c r="F117" s="957"/>
      <c r="G117" s="673"/>
      <c r="H117" s="570"/>
      <c r="I117" s="570"/>
      <c r="J117" s="570"/>
      <c r="K117" s="386"/>
      <c r="L117" s="382"/>
    </row>
    <row r="118" spans="1:12" s="669" customFormat="1" ht="15" customHeight="1" outlineLevel="1">
      <c r="B118" s="377"/>
      <c r="C118" s="977"/>
      <c r="D118" s="569"/>
      <c r="E118" s="983" t="s">
        <v>497</v>
      </c>
      <c r="F118" s="957"/>
      <c r="G118" s="570"/>
      <c r="H118" s="570"/>
      <c r="I118" s="570"/>
      <c r="J118" s="570"/>
      <c r="K118" s="386"/>
      <c r="L118" s="382"/>
    </row>
    <row r="119" spans="1:12" s="669" customFormat="1" ht="15" customHeight="1" outlineLevel="1" thickBot="1">
      <c r="B119" s="377"/>
      <c r="C119" s="977"/>
      <c r="D119" s="569"/>
      <c r="E119" s="983" t="s">
        <v>498</v>
      </c>
      <c r="F119" s="957"/>
      <c r="G119" s="673"/>
      <c r="H119" s="571"/>
      <c r="I119" s="571"/>
      <c r="J119" s="571"/>
      <c r="K119" s="386"/>
      <c r="L119" s="382"/>
    </row>
    <row r="120" spans="1:12" s="669" customFormat="1" ht="15" customHeight="1" outlineLevel="1" thickBot="1">
      <c r="B120" s="377"/>
      <c r="C120" s="572"/>
      <c r="D120" s="573"/>
      <c r="E120" s="984" t="s">
        <v>612</v>
      </c>
      <c r="F120" s="985"/>
      <c r="G120" s="442"/>
      <c r="H120" s="442"/>
      <c r="I120" s="442"/>
      <c r="J120" s="442"/>
      <c r="K120" s="577"/>
      <c r="L120" s="382"/>
    </row>
    <row r="121" spans="1:12" ht="16.5" customHeight="1" thickBot="1">
      <c r="A121" s="671"/>
      <c r="B121" s="649"/>
      <c r="C121" s="930" t="s">
        <v>499</v>
      </c>
      <c r="D121" s="931"/>
      <c r="E121" s="931"/>
      <c r="F121" s="931"/>
      <c r="G121" s="393">
        <f>SUM(G108,G114)</f>
        <v>0</v>
      </c>
      <c r="H121" s="393">
        <f>SUM(H108,H114)</f>
        <v>0</v>
      </c>
      <c r="I121" s="393">
        <f>SUM(I108,I114)</f>
        <v>0</v>
      </c>
      <c r="J121" s="393">
        <f>SUM(J108,J114)</f>
        <v>0</v>
      </c>
      <c r="K121" s="394">
        <f>SUM(K108,K114)</f>
        <v>0</v>
      </c>
      <c r="L121" s="651"/>
    </row>
    <row r="122" spans="1:12" s="671" customFormat="1" ht="7.5" customHeight="1" thickBot="1">
      <c r="A122" s="650"/>
      <c r="B122" s="670"/>
      <c r="C122" s="977"/>
      <c r="D122" s="978"/>
      <c r="E122" s="978"/>
      <c r="F122" s="978"/>
      <c r="G122" s="978"/>
      <c r="H122" s="978"/>
      <c r="I122" s="978"/>
      <c r="J122" s="978"/>
      <c r="K122" s="979"/>
      <c r="L122" s="672"/>
    </row>
    <row r="123" spans="1:12" ht="16.5" customHeight="1" thickBot="1">
      <c r="A123" s="443"/>
      <c r="B123" s="649"/>
      <c r="C123" s="930" t="s">
        <v>500</v>
      </c>
      <c r="D123" s="931"/>
      <c r="E123" s="931"/>
      <c r="F123" s="931" t="s">
        <v>501</v>
      </c>
      <c r="G123" s="393">
        <f>G121-G117+G131+G151-G162-G182-G205</f>
        <v>0</v>
      </c>
      <c r="H123" s="393">
        <f>H121-H117+H131+H151-H162-H182-H205</f>
        <v>0</v>
      </c>
      <c r="I123" s="393">
        <f>I121-I117+I131+I151-I162-I182-I205</f>
        <v>0</v>
      </c>
      <c r="J123" s="393">
        <f>J121-J117+J131+J151-J162-J182-J205</f>
        <v>0</v>
      </c>
      <c r="K123" s="394">
        <f>K121-K117+K131+K151-K162-K182-K205</f>
        <v>0</v>
      </c>
      <c r="L123" s="651"/>
    </row>
    <row r="124" spans="1:12" ht="7.5" customHeight="1">
      <c r="B124" s="649"/>
      <c r="C124" s="932"/>
      <c r="D124" s="933"/>
      <c r="E124" s="933"/>
      <c r="F124" s="933"/>
      <c r="G124" s="933"/>
      <c r="H124" s="933"/>
      <c r="I124" s="933"/>
      <c r="J124" s="933"/>
      <c r="K124" s="934"/>
      <c r="L124" s="651"/>
    </row>
    <row r="125" spans="1:12" ht="16.5" customHeight="1">
      <c r="B125" s="649"/>
      <c r="C125" s="935" t="s">
        <v>502</v>
      </c>
      <c r="D125" s="936"/>
      <c r="E125" s="936"/>
      <c r="F125" s="936"/>
      <c r="G125" s="437"/>
      <c r="H125" s="438"/>
      <c r="I125" s="438"/>
      <c r="J125" s="438"/>
      <c r="K125" s="439"/>
      <c r="L125" s="651"/>
    </row>
    <row r="126" spans="1:12" ht="16.5" customHeight="1">
      <c r="B126" s="649"/>
      <c r="C126" s="935" t="s">
        <v>503</v>
      </c>
      <c r="D126" s="936"/>
      <c r="E126" s="936"/>
      <c r="F126" s="936"/>
      <c r="G126" s="437"/>
      <c r="H126" s="438"/>
      <c r="I126" s="438"/>
      <c r="J126" s="438"/>
      <c r="K126" s="439"/>
      <c r="L126" s="651"/>
    </row>
    <row r="127" spans="1:12" s="671" customFormat="1" ht="15" customHeight="1">
      <c r="A127" s="650"/>
      <c r="B127" s="670"/>
      <c r="C127" s="444"/>
      <c r="D127" s="918" t="s">
        <v>504</v>
      </c>
      <c r="E127" s="919"/>
      <c r="F127" s="920"/>
      <c r="G127" s="387">
        <f>SUM(G128:G134)</f>
        <v>0</v>
      </c>
      <c r="H127" s="387">
        <f>SUM(H128:H134)</f>
        <v>0</v>
      </c>
      <c r="I127" s="387">
        <f>SUM(I128:I134)</f>
        <v>0</v>
      </c>
      <c r="J127" s="387">
        <f>SUM(J128:J134)</f>
        <v>0</v>
      </c>
      <c r="K127" s="388">
        <f>SUM(K128:K134)</f>
        <v>0</v>
      </c>
      <c r="L127" s="672"/>
    </row>
    <row r="128" spans="1:12" s="669" customFormat="1" ht="13.5" customHeight="1" outlineLevel="1">
      <c r="A128" s="671"/>
      <c r="B128" s="377"/>
      <c r="C128" s="444"/>
      <c r="D128" s="675"/>
      <c r="E128" s="962" t="s">
        <v>505</v>
      </c>
      <c r="F128" s="963"/>
      <c r="G128" s="407"/>
      <c r="H128" s="380"/>
      <c r="I128" s="380"/>
      <c r="J128" s="380"/>
      <c r="K128" s="381"/>
      <c r="L128" s="382"/>
    </row>
    <row r="129" spans="1:12" s="669" customFormat="1" ht="13.5" customHeight="1" outlineLevel="1">
      <c r="B129" s="377"/>
      <c r="C129" s="444"/>
      <c r="E129" s="956" t="s">
        <v>506</v>
      </c>
      <c r="F129" s="957"/>
      <c r="G129" s="385"/>
      <c r="H129" s="385"/>
      <c r="I129" s="385"/>
      <c r="J129" s="385"/>
      <c r="K129" s="386"/>
      <c r="L129" s="382"/>
    </row>
    <row r="130" spans="1:12" s="669" customFormat="1" ht="13.5" customHeight="1" outlineLevel="1">
      <c r="B130" s="377"/>
      <c r="C130" s="444"/>
      <c r="E130" s="956" t="s">
        <v>507</v>
      </c>
      <c r="F130" s="957"/>
      <c r="G130" s="385"/>
      <c r="H130" s="385"/>
      <c r="I130" s="385"/>
      <c r="J130" s="385"/>
      <c r="K130" s="386"/>
      <c r="L130" s="382"/>
    </row>
    <row r="131" spans="1:12" s="671" customFormat="1" ht="15" customHeight="1" outlineLevel="1">
      <c r="B131" s="445"/>
      <c r="C131" s="670"/>
      <c r="E131" s="956" t="s">
        <v>508</v>
      </c>
      <c r="F131" s="957"/>
      <c r="G131" s="385"/>
      <c r="H131" s="385"/>
      <c r="I131" s="385"/>
      <c r="J131" s="385"/>
      <c r="K131" s="386"/>
      <c r="L131" s="672"/>
    </row>
    <row r="132" spans="1:12" s="669" customFormat="1" ht="13.5" customHeight="1" outlineLevel="1">
      <c r="B132" s="377"/>
      <c r="C132" s="444"/>
      <c r="E132" s="956" t="s">
        <v>509</v>
      </c>
      <c r="F132" s="957"/>
      <c r="G132" s="385"/>
      <c r="H132" s="385"/>
      <c r="I132" s="385"/>
      <c r="J132" s="385"/>
      <c r="K132" s="386"/>
      <c r="L132" s="382"/>
    </row>
    <row r="133" spans="1:12" s="669" customFormat="1" ht="13.5" customHeight="1" outlineLevel="1">
      <c r="B133" s="377"/>
      <c r="C133" s="444"/>
      <c r="E133" s="956" t="s">
        <v>510</v>
      </c>
      <c r="F133" s="957"/>
      <c r="G133" s="385"/>
      <c r="H133" s="385"/>
      <c r="I133" s="385"/>
      <c r="J133" s="385"/>
      <c r="K133" s="386"/>
      <c r="L133" s="382"/>
    </row>
    <row r="134" spans="1:12" s="671" customFormat="1" ht="15" customHeight="1" outlineLevel="1">
      <c r="B134" s="670"/>
      <c r="C134" s="444"/>
      <c r="E134" s="956" t="s">
        <v>511</v>
      </c>
      <c r="F134" s="957"/>
      <c r="G134" s="385"/>
      <c r="H134" s="385"/>
      <c r="I134" s="385"/>
      <c r="J134" s="385"/>
      <c r="K134" s="386"/>
      <c r="L134" s="672"/>
    </row>
    <row r="135" spans="1:12" s="671" customFormat="1" ht="15" customHeight="1">
      <c r="A135" s="669"/>
      <c r="B135" s="670"/>
      <c r="C135" s="444"/>
      <c r="D135" s="918" t="s">
        <v>512</v>
      </c>
      <c r="E135" s="919"/>
      <c r="F135" s="920"/>
      <c r="G135" s="385"/>
      <c r="H135" s="389"/>
      <c r="I135" s="389"/>
      <c r="J135" s="389"/>
      <c r="K135" s="390"/>
      <c r="L135" s="672"/>
    </row>
    <row r="136" spans="1:12" s="671" customFormat="1" ht="15" customHeight="1">
      <c r="B136" s="670"/>
      <c r="C136" s="444"/>
      <c r="D136" s="918" t="s">
        <v>513</v>
      </c>
      <c r="E136" s="919"/>
      <c r="F136" s="920"/>
      <c r="G136" s="387">
        <f>SUM(G137:G138)</f>
        <v>0</v>
      </c>
      <c r="H136" s="387">
        <f>SUM(H137:H138)</f>
        <v>0</v>
      </c>
      <c r="I136" s="387">
        <f>SUM(I137:I138)</f>
        <v>0</v>
      </c>
      <c r="J136" s="387">
        <f>SUM(J137:J138)</f>
        <v>0</v>
      </c>
      <c r="K136" s="388">
        <f>SUM(K137:K138)</f>
        <v>0</v>
      </c>
      <c r="L136" s="672"/>
    </row>
    <row r="137" spans="1:12" s="671" customFormat="1" ht="15" customHeight="1" outlineLevel="1">
      <c r="B137" s="670"/>
      <c r="C137" s="444"/>
      <c r="D137" s="675"/>
      <c r="E137" s="962" t="s">
        <v>514</v>
      </c>
      <c r="F137" s="963"/>
      <c r="G137" s="407"/>
      <c r="H137" s="380"/>
      <c r="I137" s="380"/>
      <c r="J137" s="380"/>
      <c r="K137" s="381"/>
      <c r="L137" s="672"/>
    </row>
    <row r="138" spans="1:12" s="671" customFormat="1" ht="15" customHeight="1" outlineLevel="1">
      <c r="B138" s="670"/>
      <c r="C138" s="444"/>
      <c r="D138" s="656"/>
      <c r="E138" s="956" t="s">
        <v>170</v>
      </c>
      <c r="F138" s="957"/>
      <c r="G138" s="385"/>
      <c r="H138" s="389"/>
      <c r="I138" s="389"/>
      <c r="J138" s="389"/>
      <c r="K138" s="390"/>
      <c r="L138" s="672"/>
    </row>
    <row r="139" spans="1:12" s="671" customFormat="1" ht="15" customHeight="1">
      <c r="B139" s="670"/>
      <c r="C139" s="444"/>
      <c r="D139" s="918" t="s">
        <v>515</v>
      </c>
      <c r="E139" s="919"/>
      <c r="F139" s="920"/>
      <c r="G139" s="389">
        <f>SUM(G140:G141)</f>
        <v>0</v>
      </c>
      <c r="H139" s="389">
        <f t="shared" ref="H139:K139" si="3">SUM(H140:H141)</f>
        <v>0</v>
      </c>
      <c r="I139" s="389">
        <f t="shared" si="3"/>
        <v>0</v>
      </c>
      <c r="J139" s="389">
        <f t="shared" si="3"/>
        <v>0</v>
      </c>
      <c r="K139" s="390">
        <f t="shared" si="3"/>
        <v>0</v>
      </c>
      <c r="L139" s="672"/>
    </row>
    <row r="140" spans="1:12" s="671" customFormat="1" ht="15" customHeight="1" outlineLevel="1">
      <c r="B140" s="670"/>
      <c r="C140" s="444"/>
      <c r="D140" s="675"/>
      <c r="E140" s="962" t="s">
        <v>516</v>
      </c>
      <c r="F140" s="963"/>
      <c r="G140" s="407"/>
      <c r="H140" s="380"/>
      <c r="I140" s="380"/>
      <c r="J140" s="380"/>
      <c r="K140" s="381"/>
      <c r="L140" s="672"/>
    </row>
    <row r="141" spans="1:12" s="669" customFormat="1" ht="13.5" customHeight="1" outlineLevel="1">
      <c r="B141" s="377"/>
      <c r="C141" s="444"/>
      <c r="E141" s="956" t="s">
        <v>170</v>
      </c>
      <c r="F141" s="957"/>
      <c r="G141" s="385"/>
      <c r="H141" s="385"/>
      <c r="I141" s="385"/>
      <c r="J141" s="385"/>
      <c r="K141" s="386"/>
      <c r="L141" s="382"/>
    </row>
    <row r="142" spans="1:12" s="671" customFormat="1" ht="15" customHeight="1" thickBot="1">
      <c r="B142" s="670"/>
      <c r="C142" s="447"/>
      <c r="D142" s="972" t="s">
        <v>517</v>
      </c>
      <c r="E142" s="973"/>
      <c r="F142" s="974"/>
      <c r="G142" s="448"/>
      <c r="H142" s="391"/>
      <c r="I142" s="391"/>
      <c r="J142" s="391"/>
      <c r="K142" s="392"/>
      <c r="L142" s="672"/>
    </row>
    <row r="143" spans="1:12" ht="16.5" customHeight="1" thickBot="1">
      <c r="A143" s="671"/>
      <c r="B143" s="649"/>
      <c r="C143" s="975" t="s">
        <v>518</v>
      </c>
      <c r="D143" s="976"/>
      <c r="E143" s="976"/>
      <c r="F143" s="976"/>
      <c r="G143" s="402">
        <f>G127+G135+G136+G139+G142</f>
        <v>0</v>
      </c>
      <c r="H143" s="402">
        <f>H127+H135+H136+H139+H142</f>
        <v>0</v>
      </c>
      <c r="I143" s="402">
        <f>I127+I135+I136+I139+I142</f>
        <v>0</v>
      </c>
      <c r="J143" s="402">
        <f>SUM(J135,J136,J139,J142,J127)</f>
        <v>0</v>
      </c>
      <c r="K143" s="403">
        <f>SUM(K135:K142,K127)</f>
        <v>0</v>
      </c>
      <c r="L143" s="651"/>
    </row>
    <row r="144" spans="1:12" ht="7.5" customHeight="1">
      <c r="B144" s="649"/>
      <c r="C144" s="932"/>
      <c r="D144" s="933"/>
      <c r="E144" s="933"/>
      <c r="F144" s="933"/>
      <c r="G144" s="933"/>
      <c r="H144" s="933"/>
      <c r="I144" s="933"/>
      <c r="J144" s="933"/>
      <c r="K144" s="934"/>
      <c r="L144" s="651"/>
    </row>
    <row r="145" spans="1:12" ht="16.5" customHeight="1">
      <c r="B145" s="649"/>
      <c r="C145" s="935" t="s">
        <v>519</v>
      </c>
      <c r="D145" s="936"/>
      <c r="E145" s="936"/>
      <c r="F145" s="936"/>
      <c r="G145" s="437"/>
      <c r="H145" s="438"/>
      <c r="I145" s="438"/>
      <c r="J145" s="438"/>
      <c r="K145" s="439"/>
      <c r="L145" s="651"/>
    </row>
    <row r="146" spans="1:12" s="671" customFormat="1" ht="15" customHeight="1">
      <c r="A146" s="650"/>
      <c r="B146" s="670"/>
      <c r="C146" s="935"/>
      <c r="D146" s="918" t="s">
        <v>520</v>
      </c>
      <c r="E146" s="919"/>
      <c r="F146" s="920"/>
      <c r="G146" s="387">
        <f>SUM(G147:G153)</f>
        <v>0</v>
      </c>
      <c r="H146" s="387">
        <f>SUM(H147:H153)</f>
        <v>0</v>
      </c>
      <c r="I146" s="387">
        <f>SUM(I147:I153)</f>
        <v>0</v>
      </c>
      <c r="J146" s="387">
        <f>SUM(J147:J153)</f>
        <v>0</v>
      </c>
      <c r="K146" s="388">
        <f>SUM(K147:K153)</f>
        <v>0</v>
      </c>
      <c r="L146" s="672"/>
    </row>
    <row r="147" spans="1:12" s="669" customFormat="1" ht="13.5" customHeight="1" outlineLevel="1">
      <c r="B147" s="377"/>
      <c r="C147" s="935"/>
      <c r="D147" s="675"/>
      <c r="E147" s="962" t="s">
        <v>521</v>
      </c>
      <c r="F147" s="963"/>
      <c r="G147" s="407"/>
      <c r="H147" s="380"/>
      <c r="I147" s="380"/>
      <c r="J147" s="380"/>
      <c r="K147" s="381"/>
      <c r="L147" s="382"/>
    </row>
    <row r="148" spans="1:12" s="669" customFormat="1" ht="15" customHeight="1" outlineLevel="1">
      <c r="B148" s="449"/>
      <c r="C148" s="935"/>
      <c r="E148" s="956" t="s">
        <v>522</v>
      </c>
      <c r="F148" s="957"/>
      <c r="G148" s="408"/>
      <c r="H148" s="408"/>
      <c r="I148" s="408"/>
      <c r="J148" s="408"/>
      <c r="K148" s="450"/>
      <c r="L148" s="382"/>
    </row>
    <row r="149" spans="1:12" s="669" customFormat="1" ht="15" customHeight="1" outlineLevel="1">
      <c r="B149" s="449"/>
      <c r="C149" s="935"/>
      <c r="E149" s="956" t="s">
        <v>523</v>
      </c>
      <c r="F149" s="957"/>
      <c r="G149" s="408"/>
      <c r="H149" s="408"/>
      <c r="I149" s="408"/>
      <c r="J149" s="408"/>
      <c r="K149" s="450"/>
      <c r="L149" s="382"/>
    </row>
    <row r="150" spans="1:12" s="669" customFormat="1" ht="15" customHeight="1" outlineLevel="1">
      <c r="B150" s="449"/>
      <c r="C150" s="935"/>
      <c r="E150" s="956" t="s">
        <v>507</v>
      </c>
      <c r="F150" s="957"/>
      <c r="G150" s="408"/>
      <c r="H150" s="408"/>
      <c r="I150" s="408"/>
      <c r="J150" s="408"/>
      <c r="K150" s="450"/>
      <c r="L150" s="382"/>
    </row>
    <row r="151" spans="1:12" s="669" customFormat="1" ht="13.5" customHeight="1" outlineLevel="1">
      <c r="B151" s="377"/>
      <c r="C151" s="935"/>
      <c r="E151" s="968" t="s">
        <v>508</v>
      </c>
      <c r="F151" s="969"/>
      <c r="G151" s="408"/>
      <c r="H151" s="385"/>
      <c r="I151" s="385"/>
      <c r="J151" s="385"/>
      <c r="K151" s="386"/>
      <c r="L151" s="382"/>
    </row>
    <row r="152" spans="1:12" s="669" customFormat="1" ht="13.5" customHeight="1" outlineLevel="1">
      <c r="B152" s="377"/>
      <c r="C152" s="935"/>
      <c r="E152" s="956" t="s">
        <v>509</v>
      </c>
      <c r="F152" s="957"/>
      <c r="G152" s="408"/>
      <c r="H152" s="385"/>
      <c r="I152" s="385"/>
      <c r="J152" s="385"/>
      <c r="K152" s="386"/>
      <c r="L152" s="382"/>
    </row>
    <row r="153" spans="1:12" s="669" customFormat="1" ht="13.5" customHeight="1" outlineLevel="1">
      <c r="B153" s="377"/>
      <c r="C153" s="935"/>
      <c r="E153" s="956" t="s">
        <v>170</v>
      </c>
      <c r="F153" s="957"/>
      <c r="G153" s="408"/>
      <c r="H153" s="408"/>
      <c r="I153" s="385"/>
      <c r="J153" s="385"/>
      <c r="K153" s="386"/>
      <c r="L153" s="382"/>
    </row>
    <row r="154" spans="1:12" s="671" customFormat="1" ht="15" customHeight="1">
      <c r="A154" s="669"/>
      <c r="B154" s="670"/>
      <c r="C154" s="935"/>
      <c r="D154" s="918" t="s">
        <v>524</v>
      </c>
      <c r="E154" s="919"/>
      <c r="F154" s="920"/>
      <c r="G154" s="387">
        <f>SUM(G155:G158)</f>
        <v>0</v>
      </c>
      <c r="H154" s="387">
        <f>SUM(H155:H158)</f>
        <v>0</v>
      </c>
      <c r="I154" s="387">
        <f>SUM(I155:I158)</f>
        <v>0</v>
      </c>
      <c r="J154" s="387">
        <f>SUM(J155:J158)</f>
        <v>0</v>
      </c>
      <c r="K154" s="388">
        <f>SUM(K155:K158)</f>
        <v>0</v>
      </c>
      <c r="L154" s="672"/>
    </row>
    <row r="155" spans="1:12" s="669" customFormat="1" ht="15" customHeight="1" outlineLevel="1">
      <c r="B155" s="377"/>
      <c r="C155" s="935"/>
      <c r="D155" s="667"/>
      <c r="E155" s="962" t="s">
        <v>525</v>
      </c>
      <c r="F155" s="963"/>
      <c r="G155" s="407"/>
      <c r="H155" s="380"/>
      <c r="I155" s="380"/>
      <c r="J155" s="380"/>
      <c r="K155" s="381"/>
      <c r="L155" s="382"/>
    </row>
    <row r="156" spans="1:12" s="669" customFormat="1" ht="15" customHeight="1" outlineLevel="1">
      <c r="B156" s="377"/>
      <c r="C156" s="935"/>
      <c r="E156" s="964" t="s">
        <v>526</v>
      </c>
      <c r="F156" s="965"/>
      <c r="G156" s="385"/>
      <c r="H156" s="385"/>
      <c r="I156" s="385"/>
      <c r="J156" s="385"/>
      <c r="K156" s="386"/>
      <c r="L156" s="382"/>
    </row>
    <row r="157" spans="1:12" s="669" customFormat="1" ht="15" customHeight="1" outlineLevel="1">
      <c r="B157" s="377"/>
      <c r="C157" s="935"/>
      <c r="E157" s="966" t="s">
        <v>516</v>
      </c>
      <c r="F157" s="967"/>
      <c r="G157" s="385"/>
      <c r="H157" s="385"/>
      <c r="I157" s="385"/>
      <c r="J157" s="385"/>
      <c r="K157" s="386"/>
      <c r="L157" s="382"/>
    </row>
    <row r="158" spans="1:12" s="669" customFormat="1" ht="15" customHeight="1" outlineLevel="1">
      <c r="B158" s="377"/>
      <c r="C158" s="935"/>
      <c r="E158" s="966" t="s">
        <v>170</v>
      </c>
      <c r="F158" s="967"/>
      <c r="G158" s="385"/>
      <c r="H158" s="385"/>
      <c r="I158" s="408"/>
      <c r="J158" s="408"/>
      <c r="K158" s="386"/>
      <c r="L158" s="382"/>
    </row>
    <row r="159" spans="1:12" s="671" customFormat="1" ht="15" customHeight="1">
      <c r="B159" s="670"/>
      <c r="C159" s="935"/>
      <c r="D159" s="918" t="s">
        <v>527</v>
      </c>
      <c r="E159" s="919"/>
      <c r="F159" s="920"/>
      <c r="G159" s="389"/>
      <c r="H159" s="389"/>
      <c r="I159" s="387"/>
      <c r="J159" s="387"/>
      <c r="K159" s="390"/>
      <c r="L159" s="672"/>
    </row>
    <row r="160" spans="1:12" s="671" customFormat="1" ht="15" customHeight="1">
      <c r="B160" s="670"/>
      <c r="C160" s="935"/>
      <c r="D160" s="918" t="s">
        <v>528</v>
      </c>
      <c r="E160" s="919"/>
      <c r="F160" s="920"/>
      <c r="G160" s="387">
        <f>SUM(G161:G163)</f>
        <v>0</v>
      </c>
      <c r="H160" s="387">
        <f>SUM(H161:H163)</f>
        <v>0</v>
      </c>
      <c r="I160" s="387">
        <f>SUM(I161:I163)</f>
        <v>0</v>
      </c>
      <c r="J160" s="387">
        <f>SUM(J161:J163)</f>
        <v>0</v>
      </c>
      <c r="K160" s="388">
        <f>SUM(K161:K163)</f>
        <v>0</v>
      </c>
      <c r="L160" s="672"/>
    </row>
    <row r="161" spans="1:13" s="669" customFormat="1" ht="15" customHeight="1" outlineLevel="1">
      <c r="B161" s="377"/>
      <c r="C161" s="935"/>
      <c r="D161" s="667"/>
      <c r="E161" s="962" t="s">
        <v>529</v>
      </c>
      <c r="F161" s="963"/>
      <c r="G161" s="407"/>
      <c r="H161" s="380"/>
      <c r="I161" s="380"/>
      <c r="J161" s="380"/>
      <c r="K161" s="381"/>
      <c r="L161" s="382"/>
    </row>
    <row r="162" spans="1:13" s="669" customFormat="1" ht="15" customHeight="1" outlineLevel="1">
      <c r="B162" s="377"/>
      <c r="C162" s="935"/>
      <c r="D162" s="665"/>
      <c r="E162" s="956" t="s">
        <v>530</v>
      </c>
      <c r="F162" s="957"/>
      <c r="G162" s="408"/>
      <c r="H162" s="385"/>
      <c r="I162" s="385"/>
      <c r="J162" s="385"/>
      <c r="K162" s="386"/>
      <c r="L162" s="382"/>
    </row>
    <row r="163" spans="1:13" s="669" customFormat="1" ht="15" customHeight="1" outlineLevel="1" thickBot="1">
      <c r="B163" s="377"/>
      <c r="C163" s="953"/>
      <c r="D163" s="677"/>
      <c r="E163" s="970" t="s">
        <v>170</v>
      </c>
      <c r="F163" s="971"/>
      <c r="G163" s="442"/>
      <c r="H163" s="400"/>
      <c r="I163" s="400"/>
      <c r="J163" s="400"/>
      <c r="K163" s="401"/>
      <c r="L163" s="382"/>
    </row>
    <row r="164" spans="1:13" ht="16.5" customHeight="1" thickBot="1">
      <c r="A164" s="671"/>
      <c r="B164" s="649"/>
      <c r="C164" s="930" t="s">
        <v>531</v>
      </c>
      <c r="D164" s="931"/>
      <c r="E164" s="931"/>
      <c r="F164" s="931" t="s">
        <v>532</v>
      </c>
      <c r="G164" s="393">
        <f>G146+G154+G159+G160</f>
        <v>0</v>
      </c>
      <c r="H164" s="393">
        <f>H146+H154+H159+H160</f>
        <v>0</v>
      </c>
      <c r="I164" s="393">
        <f>I146+I154+I159+I160</f>
        <v>0</v>
      </c>
      <c r="J164" s="393">
        <f>SUM(J146,J154,J159,J160)</f>
        <v>0</v>
      </c>
      <c r="K164" s="394">
        <f>SUM(K146,K154,K159,K160)</f>
        <v>0</v>
      </c>
      <c r="L164" s="651"/>
    </row>
    <row r="165" spans="1:13" ht="16.5" customHeight="1" thickBot="1">
      <c r="A165" s="671"/>
      <c r="B165" s="649"/>
      <c r="C165" s="928" t="s">
        <v>532</v>
      </c>
      <c r="D165" s="929"/>
      <c r="E165" s="929"/>
      <c r="F165" s="929"/>
      <c r="G165" s="452">
        <f>G121+G143+G164</f>
        <v>0</v>
      </c>
      <c r="H165" s="452">
        <f>H121+H143+H164</f>
        <v>0</v>
      </c>
      <c r="I165" s="452">
        <f>I121+I143+I164</f>
        <v>0</v>
      </c>
      <c r="J165" s="452">
        <f>J121+J143+J164</f>
        <v>0</v>
      </c>
      <c r="K165" s="453">
        <f>K121+K143+K164</f>
        <v>0</v>
      </c>
      <c r="L165" s="651"/>
    </row>
    <row r="166" spans="1:13" ht="16.5" customHeight="1" thickBot="1">
      <c r="B166" s="649"/>
      <c r="C166" s="932"/>
      <c r="D166" s="933"/>
      <c r="E166" s="933"/>
      <c r="F166" s="933"/>
      <c r="G166" s="933"/>
      <c r="H166" s="933"/>
      <c r="I166" s="933"/>
      <c r="J166" s="933"/>
      <c r="K166" s="934"/>
      <c r="L166" s="651"/>
    </row>
    <row r="167" spans="1:13" ht="18.75" thickBot="1">
      <c r="B167" s="649"/>
      <c r="C167" s="948" t="s">
        <v>533</v>
      </c>
      <c r="D167" s="949"/>
      <c r="E167" s="949"/>
      <c r="F167" s="949" t="s">
        <v>533</v>
      </c>
      <c r="G167" s="949"/>
      <c r="H167" s="949"/>
      <c r="I167" s="949"/>
      <c r="J167" s="949"/>
      <c r="K167" s="950"/>
      <c r="L167" s="651"/>
      <c r="M167" s="385"/>
    </row>
    <row r="168" spans="1:13" ht="16.5" customHeight="1">
      <c r="B168" s="649"/>
      <c r="C168" s="951" t="s">
        <v>534</v>
      </c>
      <c r="D168" s="952"/>
      <c r="E168" s="952"/>
      <c r="F168" s="952"/>
      <c r="G168" s="454"/>
      <c r="H168" s="455"/>
      <c r="I168" s="455"/>
      <c r="J168" s="455"/>
      <c r="K168" s="456"/>
      <c r="L168" s="651"/>
    </row>
    <row r="169" spans="1:13" s="671" customFormat="1" ht="15" customHeight="1">
      <c r="A169" s="650"/>
      <c r="B169" s="670"/>
      <c r="C169" s="935"/>
      <c r="D169" s="918" t="s">
        <v>535</v>
      </c>
      <c r="E169" s="919"/>
      <c r="F169" s="920"/>
      <c r="G169" s="387">
        <f>G170-G174+G175-G176+G177+G178</f>
        <v>0</v>
      </c>
      <c r="H169" s="387">
        <f>H170-H174+H175-H176+H177+H178</f>
        <v>0</v>
      </c>
      <c r="I169" s="387">
        <f>I170-I174+I175-I176+I177+I178</f>
        <v>0</v>
      </c>
      <c r="J169" s="387">
        <f>J170-J174+J175-J176+J177+J178</f>
        <v>0</v>
      </c>
      <c r="K169" s="388">
        <f>K170-K174+K175-K176+K177+K178</f>
        <v>0</v>
      </c>
      <c r="L169" s="672"/>
    </row>
    <row r="170" spans="1:13" s="671" customFormat="1" ht="12.75" outlineLevel="1">
      <c r="B170" s="670"/>
      <c r="C170" s="935"/>
      <c r="D170" s="374"/>
      <c r="E170" s="954" t="s">
        <v>536</v>
      </c>
      <c r="F170" s="955"/>
      <c r="G170" s="375">
        <f>SUM(G171:G173)</f>
        <v>0</v>
      </c>
      <c r="H170" s="375">
        <f>SUM(H171:H173)</f>
        <v>0</v>
      </c>
      <c r="I170" s="375">
        <f>SUM(I171:I173)</f>
        <v>0</v>
      </c>
      <c r="J170" s="375">
        <f>SUM(J171:J173)</f>
        <v>0</v>
      </c>
      <c r="K170" s="376">
        <f>SUM(K171:K173)</f>
        <v>0</v>
      </c>
      <c r="L170" s="672"/>
    </row>
    <row r="171" spans="1:13" s="669" customFormat="1" ht="13.5" customHeight="1" outlineLevel="1">
      <c r="B171" s="377"/>
      <c r="C171" s="935"/>
      <c r="E171" s="667"/>
      <c r="F171" s="668" t="s">
        <v>537</v>
      </c>
      <c r="G171" s="407"/>
      <c r="H171" s="380"/>
      <c r="I171" s="441"/>
      <c r="J171" s="441"/>
      <c r="K171" s="381"/>
      <c r="L171" s="382"/>
    </row>
    <row r="172" spans="1:13" s="669" customFormat="1" ht="13.5" customHeight="1" outlineLevel="1">
      <c r="B172" s="377"/>
      <c r="C172" s="935"/>
      <c r="E172" s="665"/>
      <c r="F172" s="666" t="s">
        <v>538</v>
      </c>
      <c r="G172" s="385"/>
      <c r="H172" s="385"/>
      <c r="I172" s="385"/>
      <c r="J172" s="385"/>
      <c r="K172" s="386"/>
      <c r="L172" s="382"/>
    </row>
    <row r="173" spans="1:13" s="669" customFormat="1" ht="13.5" customHeight="1" outlineLevel="1">
      <c r="B173" s="377"/>
      <c r="C173" s="935"/>
      <c r="E173" s="665"/>
      <c r="F173" s="666" t="s">
        <v>435</v>
      </c>
      <c r="G173" s="385"/>
      <c r="H173" s="385"/>
      <c r="I173" s="457"/>
      <c r="J173" s="457"/>
      <c r="K173" s="386"/>
      <c r="L173" s="382"/>
    </row>
    <row r="174" spans="1:13" s="669" customFormat="1" ht="15" customHeight="1" outlineLevel="1">
      <c r="B174" s="377"/>
      <c r="C174" s="935"/>
      <c r="E174" s="956" t="s">
        <v>539</v>
      </c>
      <c r="F174" s="957"/>
      <c r="G174" s="408"/>
      <c r="H174" s="385"/>
      <c r="I174" s="385"/>
      <c r="J174" s="385"/>
      <c r="K174" s="386"/>
      <c r="L174" s="382"/>
    </row>
    <row r="175" spans="1:13" s="669" customFormat="1" ht="13.5" customHeight="1" outlineLevel="1">
      <c r="B175" s="377"/>
      <c r="C175" s="935"/>
      <c r="E175" s="956" t="s">
        <v>540</v>
      </c>
      <c r="F175" s="957"/>
      <c r="G175" s="385"/>
      <c r="H175" s="385"/>
      <c r="I175" s="385"/>
      <c r="J175" s="385"/>
      <c r="K175" s="386"/>
      <c r="L175" s="382"/>
    </row>
    <row r="176" spans="1:13" s="669" customFormat="1" ht="13.5" customHeight="1" outlineLevel="1">
      <c r="B176" s="377"/>
      <c r="C176" s="935"/>
      <c r="E176" s="956" t="s">
        <v>539</v>
      </c>
      <c r="F176" s="957"/>
      <c r="G176" s="385"/>
      <c r="H176" s="385"/>
      <c r="I176" s="385"/>
      <c r="J176" s="385"/>
      <c r="K176" s="386"/>
      <c r="L176" s="382"/>
    </row>
    <row r="177" spans="1:12" s="669" customFormat="1" ht="13.5" customHeight="1" outlineLevel="1">
      <c r="B177" s="377"/>
      <c r="C177" s="935"/>
      <c r="E177" s="956" t="s">
        <v>541</v>
      </c>
      <c r="F177" s="957"/>
      <c r="G177" s="408"/>
      <c r="H177" s="385"/>
      <c r="I177" s="385"/>
      <c r="J177" s="385"/>
      <c r="K177" s="386"/>
      <c r="L177" s="382"/>
    </row>
    <row r="178" spans="1:12" s="669" customFormat="1" ht="13.5" customHeight="1" outlineLevel="1">
      <c r="B178" s="377"/>
      <c r="C178" s="935"/>
      <c r="E178" s="956" t="s">
        <v>542</v>
      </c>
      <c r="F178" s="957"/>
      <c r="G178" s="408"/>
      <c r="H178" s="385"/>
      <c r="I178" s="385"/>
      <c r="J178" s="385"/>
      <c r="K178" s="386"/>
      <c r="L178" s="382"/>
    </row>
    <row r="179" spans="1:12" s="671" customFormat="1" ht="15" customHeight="1">
      <c r="A179" s="669"/>
      <c r="B179" s="670"/>
      <c r="C179" s="935"/>
      <c r="D179" s="918" t="s">
        <v>543</v>
      </c>
      <c r="E179" s="919"/>
      <c r="F179" s="920"/>
      <c r="G179" s="387">
        <f>SUM(G180:G183)</f>
        <v>0</v>
      </c>
      <c r="H179" s="387">
        <f>SUM(H180:H183)</f>
        <v>0</v>
      </c>
      <c r="I179" s="387">
        <f>SUM(I180:I183)</f>
        <v>0</v>
      </c>
      <c r="J179" s="387">
        <f>SUM(J180:J183)</f>
        <v>0</v>
      </c>
      <c r="K179" s="388">
        <f>SUM(K180:K183)</f>
        <v>0</v>
      </c>
      <c r="L179" s="672"/>
    </row>
    <row r="180" spans="1:12" s="669" customFormat="1" ht="13.5" customHeight="1" outlineLevel="1">
      <c r="B180" s="377"/>
      <c r="C180" s="935"/>
      <c r="D180" s="675"/>
      <c r="E180" s="938" t="s">
        <v>544</v>
      </c>
      <c r="F180" s="939"/>
      <c r="G180" s="380"/>
      <c r="H180" s="380"/>
      <c r="I180" s="380"/>
      <c r="J180" s="380"/>
      <c r="K180" s="381"/>
      <c r="L180" s="382"/>
    </row>
    <row r="181" spans="1:12" s="669" customFormat="1" ht="13.5" customHeight="1" outlineLevel="1">
      <c r="B181" s="377"/>
      <c r="C181" s="935"/>
      <c r="E181" s="940" t="s">
        <v>545</v>
      </c>
      <c r="F181" s="941"/>
      <c r="G181" s="385"/>
      <c r="H181" s="385"/>
      <c r="I181" s="385"/>
      <c r="J181" s="385"/>
      <c r="K181" s="386"/>
      <c r="L181" s="382"/>
    </row>
    <row r="182" spans="1:12" s="669" customFormat="1" ht="13.5" customHeight="1" outlineLevel="1">
      <c r="B182" s="377"/>
      <c r="C182" s="935"/>
      <c r="E182" s="940" t="s">
        <v>546</v>
      </c>
      <c r="F182" s="941"/>
      <c r="G182" s="385"/>
      <c r="H182" s="385"/>
      <c r="I182" s="385"/>
      <c r="J182" s="385"/>
      <c r="K182" s="386"/>
      <c r="L182" s="382"/>
    </row>
    <row r="183" spans="1:12" s="669" customFormat="1" ht="13.5" customHeight="1" outlineLevel="1">
      <c r="B183" s="377"/>
      <c r="C183" s="935"/>
      <c r="E183" s="940" t="s">
        <v>547</v>
      </c>
      <c r="F183" s="941"/>
      <c r="G183" s="385">
        <f>SUM(G184:G185)</f>
        <v>0</v>
      </c>
      <c r="H183" s="385">
        <f t="shared" ref="H183:K183" si="4">SUM(H184:H185)</f>
        <v>0</v>
      </c>
      <c r="I183" s="385">
        <f t="shared" si="4"/>
        <v>0</v>
      </c>
      <c r="J183" s="385">
        <f t="shared" si="4"/>
        <v>0</v>
      </c>
      <c r="K183" s="386">
        <f t="shared" si="4"/>
        <v>0</v>
      </c>
      <c r="L183" s="382"/>
    </row>
    <row r="184" spans="1:12" s="669" customFormat="1" ht="13.5" customHeight="1" outlineLevel="1">
      <c r="B184" s="377"/>
      <c r="C184" s="935"/>
      <c r="E184" s="661"/>
      <c r="F184" s="668" t="s">
        <v>537</v>
      </c>
      <c r="G184" s="458"/>
      <c r="H184" s="458"/>
      <c r="I184" s="458"/>
      <c r="J184" s="458"/>
      <c r="K184" s="459"/>
      <c r="L184" s="382"/>
    </row>
    <row r="185" spans="1:12" s="669" customFormat="1" ht="13.5" customHeight="1" outlineLevel="1">
      <c r="B185" s="377"/>
      <c r="C185" s="935"/>
      <c r="E185" s="663"/>
      <c r="F185" s="664" t="s">
        <v>435</v>
      </c>
      <c r="G185" s="385"/>
      <c r="H185" s="385"/>
      <c r="I185" s="385"/>
      <c r="J185" s="385"/>
      <c r="K185" s="386"/>
      <c r="L185" s="382"/>
    </row>
    <row r="186" spans="1:12" s="671" customFormat="1" ht="15" customHeight="1">
      <c r="A186" s="669"/>
      <c r="B186" s="670"/>
      <c r="C186" s="935"/>
      <c r="D186" s="918" t="s">
        <v>548</v>
      </c>
      <c r="E186" s="919"/>
      <c r="F186" s="920"/>
      <c r="G186" s="387">
        <f>SUM(G187,G191)</f>
        <v>0</v>
      </c>
      <c r="H186" s="387">
        <f>SUM(H187,H191)</f>
        <v>0</v>
      </c>
      <c r="I186" s="387">
        <f>SUM(I187,I191)</f>
        <v>0</v>
      </c>
      <c r="J186" s="387">
        <f>SUM(J187,J191)</f>
        <v>0</v>
      </c>
      <c r="K186" s="388">
        <f>SUM(K187,K191)</f>
        <v>0</v>
      </c>
      <c r="L186" s="672"/>
    </row>
    <row r="187" spans="1:12" s="669" customFormat="1" ht="13.5" customHeight="1" outlineLevel="1">
      <c r="B187" s="377"/>
      <c r="C187" s="935"/>
      <c r="D187" s="675"/>
      <c r="E187" s="921" t="s">
        <v>516</v>
      </c>
      <c r="F187" s="922"/>
      <c r="G187" s="458">
        <f>SUM(G188:G190)</f>
        <v>0</v>
      </c>
      <c r="H187" s="458">
        <f>SUM(H188:H190)</f>
        <v>0</v>
      </c>
      <c r="I187" s="458">
        <f>SUM(I188:I190)</f>
        <v>0</v>
      </c>
      <c r="J187" s="458">
        <f>SUM(J188:J190)</f>
        <v>0</v>
      </c>
      <c r="K187" s="459">
        <f>SUM(K188:K190)</f>
        <v>0</v>
      </c>
      <c r="L187" s="382"/>
    </row>
    <row r="188" spans="1:12" s="669" customFormat="1" ht="13.5" customHeight="1" outlineLevel="1">
      <c r="B188" s="377"/>
      <c r="C188" s="935"/>
      <c r="E188" s="652"/>
      <c r="F188" s="653" t="s">
        <v>549</v>
      </c>
      <c r="G188" s="458"/>
      <c r="H188" s="458"/>
      <c r="I188" s="458"/>
      <c r="J188" s="458"/>
      <c r="K188" s="459"/>
      <c r="L188" s="382"/>
    </row>
    <row r="189" spans="1:12" s="669" customFormat="1" ht="13.5" customHeight="1" outlineLevel="1">
      <c r="B189" s="377"/>
      <c r="C189" s="935"/>
      <c r="E189" s="654"/>
      <c r="F189" s="655" t="s">
        <v>550</v>
      </c>
      <c r="G189" s="464"/>
      <c r="H189" s="464"/>
      <c r="I189" s="464"/>
      <c r="J189" s="464"/>
      <c r="K189" s="465"/>
      <c r="L189" s="382"/>
    </row>
    <row r="190" spans="1:12" s="669" customFormat="1" ht="13.5" customHeight="1" outlineLevel="1">
      <c r="B190" s="377"/>
      <c r="C190" s="935"/>
      <c r="E190" s="654"/>
      <c r="F190" s="655" t="s">
        <v>551</v>
      </c>
      <c r="G190" s="464"/>
      <c r="H190" s="464"/>
      <c r="I190" s="464"/>
      <c r="J190" s="464"/>
      <c r="K190" s="465"/>
      <c r="L190" s="382"/>
    </row>
    <row r="191" spans="1:12" s="669" customFormat="1" ht="13.5" customHeight="1" outlineLevel="1">
      <c r="B191" s="377"/>
      <c r="C191" s="935"/>
      <c r="E191" s="923" t="s">
        <v>170</v>
      </c>
      <c r="F191" s="924"/>
      <c r="G191" s="385"/>
      <c r="H191" s="385"/>
      <c r="I191" s="385"/>
      <c r="J191" s="385"/>
      <c r="K191" s="386"/>
      <c r="L191" s="382"/>
    </row>
    <row r="192" spans="1:12" s="671" customFormat="1" ht="15" customHeight="1">
      <c r="A192" s="669"/>
      <c r="B192" s="670"/>
      <c r="C192" s="935"/>
      <c r="D192" s="918" t="s">
        <v>552</v>
      </c>
      <c r="E192" s="919"/>
      <c r="F192" s="920"/>
      <c r="G192" s="466"/>
      <c r="H192" s="466"/>
      <c r="I192" s="466"/>
      <c r="J192" s="466"/>
      <c r="K192" s="467"/>
      <c r="L192" s="672"/>
    </row>
    <row r="193" spans="1:12" s="671" customFormat="1" ht="15" customHeight="1">
      <c r="A193" s="669"/>
      <c r="B193" s="670"/>
      <c r="C193" s="935"/>
      <c r="D193" s="918" t="s">
        <v>553</v>
      </c>
      <c r="E193" s="919"/>
      <c r="F193" s="920"/>
      <c r="G193" s="466">
        <f>SUM(G194:G196)</f>
        <v>0</v>
      </c>
      <c r="H193" s="466">
        <f>SUM(H194:H196)</f>
        <v>0</v>
      </c>
      <c r="I193" s="466">
        <f>SUM(I194:I196)</f>
        <v>0</v>
      </c>
      <c r="J193" s="466">
        <f>SUM(J194:J196)</f>
        <v>0</v>
      </c>
      <c r="K193" s="467">
        <f>SUM(K194:K196)</f>
        <v>0</v>
      </c>
      <c r="L193" s="672"/>
    </row>
    <row r="194" spans="1:12" s="669" customFormat="1" ht="15" customHeight="1" outlineLevel="1">
      <c r="B194" s="377"/>
      <c r="C194" s="935"/>
      <c r="D194" s="652"/>
      <c r="E194" s="958" t="s">
        <v>554</v>
      </c>
      <c r="F194" s="959"/>
      <c r="G194" s="468"/>
      <c r="H194" s="468"/>
      <c r="I194" s="468"/>
      <c r="J194" s="468"/>
      <c r="K194" s="469"/>
      <c r="L194" s="382"/>
    </row>
    <row r="195" spans="1:12" s="669" customFormat="1" ht="15" customHeight="1" outlineLevel="1">
      <c r="B195" s="377"/>
      <c r="C195" s="935"/>
      <c r="D195" s="654"/>
      <c r="E195" s="942" t="s">
        <v>555</v>
      </c>
      <c r="F195" s="943"/>
      <c r="G195" s="470"/>
      <c r="H195" s="470"/>
      <c r="I195" s="470"/>
      <c r="J195" s="470"/>
      <c r="K195" s="471"/>
      <c r="L195" s="382"/>
    </row>
    <row r="196" spans="1:12" s="669" customFormat="1" ht="15" customHeight="1" outlineLevel="1" thickBot="1">
      <c r="B196" s="377"/>
      <c r="C196" s="953"/>
      <c r="D196" s="472"/>
      <c r="E196" s="960" t="s">
        <v>170</v>
      </c>
      <c r="F196" s="961"/>
      <c r="G196" s="473"/>
      <c r="H196" s="474"/>
      <c r="I196" s="474"/>
      <c r="J196" s="474"/>
      <c r="K196" s="392"/>
      <c r="L196" s="382"/>
    </row>
    <row r="197" spans="1:12" ht="16.5" customHeight="1" thickBot="1">
      <c r="A197" s="671"/>
      <c r="B197" s="649"/>
      <c r="C197" s="930" t="s">
        <v>556</v>
      </c>
      <c r="D197" s="931"/>
      <c r="E197" s="931"/>
      <c r="F197" s="931" t="s">
        <v>557</v>
      </c>
      <c r="G197" s="393">
        <f>SUM(G169,G179,G186,G192,G193)</f>
        <v>0</v>
      </c>
      <c r="H197" s="393">
        <f>SUM(H169,H179,H186,H192,H193)</f>
        <v>0</v>
      </c>
      <c r="I197" s="393">
        <f>SUM(I169,I179,I186,I192,I193)</f>
        <v>0</v>
      </c>
      <c r="J197" s="393">
        <f>SUM(J169,J179,J186,J192,J193)</f>
        <v>0</v>
      </c>
      <c r="K197" s="394">
        <f>SUM(K169,K179,K186,K192,K193)</f>
        <v>0</v>
      </c>
      <c r="L197" s="651"/>
    </row>
    <row r="198" spans="1:12" ht="7.5" customHeight="1">
      <c r="B198" s="649"/>
      <c r="C198" s="932"/>
      <c r="D198" s="933"/>
      <c r="E198" s="933"/>
      <c r="F198" s="933"/>
      <c r="G198" s="933"/>
      <c r="H198" s="933"/>
      <c r="I198" s="933"/>
      <c r="J198" s="933"/>
      <c r="K198" s="934"/>
      <c r="L198" s="651"/>
    </row>
    <row r="199" spans="1:12" ht="16.5" customHeight="1">
      <c r="B199" s="649"/>
      <c r="C199" s="935" t="s">
        <v>34</v>
      </c>
      <c r="D199" s="936"/>
      <c r="E199" s="936"/>
      <c r="F199" s="936"/>
      <c r="G199" s="437"/>
      <c r="H199" s="438"/>
      <c r="I199" s="438"/>
      <c r="J199" s="438"/>
      <c r="K199" s="439"/>
      <c r="L199" s="651"/>
    </row>
    <row r="200" spans="1:12" s="671" customFormat="1" ht="15" customHeight="1">
      <c r="A200" s="650"/>
      <c r="B200" s="670"/>
      <c r="C200" s="898"/>
      <c r="D200" s="918" t="s">
        <v>558</v>
      </c>
      <c r="E200" s="919"/>
      <c r="F200" s="920"/>
      <c r="G200" s="387">
        <f>SUM(G201,G204,G205,G206)</f>
        <v>0</v>
      </c>
      <c r="H200" s="387">
        <f t="shared" ref="H200:K200" si="5">SUM(H201,H204,H205,H206)</f>
        <v>0</v>
      </c>
      <c r="I200" s="387">
        <f t="shared" si="5"/>
        <v>0</v>
      </c>
      <c r="J200" s="387">
        <f t="shared" si="5"/>
        <v>0</v>
      </c>
      <c r="K200" s="388">
        <f t="shared" si="5"/>
        <v>0</v>
      </c>
      <c r="L200" s="672"/>
    </row>
    <row r="201" spans="1:12" s="669" customFormat="1" ht="13.5" customHeight="1" outlineLevel="1">
      <c r="B201" s="377"/>
      <c r="C201" s="898"/>
      <c r="D201" s="675"/>
      <c r="E201" s="938" t="s">
        <v>544</v>
      </c>
      <c r="F201" s="939"/>
      <c r="G201" s="380">
        <f>SUM(G202:G203)</f>
        <v>0</v>
      </c>
      <c r="H201" s="380">
        <f>SUM(H202:H203)</f>
        <v>0</v>
      </c>
      <c r="I201" s="380">
        <f>SUM(I202:I203)</f>
        <v>0</v>
      </c>
      <c r="J201" s="380">
        <f>SUM(J202:J203)</f>
        <v>0</v>
      </c>
      <c r="K201" s="381">
        <f>SUM(K202:K203)</f>
        <v>0</v>
      </c>
      <c r="L201" s="382"/>
    </row>
    <row r="202" spans="1:12" s="669" customFormat="1" ht="13.5" customHeight="1" outlineLevel="2">
      <c r="B202" s="377"/>
      <c r="C202" s="898"/>
      <c r="E202" s="661"/>
      <c r="F202" s="662" t="s">
        <v>559</v>
      </c>
      <c r="G202" s="380"/>
      <c r="H202" s="380"/>
      <c r="I202" s="380"/>
      <c r="J202" s="380"/>
      <c r="K202" s="381"/>
      <c r="L202" s="382"/>
    </row>
    <row r="203" spans="1:12" s="669" customFormat="1" ht="13.5" customHeight="1" outlineLevel="2">
      <c r="B203" s="377"/>
      <c r="C203" s="898"/>
      <c r="E203" s="663"/>
      <c r="F203" s="664" t="s">
        <v>560</v>
      </c>
      <c r="G203" s="385"/>
      <c r="H203" s="385"/>
      <c r="I203" s="385"/>
      <c r="J203" s="385"/>
      <c r="K203" s="386"/>
      <c r="L203" s="382"/>
    </row>
    <row r="204" spans="1:12" s="669" customFormat="1" ht="13.5" customHeight="1" outlineLevel="1">
      <c r="B204" s="377"/>
      <c r="C204" s="898"/>
      <c r="E204" s="940" t="s">
        <v>545</v>
      </c>
      <c r="F204" s="941"/>
      <c r="G204" s="385"/>
      <c r="H204" s="385"/>
      <c r="I204" s="385"/>
      <c r="J204" s="385"/>
      <c r="K204" s="386"/>
      <c r="L204" s="382"/>
    </row>
    <row r="205" spans="1:12" s="669" customFormat="1" ht="13.5" customHeight="1" outlineLevel="1">
      <c r="B205" s="377"/>
      <c r="C205" s="898"/>
      <c r="E205" s="940" t="s">
        <v>546</v>
      </c>
      <c r="F205" s="941"/>
      <c r="G205" s="385"/>
      <c r="H205" s="385"/>
      <c r="I205" s="385"/>
      <c r="J205" s="385"/>
      <c r="K205" s="386"/>
      <c r="L205" s="382"/>
    </row>
    <row r="206" spans="1:12" s="669" customFormat="1" ht="13.5" customHeight="1" outlineLevel="1">
      <c r="B206" s="377"/>
      <c r="C206" s="898"/>
      <c r="E206" s="940" t="s">
        <v>547</v>
      </c>
      <c r="F206" s="941"/>
      <c r="G206" s="385"/>
      <c r="H206" s="385"/>
      <c r="I206" s="385"/>
      <c r="J206" s="385"/>
      <c r="K206" s="386"/>
      <c r="L206" s="382"/>
    </row>
    <row r="207" spans="1:12" s="671" customFormat="1" ht="15" customHeight="1">
      <c r="A207" s="669"/>
      <c r="B207" s="670"/>
      <c r="C207" s="898"/>
      <c r="D207" s="918" t="s">
        <v>561</v>
      </c>
      <c r="E207" s="919"/>
      <c r="F207" s="920"/>
      <c r="G207" s="466">
        <f>SUM(G208:G211)</f>
        <v>0</v>
      </c>
      <c r="H207" s="466">
        <f>SUM(H208:H211)</f>
        <v>0</v>
      </c>
      <c r="I207" s="466">
        <f>SUM(I208:I211)</f>
        <v>0</v>
      </c>
      <c r="J207" s="466">
        <f>SUM(J208:J211)</f>
        <v>0</v>
      </c>
      <c r="K207" s="467">
        <f>SUM(K208:K211)</f>
        <v>0</v>
      </c>
      <c r="L207" s="672"/>
    </row>
    <row r="208" spans="1:12" s="669" customFormat="1" ht="15" customHeight="1" outlineLevel="1">
      <c r="B208" s="377"/>
      <c r="C208" s="898"/>
      <c r="D208" s="652"/>
      <c r="E208" s="944" t="s">
        <v>562</v>
      </c>
      <c r="F208" s="945"/>
      <c r="G208" s="468"/>
      <c r="H208" s="468"/>
      <c r="I208" s="468"/>
      <c r="J208" s="468"/>
      <c r="K208" s="469"/>
      <c r="L208" s="382"/>
    </row>
    <row r="209" spans="1:12" s="669" customFormat="1" ht="15" customHeight="1" outlineLevel="1">
      <c r="B209" s="377"/>
      <c r="C209" s="898"/>
      <c r="D209" s="654"/>
      <c r="E209" s="946" t="s">
        <v>563</v>
      </c>
      <c r="F209" s="947"/>
      <c r="G209" s="470"/>
      <c r="H209" s="470"/>
      <c r="I209" s="470"/>
      <c r="J209" s="470"/>
      <c r="K209" s="471"/>
      <c r="L209" s="382"/>
    </row>
    <row r="210" spans="1:12" s="669" customFormat="1" ht="15" customHeight="1" outlineLevel="1">
      <c r="B210" s="377"/>
      <c r="C210" s="898"/>
      <c r="D210" s="654"/>
      <c r="E210" s="946" t="s">
        <v>564</v>
      </c>
      <c r="F210" s="947"/>
      <c r="G210" s="470"/>
      <c r="H210" s="470"/>
      <c r="I210" s="470"/>
      <c r="J210" s="470"/>
      <c r="K210" s="471"/>
      <c r="L210" s="382"/>
    </row>
    <row r="211" spans="1:12" s="669" customFormat="1" ht="15" customHeight="1" outlineLevel="1">
      <c r="B211" s="377"/>
      <c r="C211" s="898"/>
      <c r="D211" s="654"/>
      <c r="E211" s="946" t="s">
        <v>565</v>
      </c>
      <c r="F211" s="947"/>
      <c r="G211" s="470"/>
      <c r="H211" s="470"/>
      <c r="I211" s="470"/>
      <c r="J211" s="470"/>
      <c r="K211" s="471"/>
      <c r="L211" s="382"/>
    </row>
    <row r="212" spans="1:12" s="671" customFormat="1" ht="15" customHeight="1">
      <c r="B212" s="670"/>
      <c r="C212" s="898"/>
      <c r="D212" s="918" t="s">
        <v>566</v>
      </c>
      <c r="E212" s="919"/>
      <c r="F212" s="920"/>
      <c r="G212" s="387">
        <f>SUM(G213:G215)-G216</f>
        <v>0</v>
      </c>
      <c r="H212" s="387">
        <f t="shared" ref="H212:K212" si="6">SUM(H213:H215)-H216</f>
        <v>0</v>
      </c>
      <c r="I212" s="387">
        <f t="shared" si="6"/>
        <v>0</v>
      </c>
      <c r="J212" s="387">
        <f t="shared" si="6"/>
        <v>0</v>
      </c>
      <c r="K212" s="388">
        <f t="shared" si="6"/>
        <v>0</v>
      </c>
      <c r="L212" s="672"/>
    </row>
    <row r="213" spans="1:12" s="669" customFormat="1" ht="13.5" customHeight="1" outlineLevel="1">
      <c r="B213" s="377"/>
      <c r="C213" s="898"/>
      <c r="D213" s="675"/>
      <c r="E213" s="921" t="s">
        <v>567</v>
      </c>
      <c r="F213" s="922"/>
      <c r="G213" s="468"/>
      <c r="H213" s="468"/>
      <c r="I213" s="468"/>
      <c r="J213" s="468"/>
      <c r="K213" s="469"/>
      <c r="L213" s="382"/>
    </row>
    <row r="214" spans="1:12" s="669" customFormat="1" ht="13.5" customHeight="1" outlineLevel="1">
      <c r="B214" s="377"/>
      <c r="C214" s="898"/>
      <c r="E214" s="923" t="s">
        <v>568</v>
      </c>
      <c r="F214" s="924"/>
      <c r="G214" s="470"/>
      <c r="H214" s="470"/>
      <c r="I214" s="470"/>
      <c r="J214" s="470"/>
      <c r="K214" s="471"/>
      <c r="L214" s="382"/>
    </row>
    <row r="215" spans="1:12" s="669" customFormat="1" ht="13.5" customHeight="1" outlineLevel="1">
      <c r="B215" s="377"/>
      <c r="C215" s="898"/>
      <c r="E215" s="923" t="s">
        <v>516</v>
      </c>
      <c r="F215" s="924"/>
      <c r="G215" s="470"/>
      <c r="H215" s="470"/>
      <c r="I215" s="470"/>
      <c r="J215" s="470"/>
      <c r="K215" s="471"/>
      <c r="L215" s="382"/>
    </row>
    <row r="216" spans="1:12" s="669" customFormat="1" ht="13.5" customHeight="1" outlineLevel="1">
      <c r="B216" s="377"/>
      <c r="C216" s="898"/>
      <c r="E216" s="942" t="s">
        <v>569</v>
      </c>
      <c r="F216" s="943"/>
      <c r="G216" s="470"/>
      <c r="H216" s="470"/>
      <c r="I216" s="470"/>
      <c r="J216" s="470"/>
      <c r="K216" s="471"/>
      <c r="L216" s="382"/>
    </row>
    <row r="217" spans="1:12" s="671" customFormat="1" ht="15" customHeight="1">
      <c r="A217" s="669"/>
      <c r="B217" s="670"/>
      <c r="C217" s="898"/>
      <c r="D217" s="918" t="s">
        <v>570</v>
      </c>
      <c r="E217" s="919"/>
      <c r="F217" s="920"/>
      <c r="G217" s="466"/>
      <c r="H217" s="466"/>
      <c r="I217" s="466"/>
      <c r="J217" s="466"/>
      <c r="K217" s="467"/>
      <c r="L217" s="672"/>
    </row>
    <row r="218" spans="1:12" s="671" customFormat="1" ht="15" customHeight="1">
      <c r="B218" s="670"/>
      <c r="C218" s="898"/>
      <c r="D218" s="918" t="s">
        <v>571</v>
      </c>
      <c r="E218" s="919"/>
      <c r="F218" s="920"/>
      <c r="G218" s="387">
        <f>SUM(G219,G223)</f>
        <v>0</v>
      </c>
      <c r="H218" s="387">
        <f>SUM(H219,H223)</f>
        <v>0</v>
      </c>
      <c r="I218" s="387">
        <f>SUM(I219,I223)</f>
        <v>0</v>
      </c>
      <c r="J218" s="387">
        <f>SUM(J219,J223)</f>
        <v>0</v>
      </c>
      <c r="K218" s="388">
        <f>SUM(K219,K223)</f>
        <v>0</v>
      </c>
      <c r="L218" s="672"/>
    </row>
    <row r="219" spans="1:12" s="669" customFormat="1" ht="13.5" customHeight="1" outlineLevel="1">
      <c r="A219" s="671"/>
      <c r="B219" s="377"/>
      <c r="C219" s="898"/>
      <c r="D219" s="675"/>
      <c r="E219" s="921" t="s">
        <v>516</v>
      </c>
      <c r="F219" s="922"/>
      <c r="G219" s="479">
        <f>SUM(G220:G222)</f>
        <v>0</v>
      </c>
      <c r="H219" s="479">
        <f>SUM(H220:H222)</f>
        <v>0</v>
      </c>
      <c r="I219" s="479">
        <f>SUM(I220:I222)</f>
        <v>0</v>
      </c>
      <c r="J219" s="479">
        <f>SUM(J220:J222)</f>
        <v>0</v>
      </c>
      <c r="K219" s="480">
        <f>SUM(K220:K222)</f>
        <v>0</v>
      </c>
      <c r="L219" s="382"/>
    </row>
    <row r="220" spans="1:12" s="669" customFormat="1" ht="13.5" customHeight="1" outlineLevel="1">
      <c r="A220" s="671"/>
      <c r="B220" s="377"/>
      <c r="C220" s="898"/>
      <c r="E220" s="652"/>
      <c r="F220" s="653" t="s">
        <v>549</v>
      </c>
      <c r="G220" s="479"/>
      <c r="H220" s="479"/>
      <c r="I220" s="479"/>
      <c r="J220" s="479"/>
      <c r="K220" s="480"/>
      <c r="L220" s="382"/>
    </row>
    <row r="221" spans="1:12" s="669" customFormat="1" ht="13.5" customHeight="1" outlineLevel="1">
      <c r="A221" s="671"/>
      <c r="B221" s="377"/>
      <c r="C221" s="898"/>
      <c r="E221" s="654"/>
      <c r="F221" s="655" t="s">
        <v>550</v>
      </c>
      <c r="G221" s="481"/>
      <c r="H221" s="481"/>
      <c r="I221" s="481"/>
      <c r="J221" s="481"/>
      <c r="K221" s="482"/>
      <c r="L221" s="382"/>
    </row>
    <row r="222" spans="1:12" s="669" customFormat="1" ht="13.5" customHeight="1" outlineLevel="1">
      <c r="A222" s="671"/>
      <c r="B222" s="377"/>
      <c r="C222" s="898"/>
      <c r="E222" s="654"/>
      <c r="F222" s="655" t="s">
        <v>551</v>
      </c>
      <c r="G222" s="481"/>
      <c r="H222" s="481"/>
      <c r="I222" s="481"/>
      <c r="J222" s="481"/>
      <c r="K222" s="482"/>
      <c r="L222" s="382"/>
    </row>
    <row r="223" spans="1:12" s="669" customFormat="1" ht="13.5" customHeight="1" outlineLevel="1">
      <c r="B223" s="377"/>
      <c r="C223" s="898"/>
      <c r="E223" s="923" t="s">
        <v>170</v>
      </c>
      <c r="F223" s="924"/>
      <c r="G223" s="385"/>
      <c r="H223" s="385"/>
      <c r="I223" s="385"/>
      <c r="J223" s="385"/>
      <c r="K223" s="386"/>
      <c r="L223" s="382"/>
    </row>
    <row r="224" spans="1:12" s="671" customFormat="1" ht="15" customHeight="1" thickBot="1">
      <c r="A224" s="669"/>
      <c r="B224" s="670"/>
      <c r="C224" s="937"/>
      <c r="D224" s="918" t="s">
        <v>181</v>
      </c>
      <c r="E224" s="919"/>
      <c r="F224" s="920"/>
      <c r="G224" s="474"/>
      <c r="H224" s="474"/>
      <c r="I224" s="474"/>
      <c r="J224" s="474"/>
      <c r="K224" s="483"/>
      <c r="L224" s="672"/>
    </row>
    <row r="225" spans="1:12" ht="16.5" customHeight="1" thickBot="1">
      <c r="A225" s="671"/>
      <c r="B225" s="649"/>
      <c r="C225" s="925" t="s">
        <v>572</v>
      </c>
      <c r="D225" s="926"/>
      <c r="E225" s="926"/>
      <c r="F225" s="927" t="s">
        <v>557</v>
      </c>
      <c r="G225" s="393">
        <f>SUM(G200,G207,G212,G217:G218,G224)</f>
        <v>0</v>
      </c>
      <c r="H225" s="393">
        <f>SUM(H200,H207,H212,H217:H218,H224)</f>
        <v>0</v>
      </c>
      <c r="I225" s="393">
        <f>SUM(I200,I207,I212,I217:I218,I224)</f>
        <v>0</v>
      </c>
      <c r="J225" s="393">
        <f>SUM(J200,J207,J212,J217:J218,J224)</f>
        <v>0</v>
      </c>
      <c r="K225" s="394">
        <f>SUM(K200,K207,K212,K217:K218,K224)</f>
        <v>0</v>
      </c>
      <c r="L225" s="651"/>
    </row>
    <row r="226" spans="1:12" ht="16.5" customHeight="1" thickBot="1">
      <c r="A226" s="671"/>
      <c r="B226" s="649"/>
      <c r="C226" s="928" t="s">
        <v>573</v>
      </c>
      <c r="D226" s="929"/>
      <c r="E226" s="929"/>
      <c r="F226" s="929" t="s">
        <v>573</v>
      </c>
      <c r="G226" s="452">
        <f>SUM(G197,G225)</f>
        <v>0</v>
      </c>
      <c r="H226" s="452">
        <f>SUM(H197,H225)</f>
        <v>0</v>
      </c>
      <c r="I226" s="452">
        <f>SUM(I197,I225)</f>
        <v>0</v>
      </c>
      <c r="J226" s="452">
        <f>SUM(J197,J225)</f>
        <v>0</v>
      </c>
      <c r="K226" s="453">
        <f>SUM(K197,K225)</f>
        <v>0</v>
      </c>
      <c r="L226" s="651"/>
    </row>
    <row r="227" spans="1:12" ht="13.5" customHeight="1">
      <c r="B227" s="649"/>
      <c r="F227" s="484"/>
      <c r="G227" s="485"/>
      <c r="H227" s="486"/>
      <c r="I227" s="486"/>
      <c r="J227" s="486"/>
      <c r="K227" s="486"/>
      <c r="L227" s="651"/>
    </row>
    <row r="228" spans="1:12" s="669" customFormat="1" ht="15" customHeight="1">
      <c r="B228" s="377"/>
      <c r="C228" s="910" t="s">
        <v>574</v>
      </c>
      <c r="D228" s="911"/>
      <c r="E228" s="911"/>
      <c r="F228" s="911"/>
      <c r="G228" s="487">
        <f>G165-G226</f>
        <v>0</v>
      </c>
      <c r="H228" s="487">
        <f>H165-H226</f>
        <v>0</v>
      </c>
      <c r="I228" s="487">
        <f>I165-I226</f>
        <v>0</v>
      </c>
      <c r="J228" s="487">
        <f>J165-J226</f>
        <v>0</v>
      </c>
      <c r="K228" s="488">
        <f>K165-K226</f>
        <v>0</v>
      </c>
      <c r="L228" s="382"/>
    </row>
    <row r="229" spans="1:12" s="443" customFormat="1" ht="13.5" customHeight="1" thickBot="1">
      <c r="A229" s="671"/>
      <c r="B229" s="649"/>
      <c r="C229" s="650"/>
      <c r="D229" s="650"/>
      <c r="E229" s="650"/>
      <c r="F229" s="489"/>
      <c r="G229" s="490"/>
      <c r="H229" s="491"/>
      <c r="I229" s="491"/>
      <c r="J229" s="491"/>
      <c r="K229" s="491"/>
      <c r="L229" s="651"/>
    </row>
    <row r="230" spans="1:12" s="443" customFormat="1" ht="20.25" thickBot="1">
      <c r="A230" s="650"/>
      <c r="B230" s="649"/>
      <c r="C230" s="912" t="s">
        <v>575</v>
      </c>
      <c r="D230" s="913"/>
      <c r="E230" s="913"/>
      <c r="F230" s="913"/>
      <c r="G230" s="913"/>
      <c r="H230" s="913"/>
      <c r="I230" s="913"/>
      <c r="J230" s="913"/>
      <c r="K230" s="914"/>
      <c r="L230" s="651"/>
    </row>
    <row r="231" spans="1:12" s="443" customFormat="1" ht="16.5" customHeight="1" thickBot="1">
      <c r="A231" s="650"/>
      <c r="B231" s="649"/>
      <c r="C231" s="915" t="s">
        <v>218</v>
      </c>
      <c r="D231" s="916"/>
      <c r="E231" s="916"/>
      <c r="F231" s="917" t="s">
        <v>485</v>
      </c>
      <c r="G231" s="435" t="str">
        <f>G6</f>
        <v>-</v>
      </c>
      <c r="H231" s="435" t="str">
        <f>H6</f>
        <v>-</v>
      </c>
      <c r="I231" s="435" t="str">
        <f>I6</f>
        <v>-</v>
      </c>
      <c r="J231" s="435">
        <f>J6</f>
        <v>0</v>
      </c>
      <c r="K231" s="436">
        <f>K6</f>
        <v>366</v>
      </c>
      <c r="L231" s="651"/>
    </row>
    <row r="232" spans="1:12" s="494" customFormat="1" ht="16.5">
      <c r="A232" s="650"/>
      <c r="B232" s="492"/>
      <c r="C232" s="901" t="s">
        <v>576</v>
      </c>
      <c r="D232" s="902"/>
      <c r="E232" s="902"/>
      <c r="F232" s="902"/>
      <c r="G232" s="902"/>
      <c r="H232" s="902"/>
      <c r="I232" s="902"/>
      <c r="J232" s="902"/>
      <c r="K232" s="903"/>
      <c r="L232" s="493"/>
    </row>
    <row r="233" spans="1:12" s="443" customFormat="1" ht="15" customHeight="1">
      <c r="A233" s="495"/>
      <c r="B233" s="670"/>
      <c r="C233" s="904" t="s">
        <v>577</v>
      </c>
      <c r="D233" s="905"/>
      <c r="E233" s="905"/>
      <c r="F233" s="906"/>
      <c r="G233" s="496"/>
      <c r="H233" s="497" t="str">
        <f>IFERROR((H24-G24)/G24,"-")</f>
        <v>-</v>
      </c>
      <c r="I233" s="497" t="str">
        <f>IFERROR((I24-H24)/H24,"-")</f>
        <v>-</v>
      </c>
      <c r="J233" s="497" t="str">
        <f>IFERROR((J24-I24)/I24,"-")</f>
        <v>-</v>
      </c>
      <c r="K233" s="498" t="str">
        <f>IFERROR((K24-J24)/J24,"-")</f>
        <v>-</v>
      </c>
      <c r="L233" s="672"/>
    </row>
    <row r="234" spans="1:12" s="443" customFormat="1" ht="15" customHeight="1">
      <c r="A234" s="671"/>
      <c r="B234" s="670"/>
      <c r="C234" s="904" t="s">
        <v>578</v>
      </c>
      <c r="D234" s="905"/>
      <c r="E234" s="905"/>
      <c r="F234" s="906"/>
      <c r="G234" s="496"/>
      <c r="H234" s="497" t="str">
        <f>IFERROR(H56/G56-1,"-")</f>
        <v>-</v>
      </c>
      <c r="I234" s="497" t="str">
        <f>IFERROR(I56/H56-1,"-")</f>
        <v>-</v>
      </c>
      <c r="J234" s="497" t="str">
        <f>IFERROR(J56/I56-1,"-")</f>
        <v>-</v>
      </c>
      <c r="K234" s="498" t="str">
        <f>IFERROR(K56/J56-1,"-")</f>
        <v>-</v>
      </c>
      <c r="L234" s="672"/>
    </row>
    <row r="235" spans="1:12" s="443" customFormat="1" ht="15" customHeight="1">
      <c r="A235" s="671"/>
      <c r="B235" s="670"/>
      <c r="C235" s="904" t="s">
        <v>579</v>
      </c>
      <c r="D235" s="905"/>
      <c r="E235" s="905"/>
      <c r="F235" s="906"/>
      <c r="G235" s="496"/>
      <c r="H235" s="497" t="str">
        <f>IFERROR((H93-G93)/G93,"-")</f>
        <v>-</v>
      </c>
      <c r="I235" s="497" t="str">
        <f>IFERROR((I93-H93)/H93,"-")</f>
        <v>-</v>
      </c>
      <c r="J235" s="497" t="str">
        <f>IFERROR((J93-I93)/I93,"-")</f>
        <v>-</v>
      </c>
      <c r="K235" s="498" t="str">
        <f>IFERROR((K93-J93)/J93,"-")</f>
        <v>-</v>
      </c>
      <c r="L235" s="672"/>
    </row>
    <row r="236" spans="1:12" ht="7.5" customHeight="1" thickBot="1">
      <c r="A236" s="671"/>
      <c r="B236" s="649"/>
      <c r="C236" s="898"/>
      <c r="D236" s="899"/>
      <c r="E236" s="899"/>
      <c r="F236" s="899"/>
      <c r="G236" s="899"/>
      <c r="H236" s="899"/>
      <c r="I236" s="899"/>
      <c r="J236" s="899"/>
      <c r="K236" s="900"/>
      <c r="L236" s="651"/>
    </row>
    <row r="237" spans="1:12" s="494" customFormat="1" ht="16.5">
      <c r="A237" s="650"/>
      <c r="B237" s="492"/>
      <c r="C237" s="901" t="s">
        <v>580</v>
      </c>
      <c r="D237" s="902"/>
      <c r="E237" s="902"/>
      <c r="F237" s="902"/>
      <c r="G237" s="902"/>
      <c r="H237" s="902"/>
      <c r="I237" s="902"/>
      <c r="J237" s="902"/>
      <c r="K237" s="903"/>
      <c r="L237" s="493"/>
    </row>
    <row r="238" spans="1:12" s="443" customFormat="1" ht="15" customHeight="1">
      <c r="A238" s="495"/>
      <c r="B238" s="670"/>
      <c r="C238" s="892" t="s">
        <v>581</v>
      </c>
      <c r="D238" s="893"/>
      <c r="E238" s="893"/>
      <c r="F238" s="894"/>
      <c r="G238" s="497" t="str">
        <f>IFERROR(G56/G24,"-")</f>
        <v>-</v>
      </c>
      <c r="H238" s="497" t="str">
        <f>IFERROR(H56/H24,"-")</f>
        <v>-</v>
      </c>
      <c r="I238" s="497" t="str">
        <f>IFERROR(I56/I24,"-")</f>
        <v>-</v>
      </c>
      <c r="J238" s="497" t="str">
        <f>IFERROR(J56/J24,"-")</f>
        <v>-</v>
      </c>
      <c r="K238" s="498" t="str">
        <f>IFERROR(K56/K24,"-")</f>
        <v>-</v>
      </c>
      <c r="L238" s="672"/>
    </row>
    <row r="239" spans="1:12" s="443" customFormat="1" ht="15" customHeight="1">
      <c r="A239" s="671"/>
      <c r="B239" s="670"/>
      <c r="C239" s="907" t="s">
        <v>582</v>
      </c>
      <c r="D239" s="908"/>
      <c r="E239" s="908"/>
      <c r="F239" s="909"/>
      <c r="G239" s="497" t="str">
        <f>IFERROR((G93-G74)/G24,"-")</f>
        <v>-</v>
      </c>
      <c r="H239" s="497" t="str">
        <f>IFERROR((H93-H74)/H24,"-")</f>
        <v>-</v>
      </c>
      <c r="I239" s="497" t="str">
        <f>IFERROR((I93-I74)/I24,"-")</f>
        <v>-</v>
      </c>
      <c r="J239" s="497" t="str">
        <f>IFERROR((J93-J74)/J24,"-")</f>
        <v>-</v>
      </c>
      <c r="K239" s="498" t="str">
        <f>IFERROR((K93-K74)/K24,"-")</f>
        <v>-</v>
      </c>
      <c r="L239" s="672"/>
    </row>
    <row r="240" spans="1:12" s="443" customFormat="1" ht="15" customHeight="1">
      <c r="A240" s="671"/>
      <c r="B240" s="670"/>
      <c r="C240" s="892" t="s">
        <v>583</v>
      </c>
      <c r="D240" s="893"/>
      <c r="E240" s="893"/>
      <c r="F240" s="894"/>
      <c r="G240" s="497" t="str">
        <f>IFERROR((G101-G74)/G24,"-")</f>
        <v>-</v>
      </c>
      <c r="H240" s="497" t="str">
        <f>IFERROR((H101-H74)/H24,"-")</f>
        <v>-</v>
      </c>
      <c r="I240" s="497" t="str">
        <f>IFERROR((I101-I74)/I24,"-")</f>
        <v>-</v>
      </c>
      <c r="J240" s="497" t="str">
        <f>IFERROR((J101-J74)/J24,"-")</f>
        <v>-</v>
      </c>
      <c r="K240" s="498" t="str">
        <f>IFERROR((K101-K74)/K24,"-")</f>
        <v>-</v>
      </c>
      <c r="L240" s="672"/>
    </row>
    <row r="241" spans="1:12" s="443" customFormat="1" ht="15" customHeight="1">
      <c r="A241" s="671"/>
      <c r="B241" s="670"/>
      <c r="C241" s="892" t="s">
        <v>584</v>
      </c>
      <c r="D241" s="893"/>
      <c r="E241" s="893"/>
      <c r="F241" s="894"/>
      <c r="G241" s="497" t="str">
        <f>IFERROR(G66/(G226-G164),"-")</f>
        <v>-</v>
      </c>
      <c r="H241" s="497" t="str">
        <f>IFERROR(H66/(H226-H164),"-")</f>
        <v>-</v>
      </c>
      <c r="I241" s="497" t="str">
        <f>IFERROR(I66/(I226-I164),"-")</f>
        <v>-</v>
      </c>
      <c r="J241" s="497" t="str">
        <f>IFERROR(J66/(J226-J164),"-")</f>
        <v>-</v>
      </c>
      <c r="K241" s="498" t="str">
        <f>IFERROR(K66/(K226-K164),"-")</f>
        <v>-</v>
      </c>
      <c r="L241" s="672"/>
    </row>
    <row r="242" spans="1:12" s="443" customFormat="1" ht="15" customHeight="1">
      <c r="A242" s="671"/>
      <c r="B242" s="670"/>
      <c r="C242" s="892" t="s">
        <v>585</v>
      </c>
      <c r="D242" s="893"/>
      <c r="E242" s="893"/>
      <c r="F242" s="894"/>
      <c r="G242" s="497" t="str">
        <f>IFERROR(G93/G121,"-")</f>
        <v>-</v>
      </c>
      <c r="H242" s="497" t="str">
        <f>IFERROR(H93/H121,"-")</f>
        <v>-</v>
      </c>
      <c r="I242" s="497" t="str">
        <f>IFERROR(I93/I121,"-")</f>
        <v>-</v>
      </c>
      <c r="J242" s="497" t="str">
        <f>IFERROR(J93/J121,"-")</f>
        <v>-</v>
      </c>
      <c r="K242" s="498" t="str">
        <f>IFERROR(K93/K121,"-")</f>
        <v>-</v>
      </c>
      <c r="L242" s="672"/>
    </row>
    <row r="243" spans="1:12" s="443" customFormat="1" ht="15" customHeight="1">
      <c r="A243" s="671"/>
      <c r="B243" s="670"/>
      <c r="C243" s="892" t="s">
        <v>586</v>
      </c>
      <c r="D243" s="893"/>
      <c r="E243" s="893"/>
      <c r="F243" s="894"/>
      <c r="G243" s="497" t="str">
        <f>IFERROR(G93/G226,"-")</f>
        <v>-</v>
      </c>
      <c r="H243" s="497" t="str">
        <f>IFERROR(H93/H226,"-")</f>
        <v>-</v>
      </c>
      <c r="I243" s="497" t="str">
        <f>IFERROR(I93/I226,"-")</f>
        <v>-</v>
      </c>
      <c r="J243" s="497" t="str">
        <f>IFERROR(J93/J226,"-")</f>
        <v>-</v>
      </c>
      <c r="K243" s="498" t="str">
        <f>IFERROR(K93/K226,"-")</f>
        <v>-</v>
      </c>
      <c r="L243" s="672"/>
    </row>
    <row r="244" spans="1:12" ht="7.5" customHeight="1" thickBot="1">
      <c r="A244" s="671"/>
      <c r="B244" s="649"/>
      <c r="C244" s="898"/>
      <c r="D244" s="899"/>
      <c r="E244" s="899"/>
      <c r="F244" s="899"/>
      <c r="G244" s="899"/>
      <c r="H244" s="899"/>
      <c r="I244" s="899"/>
      <c r="J244" s="899"/>
      <c r="K244" s="900"/>
      <c r="L244" s="651"/>
    </row>
    <row r="245" spans="1:12" s="494" customFormat="1" ht="16.5">
      <c r="A245" s="650"/>
      <c r="B245" s="492"/>
      <c r="C245" s="901" t="s">
        <v>587</v>
      </c>
      <c r="D245" s="902"/>
      <c r="E245" s="902"/>
      <c r="F245" s="902"/>
      <c r="G245" s="902"/>
      <c r="H245" s="902"/>
      <c r="I245" s="902"/>
      <c r="J245" s="902"/>
      <c r="K245" s="903"/>
      <c r="L245" s="493"/>
    </row>
    <row r="246" spans="1:12" s="443" customFormat="1" ht="15" customHeight="1">
      <c r="A246" s="495"/>
      <c r="B246" s="670"/>
      <c r="C246" s="892" t="s">
        <v>588</v>
      </c>
      <c r="D246" s="893"/>
      <c r="E246" s="893"/>
      <c r="F246" s="894"/>
      <c r="G246" s="499" t="str">
        <f>IFERROR(G225/G164,"-")</f>
        <v>-</v>
      </c>
      <c r="H246" s="499" t="str">
        <f>IFERROR(H225/H164,"-")</f>
        <v>-</v>
      </c>
      <c r="I246" s="499" t="str">
        <f>IFERROR(I225/I164,"-")</f>
        <v>-</v>
      </c>
      <c r="J246" s="499" t="str">
        <f>IFERROR(J225/J164,"-")</f>
        <v>-</v>
      </c>
      <c r="K246" s="500" t="str">
        <f>IFERROR(K225/K164,"-")</f>
        <v>-</v>
      </c>
      <c r="L246" s="672"/>
    </row>
    <row r="247" spans="1:12" s="443" customFormat="1" ht="15" customHeight="1">
      <c r="A247" s="671"/>
      <c r="B247" s="670"/>
      <c r="C247" s="892" t="s">
        <v>589</v>
      </c>
      <c r="D247" s="893"/>
      <c r="E247" s="893"/>
      <c r="F247" s="894"/>
      <c r="G247" s="499">
        <f>G225-G164</f>
        <v>0</v>
      </c>
      <c r="H247" s="499">
        <f>H225-H164</f>
        <v>0</v>
      </c>
      <c r="I247" s="499">
        <f>I225-I164</f>
        <v>0</v>
      </c>
      <c r="J247" s="499">
        <f>J225-J164</f>
        <v>0</v>
      </c>
      <c r="K247" s="500">
        <f>K225-K164</f>
        <v>0</v>
      </c>
      <c r="L247" s="672"/>
    </row>
    <row r="248" spans="1:12" s="443" customFormat="1" ht="15" customHeight="1">
      <c r="A248" s="671"/>
      <c r="B248" s="670"/>
      <c r="C248" s="892" t="s">
        <v>590</v>
      </c>
      <c r="D248" s="893"/>
      <c r="E248" s="893"/>
      <c r="F248" s="894"/>
      <c r="G248" s="499" t="str">
        <f>IFERROR((G24/G247),"-")</f>
        <v>-</v>
      </c>
      <c r="H248" s="499" t="str">
        <f>IFERROR((H24/H247),"-")</f>
        <v>-</v>
      </c>
      <c r="I248" s="499" t="str">
        <f>IFERROR((I24/I247),"-")</f>
        <v>-</v>
      </c>
      <c r="J248" s="499" t="str">
        <f>IFERROR((J24/J247),"-")</f>
        <v>-</v>
      </c>
      <c r="K248" s="500" t="str">
        <f>IFERROR((K24/K247),"-")</f>
        <v>-</v>
      </c>
      <c r="L248" s="672"/>
    </row>
    <row r="249" spans="1:12" s="443" customFormat="1" ht="15" customHeight="1">
      <c r="A249" s="671"/>
      <c r="B249" s="670"/>
      <c r="C249" s="892" t="s">
        <v>130</v>
      </c>
      <c r="D249" s="893"/>
      <c r="E249" s="893"/>
      <c r="F249" s="894"/>
      <c r="G249" s="499" t="str">
        <f>IFERROR((G225-G224-G207)/G164,"-")</f>
        <v>-</v>
      </c>
      <c r="H249" s="499" t="str">
        <f>IFERROR((H225-H224-H207)/H164,"-")</f>
        <v>-</v>
      </c>
      <c r="I249" s="499" t="str">
        <f>IFERROR((I225-I224-I207)/I164,"-")</f>
        <v>-</v>
      </c>
      <c r="J249" s="499" t="str">
        <f>IFERROR((J225-J224-J207)/J164,"-")</f>
        <v>-</v>
      </c>
      <c r="K249" s="500" t="str">
        <f>IFERROR((K225-K224-K207)/K164,"-")</f>
        <v>-</v>
      </c>
      <c r="L249" s="672"/>
    </row>
    <row r="250" spans="1:12" ht="7.5" customHeight="1" thickBot="1">
      <c r="A250" s="671"/>
      <c r="B250" s="649"/>
      <c r="C250" s="898"/>
      <c r="D250" s="899"/>
      <c r="E250" s="899"/>
      <c r="F250" s="899"/>
      <c r="G250" s="899"/>
      <c r="H250" s="899"/>
      <c r="I250" s="899"/>
      <c r="J250" s="899"/>
      <c r="K250" s="900"/>
      <c r="L250" s="651"/>
    </row>
    <row r="251" spans="1:12" s="494" customFormat="1" ht="16.5">
      <c r="A251" s="650"/>
      <c r="B251" s="492"/>
      <c r="C251" s="901" t="s">
        <v>591</v>
      </c>
      <c r="D251" s="902"/>
      <c r="E251" s="902"/>
      <c r="F251" s="902"/>
      <c r="G251" s="902"/>
      <c r="H251" s="902"/>
      <c r="I251" s="902"/>
      <c r="J251" s="902"/>
      <c r="K251" s="903"/>
      <c r="L251" s="493"/>
    </row>
    <row r="252" spans="1:12" s="443" customFormat="1" ht="15" customHeight="1">
      <c r="A252" s="495"/>
      <c r="B252" s="670"/>
      <c r="C252" s="892" t="s">
        <v>592</v>
      </c>
      <c r="D252" s="893"/>
      <c r="E252" s="893"/>
      <c r="F252" s="894"/>
      <c r="G252" s="499" t="str">
        <f>IFERROR((G27/G207),"-")</f>
        <v>-</v>
      </c>
      <c r="H252" s="499" t="str">
        <f>IFERROR((H27/H207),"-")</f>
        <v>-</v>
      </c>
      <c r="I252" s="499" t="str">
        <f>IFERROR((I27/I207),"-")</f>
        <v>-</v>
      </c>
      <c r="J252" s="499" t="str">
        <f>IFERROR((J27/J207),"-")</f>
        <v>-</v>
      </c>
      <c r="K252" s="500" t="str">
        <f>IFERROR((K27/K207),"-")</f>
        <v>-</v>
      </c>
      <c r="L252" s="672"/>
    </row>
    <row r="253" spans="1:12" s="443" customFormat="1" ht="15" customHeight="1">
      <c r="A253" s="671"/>
      <c r="B253" s="670"/>
      <c r="C253" s="892" t="s">
        <v>593</v>
      </c>
      <c r="D253" s="893"/>
      <c r="E253" s="893"/>
      <c r="F253" s="894"/>
      <c r="G253" s="499" t="str">
        <f>IFERROR(365/G252,"-")</f>
        <v>-</v>
      </c>
      <c r="H253" s="499" t="str">
        <f>IFERROR(365/H252,"-")</f>
        <v>-</v>
      </c>
      <c r="I253" s="499" t="str">
        <f>IFERROR(365/I252,"-")</f>
        <v>-</v>
      </c>
      <c r="J253" s="499" t="str">
        <f>IFERROR(365/J252,"-")</f>
        <v>-</v>
      </c>
      <c r="K253" s="500" t="str">
        <f>IFERROR(365/K252,"-")</f>
        <v>-</v>
      </c>
      <c r="L253" s="672"/>
    </row>
    <row r="254" spans="1:12" s="443" customFormat="1" ht="15" customHeight="1">
      <c r="A254" s="671"/>
      <c r="B254" s="670"/>
      <c r="C254" s="892" t="s">
        <v>594</v>
      </c>
      <c r="D254" s="893"/>
      <c r="E254" s="893"/>
      <c r="F254" s="894"/>
      <c r="G254" s="499" t="str">
        <f>IFERROR(G24/G212,"-")</f>
        <v>-</v>
      </c>
      <c r="H254" s="499" t="str">
        <f>IFERROR(H24/H212,"-")</f>
        <v>-</v>
      </c>
      <c r="I254" s="499" t="str">
        <f>IFERROR(I24/I212,"-")</f>
        <v>-</v>
      </c>
      <c r="J254" s="499" t="str">
        <f>IFERROR(J24/J212,"-")</f>
        <v>-</v>
      </c>
      <c r="K254" s="500" t="str">
        <f>IFERROR(K24/K212,"-")</f>
        <v>-</v>
      </c>
      <c r="L254" s="672"/>
    </row>
    <row r="255" spans="1:12" s="443" customFormat="1" ht="15" customHeight="1">
      <c r="A255" s="671"/>
      <c r="B255" s="670"/>
      <c r="C255" s="892" t="s">
        <v>595</v>
      </c>
      <c r="D255" s="893"/>
      <c r="E255" s="893"/>
      <c r="F255" s="894"/>
      <c r="G255" s="499" t="str">
        <f>IFERROR(365/G254,"-")</f>
        <v>-</v>
      </c>
      <c r="H255" s="499" t="str">
        <f>IFERROR(365/H254,"-")</f>
        <v>-</v>
      </c>
      <c r="I255" s="499" t="str">
        <f>IFERROR(365/I254,"-")</f>
        <v>-</v>
      </c>
      <c r="J255" s="499" t="str">
        <f>IFERROR(365/J254,"-")</f>
        <v>-</v>
      </c>
      <c r="K255" s="500" t="str">
        <f>IFERROR(365/K254,"-")</f>
        <v>-</v>
      </c>
      <c r="L255" s="672"/>
    </row>
    <row r="256" spans="1:12" s="443" customFormat="1" ht="15" customHeight="1">
      <c r="A256" s="671"/>
      <c r="B256" s="670"/>
      <c r="C256" s="892" t="s">
        <v>596</v>
      </c>
      <c r="D256" s="893"/>
      <c r="E256" s="893"/>
      <c r="F256" s="894"/>
      <c r="G256" s="499" t="str">
        <f>IFERROR((G27+G39)/G154,"-")</f>
        <v>-</v>
      </c>
      <c r="H256" s="499" t="str">
        <f>IFERROR((H27+H39)/H154,"-")</f>
        <v>-</v>
      </c>
      <c r="I256" s="499" t="str">
        <f>IFERROR((I27+I39)/I154,"-")</f>
        <v>-</v>
      </c>
      <c r="J256" s="499" t="str">
        <f>IFERROR((J27+J39)/J154,"-")</f>
        <v>-</v>
      </c>
      <c r="K256" s="500" t="str">
        <f>IFERROR((K27+K39)/K154,"-")</f>
        <v>-</v>
      </c>
      <c r="L256" s="672"/>
    </row>
    <row r="257" spans="1:12" s="443" customFormat="1" ht="15" customHeight="1">
      <c r="A257" s="671"/>
      <c r="B257" s="670"/>
      <c r="C257" s="892" t="s">
        <v>597</v>
      </c>
      <c r="D257" s="893"/>
      <c r="E257" s="893"/>
      <c r="F257" s="894"/>
      <c r="G257" s="499" t="str">
        <f>IFERROR(365/G256,"-")</f>
        <v>-</v>
      </c>
      <c r="H257" s="499" t="str">
        <f>IFERROR(365/H256,"-")</f>
        <v>-</v>
      </c>
      <c r="I257" s="499" t="str">
        <f>IFERROR(365/I256,"-")</f>
        <v>-</v>
      </c>
      <c r="J257" s="499" t="str">
        <f>IFERROR(365/J256,"-")</f>
        <v>-</v>
      </c>
      <c r="K257" s="500" t="str">
        <f>IFERROR(365/K256,"-")</f>
        <v>-</v>
      </c>
      <c r="L257" s="672"/>
    </row>
    <row r="258" spans="1:12" s="443" customFormat="1" ht="15" customHeight="1">
      <c r="A258" s="671"/>
      <c r="B258" s="670"/>
      <c r="C258" s="892" t="s">
        <v>598</v>
      </c>
      <c r="D258" s="893"/>
      <c r="E258" s="893"/>
      <c r="F258" s="894"/>
      <c r="G258" s="499" t="str">
        <f>IFERROR(G253+G255-G257,"-")</f>
        <v>-</v>
      </c>
      <c r="H258" s="499" t="str">
        <f>IFERROR(H253+H255-H257,"-")</f>
        <v>-</v>
      </c>
      <c r="I258" s="499" t="str">
        <f>IFERROR(I253+I255-I257,"-")</f>
        <v>-</v>
      </c>
      <c r="J258" s="499" t="str">
        <f>IFERROR(J253+J255-J257,"-")</f>
        <v>-</v>
      </c>
      <c r="K258" s="500" t="str">
        <f>IFERROR(K253+K255-K257,"-")</f>
        <v>-</v>
      </c>
      <c r="L258" s="672"/>
    </row>
    <row r="259" spans="1:12" s="443" customFormat="1" ht="15" customHeight="1">
      <c r="A259" s="671"/>
      <c r="B259" s="670"/>
      <c r="C259" s="892" t="s">
        <v>599</v>
      </c>
      <c r="D259" s="893"/>
      <c r="E259" s="893"/>
      <c r="F259" s="894"/>
      <c r="G259" s="499" t="str">
        <f>IFERROR(G24/(G170-G174),"-")</f>
        <v>-</v>
      </c>
      <c r="H259" s="499" t="str">
        <f>IFERROR(H24/(H170-H174),"-")</f>
        <v>-</v>
      </c>
      <c r="I259" s="499" t="str">
        <f>IFERROR(I24/(I170-I174),"-")</f>
        <v>-</v>
      </c>
      <c r="J259" s="499" t="str">
        <f>IFERROR(J24/(J170-J174),"-")</f>
        <v>-</v>
      </c>
      <c r="K259" s="500" t="str">
        <f>IFERROR(K24/(K170-K174),"-")</f>
        <v>-</v>
      </c>
      <c r="L259" s="672"/>
    </row>
    <row r="260" spans="1:12" s="443" customFormat="1" ht="15" customHeight="1">
      <c r="A260" s="671"/>
      <c r="B260" s="670"/>
      <c r="C260" s="892" t="s">
        <v>600</v>
      </c>
      <c r="D260" s="893"/>
      <c r="E260" s="893"/>
      <c r="F260" s="894"/>
      <c r="G260" s="499" t="str">
        <f>IFERROR(G24/G226,"-")</f>
        <v>-</v>
      </c>
      <c r="H260" s="499" t="str">
        <f>IFERROR(H24/H226,"-")</f>
        <v>-</v>
      </c>
      <c r="I260" s="499" t="str">
        <f>IFERROR(I24/I226,"-")</f>
        <v>-</v>
      </c>
      <c r="J260" s="499" t="str">
        <f>IFERROR(J24/J226,"-")</f>
        <v>-</v>
      </c>
      <c r="K260" s="500" t="str">
        <f>IFERROR(K24/K226,"-")</f>
        <v>-</v>
      </c>
      <c r="L260" s="672"/>
    </row>
    <row r="261" spans="1:12" s="443" customFormat="1" ht="7.5" customHeight="1" thickBot="1">
      <c r="A261" s="671"/>
      <c r="B261" s="670"/>
      <c r="C261" s="898"/>
      <c r="D261" s="899"/>
      <c r="E261" s="899"/>
      <c r="F261" s="899"/>
      <c r="G261" s="899"/>
      <c r="H261" s="899"/>
      <c r="I261" s="899"/>
      <c r="J261" s="899"/>
      <c r="K261" s="900"/>
      <c r="L261" s="672"/>
    </row>
    <row r="262" spans="1:12" s="494" customFormat="1" ht="16.5">
      <c r="A262" s="671"/>
      <c r="B262" s="492"/>
      <c r="C262" s="901" t="s">
        <v>601</v>
      </c>
      <c r="D262" s="902"/>
      <c r="E262" s="902"/>
      <c r="F262" s="902"/>
      <c r="G262" s="902"/>
      <c r="H262" s="902"/>
      <c r="I262" s="902"/>
      <c r="J262" s="902"/>
      <c r="K262" s="903"/>
      <c r="L262" s="493"/>
    </row>
    <row r="263" spans="1:12" s="671" customFormat="1" ht="15" customHeight="1">
      <c r="A263" s="495"/>
      <c r="B263" s="670"/>
      <c r="C263" s="892" t="s">
        <v>602</v>
      </c>
      <c r="D263" s="893"/>
      <c r="E263" s="893"/>
      <c r="F263" s="894"/>
      <c r="G263" s="499" t="str">
        <f>IFERROR(G56/G68,"-")</f>
        <v>-</v>
      </c>
      <c r="H263" s="499" t="str">
        <f>IFERROR(H66/H68,"-")</f>
        <v>-</v>
      </c>
      <c r="I263" s="499" t="str">
        <f>IFERROR(I66/I68,"-")</f>
        <v>-</v>
      </c>
      <c r="J263" s="499" t="str">
        <f>IFERROR(J56/J68,"-")</f>
        <v>-</v>
      </c>
      <c r="K263" s="500" t="str">
        <f>IFERROR(K56/K68,"-")</f>
        <v>-</v>
      </c>
      <c r="L263" s="672"/>
    </row>
    <row r="264" spans="1:12" s="671" customFormat="1" ht="27.75" customHeight="1">
      <c r="B264" s="670"/>
      <c r="C264" s="892" t="s">
        <v>603</v>
      </c>
      <c r="D264" s="893"/>
      <c r="E264" s="893"/>
      <c r="F264" s="894"/>
      <c r="G264" s="501" t="str">
        <f>IF(G146+G154=0,"No Short Term Obligation", G56/(G146+G154))</f>
        <v>No Short Term Obligation</v>
      </c>
      <c r="H264" s="501" t="str">
        <f>IF(H146+H154=0,"No Short Term Obligation", H56/(H146+H154))</f>
        <v>No Short Term Obligation</v>
      </c>
      <c r="I264" s="501" t="str">
        <f>IF(I146+I154=0,"No Short Term Obligation", I56/(I146+I154))</f>
        <v>No Short Term Obligation</v>
      </c>
      <c r="J264" s="501" t="str">
        <f>IF(J146+J154=0,"No Short Term Obligation", J56/(J146+J154))</f>
        <v>No Short Term Obligation</v>
      </c>
      <c r="K264" s="502" t="str">
        <f>IF(K146+K154=0,"No Short Term Obligation", K56/(K146+K154))</f>
        <v>No Short Term Obligation</v>
      </c>
      <c r="L264" s="672"/>
    </row>
    <row r="265" spans="1:12" s="671" customFormat="1" ht="15" customHeight="1">
      <c r="B265" s="670"/>
      <c r="C265" s="892" t="s">
        <v>604</v>
      </c>
      <c r="D265" s="893"/>
      <c r="E265" s="893"/>
      <c r="F265" s="894"/>
      <c r="G265" s="499" t="str">
        <f>IFERROR((G143+G164+#REF!)/G121,"-")</f>
        <v>-</v>
      </c>
      <c r="H265" s="499" t="str">
        <f>IFERROR((H143+H164+#REF!)/H121,"-")</f>
        <v>-</v>
      </c>
      <c r="I265" s="499" t="str">
        <f>IFERROR((I143+I164+#REF!)/I121,"-")</f>
        <v>-</v>
      </c>
      <c r="J265" s="499" t="str">
        <f>IFERROR((J143+J164+#REF!)/J121,"-")</f>
        <v>-</v>
      </c>
      <c r="K265" s="500" t="str">
        <f>IFERROR((K143+K164+#REF!)/K121,"-")</f>
        <v>-</v>
      </c>
      <c r="L265" s="672"/>
    </row>
    <row r="266" spans="1:12" s="671" customFormat="1" ht="40.5" customHeight="1">
      <c r="B266" s="670"/>
      <c r="C266" s="892" t="s">
        <v>605</v>
      </c>
      <c r="D266" s="893"/>
      <c r="E266" s="893"/>
      <c r="F266" s="894"/>
      <c r="G266" s="499" t="str">
        <f>IFERROR((G127+SUM(G146,G154))/(G93+G58),"-")</f>
        <v>-</v>
      </c>
      <c r="H266" s="499" t="str">
        <f>IFERROR((H127+SUM(H146,H154))/(H93+H58),"-")</f>
        <v>-</v>
      </c>
      <c r="I266" s="499" t="str">
        <f>IFERROR((I127+SUM(I146,I154))/(I93+I58),"-")</f>
        <v>-</v>
      </c>
      <c r="J266" s="499" t="str">
        <f>IFERROR((J127+SUM(J146,J154))/(J93+J58),"-")</f>
        <v>-</v>
      </c>
      <c r="K266" s="500" t="str">
        <f>IFERROR((K127+SUM(K146,K154))/(K93+K58),"-")</f>
        <v>-</v>
      </c>
      <c r="L266" s="672"/>
    </row>
    <row r="267" spans="1:12" s="671" customFormat="1" ht="15" customHeight="1">
      <c r="B267" s="670"/>
      <c r="C267" s="892" t="s">
        <v>606</v>
      </c>
      <c r="D267" s="893"/>
      <c r="E267" s="893"/>
      <c r="F267" s="894"/>
      <c r="G267" s="499" t="str">
        <f>IFERROR((SUM(G146,G154,G127))/G121,"-")</f>
        <v>-</v>
      </c>
      <c r="H267" s="499" t="str">
        <f>IFERROR((SUM(H146,H154,H127))/H121,"-")</f>
        <v>-</v>
      </c>
      <c r="I267" s="499" t="str">
        <f>IFERROR((SUM(I146,I154,I127))/I121,"-")</f>
        <v>-</v>
      </c>
      <c r="J267" s="499" t="str">
        <f>IFERROR((SUM(J146,J154,J127))/J121,"-")</f>
        <v>-</v>
      </c>
      <c r="K267" s="500" t="str">
        <f>IFERROR((SUM(K146,K154,K127))/K121,"-")</f>
        <v>-</v>
      </c>
      <c r="L267" s="672"/>
    </row>
    <row r="268" spans="1:12" s="671" customFormat="1" ht="15" customHeight="1" thickBot="1">
      <c r="B268" s="670"/>
      <c r="C268" s="895" t="s">
        <v>607</v>
      </c>
      <c r="D268" s="896"/>
      <c r="E268" s="896"/>
      <c r="F268" s="897"/>
      <c r="G268" s="503" t="str">
        <f>IF((G127+G146+G154)=0,"No Debt", ((G226-(G175+G176)-G195)-(G164-(G146+G154)))/(G127+G146+G154))</f>
        <v>No Debt</v>
      </c>
      <c r="H268" s="503" t="str">
        <f>IF((H127+H146+H154)=0,"No Debt", ((H226-(H175+H176)-H195)-(H164-(H146+H154)))/(H127+H146+H154))</f>
        <v>No Debt</v>
      </c>
      <c r="I268" s="503" t="str">
        <f>IF((I127+I146+I154)=0,"No Debt", ((I226-(I175+I176)-I195)-(I164-(I146+I154)))/(I127+I146+I154))</f>
        <v>No Debt</v>
      </c>
      <c r="J268" s="503" t="str">
        <f>IF((J127+J146+J154)=0,"No Debt", ((J226-(J175+J176)-J195)-(J164-(J146+J154)))/(J127+J146+J154))</f>
        <v>No Debt</v>
      </c>
      <c r="K268" s="504" t="str">
        <f>IF((K127+K146+K154)=0,"No Debt", ((K226-(K175+K176)-K195)-(K164-(K146+K154)))/(K127+K146+K154))</f>
        <v>No Debt</v>
      </c>
      <c r="L268" s="672"/>
    </row>
    <row r="269" spans="1:12" ht="12.75" customHeight="1" thickBot="1">
      <c r="A269" s="671"/>
      <c r="B269" s="660"/>
      <c r="C269" s="430"/>
      <c r="D269" s="430"/>
      <c r="E269" s="430"/>
      <c r="F269" s="505"/>
      <c r="G269" s="430"/>
      <c r="H269" s="430"/>
      <c r="I269" s="430"/>
      <c r="J269" s="430"/>
      <c r="K269" s="430"/>
      <c r="L269" s="506"/>
    </row>
  </sheetData>
  <mergeCells count="255">
    <mergeCell ref="B2:L2"/>
    <mergeCell ref="C3:E3"/>
    <mergeCell ref="C4:E4"/>
    <mergeCell ref="C5:K5"/>
    <mergeCell ref="C6:F6"/>
    <mergeCell ref="C7:F7"/>
    <mergeCell ref="E21:F21"/>
    <mergeCell ref="D22:F22"/>
    <mergeCell ref="D23:F23"/>
    <mergeCell ref="C24:F24"/>
    <mergeCell ref="C25:K25"/>
    <mergeCell ref="C26:F26"/>
    <mergeCell ref="C8:F8"/>
    <mergeCell ref="C9:F9"/>
    <mergeCell ref="C10:F10"/>
    <mergeCell ref="C11:F11"/>
    <mergeCell ref="D12:F12"/>
    <mergeCell ref="C13:C23"/>
    <mergeCell ref="E13:F13"/>
    <mergeCell ref="D14:D16"/>
    <mergeCell ref="E17:F17"/>
    <mergeCell ref="D18:D20"/>
    <mergeCell ref="E41:F41"/>
    <mergeCell ref="E42:F42"/>
    <mergeCell ref="E43:F43"/>
    <mergeCell ref="C44:F44"/>
    <mergeCell ref="C45:K45"/>
    <mergeCell ref="D46:F46"/>
    <mergeCell ref="D27:F27"/>
    <mergeCell ref="C28:C43"/>
    <mergeCell ref="E28:F28"/>
    <mergeCell ref="D29:D31"/>
    <mergeCell ref="E32:F32"/>
    <mergeCell ref="D33:D34"/>
    <mergeCell ref="E35:F35"/>
    <mergeCell ref="D36:D38"/>
    <mergeCell ref="D39:F39"/>
    <mergeCell ref="E40:F40"/>
    <mergeCell ref="C47:C55"/>
    <mergeCell ref="E47:F47"/>
    <mergeCell ref="E48:F48"/>
    <mergeCell ref="E49:F49"/>
    <mergeCell ref="D50:F50"/>
    <mergeCell ref="E51:F51"/>
    <mergeCell ref="E52:F52"/>
    <mergeCell ref="D53:F53"/>
    <mergeCell ref="E54:F54"/>
    <mergeCell ref="E55:F55"/>
    <mergeCell ref="C56:F56"/>
    <mergeCell ref="C57:K57"/>
    <mergeCell ref="C58:C65"/>
    <mergeCell ref="D58:F58"/>
    <mergeCell ref="D59:F59"/>
    <mergeCell ref="E60:F60"/>
    <mergeCell ref="E61:F61"/>
    <mergeCell ref="D62:F62"/>
    <mergeCell ref="E63:F63"/>
    <mergeCell ref="E64:F64"/>
    <mergeCell ref="D65:F65"/>
    <mergeCell ref="C66:F66"/>
    <mergeCell ref="C67:K67"/>
    <mergeCell ref="C68:C81"/>
    <mergeCell ref="D68:F68"/>
    <mergeCell ref="D69:D72"/>
    <mergeCell ref="E69:F69"/>
    <mergeCell ref="E70:F70"/>
    <mergeCell ref="E71:F71"/>
    <mergeCell ref="E72:F72"/>
    <mergeCell ref="E73:F73"/>
    <mergeCell ref="D74:F74"/>
    <mergeCell ref="D75:D81"/>
    <mergeCell ref="E75:F75"/>
    <mergeCell ref="E76:F76"/>
    <mergeCell ref="E77:F77"/>
    <mergeCell ref="E78:F78"/>
    <mergeCell ref="E79:F79"/>
    <mergeCell ref="E80:F80"/>
    <mergeCell ref="E81:F81"/>
    <mergeCell ref="C88:C90"/>
    <mergeCell ref="E88:F88"/>
    <mergeCell ref="E89:F89"/>
    <mergeCell ref="D90:F90"/>
    <mergeCell ref="C91:C92"/>
    <mergeCell ref="D91:F91"/>
    <mergeCell ref="D92:F92"/>
    <mergeCell ref="C82:F82"/>
    <mergeCell ref="C83:K83"/>
    <mergeCell ref="D84:F84"/>
    <mergeCell ref="C85:F85"/>
    <mergeCell ref="C86:K86"/>
    <mergeCell ref="D87:F87"/>
    <mergeCell ref="E99:F99"/>
    <mergeCell ref="C100:F100"/>
    <mergeCell ref="C101:F101"/>
    <mergeCell ref="C103:K103"/>
    <mergeCell ref="C104:F104"/>
    <mergeCell ref="C105:K105"/>
    <mergeCell ref="C93:F93"/>
    <mergeCell ref="C94:K94"/>
    <mergeCell ref="D95:F95"/>
    <mergeCell ref="C96:F96"/>
    <mergeCell ref="D97:F97"/>
    <mergeCell ref="E98:F98"/>
    <mergeCell ref="E115:F115"/>
    <mergeCell ref="E116:F116"/>
    <mergeCell ref="E117:F117"/>
    <mergeCell ref="E118:F118"/>
    <mergeCell ref="E119:F119"/>
    <mergeCell ref="E120:F120"/>
    <mergeCell ref="C106:K106"/>
    <mergeCell ref="C107:F107"/>
    <mergeCell ref="D108:F108"/>
    <mergeCell ref="C109:C119"/>
    <mergeCell ref="E109:F109"/>
    <mergeCell ref="E110:F110"/>
    <mergeCell ref="E111:F111"/>
    <mergeCell ref="E112:F112"/>
    <mergeCell ref="E113:F113"/>
    <mergeCell ref="D114:F114"/>
    <mergeCell ref="D127:F127"/>
    <mergeCell ref="E128:F128"/>
    <mergeCell ref="E129:F129"/>
    <mergeCell ref="E130:F130"/>
    <mergeCell ref="E131:F131"/>
    <mergeCell ref="E132:F132"/>
    <mergeCell ref="C121:F121"/>
    <mergeCell ref="C122:K122"/>
    <mergeCell ref="C123:F123"/>
    <mergeCell ref="C124:K124"/>
    <mergeCell ref="C125:F125"/>
    <mergeCell ref="C126:F126"/>
    <mergeCell ref="D139:F139"/>
    <mergeCell ref="E140:F140"/>
    <mergeCell ref="E141:F141"/>
    <mergeCell ref="D142:F142"/>
    <mergeCell ref="C143:F143"/>
    <mergeCell ref="C144:K144"/>
    <mergeCell ref="E133:F133"/>
    <mergeCell ref="E134:F134"/>
    <mergeCell ref="D135:F135"/>
    <mergeCell ref="D136:F136"/>
    <mergeCell ref="E137:F137"/>
    <mergeCell ref="E138:F138"/>
    <mergeCell ref="C145:F145"/>
    <mergeCell ref="C146:C163"/>
    <mergeCell ref="D146:F146"/>
    <mergeCell ref="E147:F147"/>
    <mergeCell ref="E148:F148"/>
    <mergeCell ref="E149:F149"/>
    <mergeCell ref="E150:F150"/>
    <mergeCell ref="E151:F151"/>
    <mergeCell ref="E152:F152"/>
    <mergeCell ref="E153:F153"/>
    <mergeCell ref="D160:F160"/>
    <mergeCell ref="E161:F161"/>
    <mergeCell ref="E162:F162"/>
    <mergeCell ref="E163:F163"/>
    <mergeCell ref="C164:F164"/>
    <mergeCell ref="C165:F165"/>
    <mergeCell ref="D154:F154"/>
    <mergeCell ref="E155:F155"/>
    <mergeCell ref="E156:F156"/>
    <mergeCell ref="E157:F157"/>
    <mergeCell ref="E158:F158"/>
    <mergeCell ref="D159:F159"/>
    <mergeCell ref="C166:K166"/>
    <mergeCell ref="C167:K167"/>
    <mergeCell ref="C168:F168"/>
    <mergeCell ref="C169:C196"/>
    <mergeCell ref="D169:F169"/>
    <mergeCell ref="E170:F170"/>
    <mergeCell ref="E174:F174"/>
    <mergeCell ref="E175:F175"/>
    <mergeCell ref="E176:F176"/>
    <mergeCell ref="E177:F177"/>
    <mergeCell ref="D186:F186"/>
    <mergeCell ref="E187:F187"/>
    <mergeCell ref="E191:F191"/>
    <mergeCell ref="D192:F192"/>
    <mergeCell ref="D193:F193"/>
    <mergeCell ref="E194:F194"/>
    <mergeCell ref="E178:F178"/>
    <mergeCell ref="D179:F179"/>
    <mergeCell ref="E180:F180"/>
    <mergeCell ref="E181:F181"/>
    <mergeCell ref="E182:F182"/>
    <mergeCell ref="E183:F183"/>
    <mergeCell ref="E195:F195"/>
    <mergeCell ref="E196:F196"/>
    <mergeCell ref="C197:F197"/>
    <mergeCell ref="C198:K198"/>
    <mergeCell ref="C199:F199"/>
    <mergeCell ref="C200:C224"/>
    <mergeCell ref="D200:F200"/>
    <mergeCell ref="E201:F201"/>
    <mergeCell ref="E204:F204"/>
    <mergeCell ref="E205:F205"/>
    <mergeCell ref="D212:F212"/>
    <mergeCell ref="E213:F213"/>
    <mergeCell ref="E214:F214"/>
    <mergeCell ref="E215:F215"/>
    <mergeCell ref="E216:F216"/>
    <mergeCell ref="D217:F217"/>
    <mergeCell ref="E206:F206"/>
    <mergeCell ref="D207:F207"/>
    <mergeCell ref="E208:F208"/>
    <mergeCell ref="E209:F209"/>
    <mergeCell ref="E210:F210"/>
    <mergeCell ref="E211:F211"/>
    <mergeCell ref="C228:F228"/>
    <mergeCell ref="C230:K230"/>
    <mergeCell ref="C231:F231"/>
    <mergeCell ref="C232:K232"/>
    <mergeCell ref="C233:F233"/>
    <mergeCell ref="C234:F234"/>
    <mergeCell ref="D218:F218"/>
    <mergeCell ref="E219:F219"/>
    <mergeCell ref="E223:F223"/>
    <mergeCell ref="D224:F224"/>
    <mergeCell ref="C225:F225"/>
    <mergeCell ref="C226:F226"/>
    <mergeCell ref="C241:F241"/>
    <mergeCell ref="C242:F242"/>
    <mergeCell ref="C243:F243"/>
    <mergeCell ref="C244:K244"/>
    <mergeCell ref="C245:K245"/>
    <mergeCell ref="C246:F246"/>
    <mergeCell ref="C235:F235"/>
    <mergeCell ref="C236:K236"/>
    <mergeCell ref="C237:K237"/>
    <mergeCell ref="C238:F238"/>
    <mergeCell ref="C239:F239"/>
    <mergeCell ref="C240:F240"/>
    <mergeCell ref="C253:F253"/>
    <mergeCell ref="C254:F254"/>
    <mergeCell ref="C255:F255"/>
    <mergeCell ref="C256:F256"/>
    <mergeCell ref="C257:F257"/>
    <mergeCell ref="C258:F258"/>
    <mergeCell ref="C247:F247"/>
    <mergeCell ref="C248:F248"/>
    <mergeCell ref="C249:F249"/>
    <mergeCell ref="C250:K250"/>
    <mergeCell ref="C251:K251"/>
    <mergeCell ref="C252:F252"/>
    <mergeCell ref="C265:F265"/>
    <mergeCell ref="C266:F266"/>
    <mergeCell ref="C267:F267"/>
    <mergeCell ref="C268:F268"/>
    <mergeCell ref="C259:F259"/>
    <mergeCell ref="C260:F260"/>
    <mergeCell ref="C261:K261"/>
    <mergeCell ref="C262:K262"/>
    <mergeCell ref="C263:F263"/>
    <mergeCell ref="C264:F264"/>
  </mergeCells>
  <conditionalFormatting sqref="G12:I23 G27:I43 G46:I55 G84:K84 G95:K95 G97:K101 G200:I224 G228:K228 G233:K235 G238:K243 G246:K249 G252:K260 G263:K268 G108:I119 G169:I196 K12:K23 K27:K43 K46:K55 G58:K65 G68:K81 G87:K92 K108:K119 G127:K142 G146:K163 K169:K196 K200:K224">
    <cfRule type="expression" dxfId="187" priority="10">
      <formula>G$7=""</formula>
    </cfRule>
  </conditionalFormatting>
  <conditionalFormatting sqref="H120:I120 K120">
    <cfRule type="expression" dxfId="186" priority="8">
      <formula>H$7=""</formula>
    </cfRule>
  </conditionalFormatting>
  <conditionalFormatting sqref="G120">
    <cfRule type="expression" dxfId="185" priority="9">
      <formula>G$7=""</formula>
    </cfRule>
  </conditionalFormatting>
  <conditionalFormatting sqref="J12:J23">
    <cfRule type="expression" dxfId="184" priority="7">
      <formula>J$7=""</formula>
    </cfRule>
  </conditionalFormatting>
  <conditionalFormatting sqref="J27:J43">
    <cfRule type="expression" dxfId="183" priority="6">
      <formula>J$7=""</formula>
    </cfRule>
  </conditionalFormatting>
  <conditionalFormatting sqref="J46:J55">
    <cfRule type="expression" dxfId="182" priority="5">
      <formula>J$7=""</formula>
    </cfRule>
  </conditionalFormatting>
  <conditionalFormatting sqref="J108:J119">
    <cfRule type="expression" dxfId="181" priority="4">
      <formula>J$7=""</formula>
    </cfRule>
  </conditionalFormatting>
  <conditionalFormatting sqref="J120">
    <cfRule type="expression" dxfId="180" priority="3">
      <formula>J$7=""</formula>
    </cfRule>
  </conditionalFormatting>
  <conditionalFormatting sqref="J169:J196">
    <cfRule type="expression" dxfId="179" priority="2">
      <formula>J$7=""</formula>
    </cfRule>
  </conditionalFormatting>
  <conditionalFormatting sqref="J200:J224">
    <cfRule type="expression" dxfId="178" priority="1">
      <formula>J$7=""</formula>
    </cfRule>
  </conditionalFormatting>
  <dataValidations count="4">
    <dataValidation type="date" operator="lessThan" allowBlank="1" showInputMessage="1" showErrorMessage="1" sqref="G10:K10" xr:uid="{618BD709-092B-4B29-93B2-9A40E3B3A7C4}">
      <formula1>H10</formula1>
    </dataValidation>
    <dataValidation type="list" allowBlank="1" showInputMessage="1" showErrorMessage="1" sqref="K3:K4 J3" xr:uid="{9ACA8902-D88E-4E77-9F8B-295F26D84DFE}">
      <formula1>"Actuals, Thousands, Lakhs, Millions, Crores"</formula1>
    </dataValidation>
    <dataValidation type="list" allowBlank="1" showInputMessage="1" showErrorMessage="1" sqref="G7:K7" xr:uid="{B77A063A-7840-45B3-B3D0-0463472017A2}">
      <formula1>"Audited,Unaudited,Provisional,Projection"</formula1>
    </dataValidation>
    <dataValidation type="list" allowBlank="1" showInputMessage="1" showErrorMessage="1" sqref="G9:K9" xr:uid="{603E0D56-3318-4423-ABA4-C6D3CBA3B7D2}">
      <formula1>"Material Qualification,Unqualified,No opinion / Unknown"</formula1>
    </dataValidation>
  </dataValidations>
  <pageMargins left="0.7" right="0.7" top="0.75" bottom="0.75" header="0.3" footer="0.3"/>
  <pageSetup paperSize="9" scale="46" fitToHeight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C153"/>
  <sheetViews>
    <sheetView showGridLines="0" workbookViewId="0">
      <selection sqref="A1:XFD1048576"/>
    </sheetView>
  </sheetViews>
  <sheetFormatPr defaultRowHeight="15"/>
  <cols>
    <col min="1" max="1" width="33.5" style="34" customWidth="1"/>
    <col min="2" max="2" width="11.875" style="34" customWidth="1"/>
    <col min="3" max="3" width="10.5" style="34" customWidth="1"/>
    <col min="4" max="4" width="11.125" style="54" customWidth="1"/>
    <col min="5" max="5" width="10.5" style="54" customWidth="1"/>
    <col min="6" max="6" width="10.125" style="54" customWidth="1"/>
    <col min="7" max="7" width="10.5" style="54" customWidth="1"/>
    <col min="8" max="8" width="10.375" style="54" customWidth="1"/>
    <col min="9" max="9" width="10.5" style="54" customWidth="1"/>
    <col min="10" max="10" width="16.125" style="34" customWidth="1"/>
    <col min="11" max="237" width="9" style="34"/>
    <col min="238" max="16384" width="9" style="1"/>
  </cols>
  <sheetData>
    <row r="1" spans="1:12" ht="15.75" thickBot="1"/>
    <row r="2" spans="1:12">
      <c r="A2" s="1116">
        <f>'Financial Statement3'!F3</f>
        <v>0</v>
      </c>
      <c r="B2" s="1117"/>
      <c r="C2" s="1117"/>
      <c r="D2" s="1117"/>
      <c r="E2" s="1117"/>
      <c r="F2" s="1117"/>
      <c r="G2" s="1117"/>
      <c r="H2" s="1117"/>
      <c r="I2" s="1118"/>
    </row>
    <row r="3" spans="1:12">
      <c r="A3" s="1119"/>
      <c r="B3" s="1120"/>
      <c r="C3" s="1120"/>
      <c r="D3" s="1120"/>
      <c r="E3" s="1120"/>
      <c r="F3" s="1120"/>
      <c r="G3" s="1120"/>
      <c r="H3" s="1120"/>
      <c r="I3" s="1121"/>
    </row>
    <row r="4" spans="1:12">
      <c r="A4" s="562" t="s">
        <v>133</v>
      </c>
      <c r="B4" s="1153">
        <f>'Financial Statement3'!F4</f>
        <v>0</v>
      </c>
      <c r="C4" s="1154"/>
      <c r="D4" s="1154"/>
      <c r="E4" s="1154"/>
      <c r="F4" s="1154"/>
      <c r="G4" s="563"/>
      <c r="H4" s="564" t="s">
        <v>609</v>
      </c>
      <c r="I4" s="565" t="str">
        <f>'Ratio Sheet 2'!I4</f>
        <v>Lakhs</v>
      </c>
    </row>
    <row r="5" spans="1:12" ht="15" customHeight="1">
      <c r="A5" s="1147" t="s">
        <v>18</v>
      </c>
      <c r="B5" s="566">
        <f>'Financial Statement3'!J6</f>
        <v>0</v>
      </c>
      <c r="C5" s="567" t="s">
        <v>19</v>
      </c>
      <c r="D5" s="566" t="str">
        <f>IFERROR(EDATE(B5,-12),"-")</f>
        <v>-</v>
      </c>
      <c r="E5" s="567" t="s">
        <v>19</v>
      </c>
      <c r="F5" s="566" t="str">
        <f>IFERROR(EDATE(D5,-12),"-")</f>
        <v>-</v>
      </c>
      <c r="G5" s="567" t="s">
        <v>19</v>
      </c>
      <c r="H5" s="566" t="str">
        <f>IFERROR(EDATE(F5,-12),"-")</f>
        <v>-</v>
      </c>
      <c r="I5" s="568">
        <f>IF('Financial Statement3'!$K$4="Actuals",1, IF('Financial Statement3'!$K$4="Thousands",1000, IF('Financial Statement3'!$K$4="Lakhs",100000, IF('Financial Statement3'!$K$4="Millions",1000000, IF('Financial Statement3'!$K$4="Crores",10000000,"")))))</f>
        <v>1</v>
      </c>
    </row>
    <row r="6" spans="1:12" ht="14.25" customHeight="1" thickBot="1">
      <c r="A6" s="1148"/>
      <c r="B6" s="624" t="str">
        <f>CONCATENATE("Rs."," ",$I$4)</f>
        <v>Rs. Lakhs</v>
      </c>
      <c r="C6" s="625">
        <f>B5</f>
        <v>0</v>
      </c>
      <c r="D6" s="624" t="str">
        <f>CONCATENATE("Rs."," ",$I$4)</f>
        <v>Rs. Lakhs</v>
      </c>
      <c r="E6" s="625" t="str">
        <f>D5</f>
        <v>-</v>
      </c>
      <c r="F6" s="624" t="str">
        <f>CONCATENATE("Rs."," ",$I$4)</f>
        <v>Rs. Lakhs</v>
      </c>
      <c r="G6" s="625" t="str">
        <f>F5</f>
        <v>-</v>
      </c>
      <c r="H6" s="624" t="str">
        <f>CONCATENATE("Rs."," ",$I$4)</f>
        <v>Rs. Lakhs</v>
      </c>
      <c r="I6" s="626">
        <f>IF(I4="Actuals",1, IF(I4="Thousands",1000, IF(I4="Lakhs",100000, IF(I4="Millions",1000000, IF(I4="Crores",10000000,"")))))</f>
        <v>100000</v>
      </c>
    </row>
    <row r="7" spans="1:12">
      <c r="A7" s="627" t="s">
        <v>80</v>
      </c>
      <c r="B7" s="628">
        <f>IFERROR('Financial Statement3'!J91,"-")</f>
        <v>0</v>
      </c>
      <c r="C7" s="629"/>
      <c r="D7" s="628">
        <f>IFERROR('Financial Statement3'!I91,"-")</f>
        <v>0</v>
      </c>
      <c r="E7" s="629"/>
      <c r="F7" s="628">
        <f>IFERROR('Financial Statement3'!H91,"-")</f>
        <v>0</v>
      </c>
      <c r="G7" s="629"/>
      <c r="H7" s="628">
        <f>IFERROR('Financial Statement3'!G91,"-")</f>
        <v>0</v>
      </c>
      <c r="I7" s="630"/>
    </row>
    <row r="8" spans="1:12">
      <c r="A8" s="511" t="s">
        <v>149</v>
      </c>
      <c r="B8" s="512">
        <f>IFERROR(('Financial Statement3'!J13+'Financial Statement3'!J17+'Financial Statement3'!J21-'Financial Statement3'!J23)*$I$5/$I$6,"-")</f>
        <v>0</v>
      </c>
      <c r="C8" s="512" t="str">
        <f>IFERROR((B8-D8)/D8*100,"-")</f>
        <v>-</v>
      </c>
      <c r="D8" s="512">
        <f>IFERROR(('Financial Statement3'!I13+'Financial Statement3'!I17+'Financial Statement3'!I21-'Financial Statement3'!I23)*$I$5/$I$6,"-")</f>
        <v>0</v>
      </c>
      <c r="E8" s="512" t="str">
        <f>IFERROR((D8-F8)/F8*100,"-")</f>
        <v>-</v>
      </c>
      <c r="F8" s="512">
        <f>IFERROR(('Financial Statement3'!H13+'Financial Statement3'!H17+'Financial Statement3'!H21-'Financial Statement3'!H23)*$I$5/$I$6,"-")</f>
        <v>0</v>
      </c>
      <c r="G8" s="512" t="str">
        <f>IFERROR((F8-H8)/H8*100,"-")</f>
        <v>-</v>
      </c>
      <c r="H8" s="512">
        <f>IFERROR(('Financial Statement3'!G13+'Financial Statement3'!G17+'Financial Statement3'!G21-'Financial Statement3'!G23)*$I$5/$I$6,"-")</f>
        <v>0</v>
      </c>
      <c r="I8" s="517" t="str">
        <f>IFERROR((H8-J8)/J8*100,"-")</f>
        <v>-</v>
      </c>
    </row>
    <row r="9" spans="1:12">
      <c r="A9" s="511" t="s">
        <v>150</v>
      </c>
      <c r="B9" s="512">
        <f>IFERROR(('Financial Statement3'!J22)*$I$5/$I$6,"-")</f>
        <v>0</v>
      </c>
      <c r="C9" s="512" t="str">
        <f>IFERROR((B9-D9)/D9*100,"-")</f>
        <v>-</v>
      </c>
      <c r="D9" s="512">
        <f>IFERROR(('Financial Statement3'!I22)*$I$5/$I$6,"-")</f>
        <v>0</v>
      </c>
      <c r="E9" s="512" t="str">
        <f>IFERROR((D9-F9)/F9*100,"-")</f>
        <v>-</v>
      </c>
      <c r="F9" s="512">
        <f>IFERROR(('Financial Statement3'!H22)*$I$5/$I$6,"-")</f>
        <v>0</v>
      </c>
      <c r="G9" s="512" t="str">
        <f>IFERROR((F9-H9)/H9*100,"-")</f>
        <v>-</v>
      </c>
      <c r="H9" s="512">
        <f>IFERROR(('Financial Statement3'!G22)*$I$5/$I$6,"-")</f>
        <v>0</v>
      </c>
      <c r="I9" s="517" t="str">
        <f>IFERROR((H9-J9)/J9*100,"-")</f>
        <v>-</v>
      </c>
    </row>
    <row r="10" spans="1:12">
      <c r="A10" s="554" t="s">
        <v>21</v>
      </c>
      <c r="B10" s="555">
        <f>IFERROR(+B9+B8,"0.00")</f>
        <v>0</v>
      </c>
      <c r="C10" s="556" t="str">
        <f>IFERROR((B10-D10)/D10*100,"-")</f>
        <v>-</v>
      </c>
      <c r="D10" s="555">
        <f>IFERROR(+D9+D8,"0.00")</f>
        <v>0</v>
      </c>
      <c r="E10" s="556" t="str">
        <f>IFERROR((D10-F10)/F10*100,"-")</f>
        <v>-</v>
      </c>
      <c r="F10" s="555">
        <f>IFERROR(+F9+F8,"0.00")</f>
        <v>0</v>
      </c>
      <c r="G10" s="556" t="str">
        <f>IFERROR((F10-H10)/H10*100,"-")</f>
        <v>-</v>
      </c>
      <c r="H10" s="555">
        <f>IFERROR(+H9+H8,"0.00")</f>
        <v>0</v>
      </c>
      <c r="I10" s="619" t="str">
        <f>IFERROR((H10-J10)/J10*100,"-")</f>
        <v>-</v>
      </c>
    </row>
    <row r="11" spans="1:12" s="34" customFormat="1" ht="29.25" customHeight="1">
      <c r="A11" s="513"/>
      <c r="B11" s="514"/>
      <c r="C11" s="515" t="str">
        <f>CONCATENATE("Cost % of sales of ",YEAR(B5))</f>
        <v>Cost % of sales of 1900</v>
      </c>
      <c r="D11" s="514"/>
      <c r="E11" s="515" t="e">
        <f>CONCATENATE("Cost % of sales of ",YEAR(D5))</f>
        <v>#VALUE!</v>
      </c>
      <c r="F11" s="514"/>
      <c r="G11" s="515" t="e">
        <f>CONCATENATE("Cost % of sales of ",YEAR(F5))</f>
        <v>#VALUE!</v>
      </c>
      <c r="H11" s="514"/>
      <c r="I11" s="516" t="e">
        <f>CONCATENATE("Cost % of sales of ",YEAR(H5))</f>
        <v>#VALUE!</v>
      </c>
    </row>
    <row r="12" spans="1:12">
      <c r="A12" s="554" t="s">
        <v>192</v>
      </c>
      <c r="B12" s="555">
        <f>IFERROR(B13+B17+B18,"0.00")</f>
        <v>0</v>
      </c>
      <c r="C12" s="556"/>
      <c r="D12" s="555">
        <f>IFERROR(D13+D17+D18,"0.00")</f>
        <v>0</v>
      </c>
      <c r="E12" s="556"/>
      <c r="F12" s="555">
        <f>IFERROR(F13+F17+F18,"0.00")</f>
        <v>0</v>
      </c>
      <c r="G12" s="556"/>
      <c r="H12" s="555">
        <f>IFERROR(H13+H17+H18,"0.00")</f>
        <v>0</v>
      </c>
      <c r="I12" s="619"/>
    </row>
    <row r="13" spans="1:12" ht="30">
      <c r="A13" s="554" t="s">
        <v>191</v>
      </c>
      <c r="B13" s="555">
        <f>IFERROR(+B14+B15-B16,"0.00")</f>
        <v>0</v>
      </c>
      <c r="C13" s="556" t="str">
        <f>IFERROR(B13/$B$8*100,"-")</f>
        <v>-</v>
      </c>
      <c r="D13" s="555">
        <f>IFERROR(+D14+D15-D16,"0.00")</f>
        <v>0</v>
      </c>
      <c r="E13" s="556" t="str">
        <f>IFERROR(D13/$B$8*100,"-")</f>
        <v>-</v>
      </c>
      <c r="F13" s="555">
        <f>IFERROR(+F14+F15-F16,"0.00")</f>
        <v>0</v>
      </c>
      <c r="G13" s="556" t="str">
        <f>IFERROR(F13/$B$8*100,"-")</f>
        <v>-</v>
      </c>
      <c r="H13" s="555">
        <f>IFERROR(+H14+H15-H16,"0.00")</f>
        <v>0</v>
      </c>
      <c r="I13" s="619" t="str">
        <f>IFERROR(H13/$B$8*100,"-")</f>
        <v>-</v>
      </c>
    </row>
    <row r="14" spans="1:12">
      <c r="A14" s="518" t="s">
        <v>188</v>
      </c>
      <c r="B14" s="512">
        <f>IFERROR(('Financial Statement3'!J29+'Financial Statement3'!J33+'Financial Statement3'!J36)*$I$5/$I$6,"-")</f>
        <v>0</v>
      </c>
      <c r="C14" s="512"/>
      <c r="D14" s="512">
        <f>IFERROR(('Financial Statement3'!I29+'Financial Statement3'!I33+'Financial Statement3'!I36)*$I$5/$I$6,"-")</f>
        <v>0</v>
      </c>
      <c r="E14" s="512"/>
      <c r="F14" s="512">
        <f>IFERROR(('Financial Statement3'!H29+'Financial Statement3'!H33+'Financial Statement3'!H36)*$I$5/$I$6,"-")</f>
        <v>0</v>
      </c>
      <c r="G14" s="512"/>
      <c r="H14" s="512">
        <f>IFERROR(('Financial Statement3'!G29+'Financial Statement3'!G33+'Financial Statement3'!G36)*$I$5/$I$6,"-")</f>
        <v>0</v>
      </c>
      <c r="I14" s="517"/>
    </row>
    <row r="15" spans="1:12">
      <c r="A15" s="518" t="s">
        <v>189</v>
      </c>
      <c r="B15" s="512">
        <f>IFERROR(('Financial Statement3'!J30+'Financial Statement3'!J37)*$I$5/$I$6,"-")</f>
        <v>0</v>
      </c>
      <c r="C15" s="512"/>
      <c r="D15" s="512">
        <f>IFERROR(('Financial Statement3'!I30+'Financial Statement3'!I37)*$I$5/$I$6,"-")</f>
        <v>0</v>
      </c>
      <c r="E15" s="512"/>
      <c r="F15" s="512">
        <f>IFERROR(('Financial Statement3'!H30+'Financial Statement3'!H37)*$I$5/$I$6,"-")</f>
        <v>0</v>
      </c>
      <c r="G15" s="512"/>
      <c r="H15" s="512">
        <f>IFERROR(('Financial Statement3'!G30+'Financial Statement3'!G37)*$I$5/$I$6,"-")</f>
        <v>0</v>
      </c>
      <c r="I15" s="517"/>
      <c r="L15" s="34" t="s">
        <v>336</v>
      </c>
    </row>
    <row r="16" spans="1:12">
      <c r="A16" s="518" t="s">
        <v>190</v>
      </c>
      <c r="B16" s="512">
        <f>IFERROR(('Financial Statement3'!J31+'Financial Statement3'!J34+'Financial Statement3'!J38)*$I$5/$I$6,"-")</f>
        <v>0</v>
      </c>
      <c r="C16" s="512"/>
      <c r="D16" s="512">
        <f>IFERROR(('Financial Statement3'!I31+'Financial Statement3'!I34+'Financial Statement3'!I38)*$I$5/$I$6,"-")</f>
        <v>0</v>
      </c>
      <c r="E16" s="512"/>
      <c r="F16" s="512">
        <f>IFERROR(('Financial Statement3'!H31+'Financial Statement3'!H34+'Financial Statement3'!H38)*$I$5/$I$6,"-")</f>
        <v>0</v>
      </c>
      <c r="G16" s="512"/>
      <c r="H16" s="512">
        <f>IFERROR(('Financial Statement3'!G31+'Financial Statement3'!G34+'Financial Statement3'!G38)*$I$5/$I$6,"-")</f>
        <v>0</v>
      </c>
      <c r="I16" s="517"/>
    </row>
    <row r="17" spans="1:237" s="144" customFormat="1" ht="45">
      <c r="A17" s="518" t="s">
        <v>127</v>
      </c>
      <c r="B17" s="512">
        <f>IFERROR(('Financial Statement3'!J41+'Financial Statement3'!J42+'Financial Statement3'!J43)*$I$5/$I$6,"-")</f>
        <v>0</v>
      </c>
      <c r="C17" s="515" t="str">
        <f>IFERROR(B17/$B$8*100,"-")</f>
        <v>-</v>
      </c>
      <c r="D17" s="512">
        <f>IFERROR(('Financial Statement3'!I41+'Financial Statement3'!I42+'Financial Statement3'!I43)*$I$5/$I$6,"-")</f>
        <v>0</v>
      </c>
      <c r="E17" s="515" t="str">
        <f>IFERROR(D17/$B$8*100,"-")</f>
        <v>-</v>
      </c>
      <c r="F17" s="512">
        <f>IFERROR(('Financial Statement3'!H41+'Financial Statement3'!H42+'Financial Statement3'!H43)*$I$5/$I$6,"-")</f>
        <v>0</v>
      </c>
      <c r="G17" s="515" t="str">
        <f>IFERROR(F17/$B$8*100,"-")</f>
        <v>-</v>
      </c>
      <c r="H17" s="512">
        <f>IFERROR(('Financial Statement3'!G41+'Financial Statement3'!G42+'Financial Statement3'!G43)*$I$5/$I$6,"-")</f>
        <v>0</v>
      </c>
      <c r="I17" s="516" t="str">
        <f>IFERROR(H17/$B$8*100,"-")</f>
        <v>-</v>
      </c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  <c r="BH17" s="143"/>
      <c r="BI17" s="143"/>
      <c r="BJ17" s="143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143"/>
      <c r="CA17" s="143"/>
      <c r="CB17" s="143"/>
      <c r="CC17" s="143"/>
      <c r="CD17" s="143"/>
      <c r="CE17" s="143"/>
      <c r="CF17" s="143"/>
      <c r="CG17" s="143"/>
      <c r="CH17" s="143"/>
      <c r="CI17" s="143"/>
      <c r="CJ17" s="143"/>
      <c r="CK17" s="143"/>
      <c r="CL17" s="143"/>
      <c r="CM17" s="143"/>
      <c r="CN17" s="143"/>
      <c r="CO17" s="143"/>
      <c r="CP17" s="143"/>
      <c r="CQ17" s="143"/>
      <c r="CR17" s="143"/>
      <c r="CS17" s="143"/>
      <c r="CT17" s="143"/>
      <c r="CU17" s="143"/>
      <c r="CV17" s="143"/>
      <c r="CW17" s="143"/>
      <c r="CX17" s="143"/>
      <c r="CY17" s="143"/>
      <c r="CZ17" s="143"/>
      <c r="DA17" s="143"/>
      <c r="DB17" s="143"/>
      <c r="DC17" s="143"/>
      <c r="DD17" s="143"/>
      <c r="DE17" s="143"/>
      <c r="DF17" s="143"/>
      <c r="DG17" s="143"/>
      <c r="DH17" s="143"/>
      <c r="DI17" s="143"/>
      <c r="DJ17" s="143"/>
      <c r="DK17" s="143"/>
      <c r="DL17" s="143"/>
      <c r="DM17" s="143"/>
      <c r="DN17" s="143"/>
      <c r="DO17" s="143"/>
      <c r="DP17" s="143"/>
      <c r="DQ17" s="143"/>
      <c r="DR17" s="143"/>
      <c r="DS17" s="143"/>
      <c r="DT17" s="143"/>
      <c r="DU17" s="143"/>
      <c r="DV17" s="143"/>
      <c r="DW17" s="143"/>
      <c r="DX17" s="143"/>
      <c r="DY17" s="143"/>
      <c r="DZ17" s="143"/>
      <c r="EA17" s="143"/>
      <c r="EB17" s="143"/>
      <c r="EC17" s="143"/>
      <c r="ED17" s="143"/>
      <c r="EE17" s="143"/>
      <c r="EF17" s="143"/>
      <c r="EG17" s="143"/>
      <c r="EH17" s="143"/>
      <c r="EI17" s="143"/>
      <c r="EJ17" s="143"/>
      <c r="EK17" s="143"/>
      <c r="EL17" s="143"/>
      <c r="EM17" s="143"/>
      <c r="EN17" s="143"/>
      <c r="EO17" s="143"/>
      <c r="EP17" s="143"/>
      <c r="EQ17" s="143"/>
      <c r="ER17" s="143"/>
      <c r="ES17" s="143"/>
      <c r="ET17" s="143"/>
      <c r="EU17" s="143"/>
      <c r="EV17" s="143"/>
      <c r="EW17" s="143"/>
      <c r="EX17" s="143"/>
      <c r="EY17" s="143"/>
      <c r="EZ17" s="143"/>
      <c r="FA17" s="143"/>
      <c r="FB17" s="143"/>
      <c r="FC17" s="143"/>
      <c r="FD17" s="143"/>
      <c r="FE17" s="143"/>
      <c r="FF17" s="143"/>
      <c r="FG17" s="143"/>
      <c r="FH17" s="143"/>
      <c r="FI17" s="143"/>
      <c r="FJ17" s="143"/>
      <c r="FK17" s="143"/>
      <c r="FL17" s="143"/>
      <c r="FM17" s="143"/>
      <c r="FN17" s="143"/>
      <c r="FO17" s="143"/>
      <c r="FP17" s="143"/>
      <c r="FQ17" s="143"/>
      <c r="FR17" s="143"/>
      <c r="FS17" s="143"/>
      <c r="FT17" s="143"/>
      <c r="FU17" s="143"/>
      <c r="FV17" s="143"/>
      <c r="FW17" s="143"/>
      <c r="FX17" s="143"/>
      <c r="FY17" s="143"/>
      <c r="FZ17" s="143"/>
      <c r="GA17" s="143"/>
      <c r="GB17" s="143"/>
      <c r="GC17" s="143"/>
      <c r="GD17" s="143"/>
      <c r="GE17" s="143"/>
      <c r="GF17" s="143"/>
      <c r="GG17" s="143"/>
      <c r="GH17" s="143"/>
      <c r="GI17" s="143"/>
      <c r="GJ17" s="143"/>
      <c r="GK17" s="143"/>
      <c r="GL17" s="143"/>
      <c r="GM17" s="143"/>
      <c r="GN17" s="143"/>
      <c r="GO17" s="143"/>
      <c r="GP17" s="143"/>
      <c r="GQ17" s="143"/>
      <c r="GR17" s="143"/>
      <c r="GS17" s="143"/>
      <c r="GT17" s="143"/>
      <c r="GU17" s="143"/>
      <c r="GV17" s="143"/>
      <c r="GW17" s="143"/>
      <c r="GX17" s="143"/>
      <c r="GY17" s="143"/>
      <c r="GZ17" s="143"/>
      <c r="HA17" s="143"/>
      <c r="HB17" s="143"/>
      <c r="HC17" s="143"/>
      <c r="HD17" s="143"/>
      <c r="HE17" s="143"/>
      <c r="HF17" s="143"/>
      <c r="HG17" s="143"/>
      <c r="HH17" s="143"/>
      <c r="HI17" s="143"/>
      <c r="HJ17" s="143"/>
      <c r="HK17" s="143"/>
      <c r="HL17" s="143"/>
      <c r="HM17" s="143"/>
      <c r="HN17" s="143"/>
      <c r="HO17" s="143"/>
      <c r="HP17" s="143"/>
      <c r="HQ17" s="143"/>
      <c r="HR17" s="143"/>
      <c r="HS17" s="143"/>
      <c r="HT17" s="143"/>
      <c r="HU17" s="143"/>
      <c r="HV17" s="143"/>
      <c r="HW17" s="143"/>
      <c r="HX17" s="143"/>
      <c r="HY17" s="143"/>
      <c r="HZ17" s="143"/>
      <c r="IA17" s="143"/>
      <c r="IB17" s="143"/>
      <c r="IC17" s="143"/>
    </row>
    <row r="18" spans="1:237" s="144" customFormat="1">
      <c r="A18" s="518" t="s">
        <v>124</v>
      </c>
      <c r="B18" s="512">
        <f>IFERROR(('Financial Statement3'!J40)*$I$5/$I$6,"-")</f>
        <v>0</v>
      </c>
      <c r="C18" s="515" t="str">
        <f>IFERROR(B18/$B$8*100,"-")</f>
        <v>-</v>
      </c>
      <c r="D18" s="512">
        <f>IFERROR(('Financial Statement3'!I40)*$I$5/$I$6,"-")</f>
        <v>0</v>
      </c>
      <c r="E18" s="515" t="str">
        <f>IFERROR(D18/$B$8*100,"-")</f>
        <v>-</v>
      </c>
      <c r="F18" s="512">
        <f>IFERROR(('Financial Statement3'!H40)*$I$5/$I$6,"-")</f>
        <v>0</v>
      </c>
      <c r="G18" s="515" t="str">
        <f>IFERROR(F18/$B$8*100,"-")</f>
        <v>-</v>
      </c>
      <c r="H18" s="512">
        <f>IFERROR(('Financial Statement3'!G40)*$I$5/$I$6,"-")</f>
        <v>0</v>
      </c>
      <c r="I18" s="516" t="str">
        <f>IFERROR(H18/$B$8*100,"-")</f>
        <v>-</v>
      </c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I18" s="143"/>
      <c r="BJ18" s="143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143"/>
      <c r="CA18" s="143"/>
      <c r="CB18" s="143"/>
      <c r="CC18" s="143"/>
      <c r="CD18" s="143"/>
      <c r="CE18" s="143"/>
      <c r="CF18" s="143"/>
      <c r="CG18" s="143"/>
      <c r="CH18" s="143"/>
      <c r="CI18" s="143"/>
      <c r="CJ18" s="143"/>
      <c r="CK18" s="143"/>
      <c r="CL18" s="143"/>
      <c r="CM18" s="143"/>
      <c r="CN18" s="143"/>
      <c r="CO18" s="143"/>
      <c r="CP18" s="143"/>
      <c r="CQ18" s="143"/>
      <c r="CR18" s="143"/>
      <c r="CS18" s="143"/>
      <c r="CT18" s="143"/>
      <c r="CU18" s="143"/>
      <c r="CV18" s="143"/>
      <c r="CW18" s="143"/>
      <c r="CX18" s="143"/>
      <c r="CY18" s="143"/>
      <c r="CZ18" s="143"/>
      <c r="DA18" s="143"/>
      <c r="DB18" s="143"/>
      <c r="DC18" s="143"/>
      <c r="DD18" s="143"/>
      <c r="DE18" s="143"/>
      <c r="DF18" s="143"/>
      <c r="DG18" s="143"/>
      <c r="DH18" s="143"/>
      <c r="DI18" s="143"/>
      <c r="DJ18" s="143"/>
      <c r="DK18" s="143"/>
      <c r="DL18" s="143"/>
      <c r="DM18" s="143"/>
      <c r="DN18" s="143"/>
      <c r="DO18" s="143"/>
      <c r="DP18" s="143"/>
      <c r="DQ18" s="143"/>
      <c r="DR18" s="143"/>
      <c r="DS18" s="143"/>
      <c r="DT18" s="143"/>
      <c r="DU18" s="143"/>
      <c r="DV18" s="143"/>
      <c r="DW18" s="143"/>
      <c r="DX18" s="143"/>
      <c r="DY18" s="143"/>
      <c r="DZ18" s="143"/>
      <c r="EA18" s="143"/>
      <c r="EB18" s="143"/>
      <c r="EC18" s="143"/>
      <c r="ED18" s="143"/>
      <c r="EE18" s="143"/>
      <c r="EF18" s="143"/>
      <c r="EG18" s="143"/>
      <c r="EH18" s="143"/>
      <c r="EI18" s="143"/>
      <c r="EJ18" s="143"/>
      <c r="EK18" s="143"/>
      <c r="EL18" s="143"/>
      <c r="EM18" s="143"/>
      <c r="EN18" s="143"/>
      <c r="EO18" s="143"/>
      <c r="EP18" s="143"/>
      <c r="EQ18" s="143"/>
      <c r="ER18" s="143"/>
      <c r="ES18" s="143"/>
      <c r="ET18" s="143"/>
      <c r="EU18" s="143"/>
      <c r="EV18" s="143"/>
      <c r="EW18" s="143"/>
      <c r="EX18" s="143"/>
      <c r="EY18" s="143"/>
      <c r="EZ18" s="143"/>
      <c r="FA18" s="143"/>
      <c r="FB18" s="143"/>
      <c r="FC18" s="143"/>
      <c r="FD18" s="143"/>
      <c r="FE18" s="143"/>
      <c r="FF18" s="143"/>
      <c r="FG18" s="143"/>
      <c r="FH18" s="143"/>
      <c r="FI18" s="143"/>
      <c r="FJ18" s="143"/>
      <c r="FK18" s="143"/>
      <c r="FL18" s="143"/>
      <c r="FM18" s="143"/>
      <c r="FN18" s="143"/>
      <c r="FO18" s="143"/>
      <c r="FP18" s="143"/>
      <c r="FQ18" s="143"/>
      <c r="FR18" s="143"/>
      <c r="FS18" s="143"/>
      <c r="FT18" s="143"/>
      <c r="FU18" s="143"/>
      <c r="FV18" s="143"/>
      <c r="FW18" s="143"/>
      <c r="FX18" s="143"/>
      <c r="FY18" s="143"/>
      <c r="FZ18" s="143"/>
      <c r="GA18" s="143"/>
      <c r="GB18" s="143"/>
      <c r="GC18" s="143"/>
      <c r="GD18" s="143"/>
      <c r="GE18" s="143"/>
      <c r="GF18" s="143"/>
      <c r="GG18" s="143"/>
      <c r="GH18" s="143"/>
      <c r="GI18" s="143"/>
      <c r="GJ18" s="143"/>
      <c r="GK18" s="143"/>
      <c r="GL18" s="143"/>
      <c r="GM18" s="143"/>
      <c r="GN18" s="143"/>
      <c r="GO18" s="143"/>
      <c r="GP18" s="143"/>
      <c r="GQ18" s="143"/>
      <c r="GR18" s="143"/>
      <c r="GS18" s="143"/>
      <c r="GT18" s="143"/>
      <c r="GU18" s="143"/>
      <c r="GV18" s="143"/>
      <c r="GW18" s="143"/>
      <c r="GX18" s="143"/>
      <c r="GY18" s="143"/>
      <c r="GZ18" s="143"/>
      <c r="HA18" s="143"/>
      <c r="HB18" s="143"/>
      <c r="HC18" s="143"/>
      <c r="HD18" s="143"/>
      <c r="HE18" s="143"/>
      <c r="HF18" s="143"/>
      <c r="HG18" s="143"/>
      <c r="HH18" s="143"/>
      <c r="HI18" s="143"/>
      <c r="HJ18" s="143"/>
      <c r="HK18" s="143"/>
      <c r="HL18" s="143"/>
      <c r="HM18" s="143"/>
      <c r="HN18" s="143"/>
      <c r="HO18" s="143"/>
      <c r="HP18" s="143"/>
      <c r="HQ18" s="143"/>
      <c r="HR18" s="143"/>
      <c r="HS18" s="143"/>
      <c r="HT18" s="143"/>
      <c r="HU18" s="143"/>
      <c r="HV18" s="143"/>
      <c r="HW18" s="143"/>
      <c r="HX18" s="143"/>
      <c r="HY18" s="143"/>
      <c r="HZ18" s="143"/>
      <c r="IA18" s="143"/>
      <c r="IB18" s="143"/>
      <c r="IC18" s="143"/>
    </row>
    <row r="19" spans="1:237">
      <c r="A19" s="554" t="s">
        <v>152</v>
      </c>
      <c r="B19" s="555">
        <f>IFERROR(B10-B13-B17-B18,"0.00")</f>
        <v>0</v>
      </c>
      <c r="C19" s="556" t="str">
        <f>IFERROR(B19/$B$8*100,"-")</f>
        <v>-</v>
      </c>
      <c r="D19" s="555">
        <f>IFERROR(D10-D13-D17-D18,"0.00")</f>
        <v>0</v>
      </c>
      <c r="E19" s="556" t="str">
        <f>IFERROR(D19/$B$8*100,"-")</f>
        <v>-</v>
      </c>
      <c r="F19" s="555">
        <f>IFERROR(F10-F13-F17-F18,"0.00")</f>
        <v>0</v>
      </c>
      <c r="G19" s="556" t="str">
        <f>IFERROR(F19/$B$8*100,"-")</f>
        <v>-</v>
      </c>
      <c r="H19" s="555">
        <f>IFERROR(H10-H13-H17-H18,"0.00")</f>
        <v>0</v>
      </c>
      <c r="I19" s="619" t="str">
        <f>IFERROR(H19/$B$8*100,"-")</f>
        <v>-</v>
      </c>
    </row>
    <row r="20" spans="1:237">
      <c r="A20" s="582" t="s">
        <v>151</v>
      </c>
      <c r="B20" s="519"/>
      <c r="C20" s="512"/>
      <c r="D20" s="519"/>
      <c r="E20" s="512"/>
      <c r="F20" s="519"/>
      <c r="G20" s="512"/>
      <c r="H20" s="519"/>
      <c r="I20" s="517"/>
    </row>
    <row r="21" spans="1:237" ht="30">
      <c r="A21" s="557" t="s">
        <v>128</v>
      </c>
      <c r="B21" s="560">
        <f>IFERROR(SUM(B22:B24),"-")</f>
        <v>0</v>
      </c>
      <c r="C21" s="558" t="str">
        <f>IFERROR(B21/$B$8*100,"-")</f>
        <v>-</v>
      </c>
      <c r="D21" s="560">
        <f>IFERROR(SUM(D22:D24),"-")</f>
        <v>0</v>
      </c>
      <c r="E21" s="558" t="str">
        <f>IFERROR(D21/$B$8*100,"-")</f>
        <v>-</v>
      </c>
      <c r="F21" s="560">
        <f>IFERROR(SUM(F22:F24),"-")</f>
        <v>0</v>
      </c>
      <c r="G21" s="558" t="str">
        <f>IFERROR(F21/$B$8*100,"-")</f>
        <v>-</v>
      </c>
      <c r="H21" s="560">
        <f>IFERROR(SUM(H22:H24),"-")</f>
        <v>0</v>
      </c>
      <c r="I21" s="559" t="str">
        <f>IFERROR(H21/$B$8*100,"-")</f>
        <v>-</v>
      </c>
    </row>
    <row r="22" spans="1:237" ht="30">
      <c r="A22" s="583" t="s">
        <v>199</v>
      </c>
      <c r="B22" s="512">
        <f>IFERROR(('Financial Statement3'!J51)*$I$5/$I$6,"-")</f>
        <v>0</v>
      </c>
      <c r="C22" s="520"/>
      <c r="D22" s="512">
        <f>IFERROR(('Financial Statement3'!I51)*$I$5/$I$6,"-")</f>
        <v>0</v>
      </c>
      <c r="E22" s="520"/>
      <c r="F22" s="512">
        <f>IFERROR(('Financial Statement3'!H51)*$I$5/$I$6,"-")</f>
        <v>0</v>
      </c>
      <c r="G22" s="520"/>
      <c r="H22" s="512">
        <f>IFERROR(('Financial Statement3'!G51)*$I$5/$I$6,"-")</f>
        <v>0</v>
      </c>
      <c r="I22" s="521"/>
    </row>
    <row r="23" spans="1:237" ht="30">
      <c r="A23" s="583" t="s">
        <v>153</v>
      </c>
      <c r="B23" s="512"/>
      <c r="C23" s="520"/>
      <c r="D23" s="512"/>
      <c r="E23" s="520"/>
      <c r="F23" s="512"/>
      <c r="G23" s="520"/>
      <c r="H23" s="512"/>
      <c r="I23" s="521"/>
    </row>
    <row r="24" spans="1:237">
      <c r="A24" s="583" t="s">
        <v>183</v>
      </c>
      <c r="B24" s="512">
        <f>IFERROR(('Financial Statement3'!J47+'Financial Statement3'!J49+'Financial Statement3'!J60+'Financial Statement3'!J63+'Financial Statement3'!J65)*$I$5/$I$6,"-")</f>
        <v>0</v>
      </c>
      <c r="C24" s="520"/>
      <c r="D24" s="512">
        <f>IFERROR(('Financial Statement3'!I47+'Financial Statement3'!I49+'Financial Statement3'!I60+'Financial Statement3'!I63+'Financial Statement3'!I65)*$I$5/$I$6,"-")</f>
        <v>0</v>
      </c>
      <c r="E24" s="520"/>
      <c r="F24" s="512">
        <f>IFERROR(('Financial Statement3'!H47+'Financial Statement3'!H49+'Financial Statement3'!H60+'Financial Statement3'!H63+'Financial Statement3'!H65)*$I$5/$I$6,"-")</f>
        <v>0</v>
      </c>
      <c r="G24" s="520"/>
      <c r="H24" s="512">
        <f>IFERROR(('Financial Statement3'!G47+'Financial Statement3'!G49+'Financial Statement3'!G60+'Financial Statement3'!G63+'Financial Statement3'!G65)*$I$5/$I$6,"-")</f>
        <v>0</v>
      </c>
      <c r="I24" s="521"/>
    </row>
    <row r="25" spans="1:237" s="144" customFormat="1" ht="15" customHeight="1">
      <c r="A25" s="584" t="s">
        <v>129</v>
      </c>
      <c r="B25" s="512">
        <f>IFERROR(('Financial Statement3'!J48)*$I$5/$I$6,"-")</f>
        <v>0</v>
      </c>
      <c r="C25" s="515" t="str">
        <f>IFERROR(B25/$B$8*100,"-")</f>
        <v>-</v>
      </c>
      <c r="D25" s="512">
        <f>IFERROR(('Financial Statement3'!I48)*$I$5/$I$6,"-")</f>
        <v>0</v>
      </c>
      <c r="E25" s="515" t="str">
        <f>IFERROR(D25/$B$8*100,"-")</f>
        <v>-</v>
      </c>
      <c r="F25" s="512">
        <f>IFERROR(('Financial Statement3'!H48)*$I$5/$I$6,"-")</f>
        <v>0</v>
      </c>
      <c r="G25" s="515" t="str">
        <f>IFERROR(F25/$B$8*100,"-")</f>
        <v>-</v>
      </c>
      <c r="H25" s="512">
        <f>IFERROR(('Financial Statement3'!G48)*$I$5/$I$6,"-")</f>
        <v>0</v>
      </c>
      <c r="I25" s="516" t="str">
        <f>IFERROR(H25/$B$8*100,"-")</f>
        <v>-</v>
      </c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143"/>
      <c r="CA25" s="143"/>
      <c r="CB25" s="143"/>
      <c r="CC25" s="143"/>
      <c r="CD25" s="143"/>
      <c r="CE25" s="143"/>
      <c r="CF25" s="143"/>
      <c r="CG25" s="143"/>
      <c r="CH25" s="143"/>
      <c r="CI25" s="143"/>
      <c r="CJ25" s="143"/>
      <c r="CK25" s="143"/>
      <c r="CL25" s="143"/>
      <c r="CM25" s="143"/>
      <c r="CN25" s="143"/>
      <c r="CO25" s="143"/>
      <c r="CP25" s="143"/>
      <c r="CQ25" s="143"/>
      <c r="CR25" s="143"/>
      <c r="CS25" s="143"/>
      <c r="CT25" s="143"/>
      <c r="CU25" s="143"/>
      <c r="CV25" s="143"/>
      <c r="CW25" s="143"/>
      <c r="CX25" s="143"/>
      <c r="CY25" s="143"/>
      <c r="CZ25" s="143"/>
      <c r="DA25" s="143"/>
      <c r="DB25" s="143"/>
      <c r="DC25" s="143"/>
      <c r="DD25" s="143"/>
      <c r="DE25" s="143"/>
      <c r="DF25" s="143"/>
      <c r="DG25" s="143"/>
      <c r="DH25" s="143"/>
      <c r="DI25" s="143"/>
      <c r="DJ25" s="143"/>
      <c r="DK25" s="143"/>
      <c r="DL25" s="143"/>
      <c r="DM25" s="143"/>
      <c r="DN25" s="143"/>
      <c r="DO25" s="143"/>
      <c r="DP25" s="143"/>
      <c r="DQ25" s="143"/>
      <c r="DR25" s="143"/>
      <c r="DS25" s="143"/>
      <c r="DT25" s="143"/>
      <c r="DU25" s="143"/>
      <c r="DV25" s="143"/>
      <c r="DW25" s="143"/>
      <c r="DX25" s="143"/>
      <c r="DY25" s="143"/>
      <c r="DZ25" s="143"/>
      <c r="EA25" s="143"/>
      <c r="EB25" s="143"/>
      <c r="EC25" s="143"/>
      <c r="ED25" s="143"/>
      <c r="EE25" s="143"/>
      <c r="EF25" s="143"/>
      <c r="EG25" s="143"/>
      <c r="EH25" s="143"/>
      <c r="EI25" s="143"/>
      <c r="EJ25" s="143"/>
      <c r="EK25" s="143"/>
      <c r="EL25" s="143"/>
      <c r="EM25" s="143"/>
      <c r="EN25" s="143"/>
      <c r="EO25" s="143"/>
      <c r="EP25" s="143"/>
      <c r="EQ25" s="143"/>
      <c r="ER25" s="143"/>
      <c r="ES25" s="143"/>
      <c r="ET25" s="143"/>
      <c r="EU25" s="143"/>
      <c r="EV25" s="143"/>
      <c r="EW25" s="143"/>
      <c r="EX25" s="143"/>
      <c r="EY25" s="143"/>
      <c r="EZ25" s="143"/>
      <c r="FA25" s="143"/>
      <c r="FB25" s="143"/>
      <c r="FC25" s="143"/>
      <c r="FD25" s="143"/>
      <c r="FE25" s="143"/>
      <c r="FF25" s="143"/>
      <c r="FG25" s="143"/>
      <c r="FH25" s="143"/>
      <c r="FI25" s="143"/>
      <c r="FJ25" s="143"/>
      <c r="FK25" s="143"/>
      <c r="FL25" s="143"/>
      <c r="FM25" s="143"/>
      <c r="FN25" s="143"/>
      <c r="FO25" s="143"/>
      <c r="FP25" s="143"/>
      <c r="FQ25" s="143"/>
      <c r="FR25" s="143"/>
      <c r="FS25" s="143"/>
      <c r="FT25" s="143"/>
      <c r="FU25" s="143"/>
      <c r="FV25" s="143"/>
      <c r="FW25" s="143"/>
      <c r="FX25" s="143"/>
      <c r="FY25" s="143"/>
      <c r="FZ25" s="143"/>
      <c r="GA25" s="143"/>
      <c r="GB25" s="143"/>
      <c r="GC25" s="143"/>
      <c r="GD25" s="143"/>
      <c r="GE25" s="143"/>
      <c r="GF25" s="143"/>
      <c r="GG25" s="143"/>
      <c r="GH25" s="143"/>
      <c r="GI25" s="143"/>
      <c r="GJ25" s="143"/>
      <c r="GK25" s="143"/>
      <c r="GL25" s="143"/>
      <c r="GM25" s="143"/>
      <c r="GN25" s="143"/>
      <c r="GO25" s="143"/>
      <c r="GP25" s="143"/>
      <c r="GQ25" s="143"/>
      <c r="GR25" s="143"/>
      <c r="GS25" s="143"/>
      <c r="GT25" s="143"/>
      <c r="GU25" s="143"/>
      <c r="GV25" s="143"/>
      <c r="GW25" s="143"/>
      <c r="GX25" s="143"/>
      <c r="GY25" s="143"/>
      <c r="GZ25" s="143"/>
      <c r="HA25" s="143"/>
      <c r="HB25" s="143"/>
      <c r="HC25" s="143"/>
      <c r="HD25" s="143"/>
      <c r="HE25" s="143"/>
      <c r="HF25" s="143"/>
      <c r="HG25" s="143"/>
      <c r="HH25" s="143"/>
      <c r="HI25" s="143"/>
      <c r="HJ25" s="143"/>
      <c r="HK25" s="143"/>
      <c r="HL25" s="143"/>
      <c r="HM25" s="143"/>
      <c r="HN25" s="143"/>
      <c r="HO25" s="143"/>
      <c r="HP25" s="143"/>
      <c r="HQ25" s="143"/>
      <c r="HR25" s="143"/>
      <c r="HS25" s="143"/>
      <c r="HT25" s="143"/>
      <c r="HU25" s="143"/>
      <c r="HV25" s="143"/>
      <c r="HW25" s="143"/>
      <c r="HX25" s="143"/>
      <c r="HY25" s="143"/>
      <c r="HZ25" s="143"/>
      <c r="IA25" s="143"/>
      <c r="IB25" s="143"/>
      <c r="IC25" s="143"/>
    </row>
    <row r="26" spans="1:237">
      <c r="A26" s="557" t="s">
        <v>159</v>
      </c>
      <c r="B26" s="560">
        <f>IFERROR(B19-B21-B25,"-")</f>
        <v>0</v>
      </c>
      <c r="C26" s="558" t="str">
        <f>IFERROR(B26/$B$8*100,"-")</f>
        <v>-</v>
      </c>
      <c r="D26" s="560">
        <f>IFERROR(D19-D21-D25,"-")</f>
        <v>0</v>
      </c>
      <c r="E26" s="558" t="str">
        <f>IFERROR(D26/$B$8*100,"-")</f>
        <v>-</v>
      </c>
      <c r="F26" s="560">
        <f>IFERROR(F19-F21-F25,"-")</f>
        <v>0</v>
      </c>
      <c r="G26" s="558" t="str">
        <f>IFERROR(F26/$B$8*100,"-")</f>
        <v>-</v>
      </c>
      <c r="H26" s="560">
        <f>IFERROR(H19-H21-H25,"-")</f>
        <v>0</v>
      </c>
      <c r="I26" s="559" t="str">
        <f>IFERROR(H26/$B$8*100,"-")</f>
        <v>-</v>
      </c>
    </row>
    <row r="27" spans="1:237" s="144" customFormat="1">
      <c r="A27" s="518" t="s">
        <v>1</v>
      </c>
      <c r="B27" s="512">
        <f>IFERROR(('Financial Statement3'!J58)*$I$5/$I$6,"-")</f>
        <v>0</v>
      </c>
      <c r="C27" s="515" t="str">
        <f>IFERROR(B27/$B$8*100,"-")</f>
        <v>-</v>
      </c>
      <c r="D27" s="512">
        <f>IFERROR(('Financial Statement3'!I58)*$I$5/$I$6,"-")</f>
        <v>0</v>
      </c>
      <c r="E27" s="515" t="str">
        <f>IFERROR(D27/$B$8*100,"-")</f>
        <v>-</v>
      </c>
      <c r="F27" s="512">
        <f>IFERROR(('Financial Statement3'!H58)*$I$5/$I$6,"-")</f>
        <v>0</v>
      </c>
      <c r="G27" s="515" t="str">
        <f>IFERROR(F27/$B$8*100,"-")</f>
        <v>-</v>
      </c>
      <c r="H27" s="512">
        <f>IFERROR(('Financial Statement3'!G58)*$I$5/$I$6,"-")</f>
        <v>0</v>
      </c>
      <c r="I27" s="516" t="str">
        <f>IFERROR(H27/$B$8*100,"-")</f>
        <v>-</v>
      </c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  <c r="CA27" s="143"/>
      <c r="CB27" s="143"/>
      <c r="CC27" s="143"/>
      <c r="CD27" s="143"/>
      <c r="CE27" s="143"/>
      <c r="CF27" s="143"/>
      <c r="CG27" s="143"/>
      <c r="CH27" s="143"/>
      <c r="CI27" s="143"/>
      <c r="CJ27" s="143"/>
      <c r="CK27" s="143"/>
      <c r="CL27" s="143"/>
      <c r="CM27" s="143"/>
      <c r="CN27" s="143"/>
      <c r="CO27" s="143"/>
      <c r="CP27" s="143"/>
      <c r="CQ27" s="143"/>
      <c r="CR27" s="143"/>
      <c r="CS27" s="143"/>
      <c r="CT27" s="143"/>
      <c r="CU27" s="143"/>
      <c r="CV27" s="143"/>
      <c r="CW27" s="143"/>
      <c r="CX27" s="143"/>
      <c r="CY27" s="143"/>
      <c r="CZ27" s="143"/>
      <c r="DA27" s="143"/>
      <c r="DB27" s="143"/>
      <c r="DC27" s="143"/>
      <c r="DD27" s="143"/>
      <c r="DE27" s="143"/>
      <c r="DF27" s="143"/>
      <c r="DG27" s="143"/>
      <c r="DH27" s="143"/>
      <c r="DI27" s="143"/>
      <c r="DJ27" s="143"/>
      <c r="DK27" s="143"/>
      <c r="DL27" s="143"/>
      <c r="DM27" s="143"/>
      <c r="DN27" s="143"/>
      <c r="DO27" s="143"/>
      <c r="DP27" s="143"/>
      <c r="DQ27" s="143"/>
      <c r="DR27" s="143"/>
      <c r="DS27" s="143"/>
      <c r="DT27" s="143"/>
      <c r="DU27" s="143"/>
      <c r="DV27" s="143"/>
      <c r="DW27" s="143"/>
      <c r="DX27" s="143"/>
      <c r="DY27" s="143"/>
      <c r="DZ27" s="143"/>
      <c r="EA27" s="143"/>
      <c r="EB27" s="143"/>
      <c r="EC27" s="143"/>
      <c r="ED27" s="143"/>
      <c r="EE27" s="143"/>
      <c r="EF27" s="143"/>
      <c r="EG27" s="143"/>
      <c r="EH27" s="143"/>
      <c r="EI27" s="143"/>
      <c r="EJ27" s="143"/>
      <c r="EK27" s="143"/>
      <c r="EL27" s="143"/>
      <c r="EM27" s="143"/>
      <c r="EN27" s="143"/>
      <c r="EO27" s="143"/>
      <c r="EP27" s="143"/>
      <c r="EQ27" s="143"/>
      <c r="ER27" s="143"/>
      <c r="ES27" s="143"/>
      <c r="ET27" s="143"/>
      <c r="EU27" s="143"/>
      <c r="EV27" s="143"/>
      <c r="EW27" s="143"/>
      <c r="EX27" s="143"/>
      <c r="EY27" s="143"/>
      <c r="EZ27" s="143"/>
      <c r="FA27" s="143"/>
      <c r="FB27" s="143"/>
      <c r="FC27" s="143"/>
      <c r="FD27" s="143"/>
      <c r="FE27" s="143"/>
      <c r="FF27" s="143"/>
      <c r="FG27" s="143"/>
      <c r="FH27" s="143"/>
      <c r="FI27" s="143"/>
      <c r="FJ27" s="143"/>
      <c r="FK27" s="143"/>
      <c r="FL27" s="143"/>
      <c r="FM27" s="143"/>
      <c r="FN27" s="143"/>
      <c r="FO27" s="143"/>
      <c r="FP27" s="143"/>
      <c r="FQ27" s="143"/>
      <c r="FR27" s="143"/>
      <c r="FS27" s="143"/>
      <c r="FT27" s="143"/>
      <c r="FU27" s="143"/>
      <c r="FV27" s="143"/>
      <c r="FW27" s="143"/>
      <c r="FX27" s="143"/>
      <c r="FY27" s="143"/>
      <c r="FZ27" s="143"/>
      <c r="GA27" s="143"/>
      <c r="GB27" s="143"/>
      <c r="GC27" s="143"/>
      <c r="GD27" s="143"/>
      <c r="GE27" s="143"/>
      <c r="GF27" s="143"/>
      <c r="GG27" s="143"/>
      <c r="GH27" s="143"/>
      <c r="GI27" s="143"/>
      <c r="GJ27" s="143"/>
      <c r="GK27" s="143"/>
      <c r="GL27" s="143"/>
      <c r="GM27" s="143"/>
      <c r="GN27" s="143"/>
      <c r="GO27" s="143"/>
      <c r="GP27" s="143"/>
      <c r="GQ27" s="143"/>
      <c r="GR27" s="143"/>
      <c r="GS27" s="143"/>
      <c r="GT27" s="143"/>
      <c r="GU27" s="143"/>
      <c r="GV27" s="143"/>
      <c r="GW27" s="143"/>
      <c r="GX27" s="143"/>
      <c r="GY27" s="143"/>
      <c r="GZ27" s="143"/>
      <c r="HA27" s="143"/>
      <c r="HB27" s="143"/>
      <c r="HC27" s="143"/>
      <c r="HD27" s="143"/>
      <c r="HE27" s="143"/>
      <c r="HF27" s="143"/>
      <c r="HG27" s="143"/>
      <c r="HH27" s="143"/>
      <c r="HI27" s="143"/>
      <c r="HJ27" s="143"/>
      <c r="HK27" s="143"/>
      <c r="HL27" s="143"/>
      <c r="HM27" s="143"/>
      <c r="HN27" s="143"/>
      <c r="HO27" s="143"/>
      <c r="HP27" s="143"/>
      <c r="HQ27" s="143"/>
      <c r="HR27" s="143"/>
      <c r="HS27" s="143"/>
      <c r="HT27" s="143"/>
      <c r="HU27" s="143"/>
      <c r="HV27" s="143"/>
      <c r="HW27" s="143"/>
      <c r="HX27" s="143"/>
      <c r="HY27" s="143"/>
      <c r="HZ27" s="143"/>
      <c r="IA27" s="143"/>
      <c r="IB27" s="143"/>
      <c r="IC27" s="143"/>
    </row>
    <row r="28" spans="1:237">
      <c r="A28" s="557" t="s">
        <v>154</v>
      </c>
      <c r="B28" s="560">
        <f>IFERROR((B29+B30+B31+B32+B33),"-")</f>
        <v>0</v>
      </c>
      <c r="C28" s="558" t="str">
        <f>IFERROR(B28/$B$8*100,"-")</f>
        <v>-</v>
      </c>
      <c r="D28" s="560">
        <f>IFERROR((D29+D30+D31+D32+D33),"-")</f>
        <v>0</v>
      </c>
      <c r="E28" s="558" t="str">
        <f>IFERROR(D28/$B$8*100,"-")</f>
        <v>-</v>
      </c>
      <c r="F28" s="560">
        <f>IFERROR((F29+F30+F31+F32+F33),"-")</f>
        <v>0</v>
      </c>
      <c r="G28" s="558" t="str">
        <f>IFERROR(F28/$B$8*100,"-")</f>
        <v>-</v>
      </c>
      <c r="H28" s="560">
        <f>IFERROR((H29+H30+H31+H32+H33),"-")</f>
        <v>0</v>
      </c>
      <c r="I28" s="559" t="str">
        <f>IFERROR(H28/$B$8*100,"-")</f>
        <v>-</v>
      </c>
    </row>
    <row r="29" spans="1:237">
      <c r="A29" s="585" t="s">
        <v>155</v>
      </c>
      <c r="B29" s="512">
        <f>IFERROR(('Financial Statement3'!J69)*$I$5/$I$6,"-")</f>
        <v>0</v>
      </c>
      <c r="C29" s="512"/>
      <c r="D29" s="512">
        <f>IFERROR(('Financial Statement3'!I69)*$I$5/$I$6,"-")</f>
        <v>0</v>
      </c>
      <c r="E29" s="512"/>
      <c r="F29" s="512">
        <f>IFERROR(('Financial Statement3'!H69)*$I$5/$I$6,"-")</f>
        <v>0</v>
      </c>
      <c r="G29" s="512"/>
      <c r="H29" s="512">
        <f>IFERROR(('Financial Statement3'!G69)*$I$5/$I$6,"-")</f>
        <v>0</v>
      </c>
      <c r="I29" s="517"/>
    </row>
    <row r="30" spans="1:237">
      <c r="A30" s="585" t="s">
        <v>156</v>
      </c>
      <c r="B30" s="512">
        <f>IFERROR(('Financial Statement3'!J72)*$I$5/$I$6,"-")</f>
        <v>0</v>
      </c>
      <c r="C30" s="512"/>
      <c r="D30" s="512">
        <f>IFERROR(('Financial Statement3'!I72)*$I$5/$I$6,"-")</f>
        <v>0</v>
      </c>
      <c r="E30" s="512"/>
      <c r="F30" s="512">
        <f>IFERROR(('Financial Statement3'!H72)*$I$5/$I$6,"-")</f>
        <v>0</v>
      </c>
      <c r="G30" s="512"/>
      <c r="H30" s="512">
        <f>IFERROR(('Financial Statement3'!G72)*$I$5/$I$6,"-")</f>
        <v>0</v>
      </c>
      <c r="I30" s="517"/>
    </row>
    <row r="31" spans="1:237">
      <c r="A31" s="583" t="s">
        <v>200</v>
      </c>
      <c r="B31" s="512">
        <f>IFERROR(('Financial Statement3'!J52)*$I$5/$I$6,"-")</f>
        <v>0</v>
      </c>
      <c r="C31" s="512"/>
      <c r="D31" s="512">
        <f>IFERROR(('Financial Statement3'!I52)*$I$5/$I$6,"-")</f>
        <v>0</v>
      </c>
      <c r="E31" s="512"/>
      <c r="F31" s="512">
        <f>IFERROR(('Financial Statement3'!H52)*$I$5/$I$6,"-")</f>
        <v>0</v>
      </c>
      <c r="G31" s="512"/>
      <c r="H31" s="512">
        <f>IFERROR(('Financial Statement3'!G52)*$I$5/$I$6,"-")</f>
        <v>0</v>
      </c>
      <c r="I31" s="517"/>
    </row>
    <row r="32" spans="1:237" ht="30.75" customHeight="1">
      <c r="A32" s="585" t="s">
        <v>157</v>
      </c>
      <c r="B32" s="512">
        <f>IFERROR(('Financial Statement3'!J70+'Financial Statement3'!J71)*$I$5/$I$6,"-")</f>
        <v>0</v>
      </c>
      <c r="C32" s="512"/>
      <c r="D32" s="512">
        <f>IFERROR(('Financial Statement3'!I70+'Financial Statement3'!I71)*$I$5/$I$6,"-")</f>
        <v>0</v>
      </c>
      <c r="E32" s="512"/>
      <c r="F32" s="512">
        <f>IFERROR(('Financial Statement3'!H70+'Financial Statement3'!H71)*$I$5/$I$6,"-")</f>
        <v>0</v>
      </c>
      <c r="G32" s="512"/>
      <c r="H32" s="512">
        <f>IFERROR(('Financial Statement3'!G70+'Financial Statement3'!G71)*$I$5/$I$6,"-")</f>
        <v>0</v>
      </c>
      <c r="I32" s="517"/>
      <c r="J32" s="1141" t="s">
        <v>611</v>
      </c>
      <c r="K32" s="1142"/>
      <c r="L32" s="1142"/>
    </row>
    <row r="33" spans="1:237" ht="16.5" customHeight="1">
      <c r="A33" s="585" t="s">
        <v>158</v>
      </c>
      <c r="B33" s="512">
        <f>IFERROR(('Financial Statement3'!J54+'Financial Statement3'!J73)*$I$5/$I$6,"-")</f>
        <v>0</v>
      </c>
      <c r="C33" s="512"/>
      <c r="D33" s="512">
        <f>IFERROR(('Financial Statement3'!I54+'Financial Statement3'!I73)*$I$5/$I$6,"-")</f>
        <v>0</v>
      </c>
      <c r="E33" s="512"/>
      <c r="F33" s="512">
        <f>IFERROR(('Financial Statement3'!H54+'Financial Statement3'!H73)*$I$5/$I$6,"-")</f>
        <v>0</v>
      </c>
      <c r="G33" s="512"/>
      <c r="H33" s="512">
        <f>IFERROR(('Financial Statement3'!G54+'Financial Statement3'!G73)*$I$5/$I$6,"-")</f>
        <v>0</v>
      </c>
      <c r="I33" s="517"/>
      <c r="J33" s="1141" t="s">
        <v>610</v>
      </c>
      <c r="K33" s="1142"/>
      <c r="L33" s="1142"/>
    </row>
    <row r="34" spans="1:237" s="144" customFormat="1">
      <c r="A34" s="518" t="s">
        <v>22</v>
      </c>
      <c r="B34" s="512">
        <f>IFERROR(('Financial Statement3'!J61+'Financial Statement3'!J64)*$I$5/$I$6,"-")</f>
        <v>0</v>
      </c>
      <c r="C34" s="515" t="str">
        <f>IFERROR(B34/$B$8*100,"-")</f>
        <v>-</v>
      </c>
      <c r="D34" s="512">
        <f>IFERROR(('Financial Statement3'!I61+'Financial Statement3'!I64)*$I$5/$I$6,"-")</f>
        <v>0</v>
      </c>
      <c r="E34" s="515" t="str">
        <f>IFERROR(D34/$B$8*100,"-")</f>
        <v>-</v>
      </c>
      <c r="F34" s="512">
        <f>IFERROR(('Financial Statement3'!H61+'Financial Statement3'!H64)*$I$5/$I$6,"-")</f>
        <v>0</v>
      </c>
      <c r="G34" s="515" t="str">
        <f>IFERROR(F34/$B$8*100,"-")</f>
        <v>-</v>
      </c>
      <c r="H34" s="512">
        <f>IFERROR(('Financial Statement3'!G61+'Financial Statement3'!G64)*$I$5/$I$6,"-")</f>
        <v>0</v>
      </c>
      <c r="I34" s="516" t="str">
        <f>IFERROR(H34/$B$8*100,"-")</f>
        <v>-</v>
      </c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143"/>
      <c r="CA34" s="143"/>
      <c r="CB34" s="143"/>
      <c r="CC34" s="143"/>
      <c r="CD34" s="143"/>
      <c r="CE34" s="143"/>
      <c r="CF34" s="143"/>
      <c r="CG34" s="143"/>
      <c r="CH34" s="143"/>
      <c r="CI34" s="143"/>
      <c r="CJ34" s="143"/>
      <c r="CK34" s="143"/>
      <c r="CL34" s="143"/>
      <c r="CM34" s="143"/>
      <c r="CN34" s="143"/>
      <c r="CO34" s="143"/>
      <c r="CP34" s="143"/>
      <c r="CQ34" s="143"/>
      <c r="CR34" s="143"/>
      <c r="CS34" s="143"/>
      <c r="CT34" s="143"/>
      <c r="CU34" s="143"/>
      <c r="CV34" s="143"/>
      <c r="CW34" s="143"/>
      <c r="CX34" s="143"/>
      <c r="CY34" s="143"/>
      <c r="CZ34" s="143"/>
      <c r="DA34" s="143"/>
      <c r="DB34" s="143"/>
      <c r="DC34" s="143"/>
      <c r="DD34" s="143"/>
      <c r="DE34" s="143"/>
      <c r="DF34" s="143"/>
      <c r="DG34" s="143"/>
      <c r="DH34" s="143"/>
      <c r="DI34" s="143"/>
      <c r="DJ34" s="143"/>
      <c r="DK34" s="143"/>
      <c r="DL34" s="143"/>
      <c r="DM34" s="143"/>
      <c r="DN34" s="143"/>
      <c r="DO34" s="143"/>
      <c r="DP34" s="143"/>
      <c r="DQ34" s="143"/>
      <c r="DR34" s="143"/>
      <c r="DS34" s="143"/>
      <c r="DT34" s="143"/>
      <c r="DU34" s="143"/>
      <c r="DV34" s="143"/>
      <c r="DW34" s="143"/>
      <c r="DX34" s="143"/>
      <c r="DY34" s="143"/>
      <c r="DZ34" s="143"/>
      <c r="EA34" s="143"/>
      <c r="EB34" s="143"/>
      <c r="EC34" s="143"/>
      <c r="ED34" s="143"/>
      <c r="EE34" s="143"/>
      <c r="EF34" s="143"/>
      <c r="EG34" s="143"/>
      <c r="EH34" s="143"/>
      <c r="EI34" s="143"/>
      <c r="EJ34" s="143"/>
      <c r="EK34" s="143"/>
      <c r="EL34" s="143"/>
      <c r="EM34" s="143"/>
      <c r="EN34" s="143"/>
      <c r="EO34" s="143"/>
      <c r="EP34" s="143"/>
      <c r="EQ34" s="143"/>
      <c r="ER34" s="143"/>
      <c r="ES34" s="143"/>
      <c r="ET34" s="143"/>
      <c r="EU34" s="143"/>
      <c r="EV34" s="143"/>
      <c r="EW34" s="143"/>
      <c r="EX34" s="143"/>
      <c r="EY34" s="143"/>
      <c r="EZ34" s="143"/>
      <c r="FA34" s="143"/>
      <c r="FB34" s="143"/>
      <c r="FC34" s="143"/>
      <c r="FD34" s="143"/>
      <c r="FE34" s="143"/>
      <c r="FF34" s="143"/>
      <c r="FG34" s="143"/>
      <c r="FH34" s="143"/>
      <c r="FI34" s="143"/>
      <c r="FJ34" s="143"/>
      <c r="FK34" s="143"/>
      <c r="FL34" s="143"/>
      <c r="FM34" s="143"/>
      <c r="FN34" s="143"/>
      <c r="FO34" s="143"/>
      <c r="FP34" s="143"/>
      <c r="FQ34" s="143"/>
      <c r="FR34" s="143"/>
      <c r="FS34" s="143"/>
      <c r="FT34" s="143"/>
      <c r="FU34" s="143"/>
      <c r="FV34" s="143"/>
      <c r="FW34" s="143"/>
      <c r="FX34" s="143"/>
      <c r="FY34" s="143"/>
      <c r="FZ34" s="143"/>
      <c r="GA34" s="143"/>
      <c r="GB34" s="143"/>
      <c r="GC34" s="143"/>
      <c r="GD34" s="143"/>
      <c r="GE34" s="143"/>
      <c r="GF34" s="143"/>
      <c r="GG34" s="143"/>
      <c r="GH34" s="143"/>
      <c r="GI34" s="143"/>
      <c r="GJ34" s="143"/>
      <c r="GK34" s="143"/>
      <c r="GL34" s="143"/>
      <c r="GM34" s="143"/>
      <c r="GN34" s="143"/>
      <c r="GO34" s="143"/>
      <c r="GP34" s="143"/>
      <c r="GQ34" s="143"/>
      <c r="GR34" s="143"/>
      <c r="GS34" s="143"/>
      <c r="GT34" s="143"/>
      <c r="GU34" s="143"/>
      <c r="GV34" s="143"/>
      <c r="GW34" s="143"/>
      <c r="GX34" s="143"/>
      <c r="GY34" s="143"/>
      <c r="GZ34" s="143"/>
      <c r="HA34" s="143"/>
      <c r="HB34" s="143"/>
      <c r="HC34" s="143"/>
      <c r="HD34" s="143"/>
      <c r="HE34" s="143"/>
      <c r="HF34" s="143"/>
      <c r="HG34" s="143"/>
      <c r="HH34" s="143"/>
      <c r="HI34" s="143"/>
      <c r="HJ34" s="143"/>
      <c r="HK34" s="143"/>
      <c r="HL34" s="143"/>
      <c r="HM34" s="143"/>
      <c r="HN34" s="143"/>
      <c r="HO34" s="143"/>
      <c r="HP34" s="143"/>
      <c r="HQ34" s="143"/>
      <c r="HR34" s="143"/>
      <c r="HS34" s="143"/>
      <c r="HT34" s="143"/>
      <c r="HU34" s="143"/>
      <c r="HV34" s="143"/>
      <c r="HW34" s="143"/>
      <c r="HX34" s="143"/>
      <c r="HY34" s="143"/>
      <c r="HZ34" s="143"/>
      <c r="IA34" s="143"/>
      <c r="IB34" s="143"/>
      <c r="IC34" s="143"/>
    </row>
    <row r="35" spans="1:237" ht="15.75" customHeight="1">
      <c r="A35" s="557" t="s">
        <v>160</v>
      </c>
      <c r="B35" s="560">
        <f>IFERROR(B26-B27-B28-B34,"-")</f>
        <v>0</v>
      </c>
      <c r="C35" s="558" t="str">
        <f>IFERROR(B35/$B$8*100,"-")</f>
        <v>-</v>
      </c>
      <c r="D35" s="560">
        <f>IFERROR(D26-D27-D28-D34,"-")</f>
        <v>0</v>
      </c>
      <c r="E35" s="558" t="str">
        <f>IFERROR(D35/$B$8*100,"-")</f>
        <v>-</v>
      </c>
      <c r="F35" s="560">
        <f>IFERROR(F26-F27-F28-F34,"-")</f>
        <v>0</v>
      </c>
      <c r="G35" s="558" t="str">
        <f>IFERROR(F35/$B$8*100,"-")</f>
        <v>-</v>
      </c>
      <c r="H35" s="560">
        <f>IFERROR(H26-H27-H28-H34,"-")</f>
        <v>0</v>
      </c>
      <c r="I35" s="559" t="str">
        <f>IFERROR(H35/$B$8*100,"-")</f>
        <v>-</v>
      </c>
    </row>
    <row r="36" spans="1:237">
      <c r="A36" s="518" t="s">
        <v>161</v>
      </c>
      <c r="B36" s="512">
        <f>IFERROR(('Financial Statement3'!J74)*$I$5/$I$6,"-")</f>
        <v>0</v>
      </c>
      <c r="C36" s="512"/>
      <c r="D36" s="512">
        <f>IFERROR(('Financial Statement3'!I74)*$I$5/$I$6,"-")</f>
        <v>0</v>
      </c>
      <c r="E36" s="512"/>
      <c r="F36" s="512">
        <f>IFERROR(('Financial Statement3'!H74)*$I$5/$I$6,"-")</f>
        <v>0</v>
      </c>
      <c r="G36" s="512"/>
      <c r="H36" s="512">
        <f>IFERROR(('Financial Statement3'!G74)*$I$5/$I$6,"-")</f>
        <v>0</v>
      </c>
      <c r="I36" s="517"/>
    </row>
    <row r="37" spans="1:237" s="144" customFormat="1">
      <c r="A37" s="586" t="s">
        <v>2</v>
      </c>
      <c r="B37" s="512">
        <f>IFERROR(('Financial Statement3'!J87)*$I$5/$I$6,"-")</f>
        <v>0</v>
      </c>
      <c r="C37" s="515" t="str">
        <f t="shared" ref="C37:C43" si="0">IFERROR(B37/$B$8*100,"-")</f>
        <v>-</v>
      </c>
      <c r="D37" s="512">
        <f>IFERROR(('Financial Statement3'!I87)*$I$5/$I$6,"-")</f>
        <v>0</v>
      </c>
      <c r="E37" s="515" t="str">
        <f t="shared" ref="E37:E43" si="1">IFERROR(D37/$B$8*100,"-")</f>
        <v>-</v>
      </c>
      <c r="F37" s="512">
        <f>IFERROR(('Financial Statement3'!H87)*$I$5/$I$6,"-")</f>
        <v>0</v>
      </c>
      <c r="G37" s="515" t="str">
        <f t="shared" ref="G37:G43" si="2">IFERROR(F37/$B$8*100,"-")</f>
        <v>-</v>
      </c>
      <c r="H37" s="512">
        <f>IFERROR(('Financial Statement3'!G87)*$I$5/$I$6,"-")</f>
        <v>0</v>
      </c>
      <c r="I37" s="516" t="str">
        <f t="shared" ref="I37:I43" si="3">IFERROR(H37/$B$8*100,"-")</f>
        <v>-</v>
      </c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143"/>
      <c r="CA37" s="143"/>
      <c r="CB37" s="143"/>
      <c r="CC37" s="143"/>
      <c r="CD37" s="143"/>
      <c r="CE37" s="143"/>
      <c r="CF37" s="143"/>
      <c r="CG37" s="143"/>
      <c r="CH37" s="143"/>
      <c r="CI37" s="143"/>
      <c r="CJ37" s="143"/>
      <c r="CK37" s="143"/>
      <c r="CL37" s="143"/>
      <c r="CM37" s="143"/>
      <c r="CN37" s="143"/>
      <c r="CO37" s="143"/>
      <c r="CP37" s="143"/>
      <c r="CQ37" s="143"/>
      <c r="CR37" s="143"/>
      <c r="CS37" s="143"/>
      <c r="CT37" s="143"/>
      <c r="CU37" s="143"/>
      <c r="CV37" s="143"/>
      <c r="CW37" s="143"/>
      <c r="CX37" s="143"/>
      <c r="CY37" s="143"/>
      <c r="CZ37" s="143"/>
      <c r="DA37" s="143"/>
      <c r="DB37" s="143"/>
      <c r="DC37" s="143"/>
      <c r="DD37" s="143"/>
      <c r="DE37" s="143"/>
      <c r="DF37" s="143"/>
      <c r="DG37" s="143"/>
      <c r="DH37" s="143"/>
      <c r="DI37" s="143"/>
      <c r="DJ37" s="143"/>
      <c r="DK37" s="143"/>
      <c r="DL37" s="143"/>
      <c r="DM37" s="143"/>
      <c r="DN37" s="143"/>
      <c r="DO37" s="143"/>
      <c r="DP37" s="143"/>
      <c r="DQ37" s="143"/>
      <c r="DR37" s="143"/>
      <c r="DS37" s="143"/>
      <c r="DT37" s="143"/>
      <c r="DU37" s="143"/>
      <c r="DV37" s="143"/>
      <c r="DW37" s="143"/>
      <c r="DX37" s="143"/>
      <c r="DY37" s="143"/>
      <c r="DZ37" s="143"/>
      <c r="EA37" s="143"/>
      <c r="EB37" s="143"/>
      <c r="EC37" s="143"/>
      <c r="ED37" s="143"/>
      <c r="EE37" s="143"/>
      <c r="EF37" s="143"/>
      <c r="EG37" s="143"/>
      <c r="EH37" s="143"/>
      <c r="EI37" s="143"/>
      <c r="EJ37" s="143"/>
      <c r="EK37" s="143"/>
      <c r="EL37" s="143"/>
      <c r="EM37" s="143"/>
      <c r="EN37" s="143"/>
      <c r="EO37" s="143"/>
      <c r="EP37" s="143"/>
      <c r="EQ37" s="143"/>
      <c r="ER37" s="143"/>
      <c r="ES37" s="143"/>
      <c r="ET37" s="143"/>
      <c r="EU37" s="143"/>
      <c r="EV37" s="143"/>
      <c r="EW37" s="143"/>
      <c r="EX37" s="143"/>
      <c r="EY37" s="143"/>
      <c r="EZ37" s="143"/>
      <c r="FA37" s="143"/>
      <c r="FB37" s="143"/>
      <c r="FC37" s="143"/>
      <c r="FD37" s="143"/>
      <c r="FE37" s="143"/>
      <c r="FF37" s="143"/>
      <c r="FG37" s="143"/>
      <c r="FH37" s="143"/>
      <c r="FI37" s="143"/>
      <c r="FJ37" s="143"/>
      <c r="FK37" s="143"/>
      <c r="FL37" s="143"/>
      <c r="FM37" s="143"/>
      <c r="FN37" s="143"/>
      <c r="FO37" s="143"/>
      <c r="FP37" s="143"/>
      <c r="FQ37" s="143"/>
      <c r="FR37" s="143"/>
      <c r="FS37" s="143"/>
      <c r="FT37" s="143"/>
      <c r="FU37" s="143"/>
      <c r="FV37" s="143"/>
      <c r="FW37" s="143"/>
      <c r="FX37" s="143"/>
      <c r="FY37" s="143"/>
      <c r="FZ37" s="143"/>
      <c r="GA37" s="143"/>
      <c r="GB37" s="143"/>
      <c r="GC37" s="143"/>
      <c r="GD37" s="143"/>
      <c r="GE37" s="143"/>
      <c r="GF37" s="143"/>
      <c r="GG37" s="143"/>
      <c r="GH37" s="143"/>
      <c r="GI37" s="143"/>
      <c r="GJ37" s="143"/>
      <c r="GK37" s="143"/>
      <c r="GL37" s="143"/>
      <c r="GM37" s="143"/>
      <c r="GN37" s="143"/>
      <c r="GO37" s="143"/>
      <c r="GP37" s="143"/>
      <c r="GQ37" s="143"/>
      <c r="GR37" s="143"/>
      <c r="GS37" s="143"/>
      <c r="GT37" s="143"/>
      <c r="GU37" s="143"/>
      <c r="GV37" s="143"/>
      <c r="GW37" s="143"/>
      <c r="GX37" s="143"/>
      <c r="GY37" s="143"/>
      <c r="GZ37" s="143"/>
      <c r="HA37" s="143"/>
      <c r="HB37" s="143"/>
      <c r="HC37" s="143"/>
      <c r="HD37" s="143"/>
      <c r="HE37" s="143"/>
      <c r="HF37" s="143"/>
      <c r="HG37" s="143"/>
      <c r="HH37" s="143"/>
      <c r="HI37" s="143"/>
      <c r="HJ37" s="143"/>
      <c r="HK37" s="143"/>
      <c r="HL37" s="143"/>
      <c r="HM37" s="143"/>
      <c r="HN37" s="143"/>
      <c r="HO37" s="143"/>
      <c r="HP37" s="143"/>
      <c r="HQ37" s="143"/>
      <c r="HR37" s="143"/>
      <c r="HS37" s="143"/>
      <c r="HT37" s="143"/>
      <c r="HU37" s="143"/>
      <c r="HV37" s="143"/>
      <c r="HW37" s="143"/>
      <c r="HX37" s="143"/>
      <c r="HY37" s="143"/>
      <c r="HZ37" s="143"/>
      <c r="IA37" s="143"/>
      <c r="IB37" s="143"/>
      <c r="IC37" s="143"/>
    </row>
    <row r="38" spans="1:237" s="183" customFormat="1" ht="15.75" customHeight="1">
      <c r="A38" s="557" t="s">
        <v>23</v>
      </c>
      <c r="B38" s="560">
        <f>IFERROR(B35+B36-B37,"-")</f>
        <v>0</v>
      </c>
      <c r="C38" s="558" t="str">
        <f t="shared" si="0"/>
        <v>-</v>
      </c>
      <c r="D38" s="560">
        <f>IFERROR(D35+D36-D37,"-")</f>
        <v>0</v>
      </c>
      <c r="E38" s="558" t="str">
        <f t="shared" si="1"/>
        <v>-</v>
      </c>
      <c r="F38" s="560">
        <f>IFERROR(F35+F36-F37,"-")</f>
        <v>0</v>
      </c>
      <c r="G38" s="558" t="str">
        <f t="shared" si="2"/>
        <v>-</v>
      </c>
      <c r="H38" s="560">
        <f>IFERROR(H35+H36-H37,"-")</f>
        <v>0</v>
      </c>
      <c r="I38" s="559" t="str">
        <f t="shared" si="3"/>
        <v>-</v>
      </c>
      <c r="J38" s="587"/>
      <c r="K38" s="587"/>
      <c r="L38" s="587"/>
      <c r="M38" s="587"/>
      <c r="N38" s="587"/>
      <c r="O38" s="587"/>
      <c r="P38" s="587"/>
      <c r="Q38" s="587"/>
      <c r="R38" s="587"/>
      <c r="S38" s="587"/>
      <c r="T38" s="587"/>
      <c r="U38" s="587"/>
      <c r="V38" s="587"/>
      <c r="W38" s="587"/>
      <c r="X38" s="587"/>
      <c r="Y38" s="587"/>
      <c r="Z38" s="587"/>
      <c r="AA38" s="587"/>
      <c r="AB38" s="587"/>
      <c r="AC38" s="587"/>
      <c r="AD38" s="587"/>
      <c r="AE38" s="587"/>
      <c r="AF38" s="587"/>
      <c r="AG38" s="587"/>
      <c r="AH38" s="587"/>
      <c r="AI38" s="587"/>
      <c r="AJ38" s="587"/>
      <c r="AK38" s="587"/>
      <c r="AL38" s="587"/>
      <c r="AM38" s="587"/>
      <c r="AN38" s="587"/>
      <c r="AO38" s="587"/>
      <c r="AP38" s="587"/>
      <c r="AQ38" s="587"/>
      <c r="AR38" s="587"/>
      <c r="AS38" s="587"/>
      <c r="AT38" s="587"/>
      <c r="AU38" s="587"/>
      <c r="AV38" s="587"/>
      <c r="AW38" s="587"/>
      <c r="AX38" s="587"/>
      <c r="AY38" s="587"/>
      <c r="AZ38" s="587"/>
      <c r="BA38" s="587"/>
      <c r="BB38" s="587"/>
      <c r="BC38" s="587"/>
      <c r="BD38" s="587"/>
      <c r="BE38" s="587"/>
      <c r="BF38" s="587"/>
      <c r="BG38" s="587"/>
      <c r="BH38" s="587"/>
      <c r="BI38" s="587"/>
      <c r="BJ38" s="587"/>
      <c r="BK38" s="587"/>
      <c r="BL38" s="587"/>
      <c r="BM38" s="587"/>
      <c r="BN38" s="587"/>
      <c r="BO38" s="587"/>
      <c r="BP38" s="587"/>
      <c r="BQ38" s="587"/>
      <c r="BR38" s="587"/>
      <c r="BS38" s="587"/>
      <c r="BT38" s="587"/>
      <c r="BU38" s="587"/>
      <c r="BV38" s="587"/>
      <c r="BW38" s="587"/>
      <c r="BX38" s="587"/>
      <c r="BY38" s="587"/>
      <c r="BZ38" s="587"/>
      <c r="CA38" s="587"/>
      <c r="CB38" s="587"/>
      <c r="CC38" s="587"/>
      <c r="CD38" s="587"/>
      <c r="CE38" s="587"/>
      <c r="CF38" s="587"/>
      <c r="CG38" s="587"/>
      <c r="CH38" s="587"/>
      <c r="CI38" s="587"/>
      <c r="CJ38" s="587"/>
      <c r="CK38" s="587"/>
      <c r="CL38" s="587"/>
      <c r="CM38" s="587"/>
      <c r="CN38" s="587"/>
      <c r="CO38" s="587"/>
      <c r="CP38" s="587"/>
      <c r="CQ38" s="587"/>
      <c r="CR38" s="587"/>
      <c r="CS38" s="587"/>
      <c r="CT38" s="587"/>
      <c r="CU38" s="587"/>
      <c r="CV38" s="587"/>
      <c r="CW38" s="587"/>
      <c r="CX38" s="587"/>
      <c r="CY38" s="587"/>
      <c r="CZ38" s="587"/>
      <c r="DA38" s="587"/>
      <c r="DB38" s="587"/>
      <c r="DC38" s="587"/>
      <c r="DD38" s="587"/>
      <c r="DE38" s="587"/>
      <c r="DF38" s="587"/>
      <c r="DG38" s="587"/>
      <c r="DH38" s="587"/>
      <c r="DI38" s="587"/>
      <c r="DJ38" s="587"/>
      <c r="DK38" s="587"/>
      <c r="DL38" s="587"/>
      <c r="DM38" s="587"/>
      <c r="DN38" s="587"/>
      <c r="DO38" s="587"/>
      <c r="DP38" s="587"/>
      <c r="DQ38" s="587"/>
      <c r="DR38" s="587"/>
      <c r="DS38" s="587"/>
      <c r="DT38" s="587"/>
      <c r="DU38" s="587"/>
      <c r="DV38" s="587"/>
      <c r="DW38" s="587"/>
      <c r="DX38" s="587"/>
      <c r="DY38" s="587"/>
      <c r="DZ38" s="587"/>
      <c r="EA38" s="587"/>
      <c r="EB38" s="587"/>
      <c r="EC38" s="587"/>
      <c r="ED38" s="587"/>
      <c r="EE38" s="587"/>
      <c r="EF38" s="587"/>
      <c r="EG38" s="587"/>
      <c r="EH38" s="587"/>
      <c r="EI38" s="587"/>
      <c r="EJ38" s="587"/>
      <c r="EK38" s="587"/>
      <c r="EL38" s="587"/>
      <c r="EM38" s="587"/>
      <c r="EN38" s="587"/>
      <c r="EO38" s="587"/>
      <c r="EP38" s="587"/>
      <c r="EQ38" s="587"/>
      <c r="ER38" s="587"/>
      <c r="ES38" s="587"/>
      <c r="ET38" s="587"/>
      <c r="EU38" s="587"/>
      <c r="EV38" s="587"/>
      <c r="EW38" s="587"/>
      <c r="EX38" s="587"/>
      <c r="EY38" s="587"/>
      <c r="EZ38" s="587"/>
      <c r="FA38" s="587"/>
      <c r="FB38" s="587"/>
      <c r="FC38" s="587"/>
      <c r="FD38" s="587"/>
      <c r="FE38" s="587"/>
      <c r="FF38" s="587"/>
      <c r="FG38" s="587"/>
      <c r="FH38" s="587"/>
      <c r="FI38" s="587"/>
      <c r="FJ38" s="587"/>
      <c r="FK38" s="587"/>
      <c r="FL38" s="587"/>
      <c r="FM38" s="587"/>
      <c r="FN38" s="587"/>
      <c r="FO38" s="587"/>
      <c r="FP38" s="587"/>
      <c r="FQ38" s="587"/>
      <c r="FR38" s="587"/>
      <c r="FS38" s="587"/>
      <c r="FT38" s="587"/>
      <c r="FU38" s="587"/>
      <c r="FV38" s="587"/>
      <c r="FW38" s="587"/>
      <c r="FX38" s="587"/>
      <c r="FY38" s="587"/>
      <c r="FZ38" s="587"/>
      <c r="GA38" s="587"/>
      <c r="GB38" s="587"/>
      <c r="GC38" s="587"/>
      <c r="GD38" s="587"/>
      <c r="GE38" s="587"/>
      <c r="GF38" s="587"/>
      <c r="GG38" s="587"/>
      <c r="GH38" s="587"/>
      <c r="GI38" s="587"/>
      <c r="GJ38" s="587"/>
      <c r="GK38" s="587"/>
      <c r="GL38" s="587"/>
      <c r="GM38" s="587"/>
      <c r="GN38" s="587"/>
      <c r="GO38" s="587"/>
      <c r="GP38" s="587"/>
      <c r="GQ38" s="587"/>
      <c r="GR38" s="587"/>
      <c r="GS38" s="587"/>
      <c r="GT38" s="587"/>
      <c r="GU38" s="587"/>
      <c r="GV38" s="587"/>
      <c r="GW38" s="587"/>
      <c r="GX38" s="587"/>
      <c r="GY38" s="587"/>
      <c r="GZ38" s="587"/>
      <c r="HA38" s="587"/>
      <c r="HB38" s="587"/>
      <c r="HC38" s="587"/>
      <c r="HD38" s="587"/>
      <c r="HE38" s="587"/>
      <c r="HF38" s="587"/>
      <c r="HG38" s="587"/>
      <c r="HH38" s="587"/>
      <c r="HI38" s="587"/>
      <c r="HJ38" s="587"/>
      <c r="HK38" s="587"/>
      <c r="HL38" s="587"/>
      <c r="HM38" s="587"/>
      <c r="HN38" s="587"/>
      <c r="HO38" s="587"/>
      <c r="HP38" s="587"/>
      <c r="HQ38" s="587"/>
      <c r="HR38" s="587"/>
      <c r="HS38" s="587"/>
      <c r="HT38" s="587"/>
      <c r="HU38" s="587"/>
      <c r="HV38" s="587"/>
      <c r="HW38" s="587"/>
      <c r="HX38" s="587"/>
      <c r="HY38" s="587"/>
      <c r="HZ38" s="587"/>
      <c r="IA38" s="587"/>
      <c r="IB38" s="587"/>
      <c r="IC38" s="587"/>
    </row>
    <row r="39" spans="1:237" s="144" customFormat="1" ht="45">
      <c r="A39" s="588" t="s">
        <v>162</v>
      </c>
      <c r="B39" s="589">
        <f>IFERROR(B38+B27+B34-B36,"-")</f>
        <v>0</v>
      </c>
      <c r="C39" s="580" t="str">
        <f t="shared" si="0"/>
        <v>-</v>
      </c>
      <c r="D39" s="589">
        <f>IFERROR(D38+D27+D34-D36,"-")</f>
        <v>0</v>
      </c>
      <c r="E39" s="580" t="str">
        <f t="shared" si="1"/>
        <v>-</v>
      </c>
      <c r="F39" s="589">
        <f>IFERROR(F38+F27+F34-F36,"-")</f>
        <v>0</v>
      </c>
      <c r="G39" s="580" t="str">
        <f t="shared" si="2"/>
        <v>-</v>
      </c>
      <c r="H39" s="589">
        <f>IFERROR(H38+H27+H34-H36,"-")</f>
        <v>0</v>
      </c>
      <c r="I39" s="581" t="str">
        <f t="shared" si="3"/>
        <v>-</v>
      </c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  <c r="BP39" s="143"/>
      <c r="BQ39" s="143"/>
      <c r="BR39" s="143"/>
      <c r="BS39" s="143"/>
      <c r="BT39" s="143"/>
      <c r="BU39" s="143"/>
      <c r="BV39" s="143"/>
      <c r="BW39" s="143"/>
      <c r="BX39" s="143"/>
      <c r="BY39" s="143"/>
      <c r="BZ39" s="143"/>
      <c r="CA39" s="143"/>
      <c r="CB39" s="143"/>
      <c r="CC39" s="143"/>
      <c r="CD39" s="143"/>
      <c r="CE39" s="143"/>
      <c r="CF39" s="143"/>
      <c r="CG39" s="143"/>
      <c r="CH39" s="143"/>
      <c r="CI39" s="143"/>
      <c r="CJ39" s="143"/>
      <c r="CK39" s="143"/>
      <c r="CL39" s="143"/>
      <c r="CM39" s="143"/>
      <c r="CN39" s="143"/>
      <c r="CO39" s="143"/>
      <c r="CP39" s="143"/>
      <c r="CQ39" s="143"/>
      <c r="CR39" s="143"/>
      <c r="CS39" s="143"/>
      <c r="CT39" s="143"/>
      <c r="CU39" s="143"/>
      <c r="CV39" s="143"/>
      <c r="CW39" s="143"/>
      <c r="CX39" s="143"/>
      <c r="CY39" s="143"/>
      <c r="CZ39" s="143"/>
      <c r="DA39" s="143"/>
      <c r="DB39" s="143"/>
      <c r="DC39" s="143"/>
      <c r="DD39" s="143"/>
      <c r="DE39" s="143"/>
      <c r="DF39" s="143"/>
      <c r="DG39" s="143"/>
      <c r="DH39" s="143"/>
      <c r="DI39" s="143"/>
      <c r="DJ39" s="143"/>
      <c r="DK39" s="143"/>
      <c r="DL39" s="143"/>
      <c r="DM39" s="143"/>
      <c r="DN39" s="143"/>
      <c r="DO39" s="143"/>
      <c r="DP39" s="143"/>
      <c r="DQ39" s="143"/>
      <c r="DR39" s="143"/>
      <c r="DS39" s="143"/>
      <c r="DT39" s="143"/>
      <c r="DU39" s="143"/>
      <c r="DV39" s="143"/>
      <c r="DW39" s="143"/>
      <c r="DX39" s="143"/>
      <c r="DY39" s="143"/>
      <c r="DZ39" s="143"/>
      <c r="EA39" s="143"/>
      <c r="EB39" s="143"/>
      <c r="EC39" s="143"/>
      <c r="ED39" s="143"/>
      <c r="EE39" s="143"/>
      <c r="EF39" s="143"/>
      <c r="EG39" s="143"/>
      <c r="EH39" s="143"/>
      <c r="EI39" s="143"/>
      <c r="EJ39" s="143"/>
      <c r="EK39" s="143"/>
      <c r="EL39" s="143"/>
      <c r="EM39" s="143"/>
      <c r="EN39" s="143"/>
      <c r="EO39" s="143"/>
      <c r="EP39" s="143"/>
      <c r="EQ39" s="143"/>
      <c r="ER39" s="143"/>
      <c r="ES39" s="143"/>
      <c r="ET39" s="143"/>
      <c r="EU39" s="143"/>
      <c r="EV39" s="143"/>
      <c r="EW39" s="143"/>
      <c r="EX39" s="143"/>
      <c r="EY39" s="143"/>
      <c r="EZ39" s="143"/>
      <c r="FA39" s="143"/>
      <c r="FB39" s="143"/>
      <c r="FC39" s="143"/>
      <c r="FD39" s="143"/>
      <c r="FE39" s="143"/>
      <c r="FF39" s="143"/>
      <c r="FG39" s="143"/>
      <c r="FH39" s="143"/>
      <c r="FI39" s="143"/>
      <c r="FJ39" s="143"/>
      <c r="FK39" s="143"/>
      <c r="FL39" s="143"/>
      <c r="FM39" s="143"/>
      <c r="FN39" s="143"/>
      <c r="FO39" s="143"/>
      <c r="FP39" s="143"/>
      <c r="FQ39" s="143"/>
      <c r="FR39" s="143"/>
      <c r="FS39" s="143"/>
      <c r="FT39" s="143"/>
      <c r="FU39" s="143"/>
      <c r="FV39" s="143"/>
      <c r="FW39" s="143"/>
      <c r="FX39" s="143"/>
      <c r="FY39" s="143"/>
      <c r="FZ39" s="143"/>
      <c r="GA39" s="143"/>
      <c r="GB39" s="143"/>
      <c r="GC39" s="143"/>
      <c r="GD39" s="143"/>
      <c r="GE39" s="143"/>
      <c r="GF39" s="143"/>
      <c r="GG39" s="143"/>
      <c r="GH39" s="143"/>
      <c r="GI39" s="143"/>
      <c r="GJ39" s="143"/>
      <c r="GK39" s="143"/>
      <c r="GL39" s="143"/>
      <c r="GM39" s="143"/>
      <c r="GN39" s="143"/>
      <c r="GO39" s="143"/>
      <c r="GP39" s="143"/>
      <c r="GQ39" s="143"/>
      <c r="GR39" s="143"/>
      <c r="GS39" s="143"/>
      <c r="GT39" s="143"/>
      <c r="GU39" s="143"/>
      <c r="GV39" s="143"/>
      <c r="GW39" s="143"/>
      <c r="GX39" s="143"/>
      <c r="GY39" s="143"/>
      <c r="GZ39" s="143"/>
      <c r="HA39" s="143"/>
      <c r="HB39" s="143"/>
      <c r="HC39" s="143"/>
      <c r="HD39" s="143"/>
      <c r="HE39" s="143"/>
      <c r="HF39" s="143"/>
      <c r="HG39" s="143"/>
      <c r="HH39" s="143"/>
      <c r="HI39" s="143"/>
      <c r="HJ39" s="143"/>
      <c r="HK39" s="143"/>
      <c r="HL39" s="143"/>
      <c r="HM39" s="143"/>
      <c r="HN39" s="143"/>
      <c r="HO39" s="143"/>
      <c r="HP39" s="143"/>
      <c r="HQ39" s="143"/>
      <c r="HR39" s="143"/>
      <c r="HS39" s="143"/>
      <c r="HT39" s="143"/>
      <c r="HU39" s="143"/>
      <c r="HV39" s="143"/>
      <c r="HW39" s="143"/>
      <c r="HX39" s="143"/>
      <c r="HY39" s="143"/>
      <c r="HZ39" s="143"/>
      <c r="IA39" s="143"/>
      <c r="IB39" s="143"/>
      <c r="IC39" s="143"/>
    </row>
    <row r="40" spans="1:237" s="144" customFormat="1">
      <c r="A40" s="590" t="s">
        <v>121</v>
      </c>
      <c r="B40" s="591">
        <f>+B22</f>
        <v>0</v>
      </c>
      <c r="C40" s="580" t="str">
        <f t="shared" si="0"/>
        <v>-</v>
      </c>
      <c r="D40" s="591">
        <f>+D22</f>
        <v>0</v>
      </c>
      <c r="E40" s="580" t="str">
        <f t="shared" si="1"/>
        <v>-</v>
      </c>
      <c r="F40" s="591">
        <f>+F22</f>
        <v>0</v>
      </c>
      <c r="G40" s="580" t="str">
        <f t="shared" si="2"/>
        <v>-</v>
      </c>
      <c r="H40" s="591">
        <f>+H22</f>
        <v>0</v>
      </c>
      <c r="I40" s="581" t="str">
        <f t="shared" si="3"/>
        <v>-</v>
      </c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3"/>
      <c r="BT40" s="143"/>
      <c r="BU40" s="143"/>
      <c r="BV40" s="143"/>
      <c r="BW40" s="143"/>
      <c r="BX40" s="143"/>
      <c r="BY40" s="143"/>
      <c r="BZ40" s="143"/>
      <c r="CA40" s="143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3"/>
      <c r="CP40" s="143"/>
      <c r="CQ40" s="143"/>
      <c r="CR40" s="143"/>
      <c r="CS40" s="143"/>
      <c r="CT40" s="143"/>
      <c r="CU40" s="143"/>
      <c r="CV40" s="143"/>
      <c r="CW40" s="143"/>
      <c r="CX40" s="143"/>
      <c r="CY40" s="143"/>
      <c r="CZ40" s="143"/>
      <c r="DA40" s="143"/>
      <c r="DB40" s="143"/>
      <c r="DC40" s="143"/>
      <c r="DD40" s="143"/>
      <c r="DE40" s="143"/>
      <c r="DF40" s="143"/>
      <c r="DG40" s="143"/>
      <c r="DH40" s="143"/>
      <c r="DI40" s="143"/>
      <c r="DJ40" s="143"/>
      <c r="DK40" s="143"/>
      <c r="DL40" s="143"/>
      <c r="DM40" s="143"/>
      <c r="DN40" s="143"/>
      <c r="DO40" s="143"/>
      <c r="DP40" s="143"/>
      <c r="DQ40" s="143"/>
      <c r="DR40" s="143"/>
      <c r="DS40" s="143"/>
      <c r="DT40" s="143"/>
      <c r="DU40" s="143"/>
      <c r="DV40" s="143"/>
      <c r="DW40" s="143"/>
      <c r="DX40" s="143"/>
      <c r="DY40" s="143"/>
      <c r="DZ40" s="143"/>
      <c r="EA40" s="143"/>
      <c r="EB40" s="143"/>
      <c r="EC40" s="143"/>
      <c r="ED40" s="143"/>
      <c r="EE40" s="143"/>
      <c r="EF40" s="143"/>
      <c r="EG40" s="143"/>
      <c r="EH40" s="143"/>
      <c r="EI40" s="143"/>
      <c r="EJ40" s="143"/>
      <c r="EK40" s="143"/>
      <c r="EL40" s="143"/>
      <c r="EM40" s="143"/>
      <c r="EN40" s="143"/>
      <c r="EO40" s="143"/>
      <c r="EP40" s="143"/>
      <c r="EQ40" s="143"/>
      <c r="ER40" s="143"/>
      <c r="ES40" s="143"/>
      <c r="ET40" s="143"/>
      <c r="EU40" s="143"/>
      <c r="EV40" s="143"/>
      <c r="EW40" s="143"/>
      <c r="EX40" s="143"/>
      <c r="EY40" s="143"/>
      <c r="EZ40" s="143"/>
      <c r="FA40" s="143"/>
      <c r="FB40" s="143"/>
      <c r="FC40" s="143"/>
      <c r="FD40" s="143"/>
      <c r="FE40" s="143"/>
      <c r="FF40" s="143"/>
      <c r="FG40" s="143"/>
      <c r="FH40" s="143"/>
      <c r="FI40" s="143"/>
      <c r="FJ40" s="143"/>
      <c r="FK40" s="143"/>
      <c r="FL40" s="143"/>
      <c r="FM40" s="143"/>
      <c r="FN40" s="143"/>
      <c r="FO40" s="143"/>
      <c r="FP40" s="143"/>
      <c r="FQ40" s="143"/>
      <c r="FR40" s="143"/>
      <c r="FS40" s="143"/>
      <c r="FT40" s="143"/>
      <c r="FU40" s="143"/>
      <c r="FV40" s="143"/>
      <c r="FW40" s="143"/>
      <c r="FX40" s="143"/>
      <c r="FY40" s="143"/>
      <c r="FZ40" s="143"/>
      <c r="GA40" s="143"/>
      <c r="GB40" s="143"/>
      <c r="GC40" s="143"/>
      <c r="GD40" s="143"/>
      <c r="GE40" s="143"/>
      <c r="GF40" s="143"/>
      <c r="GG40" s="143"/>
      <c r="GH40" s="143"/>
      <c r="GI40" s="143"/>
      <c r="GJ40" s="143"/>
      <c r="GK40" s="143"/>
      <c r="GL40" s="143"/>
      <c r="GM40" s="143"/>
      <c r="GN40" s="143"/>
      <c r="GO40" s="143"/>
      <c r="GP40" s="143"/>
      <c r="GQ40" s="143"/>
      <c r="GR40" s="143"/>
      <c r="GS40" s="143"/>
      <c r="GT40" s="143"/>
      <c r="GU40" s="143"/>
      <c r="GV40" s="143"/>
      <c r="GW40" s="143"/>
      <c r="GX40" s="143"/>
      <c r="GY40" s="143"/>
      <c r="GZ40" s="143"/>
      <c r="HA40" s="143"/>
      <c r="HB40" s="143"/>
      <c r="HC40" s="143"/>
      <c r="HD40" s="143"/>
      <c r="HE40" s="143"/>
      <c r="HF40" s="143"/>
      <c r="HG40" s="143"/>
      <c r="HH40" s="143"/>
      <c r="HI40" s="143"/>
      <c r="HJ40" s="143"/>
      <c r="HK40" s="143"/>
      <c r="HL40" s="143"/>
      <c r="HM40" s="143"/>
      <c r="HN40" s="143"/>
      <c r="HO40" s="143"/>
      <c r="HP40" s="143"/>
      <c r="HQ40" s="143"/>
      <c r="HR40" s="143"/>
      <c r="HS40" s="143"/>
      <c r="HT40" s="143"/>
      <c r="HU40" s="143"/>
      <c r="HV40" s="143"/>
      <c r="HW40" s="143"/>
      <c r="HX40" s="143"/>
      <c r="HY40" s="143"/>
      <c r="HZ40" s="143"/>
      <c r="IA40" s="143"/>
      <c r="IB40" s="143"/>
      <c r="IC40" s="143"/>
    </row>
    <row r="41" spans="1:237" s="144" customFormat="1">
      <c r="A41" s="590" t="s">
        <v>122</v>
      </c>
      <c r="B41" s="591">
        <f>+B31</f>
        <v>0</v>
      </c>
      <c r="C41" s="580" t="str">
        <f t="shared" si="0"/>
        <v>-</v>
      </c>
      <c r="D41" s="591">
        <f>+D31</f>
        <v>0</v>
      </c>
      <c r="E41" s="580" t="str">
        <f t="shared" si="1"/>
        <v>-</v>
      </c>
      <c r="F41" s="591">
        <f>+F31</f>
        <v>0</v>
      </c>
      <c r="G41" s="580" t="str">
        <f t="shared" si="2"/>
        <v>-</v>
      </c>
      <c r="H41" s="591">
        <f>+H31</f>
        <v>0</v>
      </c>
      <c r="I41" s="581" t="str">
        <f t="shared" si="3"/>
        <v>-</v>
      </c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3"/>
      <c r="BK41" s="143"/>
      <c r="BL41" s="143"/>
      <c r="BM41" s="143"/>
      <c r="BN41" s="143"/>
      <c r="BO41" s="143"/>
      <c r="BP41" s="143"/>
      <c r="BQ41" s="143"/>
      <c r="BR41" s="143"/>
      <c r="BS41" s="143"/>
      <c r="BT41" s="143"/>
      <c r="BU41" s="143"/>
      <c r="BV41" s="143"/>
      <c r="BW41" s="143"/>
      <c r="BX41" s="143"/>
      <c r="BY41" s="143"/>
      <c r="BZ41" s="143"/>
      <c r="CA41" s="143"/>
      <c r="CB41" s="143"/>
      <c r="CC41" s="143"/>
      <c r="CD41" s="143"/>
      <c r="CE41" s="143"/>
      <c r="CF41" s="143"/>
      <c r="CG41" s="143"/>
      <c r="CH41" s="143"/>
      <c r="CI41" s="143"/>
      <c r="CJ41" s="143"/>
      <c r="CK41" s="143"/>
      <c r="CL41" s="143"/>
      <c r="CM41" s="143"/>
      <c r="CN41" s="143"/>
      <c r="CO41" s="143"/>
      <c r="CP41" s="143"/>
      <c r="CQ41" s="143"/>
      <c r="CR41" s="143"/>
      <c r="CS41" s="143"/>
      <c r="CT41" s="143"/>
      <c r="CU41" s="143"/>
      <c r="CV41" s="143"/>
      <c r="CW41" s="143"/>
      <c r="CX41" s="143"/>
      <c r="CY41" s="143"/>
      <c r="CZ41" s="143"/>
      <c r="DA41" s="143"/>
      <c r="DB41" s="143"/>
      <c r="DC41" s="143"/>
      <c r="DD41" s="143"/>
      <c r="DE41" s="143"/>
      <c r="DF41" s="143"/>
      <c r="DG41" s="143"/>
      <c r="DH41" s="143"/>
      <c r="DI41" s="143"/>
      <c r="DJ41" s="143"/>
      <c r="DK41" s="143"/>
      <c r="DL41" s="143"/>
      <c r="DM41" s="143"/>
      <c r="DN41" s="143"/>
      <c r="DO41" s="143"/>
      <c r="DP41" s="143"/>
      <c r="DQ41" s="143"/>
      <c r="DR41" s="143"/>
      <c r="DS41" s="143"/>
      <c r="DT41" s="143"/>
      <c r="DU41" s="143"/>
      <c r="DV41" s="143"/>
      <c r="DW41" s="143"/>
      <c r="DX41" s="143"/>
      <c r="DY41" s="143"/>
      <c r="DZ41" s="143"/>
      <c r="EA41" s="143"/>
      <c r="EB41" s="143"/>
      <c r="EC41" s="143"/>
      <c r="ED41" s="143"/>
      <c r="EE41" s="143"/>
      <c r="EF41" s="143"/>
      <c r="EG41" s="143"/>
      <c r="EH41" s="143"/>
      <c r="EI41" s="143"/>
      <c r="EJ41" s="143"/>
      <c r="EK41" s="143"/>
      <c r="EL41" s="143"/>
      <c r="EM41" s="143"/>
      <c r="EN41" s="143"/>
      <c r="EO41" s="143"/>
      <c r="EP41" s="143"/>
      <c r="EQ41" s="143"/>
      <c r="ER41" s="143"/>
      <c r="ES41" s="143"/>
      <c r="ET41" s="143"/>
      <c r="EU41" s="143"/>
      <c r="EV41" s="143"/>
      <c r="EW41" s="143"/>
      <c r="EX41" s="143"/>
      <c r="EY41" s="143"/>
      <c r="EZ41" s="143"/>
      <c r="FA41" s="143"/>
      <c r="FB41" s="143"/>
      <c r="FC41" s="143"/>
      <c r="FD41" s="143"/>
      <c r="FE41" s="143"/>
      <c r="FF41" s="143"/>
      <c r="FG41" s="143"/>
      <c r="FH41" s="143"/>
      <c r="FI41" s="143"/>
      <c r="FJ41" s="143"/>
      <c r="FK41" s="143"/>
      <c r="FL41" s="143"/>
      <c r="FM41" s="143"/>
      <c r="FN41" s="143"/>
      <c r="FO41" s="143"/>
      <c r="FP41" s="143"/>
      <c r="FQ41" s="143"/>
      <c r="FR41" s="143"/>
      <c r="FS41" s="143"/>
      <c r="FT41" s="143"/>
      <c r="FU41" s="143"/>
      <c r="FV41" s="143"/>
      <c r="FW41" s="143"/>
      <c r="FX41" s="143"/>
      <c r="FY41" s="143"/>
      <c r="FZ41" s="143"/>
      <c r="GA41" s="143"/>
      <c r="GB41" s="143"/>
      <c r="GC41" s="143"/>
      <c r="GD41" s="143"/>
      <c r="GE41" s="143"/>
      <c r="GF41" s="143"/>
      <c r="GG41" s="143"/>
      <c r="GH41" s="143"/>
      <c r="GI41" s="143"/>
      <c r="GJ41" s="143"/>
      <c r="GK41" s="143"/>
      <c r="GL41" s="143"/>
      <c r="GM41" s="143"/>
      <c r="GN41" s="143"/>
      <c r="GO41" s="143"/>
      <c r="GP41" s="143"/>
      <c r="GQ41" s="143"/>
      <c r="GR41" s="143"/>
      <c r="GS41" s="143"/>
      <c r="GT41" s="143"/>
      <c r="GU41" s="143"/>
      <c r="GV41" s="143"/>
      <c r="GW41" s="143"/>
      <c r="GX41" s="143"/>
      <c r="GY41" s="143"/>
      <c r="GZ41" s="143"/>
      <c r="HA41" s="143"/>
      <c r="HB41" s="143"/>
      <c r="HC41" s="143"/>
      <c r="HD41" s="143"/>
      <c r="HE41" s="143"/>
      <c r="HF41" s="143"/>
      <c r="HG41" s="143"/>
      <c r="HH41" s="143"/>
      <c r="HI41" s="143"/>
      <c r="HJ41" s="143"/>
      <c r="HK41" s="143"/>
      <c r="HL41" s="143"/>
      <c r="HM41" s="143"/>
      <c r="HN41" s="143"/>
      <c r="HO41" s="143"/>
      <c r="HP41" s="143"/>
      <c r="HQ41" s="143"/>
      <c r="HR41" s="143"/>
      <c r="HS41" s="143"/>
      <c r="HT41" s="143"/>
      <c r="HU41" s="143"/>
      <c r="HV41" s="143"/>
      <c r="HW41" s="143"/>
      <c r="HX41" s="143"/>
      <c r="HY41" s="143"/>
      <c r="HZ41" s="143"/>
      <c r="IA41" s="143"/>
      <c r="IB41" s="143"/>
      <c r="IC41" s="143"/>
    </row>
    <row r="42" spans="1:237" s="144" customFormat="1" ht="30">
      <c r="A42" s="590" t="s">
        <v>153</v>
      </c>
      <c r="B42" s="591">
        <f>+B32</f>
        <v>0</v>
      </c>
      <c r="C42" s="580" t="str">
        <f t="shared" si="0"/>
        <v>-</v>
      </c>
      <c r="D42" s="591">
        <f>+D32</f>
        <v>0</v>
      </c>
      <c r="E42" s="580" t="str">
        <f t="shared" si="1"/>
        <v>-</v>
      </c>
      <c r="F42" s="591">
        <f>+F32</f>
        <v>0</v>
      </c>
      <c r="G42" s="580" t="str">
        <f t="shared" si="2"/>
        <v>-</v>
      </c>
      <c r="H42" s="591">
        <f>+H32</f>
        <v>0</v>
      </c>
      <c r="I42" s="581" t="str">
        <f t="shared" si="3"/>
        <v>-</v>
      </c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3"/>
      <c r="BP42" s="143"/>
      <c r="BQ42" s="143"/>
      <c r="BR42" s="143"/>
      <c r="BS42" s="143"/>
      <c r="BT42" s="143"/>
      <c r="BU42" s="143"/>
      <c r="BV42" s="143"/>
      <c r="BW42" s="143"/>
      <c r="BX42" s="143"/>
      <c r="BY42" s="143"/>
      <c r="BZ42" s="143"/>
      <c r="CA42" s="143"/>
      <c r="CB42" s="143"/>
      <c r="CC42" s="143"/>
      <c r="CD42" s="143"/>
      <c r="CE42" s="143"/>
      <c r="CF42" s="143"/>
      <c r="CG42" s="143"/>
      <c r="CH42" s="143"/>
      <c r="CI42" s="143"/>
      <c r="CJ42" s="143"/>
      <c r="CK42" s="143"/>
      <c r="CL42" s="143"/>
      <c r="CM42" s="143"/>
      <c r="CN42" s="143"/>
      <c r="CO42" s="143"/>
      <c r="CP42" s="143"/>
      <c r="CQ42" s="143"/>
      <c r="CR42" s="143"/>
      <c r="CS42" s="143"/>
      <c r="CT42" s="143"/>
      <c r="CU42" s="143"/>
      <c r="CV42" s="143"/>
      <c r="CW42" s="143"/>
      <c r="CX42" s="143"/>
      <c r="CY42" s="143"/>
      <c r="CZ42" s="143"/>
      <c r="DA42" s="143"/>
      <c r="DB42" s="143"/>
      <c r="DC42" s="143"/>
      <c r="DD42" s="143"/>
      <c r="DE42" s="143"/>
      <c r="DF42" s="143"/>
      <c r="DG42" s="143"/>
      <c r="DH42" s="143"/>
      <c r="DI42" s="143"/>
      <c r="DJ42" s="143"/>
      <c r="DK42" s="143"/>
      <c r="DL42" s="143"/>
      <c r="DM42" s="143"/>
      <c r="DN42" s="143"/>
      <c r="DO42" s="143"/>
      <c r="DP42" s="143"/>
      <c r="DQ42" s="143"/>
      <c r="DR42" s="143"/>
      <c r="DS42" s="143"/>
      <c r="DT42" s="143"/>
      <c r="DU42" s="143"/>
      <c r="DV42" s="143"/>
      <c r="DW42" s="143"/>
      <c r="DX42" s="143"/>
      <c r="DY42" s="143"/>
      <c r="DZ42" s="143"/>
      <c r="EA42" s="143"/>
      <c r="EB42" s="143"/>
      <c r="EC42" s="143"/>
      <c r="ED42" s="143"/>
      <c r="EE42" s="143"/>
      <c r="EF42" s="143"/>
      <c r="EG42" s="143"/>
      <c r="EH42" s="143"/>
      <c r="EI42" s="143"/>
      <c r="EJ42" s="143"/>
      <c r="EK42" s="143"/>
      <c r="EL42" s="143"/>
      <c r="EM42" s="143"/>
      <c r="EN42" s="143"/>
      <c r="EO42" s="143"/>
      <c r="EP42" s="143"/>
      <c r="EQ42" s="143"/>
      <c r="ER42" s="143"/>
      <c r="ES42" s="143"/>
      <c r="ET42" s="143"/>
      <c r="EU42" s="143"/>
      <c r="EV42" s="143"/>
      <c r="EW42" s="143"/>
      <c r="EX42" s="143"/>
      <c r="EY42" s="143"/>
      <c r="EZ42" s="143"/>
      <c r="FA42" s="143"/>
      <c r="FB42" s="143"/>
      <c r="FC42" s="143"/>
      <c r="FD42" s="143"/>
      <c r="FE42" s="143"/>
      <c r="FF42" s="143"/>
      <c r="FG42" s="143"/>
      <c r="FH42" s="143"/>
      <c r="FI42" s="143"/>
      <c r="FJ42" s="143"/>
      <c r="FK42" s="143"/>
      <c r="FL42" s="143"/>
      <c r="FM42" s="143"/>
      <c r="FN42" s="143"/>
      <c r="FO42" s="143"/>
      <c r="FP42" s="143"/>
      <c r="FQ42" s="143"/>
      <c r="FR42" s="143"/>
      <c r="FS42" s="143"/>
      <c r="FT42" s="143"/>
      <c r="FU42" s="143"/>
      <c r="FV42" s="143"/>
      <c r="FW42" s="143"/>
      <c r="FX42" s="143"/>
      <c r="FY42" s="143"/>
      <c r="FZ42" s="143"/>
      <c r="GA42" s="143"/>
      <c r="GB42" s="143"/>
      <c r="GC42" s="143"/>
      <c r="GD42" s="143"/>
      <c r="GE42" s="143"/>
      <c r="GF42" s="143"/>
      <c r="GG42" s="143"/>
      <c r="GH42" s="143"/>
      <c r="GI42" s="143"/>
      <c r="GJ42" s="143"/>
      <c r="GK42" s="143"/>
      <c r="GL42" s="143"/>
      <c r="GM42" s="143"/>
      <c r="GN42" s="143"/>
      <c r="GO42" s="143"/>
      <c r="GP42" s="143"/>
      <c r="GQ42" s="143"/>
      <c r="GR42" s="143"/>
      <c r="GS42" s="143"/>
      <c r="GT42" s="143"/>
      <c r="GU42" s="143"/>
      <c r="GV42" s="143"/>
      <c r="GW42" s="143"/>
      <c r="GX42" s="143"/>
      <c r="GY42" s="143"/>
      <c r="GZ42" s="143"/>
      <c r="HA42" s="143"/>
      <c r="HB42" s="143"/>
      <c r="HC42" s="143"/>
      <c r="HD42" s="143"/>
      <c r="HE42" s="143"/>
      <c r="HF42" s="143"/>
      <c r="HG42" s="143"/>
      <c r="HH42" s="143"/>
      <c r="HI42" s="143"/>
      <c r="HJ42" s="143"/>
      <c r="HK42" s="143"/>
      <c r="HL42" s="143"/>
      <c r="HM42" s="143"/>
      <c r="HN42" s="143"/>
      <c r="HO42" s="143"/>
      <c r="HP42" s="143"/>
      <c r="HQ42" s="143"/>
      <c r="HR42" s="143"/>
      <c r="HS42" s="143"/>
      <c r="HT42" s="143"/>
      <c r="HU42" s="143"/>
      <c r="HV42" s="143"/>
      <c r="HW42" s="143"/>
      <c r="HX42" s="143"/>
      <c r="HY42" s="143"/>
      <c r="HZ42" s="143"/>
      <c r="IA42" s="143"/>
      <c r="IB42" s="143"/>
      <c r="IC42" s="143"/>
    </row>
    <row r="43" spans="1:237" s="183" customFormat="1" ht="15.75" customHeight="1" thickBot="1">
      <c r="A43" s="620" t="s">
        <v>24</v>
      </c>
      <c r="B43" s="621">
        <f>IFERROR(B39+B40+B41+B42,"-")</f>
        <v>0</v>
      </c>
      <c r="C43" s="622" t="str">
        <f t="shared" si="0"/>
        <v>-</v>
      </c>
      <c r="D43" s="621">
        <f>IFERROR(D39+D40+D41+D42,"-")</f>
        <v>0</v>
      </c>
      <c r="E43" s="622" t="str">
        <f t="shared" si="1"/>
        <v>-</v>
      </c>
      <c r="F43" s="621">
        <f>IFERROR(F39+F40+F41+F42,"-")</f>
        <v>0</v>
      </c>
      <c r="G43" s="622" t="str">
        <f t="shared" si="2"/>
        <v>-</v>
      </c>
      <c r="H43" s="621">
        <f>IFERROR(H39+H40+H41+H42,"-")</f>
        <v>0</v>
      </c>
      <c r="I43" s="623" t="str">
        <f t="shared" si="3"/>
        <v>-</v>
      </c>
      <c r="J43" s="587"/>
      <c r="K43" s="587"/>
      <c r="L43" s="587"/>
      <c r="M43" s="587"/>
      <c r="N43" s="587"/>
      <c r="O43" s="587"/>
      <c r="P43" s="587"/>
      <c r="Q43" s="587"/>
      <c r="R43" s="587"/>
      <c r="S43" s="587"/>
      <c r="T43" s="587"/>
      <c r="U43" s="587"/>
      <c r="V43" s="587"/>
      <c r="W43" s="587"/>
      <c r="X43" s="587"/>
      <c r="Y43" s="587"/>
      <c r="Z43" s="587"/>
      <c r="AA43" s="587"/>
      <c r="AB43" s="587"/>
      <c r="AC43" s="587"/>
      <c r="AD43" s="587"/>
      <c r="AE43" s="587"/>
      <c r="AF43" s="587"/>
      <c r="AG43" s="587"/>
      <c r="AH43" s="587"/>
      <c r="AI43" s="587"/>
      <c r="AJ43" s="587"/>
      <c r="AK43" s="587"/>
      <c r="AL43" s="587"/>
      <c r="AM43" s="587"/>
      <c r="AN43" s="587"/>
      <c r="AO43" s="587"/>
      <c r="AP43" s="587"/>
      <c r="AQ43" s="587"/>
      <c r="AR43" s="587"/>
      <c r="AS43" s="587"/>
      <c r="AT43" s="587"/>
      <c r="AU43" s="587"/>
      <c r="AV43" s="587"/>
      <c r="AW43" s="587"/>
      <c r="AX43" s="587"/>
      <c r="AY43" s="587"/>
      <c r="AZ43" s="587"/>
      <c r="BA43" s="587"/>
      <c r="BB43" s="587"/>
      <c r="BC43" s="587"/>
      <c r="BD43" s="587"/>
      <c r="BE43" s="587"/>
      <c r="BF43" s="587"/>
      <c r="BG43" s="587"/>
      <c r="BH43" s="587"/>
      <c r="BI43" s="587"/>
      <c r="BJ43" s="587"/>
      <c r="BK43" s="587"/>
      <c r="BL43" s="587"/>
      <c r="BM43" s="587"/>
      <c r="BN43" s="587"/>
      <c r="BO43" s="587"/>
      <c r="BP43" s="587"/>
      <c r="BQ43" s="587"/>
      <c r="BR43" s="587"/>
      <c r="BS43" s="587"/>
      <c r="BT43" s="587"/>
      <c r="BU43" s="587"/>
      <c r="BV43" s="587"/>
      <c r="BW43" s="587"/>
      <c r="BX43" s="587"/>
      <c r="BY43" s="587"/>
      <c r="BZ43" s="587"/>
      <c r="CA43" s="587"/>
      <c r="CB43" s="587"/>
      <c r="CC43" s="587"/>
      <c r="CD43" s="587"/>
      <c r="CE43" s="587"/>
      <c r="CF43" s="587"/>
      <c r="CG43" s="587"/>
      <c r="CH43" s="587"/>
      <c r="CI43" s="587"/>
      <c r="CJ43" s="587"/>
      <c r="CK43" s="587"/>
      <c r="CL43" s="587"/>
      <c r="CM43" s="587"/>
      <c r="CN43" s="587"/>
      <c r="CO43" s="587"/>
      <c r="CP43" s="587"/>
      <c r="CQ43" s="587"/>
      <c r="CR43" s="587"/>
      <c r="CS43" s="587"/>
      <c r="CT43" s="587"/>
      <c r="CU43" s="587"/>
      <c r="CV43" s="587"/>
      <c r="CW43" s="587"/>
      <c r="CX43" s="587"/>
      <c r="CY43" s="587"/>
      <c r="CZ43" s="587"/>
      <c r="DA43" s="587"/>
      <c r="DB43" s="587"/>
      <c r="DC43" s="587"/>
      <c r="DD43" s="587"/>
      <c r="DE43" s="587"/>
      <c r="DF43" s="587"/>
      <c r="DG43" s="587"/>
      <c r="DH43" s="587"/>
      <c r="DI43" s="587"/>
      <c r="DJ43" s="587"/>
      <c r="DK43" s="587"/>
      <c r="DL43" s="587"/>
      <c r="DM43" s="587"/>
      <c r="DN43" s="587"/>
      <c r="DO43" s="587"/>
      <c r="DP43" s="587"/>
      <c r="DQ43" s="587"/>
      <c r="DR43" s="587"/>
      <c r="DS43" s="587"/>
      <c r="DT43" s="587"/>
      <c r="DU43" s="587"/>
      <c r="DV43" s="587"/>
      <c r="DW43" s="587"/>
      <c r="DX43" s="587"/>
      <c r="DY43" s="587"/>
      <c r="DZ43" s="587"/>
      <c r="EA43" s="587"/>
      <c r="EB43" s="587"/>
      <c r="EC43" s="587"/>
      <c r="ED43" s="587"/>
      <c r="EE43" s="587"/>
      <c r="EF43" s="587"/>
      <c r="EG43" s="587"/>
      <c r="EH43" s="587"/>
      <c r="EI43" s="587"/>
      <c r="EJ43" s="587"/>
      <c r="EK43" s="587"/>
      <c r="EL43" s="587"/>
      <c r="EM43" s="587"/>
      <c r="EN43" s="587"/>
      <c r="EO43" s="587"/>
      <c r="EP43" s="587"/>
      <c r="EQ43" s="587"/>
      <c r="ER43" s="587"/>
      <c r="ES43" s="587"/>
      <c r="ET43" s="587"/>
      <c r="EU43" s="587"/>
      <c r="EV43" s="587"/>
      <c r="EW43" s="587"/>
      <c r="EX43" s="587"/>
      <c r="EY43" s="587"/>
      <c r="EZ43" s="587"/>
      <c r="FA43" s="587"/>
      <c r="FB43" s="587"/>
      <c r="FC43" s="587"/>
      <c r="FD43" s="587"/>
      <c r="FE43" s="587"/>
      <c r="FF43" s="587"/>
      <c r="FG43" s="587"/>
      <c r="FH43" s="587"/>
      <c r="FI43" s="587"/>
      <c r="FJ43" s="587"/>
      <c r="FK43" s="587"/>
      <c r="FL43" s="587"/>
      <c r="FM43" s="587"/>
      <c r="FN43" s="587"/>
      <c r="FO43" s="587"/>
      <c r="FP43" s="587"/>
      <c r="FQ43" s="587"/>
      <c r="FR43" s="587"/>
      <c r="FS43" s="587"/>
      <c r="FT43" s="587"/>
      <c r="FU43" s="587"/>
      <c r="FV43" s="587"/>
      <c r="FW43" s="587"/>
      <c r="FX43" s="587"/>
      <c r="FY43" s="587"/>
      <c r="FZ43" s="587"/>
      <c r="GA43" s="587"/>
      <c r="GB43" s="587"/>
      <c r="GC43" s="587"/>
      <c r="GD43" s="587"/>
      <c r="GE43" s="587"/>
      <c r="GF43" s="587"/>
      <c r="GG43" s="587"/>
      <c r="GH43" s="587"/>
      <c r="GI43" s="587"/>
      <c r="GJ43" s="587"/>
      <c r="GK43" s="587"/>
      <c r="GL43" s="587"/>
      <c r="GM43" s="587"/>
      <c r="GN43" s="587"/>
      <c r="GO43" s="587"/>
      <c r="GP43" s="587"/>
      <c r="GQ43" s="587"/>
      <c r="GR43" s="587"/>
      <c r="GS43" s="587"/>
      <c r="GT43" s="587"/>
      <c r="GU43" s="587"/>
      <c r="GV43" s="587"/>
      <c r="GW43" s="587"/>
      <c r="GX43" s="587"/>
      <c r="GY43" s="587"/>
      <c r="GZ43" s="587"/>
      <c r="HA43" s="587"/>
      <c r="HB43" s="587"/>
      <c r="HC43" s="587"/>
      <c r="HD43" s="587"/>
      <c r="HE43" s="587"/>
      <c r="HF43" s="587"/>
      <c r="HG43" s="587"/>
      <c r="HH43" s="587"/>
      <c r="HI43" s="587"/>
      <c r="HJ43" s="587"/>
      <c r="HK43" s="587"/>
      <c r="HL43" s="587"/>
      <c r="HM43" s="587"/>
      <c r="HN43" s="587"/>
      <c r="HO43" s="587"/>
      <c r="HP43" s="587"/>
      <c r="HQ43" s="587"/>
      <c r="HR43" s="587"/>
      <c r="HS43" s="587"/>
      <c r="HT43" s="587"/>
      <c r="HU43" s="587"/>
      <c r="HV43" s="587"/>
      <c r="HW43" s="587"/>
      <c r="HX43" s="587"/>
      <c r="HY43" s="587"/>
      <c r="HZ43" s="587"/>
      <c r="IA43" s="587"/>
      <c r="IB43" s="587"/>
      <c r="IC43" s="587"/>
    </row>
    <row r="44" spans="1:237" ht="15.75" thickBot="1">
      <c r="A44" s="631"/>
      <c r="B44" s="632"/>
      <c r="C44" s="633"/>
      <c r="D44" s="632"/>
      <c r="E44" s="633"/>
      <c r="F44" s="632"/>
      <c r="G44" s="633"/>
      <c r="H44" s="632"/>
      <c r="I44" s="633"/>
    </row>
    <row r="45" spans="1:237">
      <c r="A45" s="1149" t="s">
        <v>25</v>
      </c>
      <c r="B45" s="638">
        <f>B5</f>
        <v>0</v>
      </c>
      <c r="C45" s="639" t="s">
        <v>19</v>
      </c>
      <c r="D45" s="638" t="str">
        <f>D5</f>
        <v>-</v>
      </c>
      <c r="E45" s="639" t="s">
        <v>19</v>
      </c>
      <c r="F45" s="638" t="str">
        <f>F5</f>
        <v>-</v>
      </c>
      <c r="G45" s="639" t="s">
        <v>19</v>
      </c>
      <c r="H45" s="638" t="str">
        <f>H5</f>
        <v>-</v>
      </c>
      <c r="I45" s="640" t="s">
        <v>19</v>
      </c>
    </row>
    <row r="46" spans="1:237" ht="14.25" customHeight="1">
      <c r="A46" s="1147"/>
      <c r="B46" s="567" t="str">
        <f>B6</f>
        <v>Rs. Lakhs</v>
      </c>
      <c r="C46" s="561">
        <f>B45</f>
        <v>0</v>
      </c>
      <c r="D46" s="567" t="str">
        <f>D6</f>
        <v>Rs. Lakhs</v>
      </c>
      <c r="E46" s="561" t="str">
        <f>D45</f>
        <v>-</v>
      </c>
      <c r="F46" s="567" t="str">
        <f>F6</f>
        <v>Rs. Lakhs</v>
      </c>
      <c r="G46" s="561" t="str">
        <f>F45</f>
        <v>-</v>
      </c>
      <c r="H46" s="567" t="str">
        <f>H6</f>
        <v>Rs. Lakhs</v>
      </c>
      <c r="I46" s="641" t="str">
        <f>H45</f>
        <v>-</v>
      </c>
    </row>
    <row r="47" spans="1:237" ht="30">
      <c r="A47" s="522" t="s">
        <v>163</v>
      </c>
      <c r="B47" s="512">
        <f>IFERROR(('Financial Statement3'!J108)*$I$5/$I$6,"-")</f>
        <v>0</v>
      </c>
      <c r="C47" s="512">
        <f t="shared" ref="C47:E56" si="4">IFERROR(+B47-D47,"-")</f>
        <v>0</v>
      </c>
      <c r="D47" s="512">
        <f>IFERROR(('Financial Statement3'!I108)*$I$5/$I$6,"-")</f>
        <v>0</v>
      </c>
      <c r="E47" s="512">
        <f t="shared" ref="E47:E54" si="5">IFERROR(+D47-F47,"-")</f>
        <v>0</v>
      </c>
      <c r="F47" s="512">
        <f>IFERROR(('Financial Statement3'!H108)*$I$5/$I$6,"-")</f>
        <v>0</v>
      </c>
      <c r="G47" s="512">
        <f t="shared" ref="G47:G56" si="6">IFERROR(+F47-H47,"-")</f>
        <v>0</v>
      </c>
      <c r="H47" s="512">
        <f>IFERROR(('Financial Statement3'!G108)*$I$5/$I$6,"-")</f>
        <v>0</v>
      </c>
      <c r="I47" s="517">
        <f t="shared" ref="I47:I56" si="7">IFERROR(+H47-J47,"-")</f>
        <v>0</v>
      </c>
    </row>
    <row r="48" spans="1:237" ht="30">
      <c r="A48" s="522" t="s">
        <v>173</v>
      </c>
      <c r="B48" s="512">
        <f>IFERROR(('Financial Statement3'!J120)*$I$5/$I$6,"-")</f>
        <v>0</v>
      </c>
      <c r="C48" s="512">
        <f t="shared" si="4"/>
        <v>0</v>
      </c>
      <c r="D48" s="512">
        <f>IFERROR(('Financial Statement3'!I120)*$I$5/$I$6,"-")</f>
        <v>0</v>
      </c>
      <c r="E48" s="512">
        <f t="shared" si="5"/>
        <v>0</v>
      </c>
      <c r="F48" s="512">
        <f>IFERROR(('Financial Statement3'!H120)*$I$5/$I$6,"-")</f>
        <v>0</v>
      </c>
      <c r="G48" s="512">
        <f t="shared" si="6"/>
        <v>0</v>
      </c>
      <c r="H48" s="512">
        <f>IFERROR(('Financial Statement3'!G120)*$I$5/$I$6,"-")</f>
        <v>0</v>
      </c>
      <c r="I48" s="517">
        <f t="shared" si="7"/>
        <v>0</v>
      </c>
    </row>
    <row r="49" spans="1:237" ht="45">
      <c r="A49" s="522" t="s">
        <v>167</v>
      </c>
      <c r="B49" s="512">
        <f>IFERROR(('Financial Statement3'!J115+'Financial Statement3'!J116+'Financial Statement3'!J118+'Financial Statement3'!J119)*$I$5/$I$6,"-")</f>
        <v>0</v>
      </c>
      <c r="C49" s="512">
        <f t="shared" si="4"/>
        <v>0</v>
      </c>
      <c r="D49" s="512">
        <f>IFERROR(('Financial Statement3'!I115+'Financial Statement3'!I116+'Financial Statement3'!I118+'Financial Statement3'!I119)*$I$5/$I$6,"-")</f>
        <v>0</v>
      </c>
      <c r="E49" s="512">
        <f t="shared" si="5"/>
        <v>0</v>
      </c>
      <c r="F49" s="512">
        <f>IFERROR(('Financial Statement3'!H115+'Financial Statement3'!H116+'Financial Statement3'!H118+'Financial Statement3'!H119)*$I$5/$I$6,"-")</f>
        <v>0</v>
      </c>
      <c r="G49" s="512">
        <f t="shared" si="6"/>
        <v>0</v>
      </c>
      <c r="H49" s="512">
        <f>IFERROR(('Financial Statement3'!G115+'Financial Statement3'!G116+'Financial Statement3'!G118+'Financial Statement3'!G119)*$I$5/$I$6,"-")</f>
        <v>0</v>
      </c>
      <c r="I49" s="517">
        <f t="shared" si="7"/>
        <v>0</v>
      </c>
    </row>
    <row r="50" spans="1:237" s="183" customFormat="1" ht="15.75" customHeight="1">
      <c r="A50" s="557" t="s">
        <v>26</v>
      </c>
      <c r="B50" s="560">
        <f>IFERROR(SUM(B47:B49),"0.00")</f>
        <v>0</v>
      </c>
      <c r="C50" s="560">
        <f t="shared" si="4"/>
        <v>0</v>
      </c>
      <c r="D50" s="560">
        <f>IFERROR(SUM(D47:D49),"0.00")</f>
        <v>0</v>
      </c>
      <c r="E50" s="560">
        <f t="shared" si="5"/>
        <v>0</v>
      </c>
      <c r="F50" s="560">
        <f>IFERROR(SUM(F47:F49),"0.00")</f>
        <v>0</v>
      </c>
      <c r="G50" s="560">
        <f t="shared" si="6"/>
        <v>0</v>
      </c>
      <c r="H50" s="560">
        <f>IFERROR(SUM(H47:H49),"0.00")</f>
        <v>0</v>
      </c>
      <c r="I50" s="642">
        <f t="shared" si="7"/>
        <v>0</v>
      </c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87"/>
      <c r="Y50" s="587"/>
      <c r="Z50" s="587"/>
      <c r="AA50" s="587"/>
      <c r="AB50" s="587"/>
      <c r="AC50" s="587"/>
      <c r="AD50" s="587"/>
      <c r="AE50" s="587"/>
      <c r="AF50" s="587"/>
      <c r="AG50" s="587"/>
      <c r="AH50" s="587"/>
      <c r="AI50" s="587"/>
      <c r="AJ50" s="587"/>
      <c r="AK50" s="587"/>
      <c r="AL50" s="587"/>
      <c r="AM50" s="587"/>
      <c r="AN50" s="587"/>
      <c r="AO50" s="587"/>
      <c r="AP50" s="587"/>
      <c r="AQ50" s="587"/>
      <c r="AR50" s="587"/>
      <c r="AS50" s="587"/>
      <c r="AT50" s="587"/>
      <c r="AU50" s="587"/>
      <c r="AV50" s="587"/>
      <c r="AW50" s="587"/>
      <c r="AX50" s="587"/>
      <c r="AY50" s="587"/>
      <c r="AZ50" s="587"/>
      <c r="BA50" s="587"/>
      <c r="BB50" s="587"/>
      <c r="BC50" s="587"/>
      <c r="BD50" s="587"/>
      <c r="BE50" s="587"/>
      <c r="BF50" s="587"/>
      <c r="BG50" s="587"/>
      <c r="BH50" s="587"/>
      <c r="BI50" s="587"/>
      <c r="BJ50" s="587"/>
      <c r="BK50" s="587"/>
      <c r="BL50" s="587"/>
      <c r="BM50" s="587"/>
      <c r="BN50" s="587"/>
      <c r="BO50" s="587"/>
      <c r="BP50" s="587"/>
      <c r="BQ50" s="587"/>
      <c r="BR50" s="587"/>
      <c r="BS50" s="587"/>
      <c r="BT50" s="587"/>
      <c r="BU50" s="587"/>
      <c r="BV50" s="587"/>
      <c r="BW50" s="587"/>
      <c r="BX50" s="587"/>
      <c r="BY50" s="587"/>
      <c r="BZ50" s="587"/>
      <c r="CA50" s="587"/>
      <c r="CB50" s="587"/>
      <c r="CC50" s="587"/>
      <c r="CD50" s="587"/>
      <c r="CE50" s="587"/>
      <c r="CF50" s="587"/>
      <c r="CG50" s="587"/>
      <c r="CH50" s="587"/>
      <c r="CI50" s="587"/>
      <c r="CJ50" s="587"/>
      <c r="CK50" s="587"/>
      <c r="CL50" s="587"/>
      <c r="CM50" s="587"/>
      <c r="CN50" s="587"/>
      <c r="CO50" s="587"/>
      <c r="CP50" s="587"/>
      <c r="CQ50" s="587"/>
      <c r="CR50" s="587"/>
      <c r="CS50" s="587"/>
      <c r="CT50" s="587"/>
      <c r="CU50" s="587"/>
      <c r="CV50" s="587"/>
      <c r="CW50" s="587"/>
      <c r="CX50" s="587"/>
      <c r="CY50" s="587"/>
      <c r="CZ50" s="587"/>
      <c r="DA50" s="587"/>
      <c r="DB50" s="587"/>
      <c r="DC50" s="587"/>
      <c r="DD50" s="587"/>
      <c r="DE50" s="587"/>
      <c r="DF50" s="587"/>
      <c r="DG50" s="587"/>
      <c r="DH50" s="587"/>
      <c r="DI50" s="587"/>
      <c r="DJ50" s="587"/>
      <c r="DK50" s="587"/>
      <c r="DL50" s="587"/>
      <c r="DM50" s="587"/>
      <c r="DN50" s="587"/>
      <c r="DO50" s="587"/>
      <c r="DP50" s="587"/>
      <c r="DQ50" s="587"/>
      <c r="DR50" s="587"/>
      <c r="DS50" s="587"/>
      <c r="DT50" s="587"/>
      <c r="DU50" s="587"/>
      <c r="DV50" s="587"/>
      <c r="DW50" s="587"/>
      <c r="DX50" s="587"/>
      <c r="DY50" s="587"/>
      <c r="DZ50" s="587"/>
      <c r="EA50" s="587"/>
      <c r="EB50" s="587"/>
      <c r="EC50" s="587"/>
      <c r="ED50" s="587"/>
      <c r="EE50" s="587"/>
      <c r="EF50" s="587"/>
      <c r="EG50" s="587"/>
      <c r="EH50" s="587"/>
      <c r="EI50" s="587"/>
      <c r="EJ50" s="587"/>
      <c r="EK50" s="587"/>
      <c r="EL50" s="587"/>
      <c r="EM50" s="587"/>
      <c r="EN50" s="587"/>
      <c r="EO50" s="587"/>
      <c r="EP50" s="587"/>
      <c r="EQ50" s="587"/>
      <c r="ER50" s="587"/>
      <c r="ES50" s="587"/>
      <c r="ET50" s="587"/>
      <c r="EU50" s="587"/>
      <c r="EV50" s="587"/>
      <c r="EW50" s="587"/>
      <c r="EX50" s="587"/>
      <c r="EY50" s="587"/>
      <c r="EZ50" s="587"/>
      <c r="FA50" s="587"/>
      <c r="FB50" s="587"/>
      <c r="FC50" s="587"/>
      <c r="FD50" s="587"/>
      <c r="FE50" s="587"/>
      <c r="FF50" s="587"/>
      <c r="FG50" s="587"/>
      <c r="FH50" s="587"/>
      <c r="FI50" s="587"/>
      <c r="FJ50" s="587"/>
      <c r="FK50" s="587"/>
      <c r="FL50" s="587"/>
      <c r="FM50" s="587"/>
      <c r="FN50" s="587"/>
      <c r="FO50" s="587"/>
      <c r="FP50" s="587"/>
      <c r="FQ50" s="587"/>
      <c r="FR50" s="587"/>
      <c r="FS50" s="587"/>
      <c r="FT50" s="587"/>
      <c r="FU50" s="587"/>
      <c r="FV50" s="587"/>
      <c r="FW50" s="587"/>
      <c r="FX50" s="587"/>
      <c r="FY50" s="587"/>
      <c r="FZ50" s="587"/>
      <c r="GA50" s="587"/>
      <c r="GB50" s="587"/>
      <c r="GC50" s="587"/>
      <c r="GD50" s="587"/>
      <c r="GE50" s="587"/>
      <c r="GF50" s="587"/>
      <c r="GG50" s="587"/>
      <c r="GH50" s="587"/>
      <c r="GI50" s="587"/>
      <c r="GJ50" s="587"/>
      <c r="GK50" s="587"/>
      <c r="GL50" s="587"/>
      <c r="GM50" s="587"/>
      <c r="GN50" s="587"/>
      <c r="GO50" s="587"/>
      <c r="GP50" s="587"/>
      <c r="GQ50" s="587"/>
      <c r="GR50" s="587"/>
      <c r="GS50" s="587"/>
      <c r="GT50" s="587"/>
      <c r="GU50" s="587"/>
      <c r="GV50" s="587"/>
      <c r="GW50" s="587"/>
      <c r="GX50" s="587"/>
      <c r="GY50" s="587"/>
      <c r="GZ50" s="587"/>
      <c r="HA50" s="587"/>
      <c r="HB50" s="587"/>
      <c r="HC50" s="587"/>
      <c r="HD50" s="587"/>
      <c r="HE50" s="587"/>
      <c r="HF50" s="587"/>
      <c r="HG50" s="587"/>
      <c r="HH50" s="587"/>
      <c r="HI50" s="587"/>
      <c r="HJ50" s="587"/>
      <c r="HK50" s="587"/>
      <c r="HL50" s="587"/>
      <c r="HM50" s="587"/>
      <c r="HN50" s="587"/>
      <c r="HO50" s="587"/>
      <c r="HP50" s="587"/>
      <c r="HQ50" s="587"/>
      <c r="HR50" s="587"/>
      <c r="HS50" s="587"/>
      <c r="HT50" s="587"/>
      <c r="HU50" s="587"/>
      <c r="HV50" s="587"/>
      <c r="HW50" s="587"/>
      <c r="HX50" s="587"/>
      <c r="HY50" s="587"/>
      <c r="HZ50" s="587"/>
      <c r="IA50" s="587"/>
      <c r="IB50" s="587"/>
      <c r="IC50" s="587"/>
    </row>
    <row r="51" spans="1:237">
      <c r="A51" s="522" t="s">
        <v>27</v>
      </c>
      <c r="B51" s="512">
        <f>IFERROR(('Financial Statement3'!J117)*$I$5/$I$6,"-")</f>
        <v>0</v>
      </c>
      <c r="C51" s="512">
        <f t="shared" si="4"/>
        <v>0</v>
      </c>
      <c r="D51" s="512">
        <f>IFERROR(('Financial Statement3'!I117)*$I$5/$I$6,"-")</f>
        <v>0</v>
      </c>
      <c r="E51" s="512">
        <f t="shared" si="5"/>
        <v>0</v>
      </c>
      <c r="F51" s="512">
        <f>IFERROR(('Financial Statement3'!H117)*$I$5/$I$6,"-")</f>
        <v>0</v>
      </c>
      <c r="G51" s="512">
        <f t="shared" si="6"/>
        <v>0</v>
      </c>
      <c r="H51" s="512">
        <f>IFERROR(('Financial Statement3'!G117)*$I$5/$I$6,"-")</f>
        <v>0</v>
      </c>
      <c r="I51" s="517">
        <f t="shared" si="7"/>
        <v>0</v>
      </c>
    </row>
    <row r="52" spans="1:237" s="183" customFormat="1" ht="15.75" customHeight="1">
      <c r="A52" s="557" t="s">
        <v>174</v>
      </c>
      <c r="B52" s="560">
        <f>IFERROR(B50+B59-B83-B86-B75-B51,"0.00")</f>
        <v>0</v>
      </c>
      <c r="C52" s="560">
        <f t="shared" si="4"/>
        <v>0</v>
      </c>
      <c r="D52" s="560">
        <f>IFERROR(D50+D59-D83-D86-D75-D51,"0.00")</f>
        <v>0</v>
      </c>
      <c r="E52" s="560">
        <f t="shared" si="5"/>
        <v>0</v>
      </c>
      <c r="F52" s="560">
        <f>IFERROR(F50+F59-F83-F86-F75-F51,"0.00")</f>
        <v>0</v>
      </c>
      <c r="G52" s="560">
        <f t="shared" si="6"/>
        <v>0</v>
      </c>
      <c r="H52" s="560">
        <f>IFERROR(H50+H59-H83-H86-H75-H51,"0.00")</f>
        <v>0</v>
      </c>
      <c r="I52" s="642">
        <f t="shared" si="7"/>
        <v>0</v>
      </c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87"/>
      <c r="AB52" s="587"/>
      <c r="AC52" s="587"/>
      <c r="AD52" s="587"/>
      <c r="AE52" s="587"/>
      <c r="AF52" s="587"/>
      <c r="AG52" s="587"/>
      <c r="AH52" s="587"/>
      <c r="AI52" s="587"/>
      <c r="AJ52" s="587"/>
      <c r="AK52" s="587"/>
      <c r="AL52" s="587"/>
      <c r="AM52" s="587"/>
      <c r="AN52" s="587"/>
      <c r="AO52" s="587"/>
      <c r="AP52" s="587"/>
      <c r="AQ52" s="587"/>
      <c r="AR52" s="587"/>
      <c r="AS52" s="587"/>
      <c r="AT52" s="587"/>
      <c r="AU52" s="587"/>
      <c r="AV52" s="587"/>
      <c r="AW52" s="587"/>
      <c r="AX52" s="587"/>
      <c r="AY52" s="587"/>
      <c r="AZ52" s="587"/>
      <c r="BA52" s="587"/>
      <c r="BB52" s="587"/>
      <c r="BC52" s="587"/>
      <c r="BD52" s="587"/>
      <c r="BE52" s="587"/>
      <c r="BF52" s="587"/>
      <c r="BG52" s="587"/>
      <c r="BH52" s="587"/>
      <c r="BI52" s="587"/>
      <c r="BJ52" s="587"/>
      <c r="BK52" s="587"/>
      <c r="BL52" s="587"/>
      <c r="BM52" s="587"/>
      <c r="BN52" s="587"/>
      <c r="BO52" s="587"/>
      <c r="BP52" s="587"/>
      <c r="BQ52" s="587"/>
      <c r="BR52" s="587"/>
      <c r="BS52" s="587"/>
      <c r="BT52" s="587"/>
      <c r="BU52" s="587"/>
      <c r="BV52" s="587"/>
      <c r="BW52" s="587"/>
      <c r="BX52" s="587"/>
      <c r="BY52" s="587"/>
      <c r="BZ52" s="587"/>
      <c r="CA52" s="587"/>
      <c r="CB52" s="587"/>
      <c r="CC52" s="587"/>
      <c r="CD52" s="587"/>
      <c r="CE52" s="587"/>
      <c r="CF52" s="587"/>
      <c r="CG52" s="587"/>
      <c r="CH52" s="587"/>
      <c r="CI52" s="587"/>
      <c r="CJ52" s="587"/>
      <c r="CK52" s="587"/>
      <c r="CL52" s="587"/>
      <c r="CM52" s="587"/>
      <c r="CN52" s="587"/>
      <c r="CO52" s="587"/>
      <c r="CP52" s="587"/>
      <c r="CQ52" s="587"/>
      <c r="CR52" s="587"/>
      <c r="CS52" s="587"/>
      <c r="CT52" s="587"/>
      <c r="CU52" s="587"/>
      <c r="CV52" s="587"/>
      <c r="CW52" s="587"/>
      <c r="CX52" s="587"/>
      <c r="CY52" s="587"/>
      <c r="CZ52" s="587"/>
      <c r="DA52" s="587"/>
      <c r="DB52" s="587"/>
      <c r="DC52" s="587"/>
      <c r="DD52" s="587"/>
      <c r="DE52" s="587"/>
      <c r="DF52" s="587"/>
      <c r="DG52" s="587"/>
      <c r="DH52" s="587"/>
      <c r="DI52" s="587"/>
      <c r="DJ52" s="587"/>
      <c r="DK52" s="587"/>
      <c r="DL52" s="587"/>
      <c r="DM52" s="587"/>
      <c r="DN52" s="587"/>
      <c r="DO52" s="587"/>
      <c r="DP52" s="587"/>
      <c r="DQ52" s="587"/>
      <c r="DR52" s="587"/>
      <c r="DS52" s="587"/>
      <c r="DT52" s="587"/>
      <c r="DU52" s="587"/>
      <c r="DV52" s="587"/>
      <c r="DW52" s="587"/>
      <c r="DX52" s="587"/>
      <c r="DY52" s="587"/>
      <c r="DZ52" s="587"/>
      <c r="EA52" s="587"/>
      <c r="EB52" s="587"/>
      <c r="EC52" s="587"/>
      <c r="ED52" s="587"/>
      <c r="EE52" s="587"/>
      <c r="EF52" s="587"/>
      <c r="EG52" s="587"/>
      <c r="EH52" s="587"/>
      <c r="EI52" s="587"/>
      <c r="EJ52" s="587"/>
      <c r="EK52" s="587"/>
      <c r="EL52" s="587"/>
      <c r="EM52" s="587"/>
      <c r="EN52" s="587"/>
      <c r="EO52" s="587"/>
      <c r="EP52" s="587"/>
      <c r="EQ52" s="587"/>
      <c r="ER52" s="587"/>
      <c r="ES52" s="587"/>
      <c r="ET52" s="587"/>
      <c r="EU52" s="587"/>
      <c r="EV52" s="587"/>
      <c r="EW52" s="587"/>
      <c r="EX52" s="587"/>
      <c r="EY52" s="587"/>
      <c r="EZ52" s="587"/>
      <c r="FA52" s="587"/>
      <c r="FB52" s="587"/>
      <c r="FC52" s="587"/>
      <c r="FD52" s="587"/>
      <c r="FE52" s="587"/>
      <c r="FF52" s="587"/>
      <c r="FG52" s="587"/>
      <c r="FH52" s="587"/>
      <c r="FI52" s="587"/>
      <c r="FJ52" s="587"/>
      <c r="FK52" s="587"/>
      <c r="FL52" s="587"/>
      <c r="FM52" s="587"/>
      <c r="FN52" s="587"/>
      <c r="FO52" s="587"/>
      <c r="FP52" s="587"/>
      <c r="FQ52" s="587"/>
      <c r="FR52" s="587"/>
      <c r="FS52" s="587"/>
      <c r="FT52" s="587"/>
      <c r="FU52" s="587"/>
      <c r="FV52" s="587"/>
      <c r="FW52" s="587"/>
      <c r="FX52" s="587"/>
      <c r="FY52" s="587"/>
      <c r="FZ52" s="587"/>
      <c r="GA52" s="587"/>
      <c r="GB52" s="587"/>
      <c r="GC52" s="587"/>
      <c r="GD52" s="587"/>
      <c r="GE52" s="587"/>
      <c r="GF52" s="587"/>
      <c r="GG52" s="587"/>
      <c r="GH52" s="587"/>
      <c r="GI52" s="587"/>
      <c r="GJ52" s="587"/>
      <c r="GK52" s="587"/>
      <c r="GL52" s="587"/>
      <c r="GM52" s="587"/>
      <c r="GN52" s="587"/>
      <c r="GO52" s="587"/>
      <c r="GP52" s="587"/>
      <c r="GQ52" s="587"/>
      <c r="GR52" s="587"/>
      <c r="GS52" s="587"/>
      <c r="GT52" s="587"/>
      <c r="GU52" s="587"/>
      <c r="GV52" s="587"/>
      <c r="GW52" s="587"/>
      <c r="GX52" s="587"/>
      <c r="GY52" s="587"/>
      <c r="GZ52" s="587"/>
      <c r="HA52" s="587"/>
      <c r="HB52" s="587"/>
      <c r="HC52" s="587"/>
      <c r="HD52" s="587"/>
      <c r="HE52" s="587"/>
      <c r="HF52" s="587"/>
      <c r="HG52" s="587"/>
      <c r="HH52" s="587"/>
      <c r="HI52" s="587"/>
      <c r="HJ52" s="587"/>
      <c r="HK52" s="587"/>
      <c r="HL52" s="587"/>
      <c r="HM52" s="587"/>
      <c r="HN52" s="587"/>
      <c r="HO52" s="587"/>
      <c r="HP52" s="587"/>
      <c r="HQ52" s="587"/>
      <c r="HR52" s="587"/>
      <c r="HS52" s="587"/>
      <c r="HT52" s="587"/>
      <c r="HU52" s="587"/>
      <c r="HV52" s="587"/>
      <c r="HW52" s="587"/>
      <c r="HX52" s="587"/>
      <c r="HY52" s="587"/>
      <c r="HZ52" s="587"/>
      <c r="IA52" s="587"/>
      <c r="IB52" s="587"/>
      <c r="IC52" s="587"/>
    </row>
    <row r="53" spans="1:237">
      <c r="A53" s="522" t="s">
        <v>28</v>
      </c>
      <c r="B53" s="512">
        <f>IFERROR(('Financial Statement3'!J128)*$I$5/$I$6,"-")</f>
        <v>0</v>
      </c>
      <c r="C53" s="512">
        <f t="shared" si="4"/>
        <v>0</v>
      </c>
      <c r="D53" s="512">
        <f>IFERROR(('Financial Statement3'!I128)*$I$5/$I$6,"-")</f>
        <v>0</v>
      </c>
      <c r="E53" s="512">
        <f t="shared" si="5"/>
        <v>0</v>
      </c>
      <c r="F53" s="512">
        <f>IFERROR(('Financial Statement3'!H128)*$I$5/$I$6,"-")</f>
        <v>0</v>
      </c>
      <c r="G53" s="512">
        <f t="shared" si="6"/>
        <v>0</v>
      </c>
      <c r="H53" s="512">
        <f>IFERROR(('Financial Statement3'!G128)*$I$5/$I$6,"-")</f>
        <v>0</v>
      </c>
      <c r="I53" s="517">
        <f t="shared" si="7"/>
        <v>0</v>
      </c>
    </row>
    <row r="54" spans="1:237">
      <c r="A54" s="522" t="s">
        <v>29</v>
      </c>
      <c r="B54" s="512">
        <f>IFERROR(('Financial Statement3'!J147)*$I$5/$I$6,"-")</f>
        <v>0</v>
      </c>
      <c r="C54" s="512">
        <f t="shared" si="4"/>
        <v>0</v>
      </c>
      <c r="D54" s="512">
        <f>IFERROR(('Financial Statement3'!I147)*$I$5/$I$6,"-")</f>
        <v>0</v>
      </c>
      <c r="E54" s="512">
        <f t="shared" si="5"/>
        <v>0</v>
      </c>
      <c r="F54" s="512">
        <f>IFERROR(('Financial Statement3'!H147)*$I$5/$I$6,"-")</f>
        <v>0</v>
      </c>
      <c r="G54" s="512">
        <f t="shared" si="6"/>
        <v>0</v>
      </c>
      <c r="H54" s="512">
        <f>IFERROR(('Financial Statement3'!G147)*$I$5/$I$6,"-")</f>
        <v>0</v>
      </c>
      <c r="I54" s="517">
        <f t="shared" si="7"/>
        <v>0</v>
      </c>
    </row>
    <row r="55" spans="1:237" s="183" customFormat="1" ht="15.75" customHeight="1">
      <c r="A55" s="557" t="s">
        <v>102</v>
      </c>
      <c r="B55" s="560">
        <f>IFERROR(B53+B54,"0.00")</f>
        <v>0</v>
      </c>
      <c r="C55" s="560">
        <f t="shared" si="4"/>
        <v>0</v>
      </c>
      <c r="D55" s="560">
        <f>IFERROR(D53+D54,"0.00")</f>
        <v>0</v>
      </c>
      <c r="E55" s="560">
        <f t="shared" si="4"/>
        <v>0</v>
      </c>
      <c r="F55" s="560">
        <f>IFERROR(F53+F54,"0.00")</f>
        <v>0</v>
      </c>
      <c r="G55" s="560">
        <f t="shared" si="6"/>
        <v>0</v>
      </c>
      <c r="H55" s="560">
        <f>IFERROR(H53+H54,"0.00")</f>
        <v>0</v>
      </c>
      <c r="I55" s="642">
        <f t="shared" si="7"/>
        <v>0</v>
      </c>
      <c r="J55" s="587"/>
      <c r="K55" s="587"/>
      <c r="L55" s="587"/>
      <c r="M55" s="587"/>
      <c r="N55" s="587"/>
      <c r="O55" s="587"/>
      <c r="P55" s="587"/>
      <c r="Q55" s="587"/>
      <c r="R55" s="587"/>
      <c r="S55" s="587"/>
      <c r="T55" s="587"/>
      <c r="U55" s="587"/>
      <c r="V55" s="587"/>
      <c r="W55" s="587"/>
      <c r="X55" s="587"/>
      <c r="Y55" s="587"/>
      <c r="Z55" s="587"/>
      <c r="AA55" s="587"/>
      <c r="AB55" s="587"/>
      <c r="AC55" s="587"/>
      <c r="AD55" s="587"/>
      <c r="AE55" s="587"/>
      <c r="AF55" s="587"/>
      <c r="AG55" s="587"/>
      <c r="AH55" s="587"/>
      <c r="AI55" s="587"/>
      <c r="AJ55" s="587"/>
      <c r="AK55" s="587"/>
      <c r="AL55" s="587"/>
      <c r="AM55" s="587"/>
      <c r="AN55" s="587"/>
      <c r="AO55" s="587"/>
      <c r="AP55" s="587"/>
      <c r="AQ55" s="587"/>
      <c r="AR55" s="587"/>
      <c r="AS55" s="587"/>
      <c r="AT55" s="587"/>
      <c r="AU55" s="587"/>
      <c r="AV55" s="587"/>
      <c r="AW55" s="587"/>
      <c r="AX55" s="587"/>
      <c r="AY55" s="587"/>
      <c r="AZ55" s="587"/>
      <c r="BA55" s="587"/>
      <c r="BB55" s="587"/>
      <c r="BC55" s="587"/>
      <c r="BD55" s="587"/>
      <c r="BE55" s="587"/>
      <c r="BF55" s="587"/>
      <c r="BG55" s="587"/>
      <c r="BH55" s="587"/>
      <c r="BI55" s="587"/>
      <c r="BJ55" s="587"/>
      <c r="BK55" s="587"/>
      <c r="BL55" s="587"/>
      <c r="BM55" s="587"/>
      <c r="BN55" s="587"/>
      <c r="BO55" s="587"/>
      <c r="BP55" s="587"/>
      <c r="BQ55" s="587"/>
      <c r="BR55" s="587"/>
      <c r="BS55" s="587"/>
      <c r="BT55" s="587"/>
      <c r="BU55" s="587"/>
      <c r="BV55" s="587"/>
      <c r="BW55" s="587"/>
      <c r="BX55" s="587"/>
      <c r="BY55" s="587"/>
      <c r="BZ55" s="587"/>
      <c r="CA55" s="587"/>
      <c r="CB55" s="587"/>
      <c r="CC55" s="587"/>
      <c r="CD55" s="587"/>
      <c r="CE55" s="587"/>
      <c r="CF55" s="587"/>
      <c r="CG55" s="587"/>
      <c r="CH55" s="587"/>
      <c r="CI55" s="587"/>
      <c r="CJ55" s="587"/>
      <c r="CK55" s="587"/>
      <c r="CL55" s="587"/>
      <c r="CM55" s="587"/>
      <c r="CN55" s="587"/>
      <c r="CO55" s="587"/>
      <c r="CP55" s="587"/>
      <c r="CQ55" s="587"/>
      <c r="CR55" s="587"/>
      <c r="CS55" s="587"/>
      <c r="CT55" s="587"/>
      <c r="CU55" s="587"/>
      <c r="CV55" s="587"/>
      <c r="CW55" s="587"/>
      <c r="CX55" s="587"/>
      <c r="CY55" s="587"/>
      <c r="CZ55" s="587"/>
      <c r="DA55" s="587"/>
      <c r="DB55" s="587"/>
      <c r="DC55" s="587"/>
      <c r="DD55" s="587"/>
      <c r="DE55" s="587"/>
      <c r="DF55" s="587"/>
      <c r="DG55" s="587"/>
      <c r="DH55" s="587"/>
      <c r="DI55" s="587"/>
      <c r="DJ55" s="587"/>
      <c r="DK55" s="587"/>
      <c r="DL55" s="587"/>
      <c r="DM55" s="587"/>
      <c r="DN55" s="587"/>
      <c r="DO55" s="587"/>
      <c r="DP55" s="587"/>
      <c r="DQ55" s="587"/>
      <c r="DR55" s="587"/>
      <c r="DS55" s="587"/>
      <c r="DT55" s="587"/>
      <c r="DU55" s="587"/>
      <c r="DV55" s="587"/>
      <c r="DW55" s="587"/>
      <c r="DX55" s="587"/>
      <c r="DY55" s="587"/>
      <c r="DZ55" s="587"/>
      <c r="EA55" s="587"/>
      <c r="EB55" s="587"/>
      <c r="EC55" s="587"/>
      <c r="ED55" s="587"/>
      <c r="EE55" s="587"/>
      <c r="EF55" s="587"/>
      <c r="EG55" s="587"/>
      <c r="EH55" s="587"/>
      <c r="EI55" s="587"/>
      <c r="EJ55" s="587"/>
      <c r="EK55" s="587"/>
      <c r="EL55" s="587"/>
      <c r="EM55" s="587"/>
      <c r="EN55" s="587"/>
      <c r="EO55" s="587"/>
      <c r="EP55" s="587"/>
      <c r="EQ55" s="587"/>
      <c r="ER55" s="587"/>
      <c r="ES55" s="587"/>
      <c r="ET55" s="587"/>
      <c r="EU55" s="587"/>
      <c r="EV55" s="587"/>
      <c r="EW55" s="587"/>
      <c r="EX55" s="587"/>
      <c r="EY55" s="587"/>
      <c r="EZ55" s="587"/>
      <c r="FA55" s="587"/>
      <c r="FB55" s="587"/>
      <c r="FC55" s="587"/>
      <c r="FD55" s="587"/>
      <c r="FE55" s="587"/>
      <c r="FF55" s="587"/>
      <c r="FG55" s="587"/>
      <c r="FH55" s="587"/>
      <c r="FI55" s="587"/>
      <c r="FJ55" s="587"/>
      <c r="FK55" s="587"/>
      <c r="FL55" s="587"/>
      <c r="FM55" s="587"/>
      <c r="FN55" s="587"/>
      <c r="FO55" s="587"/>
      <c r="FP55" s="587"/>
      <c r="FQ55" s="587"/>
      <c r="FR55" s="587"/>
      <c r="FS55" s="587"/>
      <c r="FT55" s="587"/>
      <c r="FU55" s="587"/>
      <c r="FV55" s="587"/>
      <c r="FW55" s="587"/>
      <c r="FX55" s="587"/>
      <c r="FY55" s="587"/>
      <c r="FZ55" s="587"/>
      <c r="GA55" s="587"/>
      <c r="GB55" s="587"/>
      <c r="GC55" s="587"/>
      <c r="GD55" s="587"/>
      <c r="GE55" s="587"/>
      <c r="GF55" s="587"/>
      <c r="GG55" s="587"/>
      <c r="GH55" s="587"/>
      <c r="GI55" s="587"/>
      <c r="GJ55" s="587"/>
      <c r="GK55" s="587"/>
      <c r="GL55" s="587"/>
      <c r="GM55" s="587"/>
      <c r="GN55" s="587"/>
      <c r="GO55" s="587"/>
      <c r="GP55" s="587"/>
      <c r="GQ55" s="587"/>
      <c r="GR55" s="587"/>
      <c r="GS55" s="587"/>
      <c r="GT55" s="587"/>
      <c r="GU55" s="587"/>
      <c r="GV55" s="587"/>
      <c r="GW55" s="587"/>
      <c r="GX55" s="587"/>
      <c r="GY55" s="587"/>
      <c r="GZ55" s="587"/>
      <c r="HA55" s="587"/>
      <c r="HB55" s="587"/>
      <c r="HC55" s="587"/>
      <c r="HD55" s="587"/>
      <c r="HE55" s="587"/>
      <c r="HF55" s="587"/>
      <c r="HG55" s="587"/>
      <c r="HH55" s="587"/>
      <c r="HI55" s="587"/>
      <c r="HJ55" s="587"/>
      <c r="HK55" s="587"/>
      <c r="HL55" s="587"/>
      <c r="HM55" s="587"/>
      <c r="HN55" s="587"/>
      <c r="HO55" s="587"/>
      <c r="HP55" s="587"/>
      <c r="HQ55" s="587"/>
      <c r="HR55" s="587"/>
      <c r="HS55" s="587"/>
      <c r="HT55" s="587"/>
      <c r="HU55" s="587"/>
      <c r="HV55" s="587"/>
      <c r="HW55" s="587"/>
      <c r="HX55" s="587"/>
      <c r="HY55" s="587"/>
      <c r="HZ55" s="587"/>
      <c r="IA55" s="587"/>
      <c r="IB55" s="587"/>
      <c r="IC55" s="587"/>
    </row>
    <row r="56" spans="1:237" s="183" customFormat="1" ht="15.75" customHeight="1">
      <c r="A56" s="557" t="s">
        <v>168</v>
      </c>
      <c r="B56" s="560">
        <f>IFERROR(SUM(B57:B58),"0.00")</f>
        <v>0</v>
      </c>
      <c r="C56" s="560">
        <f t="shared" si="4"/>
        <v>0</v>
      </c>
      <c r="D56" s="560">
        <f>IFERROR(SUM(D57:D58),"0.00")</f>
        <v>0</v>
      </c>
      <c r="E56" s="560">
        <f t="shared" si="4"/>
        <v>0</v>
      </c>
      <c r="F56" s="560">
        <f>IFERROR(SUM(F57:F58),"0.00")</f>
        <v>0</v>
      </c>
      <c r="G56" s="560">
        <f t="shared" si="6"/>
        <v>0</v>
      </c>
      <c r="H56" s="560">
        <f>IFERROR(SUM(H57:H58),"0.00")</f>
        <v>0</v>
      </c>
      <c r="I56" s="642">
        <f t="shared" si="7"/>
        <v>0</v>
      </c>
      <c r="J56" s="587"/>
      <c r="K56" s="587"/>
      <c r="L56" s="587"/>
      <c r="M56" s="587"/>
      <c r="N56" s="587"/>
      <c r="O56" s="587"/>
      <c r="P56" s="587"/>
      <c r="Q56" s="587"/>
      <c r="R56" s="587"/>
      <c r="S56" s="587"/>
      <c r="T56" s="587"/>
      <c r="U56" s="587"/>
      <c r="V56" s="587"/>
      <c r="W56" s="587"/>
      <c r="X56" s="587"/>
      <c r="Y56" s="587"/>
      <c r="Z56" s="587"/>
      <c r="AA56" s="587"/>
      <c r="AB56" s="587"/>
      <c r="AC56" s="587"/>
      <c r="AD56" s="587"/>
      <c r="AE56" s="587"/>
      <c r="AF56" s="587"/>
      <c r="AG56" s="587"/>
      <c r="AH56" s="587"/>
      <c r="AI56" s="587"/>
      <c r="AJ56" s="587"/>
      <c r="AK56" s="587"/>
      <c r="AL56" s="587"/>
      <c r="AM56" s="587"/>
      <c r="AN56" s="587"/>
      <c r="AO56" s="587"/>
      <c r="AP56" s="587"/>
      <c r="AQ56" s="587"/>
      <c r="AR56" s="587"/>
      <c r="AS56" s="587"/>
      <c r="AT56" s="587"/>
      <c r="AU56" s="587"/>
      <c r="AV56" s="587"/>
      <c r="AW56" s="587"/>
      <c r="AX56" s="587"/>
      <c r="AY56" s="587"/>
      <c r="AZ56" s="587"/>
      <c r="BA56" s="587"/>
      <c r="BB56" s="587"/>
      <c r="BC56" s="587"/>
      <c r="BD56" s="587"/>
      <c r="BE56" s="587"/>
      <c r="BF56" s="587"/>
      <c r="BG56" s="587"/>
      <c r="BH56" s="587"/>
      <c r="BI56" s="587"/>
      <c r="BJ56" s="587"/>
      <c r="BK56" s="587"/>
      <c r="BL56" s="587"/>
      <c r="BM56" s="587"/>
      <c r="BN56" s="587"/>
      <c r="BO56" s="587"/>
      <c r="BP56" s="587"/>
      <c r="BQ56" s="587"/>
      <c r="BR56" s="587"/>
      <c r="BS56" s="587"/>
      <c r="BT56" s="587"/>
      <c r="BU56" s="587"/>
      <c r="BV56" s="587"/>
      <c r="BW56" s="587"/>
      <c r="BX56" s="587"/>
      <c r="BY56" s="587"/>
      <c r="BZ56" s="587"/>
      <c r="CA56" s="587"/>
      <c r="CB56" s="587"/>
      <c r="CC56" s="587"/>
      <c r="CD56" s="587"/>
      <c r="CE56" s="587"/>
      <c r="CF56" s="587"/>
      <c r="CG56" s="587"/>
      <c r="CH56" s="587"/>
      <c r="CI56" s="587"/>
      <c r="CJ56" s="587"/>
      <c r="CK56" s="587"/>
      <c r="CL56" s="587"/>
      <c r="CM56" s="587"/>
      <c r="CN56" s="587"/>
      <c r="CO56" s="587"/>
      <c r="CP56" s="587"/>
      <c r="CQ56" s="587"/>
      <c r="CR56" s="587"/>
      <c r="CS56" s="587"/>
      <c r="CT56" s="587"/>
      <c r="CU56" s="587"/>
      <c r="CV56" s="587"/>
      <c r="CW56" s="587"/>
      <c r="CX56" s="587"/>
      <c r="CY56" s="587"/>
      <c r="CZ56" s="587"/>
      <c r="DA56" s="587"/>
      <c r="DB56" s="587"/>
      <c r="DC56" s="587"/>
      <c r="DD56" s="587"/>
      <c r="DE56" s="587"/>
      <c r="DF56" s="587"/>
      <c r="DG56" s="587"/>
      <c r="DH56" s="587"/>
      <c r="DI56" s="587"/>
      <c r="DJ56" s="587"/>
      <c r="DK56" s="587"/>
      <c r="DL56" s="587"/>
      <c r="DM56" s="587"/>
      <c r="DN56" s="587"/>
      <c r="DO56" s="587"/>
      <c r="DP56" s="587"/>
      <c r="DQ56" s="587"/>
      <c r="DR56" s="587"/>
      <c r="DS56" s="587"/>
      <c r="DT56" s="587"/>
      <c r="DU56" s="587"/>
      <c r="DV56" s="587"/>
      <c r="DW56" s="587"/>
      <c r="DX56" s="587"/>
      <c r="DY56" s="587"/>
      <c r="DZ56" s="587"/>
      <c r="EA56" s="587"/>
      <c r="EB56" s="587"/>
      <c r="EC56" s="587"/>
      <c r="ED56" s="587"/>
      <c r="EE56" s="587"/>
      <c r="EF56" s="587"/>
      <c r="EG56" s="587"/>
      <c r="EH56" s="587"/>
      <c r="EI56" s="587"/>
      <c r="EJ56" s="587"/>
      <c r="EK56" s="587"/>
      <c r="EL56" s="587"/>
      <c r="EM56" s="587"/>
      <c r="EN56" s="587"/>
      <c r="EO56" s="587"/>
      <c r="EP56" s="587"/>
      <c r="EQ56" s="587"/>
      <c r="ER56" s="587"/>
      <c r="ES56" s="587"/>
      <c r="ET56" s="587"/>
      <c r="EU56" s="587"/>
      <c r="EV56" s="587"/>
      <c r="EW56" s="587"/>
      <c r="EX56" s="587"/>
      <c r="EY56" s="587"/>
      <c r="EZ56" s="587"/>
      <c r="FA56" s="587"/>
      <c r="FB56" s="587"/>
      <c r="FC56" s="587"/>
      <c r="FD56" s="587"/>
      <c r="FE56" s="587"/>
      <c r="FF56" s="587"/>
      <c r="FG56" s="587"/>
      <c r="FH56" s="587"/>
      <c r="FI56" s="587"/>
      <c r="FJ56" s="587"/>
      <c r="FK56" s="587"/>
      <c r="FL56" s="587"/>
      <c r="FM56" s="587"/>
      <c r="FN56" s="587"/>
      <c r="FO56" s="587"/>
      <c r="FP56" s="587"/>
      <c r="FQ56" s="587"/>
      <c r="FR56" s="587"/>
      <c r="FS56" s="587"/>
      <c r="FT56" s="587"/>
      <c r="FU56" s="587"/>
      <c r="FV56" s="587"/>
      <c r="FW56" s="587"/>
      <c r="FX56" s="587"/>
      <c r="FY56" s="587"/>
      <c r="FZ56" s="587"/>
      <c r="GA56" s="587"/>
      <c r="GB56" s="587"/>
      <c r="GC56" s="587"/>
      <c r="GD56" s="587"/>
      <c r="GE56" s="587"/>
      <c r="GF56" s="587"/>
      <c r="GG56" s="587"/>
      <c r="GH56" s="587"/>
      <c r="GI56" s="587"/>
      <c r="GJ56" s="587"/>
      <c r="GK56" s="587"/>
      <c r="GL56" s="587"/>
      <c r="GM56" s="587"/>
      <c r="GN56" s="587"/>
      <c r="GO56" s="587"/>
      <c r="GP56" s="587"/>
      <c r="GQ56" s="587"/>
      <c r="GR56" s="587"/>
      <c r="GS56" s="587"/>
      <c r="GT56" s="587"/>
      <c r="GU56" s="587"/>
      <c r="GV56" s="587"/>
      <c r="GW56" s="587"/>
      <c r="GX56" s="587"/>
      <c r="GY56" s="587"/>
      <c r="GZ56" s="587"/>
      <c r="HA56" s="587"/>
      <c r="HB56" s="587"/>
      <c r="HC56" s="587"/>
      <c r="HD56" s="587"/>
      <c r="HE56" s="587"/>
      <c r="HF56" s="587"/>
      <c r="HG56" s="587"/>
      <c r="HH56" s="587"/>
      <c r="HI56" s="587"/>
      <c r="HJ56" s="587"/>
      <c r="HK56" s="587"/>
      <c r="HL56" s="587"/>
      <c r="HM56" s="587"/>
      <c r="HN56" s="587"/>
      <c r="HO56" s="587"/>
      <c r="HP56" s="587"/>
      <c r="HQ56" s="587"/>
      <c r="HR56" s="587"/>
      <c r="HS56" s="587"/>
      <c r="HT56" s="587"/>
      <c r="HU56" s="587"/>
      <c r="HV56" s="587"/>
      <c r="HW56" s="587"/>
      <c r="HX56" s="587"/>
      <c r="HY56" s="587"/>
      <c r="HZ56" s="587"/>
      <c r="IA56" s="587"/>
      <c r="IB56" s="587"/>
      <c r="IC56" s="587"/>
    </row>
    <row r="57" spans="1:237" s="144" customFormat="1">
      <c r="A57" s="540" t="s">
        <v>169</v>
      </c>
      <c r="B57" s="512">
        <f>IFERROR(('Financial Statement3'!J129+'Financial Statement3'!J148)*$I$5/$I$6,"-")</f>
        <v>0</v>
      </c>
      <c r="C57" s="512">
        <f>IFERROR(+B57-D57,"-")</f>
        <v>0</v>
      </c>
      <c r="D57" s="512">
        <f>IFERROR(('Financial Statement3'!I129+'Financial Statement3'!I148)*$I$5/$I$6,"-")</f>
        <v>0</v>
      </c>
      <c r="E57" s="512">
        <f>IFERROR(+D57-F57,"-")</f>
        <v>0</v>
      </c>
      <c r="F57" s="512">
        <f>IFERROR(('Financial Statement3'!H129+'Financial Statement3'!H148)*$I$5/$I$6,"-")</f>
        <v>0</v>
      </c>
      <c r="G57" s="512">
        <f>IFERROR(+F57-H57,"-")</f>
        <v>0</v>
      </c>
      <c r="H57" s="512">
        <f>IFERROR(('Financial Statement3'!G129+'Financial Statement3'!G148)*$I$5/$I$6,"-")</f>
        <v>0</v>
      </c>
      <c r="I57" s="517">
        <f>IFERROR(+H57-J57,"-")</f>
        <v>0</v>
      </c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M57" s="143"/>
      <c r="AN57" s="143"/>
      <c r="AO57" s="143"/>
      <c r="AP57" s="143"/>
      <c r="AQ57" s="143"/>
      <c r="AR57" s="143"/>
      <c r="AS57" s="143"/>
      <c r="AT57" s="143"/>
      <c r="AU57" s="143"/>
      <c r="AV57" s="143"/>
      <c r="AW57" s="143"/>
      <c r="AX57" s="143"/>
      <c r="AY57" s="143"/>
      <c r="AZ57" s="143"/>
      <c r="BA57" s="143"/>
      <c r="BB57" s="143"/>
      <c r="BC57" s="143"/>
      <c r="BD57" s="143"/>
      <c r="BE57" s="143"/>
      <c r="BF57" s="143"/>
      <c r="BG57" s="143"/>
      <c r="BH57" s="143"/>
      <c r="BI57" s="143"/>
      <c r="BJ57" s="143"/>
      <c r="BK57" s="143"/>
      <c r="BL57" s="143"/>
      <c r="BM57" s="143"/>
      <c r="BN57" s="143"/>
      <c r="BO57" s="143"/>
      <c r="BP57" s="143"/>
      <c r="BQ57" s="143"/>
      <c r="BR57" s="143"/>
      <c r="BS57" s="143"/>
      <c r="BT57" s="143"/>
      <c r="BU57" s="143"/>
      <c r="BV57" s="143"/>
      <c r="BW57" s="143"/>
      <c r="BX57" s="143"/>
      <c r="BY57" s="143"/>
      <c r="BZ57" s="143"/>
      <c r="CA57" s="143"/>
      <c r="CB57" s="143"/>
      <c r="CC57" s="143"/>
      <c r="CD57" s="143"/>
      <c r="CE57" s="143"/>
      <c r="CF57" s="143"/>
      <c r="CG57" s="143"/>
      <c r="CH57" s="143"/>
      <c r="CI57" s="143"/>
      <c r="CJ57" s="143"/>
      <c r="CK57" s="143"/>
      <c r="CL57" s="143"/>
      <c r="CM57" s="143"/>
      <c r="CN57" s="143"/>
      <c r="CO57" s="143"/>
      <c r="CP57" s="143"/>
      <c r="CQ57" s="143"/>
      <c r="CR57" s="143"/>
      <c r="CS57" s="143"/>
      <c r="CT57" s="143"/>
      <c r="CU57" s="143"/>
      <c r="CV57" s="143"/>
      <c r="CW57" s="143"/>
      <c r="CX57" s="143"/>
      <c r="CY57" s="143"/>
      <c r="CZ57" s="143"/>
      <c r="DA57" s="143"/>
      <c r="DB57" s="143"/>
      <c r="DC57" s="143"/>
      <c r="DD57" s="143"/>
      <c r="DE57" s="143"/>
      <c r="DF57" s="143"/>
      <c r="DG57" s="143"/>
      <c r="DH57" s="143"/>
      <c r="DI57" s="143"/>
      <c r="DJ57" s="143"/>
      <c r="DK57" s="143"/>
      <c r="DL57" s="143"/>
      <c r="DM57" s="143"/>
      <c r="DN57" s="143"/>
      <c r="DO57" s="143"/>
      <c r="DP57" s="143"/>
      <c r="DQ57" s="143"/>
      <c r="DR57" s="143"/>
      <c r="DS57" s="143"/>
      <c r="DT57" s="143"/>
      <c r="DU57" s="143"/>
      <c r="DV57" s="143"/>
      <c r="DW57" s="143"/>
      <c r="DX57" s="143"/>
      <c r="DY57" s="143"/>
      <c r="DZ57" s="143"/>
      <c r="EA57" s="143"/>
      <c r="EB57" s="143"/>
      <c r="EC57" s="143"/>
      <c r="ED57" s="143"/>
      <c r="EE57" s="143"/>
      <c r="EF57" s="143"/>
      <c r="EG57" s="143"/>
      <c r="EH57" s="143"/>
      <c r="EI57" s="143"/>
      <c r="EJ57" s="143"/>
      <c r="EK57" s="143"/>
      <c r="EL57" s="143"/>
      <c r="EM57" s="143"/>
      <c r="EN57" s="143"/>
      <c r="EO57" s="143"/>
      <c r="EP57" s="143"/>
      <c r="EQ57" s="143"/>
      <c r="ER57" s="143"/>
      <c r="ES57" s="143"/>
      <c r="ET57" s="143"/>
      <c r="EU57" s="143"/>
      <c r="EV57" s="143"/>
      <c r="EW57" s="143"/>
      <c r="EX57" s="143"/>
      <c r="EY57" s="143"/>
      <c r="EZ57" s="143"/>
      <c r="FA57" s="143"/>
      <c r="FB57" s="143"/>
      <c r="FC57" s="143"/>
      <c r="FD57" s="143"/>
      <c r="FE57" s="143"/>
      <c r="FF57" s="143"/>
      <c r="FG57" s="143"/>
      <c r="FH57" s="143"/>
      <c r="FI57" s="143"/>
      <c r="FJ57" s="143"/>
      <c r="FK57" s="143"/>
      <c r="FL57" s="143"/>
      <c r="FM57" s="143"/>
      <c r="FN57" s="143"/>
      <c r="FO57" s="143"/>
      <c r="FP57" s="143"/>
      <c r="FQ57" s="143"/>
      <c r="FR57" s="143"/>
      <c r="FS57" s="143"/>
      <c r="FT57" s="143"/>
      <c r="FU57" s="143"/>
      <c r="FV57" s="143"/>
      <c r="FW57" s="143"/>
      <c r="FX57" s="143"/>
      <c r="FY57" s="143"/>
      <c r="FZ57" s="143"/>
      <c r="GA57" s="143"/>
      <c r="GB57" s="143"/>
      <c r="GC57" s="143"/>
      <c r="GD57" s="143"/>
      <c r="GE57" s="143"/>
      <c r="GF57" s="143"/>
      <c r="GG57" s="143"/>
      <c r="GH57" s="143"/>
      <c r="GI57" s="143"/>
      <c r="GJ57" s="143"/>
      <c r="GK57" s="143"/>
      <c r="GL57" s="143"/>
      <c r="GM57" s="143"/>
      <c r="GN57" s="143"/>
      <c r="GO57" s="143"/>
      <c r="GP57" s="143"/>
      <c r="GQ57" s="143"/>
      <c r="GR57" s="143"/>
      <c r="GS57" s="143"/>
      <c r="GT57" s="143"/>
      <c r="GU57" s="143"/>
      <c r="GV57" s="143"/>
      <c r="GW57" s="143"/>
      <c r="GX57" s="143"/>
      <c r="GY57" s="143"/>
      <c r="GZ57" s="143"/>
      <c r="HA57" s="143"/>
      <c r="HB57" s="143"/>
      <c r="HC57" s="143"/>
      <c r="HD57" s="143"/>
      <c r="HE57" s="143"/>
      <c r="HF57" s="143"/>
      <c r="HG57" s="143"/>
      <c r="HH57" s="143"/>
      <c r="HI57" s="143"/>
      <c r="HJ57" s="143"/>
      <c r="HK57" s="143"/>
      <c r="HL57" s="143"/>
      <c r="HM57" s="143"/>
      <c r="HN57" s="143"/>
      <c r="HO57" s="143"/>
      <c r="HP57" s="143"/>
      <c r="HQ57" s="143"/>
      <c r="HR57" s="143"/>
      <c r="HS57" s="143"/>
      <c r="HT57" s="143"/>
      <c r="HU57" s="143"/>
      <c r="HV57" s="143"/>
      <c r="HW57" s="143"/>
      <c r="HX57" s="143"/>
      <c r="HY57" s="143"/>
      <c r="HZ57" s="143"/>
      <c r="IA57" s="143"/>
      <c r="IB57" s="143"/>
      <c r="IC57" s="143"/>
    </row>
    <row r="58" spans="1:237" s="144" customFormat="1">
      <c r="A58" s="540" t="s">
        <v>170</v>
      </c>
      <c r="B58" s="512">
        <f>IFERROR(('Financial Statement3'!J133+'Financial Statement3'!J134+'Financial Statement3'!J153)*$I$5/$I$6,"-")</f>
        <v>0</v>
      </c>
      <c r="C58" s="512">
        <f>IFERROR(+B58-D58,"-")</f>
        <v>0</v>
      </c>
      <c r="D58" s="512">
        <f>IFERROR(('Financial Statement3'!I133+'Financial Statement3'!I134+'Financial Statement3'!I153)*$I$5/$I$6,"-")</f>
        <v>0</v>
      </c>
      <c r="E58" s="512">
        <f>IFERROR(+D58-F58,"-")</f>
        <v>0</v>
      </c>
      <c r="F58" s="512">
        <f>IFERROR(('Financial Statement3'!H133+'Financial Statement3'!H134+'Financial Statement3'!H153)*$I$5/$I$6,"-")</f>
        <v>0</v>
      </c>
      <c r="G58" s="512">
        <f>IFERROR(+F58-H58,"-")</f>
        <v>0</v>
      </c>
      <c r="H58" s="512">
        <f>IFERROR(('Financial Statement3'!G133+'Financial Statement3'!G134+'Financial Statement3'!G153)*$I$5/$I$6,"-")</f>
        <v>0</v>
      </c>
      <c r="I58" s="517">
        <f>IFERROR(+H58-J58,"-")</f>
        <v>0</v>
      </c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3"/>
      <c r="AN58" s="143"/>
      <c r="AO58" s="143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3"/>
      <c r="BA58" s="143"/>
      <c r="BB58" s="143"/>
      <c r="BC58" s="143"/>
      <c r="BD58" s="143"/>
      <c r="BE58" s="143"/>
      <c r="BF58" s="143"/>
      <c r="BG58" s="143"/>
      <c r="BH58" s="143"/>
      <c r="BI58" s="143"/>
      <c r="BJ58" s="143"/>
      <c r="BK58" s="143"/>
      <c r="BL58" s="143"/>
      <c r="BM58" s="143"/>
      <c r="BN58" s="143"/>
      <c r="BO58" s="143"/>
      <c r="BP58" s="143"/>
      <c r="BQ58" s="143"/>
      <c r="BR58" s="143"/>
      <c r="BS58" s="143"/>
      <c r="BT58" s="143"/>
      <c r="BU58" s="143"/>
      <c r="BV58" s="143"/>
      <c r="BW58" s="143"/>
      <c r="BX58" s="143"/>
      <c r="BY58" s="143"/>
      <c r="BZ58" s="143"/>
      <c r="CA58" s="143"/>
      <c r="CB58" s="143"/>
      <c r="CC58" s="143"/>
      <c r="CD58" s="143"/>
      <c r="CE58" s="143"/>
      <c r="CF58" s="143"/>
      <c r="CG58" s="143"/>
      <c r="CH58" s="143"/>
      <c r="CI58" s="143"/>
      <c r="CJ58" s="143"/>
      <c r="CK58" s="143"/>
      <c r="CL58" s="143"/>
      <c r="CM58" s="143"/>
      <c r="CN58" s="143"/>
      <c r="CO58" s="143"/>
      <c r="CP58" s="143"/>
      <c r="CQ58" s="143"/>
      <c r="CR58" s="143"/>
      <c r="CS58" s="143"/>
      <c r="CT58" s="143"/>
      <c r="CU58" s="143"/>
      <c r="CV58" s="143"/>
      <c r="CW58" s="143"/>
      <c r="CX58" s="143"/>
      <c r="CY58" s="143"/>
      <c r="CZ58" s="143"/>
      <c r="DA58" s="143"/>
      <c r="DB58" s="143"/>
      <c r="DC58" s="143"/>
      <c r="DD58" s="143"/>
      <c r="DE58" s="143"/>
      <c r="DF58" s="143"/>
      <c r="DG58" s="143"/>
      <c r="DH58" s="143"/>
      <c r="DI58" s="143"/>
      <c r="DJ58" s="143"/>
      <c r="DK58" s="143"/>
      <c r="DL58" s="143"/>
      <c r="DM58" s="143"/>
      <c r="DN58" s="143"/>
      <c r="DO58" s="143"/>
      <c r="DP58" s="143"/>
      <c r="DQ58" s="143"/>
      <c r="DR58" s="143"/>
      <c r="DS58" s="143"/>
      <c r="DT58" s="143"/>
      <c r="DU58" s="143"/>
      <c r="DV58" s="143"/>
      <c r="DW58" s="143"/>
      <c r="DX58" s="143"/>
      <c r="DY58" s="143"/>
      <c r="DZ58" s="143"/>
      <c r="EA58" s="143"/>
      <c r="EB58" s="143"/>
      <c r="EC58" s="143"/>
      <c r="ED58" s="143"/>
      <c r="EE58" s="143"/>
      <c r="EF58" s="143"/>
      <c r="EG58" s="143"/>
      <c r="EH58" s="143"/>
      <c r="EI58" s="143"/>
      <c r="EJ58" s="143"/>
      <c r="EK58" s="143"/>
      <c r="EL58" s="143"/>
      <c r="EM58" s="143"/>
      <c r="EN58" s="143"/>
      <c r="EO58" s="143"/>
      <c r="EP58" s="143"/>
      <c r="EQ58" s="143"/>
      <c r="ER58" s="143"/>
      <c r="ES58" s="143"/>
      <c r="ET58" s="143"/>
      <c r="EU58" s="143"/>
      <c r="EV58" s="143"/>
      <c r="EW58" s="143"/>
      <c r="EX58" s="143"/>
      <c r="EY58" s="143"/>
      <c r="EZ58" s="143"/>
      <c r="FA58" s="143"/>
      <c r="FB58" s="143"/>
      <c r="FC58" s="143"/>
      <c r="FD58" s="143"/>
      <c r="FE58" s="143"/>
      <c r="FF58" s="143"/>
      <c r="FG58" s="143"/>
      <c r="FH58" s="143"/>
      <c r="FI58" s="143"/>
      <c r="FJ58" s="143"/>
      <c r="FK58" s="143"/>
      <c r="FL58" s="143"/>
      <c r="FM58" s="143"/>
      <c r="FN58" s="143"/>
      <c r="FO58" s="143"/>
      <c r="FP58" s="143"/>
      <c r="FQ58" s="143"/>
      <c r="FR58" s="143"/>
      <c r="FS58" s="143"/>
      <c r="FT58" s="143"/>
      <c r="FU58" s="143"/>
      <c r="FV58" s="143"/>
      <c r="FW58" s="143"/>
      <c r="FX58" s="143"/>
      <c r="FY58" s="143"/>
      <c r="FZ58" s="143"/>
      <c r="GA58" s="143"/>
      <c r="GB58" s="143"/>
      <c r="GC58" s="143"/>
      <c r="GD58" s="143"/>
      <c r="GE58" s="143"/>
      <c r="GF58" s="143"/>
      <c r="GG58" s="143"/>
      <c r="GH58" s="143"/>
      <c r="GI58" s="143"/>
      <c r="GJ58" s="143"/>
      <c r="GK58" s="143"/>
      <c r="GL58" s="143"/>
      <c r="GM58" s="143"/>
      <c r="GN58" s="143"/>
      <c r="GO58" s="143"/>
      <c r="GP58" s="143"/>
      <c r="GQ58" s="143"/>
      <c r="GR58" s="143"/>
      <c r="GS58" s="143"/>
      <c r="GT58" s="143"/>
      <c r="GU58" s="143"/>
      <c r="GV58" s="143"/>
      <c r="GW58" s="143"/>
      <c r="GX58" s="143"/>
      <c r="GY58" s="143"/>
      <c r="GZ58" s="143"/>
      <c r="HA58" s="143"/>
      <c r="HB58" s="143"/>
      <c r="HC58" s="143"/>
      <c r="HD58" s="143"/>
      <c r="HE58" s="143"/>
      <c r="HF58" s="143"/>
      <c r="HG58" s="143"/>
      <c r="HH58" s="143"/>
      <c r="HI58" s="143"/>
      <c r="HJ58" s="143"/>
      <c r="HK58" s="143"/>
      <c r="HL58" s="143"/>
      <c r="HM58" s="143"/>
      <c r="HN58" s="143"/>
      <c r="HO58" s="143"/>
      <c r="HP58" s="143"/>
      <c r="HQ58" s="143"/>
      <c r="HR58" s="143"/>
      <c r="HS58" s="143"/>
      <c r="HT58" s="143"/>
      <c r="HU58" s="143"/>
      <c r="HV58" s="143"/>
      <c r="HW58" s="143"/>
      <c r="HX58" s="143"/>
      <c r="HY58" s="143"/>
      <c r="HZ58" s="143"/>
      <c r="IA58" s="143"/>
      <c r="IB58" s="143"/>
      <c r="IC58" s="143"/>
    </row>
    <row r="59" spans="1:237" ht="30">
      <c r="A59" s="526" t="s">
        <v>126</v>
      </c>
      <c r="B59" s="512">
        <f>IFERROR(('Financial Statement3'!J130+'Financial Statement3'!J131+'Financial Statement3'!J132+'Financial Statement3'!J150+'Financial Statement3'!J151+'Financial Statement3'!J152+'Financial Statement3'!J140)*$I$5/$I$6,"-")</f>
        <v>0</v>
      </c>
      <c r="C59" s="512">
        <f>IFERROR(+B59-D59,"-")</f>
        <v>0</v>
      </c>
      <c r="D59" s="512">
        <f>IFERROR(('Financial Statement3'!I130+'Financial Statement3'!I131+'Financial Statement3'!I132+'Financial Statement3'!I150+'Financial Statement3'!I151+'Financial Statement3'!I152+'Financial Statement3'!I140)*$I$5/$I$6,"-")</f>
        <v>0</v>
      </c>
      <c r="E59" s="512">
        <f>IFERROR(+D59-F59,"-")</f>
        <v>0</v>
      </c>
      <c r="F59" s="512">
        <f>IFERROR(('Financial Statement3'!H130+'Financial Statement3'!H131+'Financial Statement3'!H132+'Financial Statement3'!H150+'Financial Statement3'!H151+'Financial Statement3'!H152+'Financial Statement3'!H140)*$I$5/$I$6,"-")</f>
        <v>0</v>
      </c>
      <c r="G59" s="512">
        <f>IFERROR(+F59-H59,"-")</f>
        <v>0</v>
      </c>
      <c r="H59" s="512">
        <f>IFERROR(('Financial Statement3'!G130+'Financial Statement3'!G131+'Financial Statement3'!G132+'Financial Statement3'!G150+'Financial Statement3'!G151+'Financial Statement3'!G152+'Financial Statement3'!G140)*$I$5/$I$6,"-")</f>
        <v>0</v>
      </c>
      <c r="I59" s="517">
        <f>IFERROR(+H59-J59,"-")</f>
        <v>0</v>
      </c>
    </row>
    <row r="60" spans="1:237" s="183" customFormat="1" ht="15.75" customHeight="1">
      <c r="A60" s="557" t="s">
        <v>171</v>
      </c>
      <c r="B60" s="560">
        <f>IFERROR(B56+B59,"0.00")</f>
        <v>0</v>
      </c>
      <c r="C60" s="560">
        <f t="shared" ref="C60:E75" si="8">IFERROR(+B60-D60,"-")</f>
        <v>0</v>
      </c>
      <c r="D60" s="560">
        <f>IFERROR(D56+D59,"0.00")</f>
        <v>0</v>
      </c>
      <c r="E60" s="560">
        <f t="shared" si="8"/>
        <v>0</v>
      </c>
      <c r="F60" s="560">
        <f>IFERROR(F56+F59,"0.00")</f>
        <v>0</v>
      </c>
      <c r="G60" s="560">
        <f t="shared" ref="G60:G75" si="9">IFERROR(+F60-H60,"-")</f>
        <v>0</v>
      </c>
      <c r="H60" s="560">
        <f>IFERROR(H56+H59,"0.00")</f>
        <v>0</v>
      </c>
      <c r="I60" s="642">
        <f t="shared" ref="I60:I75" si="10">IFERROR(+H60-J60,"-")</f>
        <v>0</v>
      </c>
      <c r="J60" s="587"/>
      <c r="K60" s="587"/>
      <c r="L60" s="587"/>
      <c r="M60" s="587"/>
      <c r="N60" s="587"/>
      <c r="O60" s="587"/>
      <c r="P60" s="587"/>
      <c r="Q60" s="587"/>
      <c r="R60" s="587"/>
      <c r="S60" s="587"/>
      <c r="T60" s="587"/>
      <c r="U60" s="587"/>
      <c r="V60" s="587"/>
      <c r="W60" s="587"/>
      <c r="X60" s="587"/>
      <c r="Y60" s="587"/>
      <c r="Z60" s="587"/>
      <c r="AA60" s="587"/>
      <c r="AB60" s="587"/>
      <c r="AC60" s="587"/>
      <c r="AD60" s="587"/>
      <c r="AE60" s="587"/>
      <c r="AF60" s="587"/>
      <c r="AG60" s="587"/>
      <c r="AH60" s="587"/>
      <c r="AI60" s="587"/>
      <c r="AJ60" s="587"/>
      <c r="AK60" s="587"/>
      <c r="AL60" s="587"/>
      <c r="AM60" s="587"/>
      <c r="AN60" s="587"/>
      <c r="AO60" s="587"/>
      <c r="AP60" s="587"/>
      <c r="AQ60" s="587"/>
      <c r="AR60" s="587"/>
      <c r="AS60" s="587"/>
      <c r="AT60" s="587"/>
      <c r="AU60" s="587"/>
      <c r="AV60" s="587"/>
      <c r="AW60" s="587"/>
      <c r="AX60" s="587"/>
      <c r="AY60" s="587"/>
      <c r="AZ60" s="587"/>
      <c r="BA60" s="587"/>
      <c r="BB60" s="587"/>
      <c r="BC60" s="587"/>
      <c r="BD60" s="587"/>
      <c r="BE60" s="587"/>
      <c r="BF60" s="587"/>
      <c r="BG60" s="587"/>
      <c r="BH60" s="587"/>
      <c r="BI60" s="587"/>
      <c r="BJ60" s="587"/>
      <c r="BK60" s="587"/>
      <c r="BL60" s="587"/>
      <c r="BM60" s="587"/>
      <c r="BN60" s="587"/>
      <c r="BO60" s="587"/>
      <c r="BP60" s="587"/>
      <c r="BQ60" s="587"/>
      <c r="BR60" s="587"/>
      <c r="BS60" s="587"/>
      <c r="BT60" s="587"/>
      <c r="BU60" s="587"/>
      <c r="BV60" s="587"/>
      <c r="BW60" s="587"/>
      <c r="BX60" s="587"/>
      <c r="BY60" s="587"/>
      <c r="BZ60" s="587"/>
      <c r="CA60" s="587"/>
      <c r="CB60" s="587"/>
      <c r="CC60" s="587"/>
      <c r="CD60" s="587"/>
      <c r="CE60" s="587"/>
      <c r="CF60" s="587"/>
      <c r="CG60" s="587"/>
      <c r="CH60" s="587"/>
      <c r="CI60" s="587"/>
      <c r="CJ60" s="587"/>
      <c r="CK60" s="587"/>
      <c r="CL60" s="587"/>
      <c r="CM60" s="587"/>
      <c r="CN60" s="587"/>
      <c r="CO60" s="587"/>
      <c r="CP60" s="587"/>
      <c r="CQ60" s="587"/>
      <c r="CR60" s="587"/>
      <c r="CS60" s="587"/>
      <c r="CT60" s="587"/>
      <c r="CU60" s="587"/>
      <c r="CV60" s="587"/>
      <c r="CW60" s="587"/>
      <c r="CX60" s="587"/>
      <c r="CY60" s="587"/>
      <c r="CZ60" s="587"/>
      <c r="DA60" s="587"/>
      <c r="DB60" s="587"/>
      <c r="DC60" s="587"/>
      <c r="DD60" s="587"/>
      <c r="DE60" s="587"/>
      <c r="DF60" s="587"/>
      <c r="DG60" s="587"/>
      <c r="DH60" s="587"/>
      <c r="DI60" s="587"/>
      <c r="DJ60" s="587"/>
      <c r="DK60" s="587"/>
      <c r="DL60" s="587"/>
      <c r="DM60" s="587"/>
      <c r="DN60" s="587"/>
      <c r="DO60" s="587"/>
      <c r="DP60" s="587"/>
      <c r="DQ60" s="587"/>
      <c r="DR60" s="587"/>
      <c r="DS60" s="587"/>
      <c r="DT60" s="587"/>
      <c r="DU60" s="587"/>
      <c r="DV60" s="587"/>
      <c r="DW60" s="587"/>
      <c r="DX60" s="587"/>
      <c r="DY60" s="587"/>
      <c r="DZ60" s="587"/>
      <c r="EA60" s="587"/>
      <c r="EB60" s="587"/>
      <c r="EC60" s="587"/>
      <c r="ED60" s="587"/>
      <c r="EE60" s="587"/>
      <c r="EF60" s="587"/>
      <c r="EG60" s="587"/>
      <c r="EH60" s="587"/>
      <c r="EI60" s="587"/>
      <c r="EJ60" s="587"/>
      <c r="EK60" s="587"/>
      <c r="EL60" s="587"/>
      <c r="EM60" s="587"/>
      <c r="EN60" s="587"/>
      <c r="EO60" s="587"/>
      <c r="EP60" s="587"/>
      <c r="EQ60" s="587"/>
      <c r="ER60" s="587"/>
      <c r="ES60" s="587"/>
      <c r="ET60" s="587"/>
      <c r="EU60" s="587"/>
      <c r="EV60" s="587"/>
      <c r="EW60" s="587"/>
      <c r="EX60" s="587"/>
      <c r="EY60" s="587"/>
      <c r="EZ60" s="587"/>
      <c r="FA60" s="587"/>
      <c r="FB60" s="587"/>
      <c r="FC60" s="587"/>
      <c r="FD60" s="587"/>
      <c r="FE60" s="587"/>
      <c r="FF60" s="587"/>
      <c r="FG60" s="587"/>
      <c r="FH60" s="587"/>
      <c r="FI60" s="587"/>
      <c r="FJ60" s="587"/>
      <c r="FK60" s="587"/>
      <c r="FL60" s="587"/>
      <c r="FM60" s="587"/>
      <c r="FN60" s="587"/>
      <c r="FO60" s="587"/>
      <c r="FP60" s="587"/>
      <c r="FQ60" s="587"/>
      <c r="FR60" s="587"/>
      <c r="FS60" s="587"/>
      <c r="FT60" s="587"/>
      <c r="FU60" s="587"/>
      <c r="FV60" s="587"/>
      <c r="FW60" s="587"/>
      <c r="FX60" s="587"/>
      <c r="FY60" s="587"/>
      <c r="FZ60" s="587"/>
      <c r="GA60" s="587"/>
      <c r="GB60" s="587"/>
      <c r="GC60" s="587"/>
      <c r="GD60" s="587"/>
      <c r="GE60" s="587"/>
      <c r="GF60" s="587"/>
      <c r="GG60" s="587"/>
      <c r="GH60" s="587"/>
      <c r="GI60" s="587"/>
      <c r="GJ60" s="587"/>
      <c r="GK60" s="587"/>
      <c r="GL60" s="587"/>
      <c r="GM60" s="587"/>
      <c r="GN60" s="587"/>
      <c r="GO60" s="587"/>
      <c r="GP60" s="587"/>
      <c r="GQ60" s="587"/>
      <c r="GR60" s="587"/>
      <c r="GS60" s="587"/>
      <c r="GT60" s="587"/>
      <c r="GU60" s="587"/>
      <c r="GV60" s="587"/>
      <c r="GW60" s="587"/>
      <c r="GX60" s="587"/>
      <c r="GY60" s="587"/>
      <c r="GZ60" s="587"/>
      <c r="HA60" s="587"/>
      <c r="HB60" s="587"/>
      <c r="HC60" s="587"/>
      <c r="HD60" s="587"/>
      <c r="HE60" s="587"/>
      <c r="HF60" s="587"/>
      <c r="HG60" s="587"/>
      <c r="HH60" s="587"/>
      <c r="HI60" s="587"/>
      <c r="HJ60" s="587"/>
      <c r="HK60" s="587"/>
      <c r="HL60" s="587"/>
      <c r="HM60" s="587"/>
      <c r="HN60" s="587"/>
      <c r="HO60" s="587"/>
      <c r="HP60" s="587"/>
      <c r="HQ60" s="587"/>
      <c r="HR60" s="587"/>
      <c r="HS60" s="587"/>
      <c r="HT60" s="587"/>
      <c r="HU60" s="587"/>
      <c r="HV60" s="587"/>
      <c r="HW60" s="587"/>
      <c r="HX60" s="587"/>
      <c r="HY60" s="587"/>
      <c r="HZ60" s="587"/>
      <c r="IA60" s="587"/>
      <c r="IB60" s="587"/>
      <c r="IC60" s="587"/>
    </row>
    <row r="61" spans="1:237" s="183" customFormat="1" ht="15.75" customHeight="1">
      <c r="A61" s="557" t="s">
        <v>175</v>
      </c>
      <c r="B61" s="560">
        <f t="shared" ref="B61" si="11">+B60+B55</f>
        <v>0</v>
      </c>
      <c r="C61" s="560">
        <f t="shared" si="8"/>
        <v>0</v>
      </c>
      <c r="D61" s="560">
        <f t="shared" ref="D61:F61" si="12">+D60+D55</f>
        <v>0</v>
      </c>
      <c r="E61" s="560">
        <f t="shared" si="8"/>
        <v>0</v>
      </c>
      <c r="F61" s="560">
        <f t="shared" si="12"/>
        <v>0</v>
      </c>
      <c r="G61" s="560">
        <f t="shared" si="9"/>
        <v>0</v>
      </c>
      <c r="H61" s="560">
        <f t="shared" ref="H61" si="13">+H60+H55</f>
        <v>0</v>
      </c>
      <c r="I61" s="642">
        <f t="shared" si="10"/>
        <v>0</v>
      </c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87"/>
      <c r="AB61" s="587"/>
      <c r="AC61" s="587"/>
      <c r="AD61" s="587"/>
      <c r="AE61" s="587"/>
      <c r="AF61" s="587"/>
      <c r="AG61" s="587"/>
      <c r="AH61" s="587"/>
      <c r="AI61" s="587"/>
      <c r="AJ61" s="587"/>
      <c r="AK61" s="587"/>
      <c r="AL61" s="587"/>
      <c r="AM61" s="587"/>
      <c r="AN61" s="587"/>
      <c r="AO61" s="587"/>
      <c r="AP61" s="587"/>
      <c r="AQ61" s="587"/>
      <c r="AR61" s="587"/>
      <c r="AS61" s="587"/>
      <c r="AT61" s="587"/>
      <c r="AU61" s="587"/>
      <c r="AV61" s="587"/>
      <c r="AW61" s="587"/>
      <c r="AX61" s="587"/>
      <c r="AY61" s="587"/>
      <c r="AZ61" s="587"/>
      <c r="BA61" s="587"/>
      <c r="BB61" s="587"/>
      <c r="BC61" s="587"/>
      <c r="BD61" s="587"/>
      <c r="BE61" s="587"/>
      <c r="BF61" s="587"/>
      <c r="BG61" s="587"/>
      <c r="BH61" s="587"/>
      <c r="BI61" s="587"/>
      <c r="BJ61" s="587"/>
      <c r="BK61" s="587"/>
      <c r="BL61" s="587"/>
      <c r="BM61" s="587"/>
      <c r="BN61" s="587"/>
      <c r="BO61" s="587"/>
      <c r="BP61" s="587"/>
      <c r="BQ61" s="587"/>
      <c r="BR61" s="587"/>
      <c r="BS61" s="587"/>
      <c r="BT61" s="587"/>
      <c r="BU61" s="587"/>
      <c r="BV61" s="587"/>
      <c r="BW61" s="587"/>
      <c r="BX61" s="587"/>
      <c r="BY61" s="587"/>
      <c r="BZ61" s="587"/>
      <c r="CA61" s="587"/>
      <c r="CB61" s="587"/>
      <c r="CC61" s="587"/>
      <c r="CD61" s="587"/>
      <c r="CE61" s="587"/>
      <c r="CF61" s="587"/>
      <c r="CG61" s="587"/>
      <c r="CH61" s="587"/>
      <c r="CI61" s="587"/>
      <c r="CJ61" s="587"/>
      <c r="CK61" s="587"/>
      <c r="CL61" s="587"/>
      <c r="CM61" s="587"/>
      <c r="CN61" s="587"/>
      <c r="CO61" s="587"/>
      <c r="CP61" s="587"/>
      <c r="CQ61" s="587"/>
      <c r="CR61" s="587"/>
      <c r="CS61" s="587"/>
      <c r="CT61" s="587"/>
      <c r="CU61" s="587"/>
      <c r="CV61" s="587"/>
      <c r="CW61" s="587"/>
      <c r="CX61" s="587"/>
      <c r="CY61" s="587"/>
      <c r="CZ61" s="587"/>
      <c r="DA61" s="587"/>
      <c r="DB61" s="587"/>
      <c r="DC61" s="587"/>
      <c r="DD61" s="587"/>
      <c r="DE61" s="587"/>
      <c r="DF61" s="587"/>
      <c r="DG61" s="587"/>
      <c r="DH61" s="587"/>
      <c r="DI61" s="587"/>
      <c r="DJ61" s="587"/>
      <c r="DK61" s="587"/>
      <c r="DL61" s="587"/>
      <c r="DM61" s="587"/>
      <c r="DN61" s="587"/>
      <c r="DO61" s="587"/>
      <c r="DP61" s="587"/>
      <c r="DQ61" s="587"/>
      <c r="DR61" s="587"/>
      <c r="DS61" s="587"/>
      <c r="DT61" s="587"/>
      <c r="DU61" s="587"/>
      <c r="DV61" s="587"/>
      <c r="DW61" s="587"/>
      <c r="DX61" s="587"/>
      <c r="DY61" s="587"/>
      <c r="DZ61" s="587"/>
      <c r="EA61" s="587"/>
      <c r="EB61" s="587"/>
      <c r="EC61" s="587"/>
      <c r="ED61" s="587"/>
      <c r="EE61" s="587"/>
      <c r="EF61" s="587"/>
      <c r="EG61" s="587"/>
      <c r="EH61" s="587"/>
      <c r="EI61" s="587"/>
      <c r="EJ61" s="587"/>
      <c r="EK61" s="587"/>
      <c r="EL61" s="587"/>
      <c r="EM61" s="587"/>
      <c r="EN61" s="587"/>
      <c r="EO61" s="587"/>
      <c r="EP61" s="587"/>
      <c r="EQ61" s="587"/>
      <c r="ER61" s="587"/>
      <c r="ES61" s="587"/>
      <c r="ET61" s="587"/>
      <c r="EU61" s="587"/>
      <c r="EV61" s="587"/>
      <c r="EW61" s="587"/>
      <c r="EX61" s="587"/>
      <c r="EY61" s="587"/>
      <c r="EZ61" s="587"/>
      <c r="FA61" s="587"/>
      <c r="FB61" s="587"/>
      <c r="FC61" s="587"/>
      <c r="FD61" s="587"/>
      <c r="FE61" s="587"/>
      <c r="FF61" s="587"/>
      <c r="FG61" s="587"/>
      <c r="FH61" s="587"/>
      <c r="FI61" s="587"/>
      <c r="FJ61" s="587"/>
      <c r="FK61" s="587"/>
      <c r="FL61" s="587"/>
      <c r="FM61" s="587"/>
      <c r="FN61" s="587"/>
      <c r="FO61" s="587"/>
      <c r="FP61" s="587"/>
      <c r="FQ61" s="587"/>
      <c r="FR61" s="587"/>
      <c r="FS61" s="587"/>
      <c r="FT61" s="587"/>
      <c r="FU61" s="587"/>
      <c r="FV61" s="587"/>
      <c r="FW61" s="587"/>
      <c r="FX61" s="587"/>
      <c r="FY61" s="587"/>
      <c r="FZ61" s="587"/>
      <c r="GA61" s="587"/>
      <c r="GB61" s="587"/>
      <c r="GC61" s="587"/>
      <c r="GD61" s="587"/>
      <c r="GE61" s="587"/>
      <c r="GF61" s="587"/>
      <c r="GG61" s="587"/>
      <c r="GH61" s="587"/>
      <c r="GI61" s="587"/>
      <c r="GJ61" s="587"/>
      <c r="GK61" s="587"/>
      <c r="GL61" s="587"/>
      <c r="GM61" s="587"/>
      <c r="GN61" s="587"/>
      <c r="GO61" s="587"/>
      <c r="GP61" s="587"/>
      <c r="GQ61" s="587"/>
      <c r="GR61" s="587"/>
      <c r="GS61" s="587"/>
      <c r="GT61" s="587"/>
      <c r="GU61" s="587"/>
      <c r="GV61" s="587"/>
      <c r="GW61" s="587"/>
      <c r="GX61" s="587"/>
      <c r="GY61" s="587"/>
      <c r="GZ61" s="587"/>
      <c r="HA61" s="587"/>
      <c r="HB61" s="587"/>
      <c r="HC61" s="587"/>
      <c r="HD61" s="587"/>
      <c r="HE61" s="587"/>
      <c r="HF61" s="587"/>
      <c r="HG61" s="587"/>
      <c r="HH61" s="587"/>
      <c r="HI61" s="587"/>
      <c r="HJ61" s="587"/>
      <c r="HK61" s="587"/>
      <c r="HL61" s="587"/>
      <c r="HM61" s="587"/>
      <c r="HN61" s="587"/>
      <c r="HO61" s="587"/>
      <c r="HP61" s="587"/>
      <c r="HQ61" s="587"/>
      <c r="HR61" s="587"/>
      <c r="HS61" s="587"/>
      <c r="HT61" s="587"/>
      <c r="HU61" s="587"/>
      <c r="HV61" s="587"/>
      <c r="HW61" s="587"/>
      <c r="HX61" s="587"/>
      <c r="HY61" s="587"/>
      <c r="HZ61" s="587"/>
      <c r="IA61" s="587"/>
      <c r="IB61" s="587"/>
      <c r="IC61" s="587"/>
    </row>
    <row r="62" spans="1:237">
      <c r="A62" s="523" t="s">
        <v>164</v>
      </c>
      <c r="B62" s="512">
        <f>IFERROR(('Financial Statement3'!J135-'Financial Statement3'!J192)*$I$5/$I$6,"-")</f>
        <v>0</v>
      </c>
      <c r="C62" s="512">
        <f t="shared" si="8"/>
        <v>0</v>
      </c>
      <c r="D62" s="512">
        <f>IFERROR(('Financial Statement3'!I135-'Financial Statement3'!I192)*$I$5/$I$6,"-")</f>
        <v>0</v>
      </c>
      <c r="E62" s="512">
        <f t="shared" si="8"/>
        <v>0</v>
      </c>
      <c r="F62" s="512">
        <f>IFERROR(('Financial Statement3'!H135-'Financial Statement3'!H192)*$I$5/$I$6,"-")</f>
        <v>0</v>
      </c>
      <c r="G62" s="512">
        <f t="shared" si="9"/>
        <v>0</v>
      </c>
      <c r="H62" s="512">
        <f>IFERROR(('Financial Statement3'!G135-'Financial Statement3'!G192)*$I$5/$I$6,"-")</f>
        <v>0</v>
      </c>
      <c r="I62" s="517">
        <f t="shared" si="10"/>
        <v>0</v>
      </c>
    </row>
    <row r="63" spans="1:237" s="183" customFormat="1" ht="15.75" customHeight="1">
      <c r="A63" s="557" t="s">
        <v>123</v>
      </c>
      <c r="B63" s="560">
        <f>IFERROR(+B64+B67+B66+B65,"0.00")</f>
        <v>0</v>
      </c>
      <c r="C63" s="560">
        <f t="shared" si="8"/>
        <v>0</v>
      </c>
      <c r="D63" s="560">
        <f>IFERROR(+D64+D67+D66+D65,"0.00")</f>
        <v>0</v>
      </c>
      <c r="E63" s="560">
        <f t="shared" si="8"/>
        <v>0</v>
      </c>
      <c r="F63" s="560">
        <f>IFERROR(+F64+F67+F66+F65,"0.00")</f>
        <v>0</v>
      </c>
      <c r="G63" s="560">
        <f t="shared" si="9"/>
        <v>0</v>
      </c>
      <c r="H63" s="560">
        <f>IFERROR(+H64+H67+H66+H65,"0.00")</f>
        <v>0</v>
      </c>
      <c r="I63" s="642">
        <f t="shared" si="10"/>
        <v>0</v>
      </c>
      <c r="J63" s="587"/>
      <c r="K63" s="587"/>
      <c r="L63" s="587"/>
      <c r="M63" s="587"/>
      <c r="N63" s="587"/>
      <c r="O63" s="587"/>
      <c r="P63" s="587"/>
      <c r="Q63" s="587"/>
      <c r="R63" s="587"/>
      <c r="S63" s="587"/>
      <c r="T63" s="587"/>
      <c r="U63" s="587"/>
      <c r="V63" s="587"/>
      <c r="W63" s="587"/>
      <c r="X63" s="587"/>
      <c r="Y63" s="587"/>
      <c r="Z63" s="587"/>
      <c r="AA63" s="587"/>
      <c r="AB63" s="587"/>
      <c r="AC63" s="587"/>
      <c r="AD63" s="587"/>
      <c r="AE63" s="587"/>
      <c r="AF63" s="587"/>
      <c r="AG63" s="587"/>
      <c r="AH63" s="587"/>
      <c r="AI63" s="587"/>
      <c r="AJ63" s="587"/>
      <c r="AK63" s="587"/>
      <c r="AL63" s="587"/>
      <c r="AM63" s="587"/>
      <c r="AN63" s="587"/>
      <c r="AO63" s="587"/>
      <c r="AP63" s="587"/>
      <c r="AQ63" s="587"/>
      <c r="AR63" s="587"/>
      <c r="AS63" s="587"/>
      <c r="AT63" s="587"/>
      <c r="AU63" s="587"/>
      <c r="AV63" s="587"/>
      <c r="AW63" s="587"/>
      <c r="AX63" s="587"/>
      <c r="AY63" s="587"/>
      <c r="AZ63" s="587"/>
      <c r="BA63" s="587"/>
      <c r="BB63" s="587"/>
      <c r="BC63" s="587"/>
      <c r="BD63" s="587"/>
      <c r="BE63" s="587"/>
      <c r="BF63" s="587"/>
      <c r="BG63" s="587"/>
      <c r="BH63" s="587"/>
      <c r="BI63" s="587"/>
      <c r="BJ63" s="587"/>
      <c r="BK63" s="587"/>
      <c r="BL63" s="587"/>
      <c r="BM63" s="587"/>
      <c r="BN63" s="587"/>
      <c r="BO63" s="587"/>
      <c r="BP63" s="587"/>
      <c r="BQ63" s="587"/>
      <c r="BR63" s="587"/>
      <c r="BS63" s="587"/>
      <c r="BT63" s="587"/>
      <c r="BU63" s="587"/>
      <c r="BV63" s="587"/>
      <c r="BW63" s="587"/>
      <c r="BX63" s="587"/>
      <c r="BY63" s="587"/>
      <c r="BZ63" s="587"/>
      <c r="CA63" s="587"/>
      <c r="CB63" s="587"/>
      <c r="CC63" s="587"/>
      <c r="CD63" s="587"/>
      <c r="CE63" s="587"/>
      <c r="CF63" s="587"/>
      <c r="CG63" s="587"/>
      <c r="CH63" s="587"/>
      <c r="CI63" s="587"/>
      <c r="CJ63" s="587"/>
      <c r="CK63" s="587"/>
      <c r="CL63" s="587"/>
      <c r="CM63" s="587"/>
      <c r="CN63" s="587"/>
      <c r="CO63" s="587"/>
      <c r="CP63" s="587"/>
      <c r="CQ63" s="587"/>
      <c r="CR63" s="587"/>
      <c r="CS63" s="587"/>
      <c r="CT63" s="587"/>
      <c r="CU63" s="587"/>
      <c r="CV63" s="587"/>
      <c r="CW63" s="587"/>
      <c r="CX63" s="587"/>
      <c r="CY63" s="587"/>
      <c r="CZ63" s="587"/>
      <c r="DA63" s="587"/>
      <c r="DB63" s="587"/>
      <c r="DC63" s="587"/>
      <c r="DD63" s="587"/>
      <c r="DE63" s="587"/>
      <c r="DF63" s="587"/>
      <c r="DG63" s="587"/>
      <c r="DH63" s="587"/>
      <c r="DI63" s="587"/>
      <c r="DJ63" s="587"/>
      <c r="DK63" s="587"/>
      <c r="DL63" s="587"/>
      <c r="DM63" s="587"/>
      <c r="DN63" s="587"/>
      <c r="DO63" s="587"/>
      <c r="DP63" s="587"/>
      <c r="DQ63" s="587"/>
      <c r="DR63" s="587"/>
      <c r="DS63" s="587"/>
      <c r="DT63" s="587"/>
      <c r="DU63" s="587"/>
      <c r="DV63" s="587"/>
      <c r="DW63" s="587"/>
      <c r="DX63" s="587"/>
      <c r="DY63" s="587"/>
      <c r="DZ63" s="587"/>
      <c r="EA63" s="587"/>
      <c r="EB63" s="587"/>
      <c r="EC63" s="587"/>
      <c r="ED63" s="587"/>
      <c r="EE63" s="587"/>
      <c r="EF63" s="587"/>
      <c r="EG63" s="587"/>
      <c r="EH63" s="587"/>
      <c r="EI63" s="587"/>
      <c r="EJ63" s="587"/>
      <c r="EK63" s="587"/>
      <c r="EL63" s="587"/>
      <c r="EM63" s="587"/>
      <c r="EN63" s="587"/>
      <c r="EO63" s="587"/>
      <c r="EP63" s="587"/>
      <c r="EQ63" s="587"/>
      <c r="ER63" s="587"/>
      <c r="ES63" s="587"/>
      <c r="ET63" s="587"/>
      <c r="EU63" s="587"/>
      <c r="EV63" s="587"/>
      <c r="EW63" s="587"/>
      <c r="EX63" s="587"/>
      <c r="EY63" s="587"/>
      <c r="EZ63" s="587"/>
      <c r="FA63" s="587"/>
      <c r="FB63" s="587"/>
      <c r="FC63" s="587"/>
      <c r="FD63" s="587"/>
      <c r="FE63" s="587"/>
      <c r="FF63" s="587"/>
      <c r="FG63" s="587"/>
      <c r="FH63" s="587"/>
      <c r="FI63" s="587"/>
      <c r="FJ63" s="587"/>
      <c r="FK63" s="587"/>
      <c r="FL63" s="587"/>
      <c r="FM63" s="587"/>
      <c r="FN63" s="587"/>
      <c r="FO63" s="587"/>
      <c r="FP63" s="587"/>
      <c r="FQ63" s="587"/>
      <c r="FR63" s="587"/>
      <c r="FS63" s="587"/>
      <c r="FT63" s="587"/>
      <c r="FU63" s="587"/>
      <c r="FV63" s="587"/>
      <c r="FW63" s="587"/>
      <c r="FX63" s="587"/>
      <c r="FY63" s="587"/>
      <c r="FZ63" s="587"/>
      <c r="GA63" s="587"/>
      <c r="GB63" s="587"/>
      <c r="GC63" s="587"/>
      <c r="GD63" s="587"/>
      <c r="GE63" s="587"/>
      <c r="GF63" s="587"/>
      <c r="GG63" s="587"/>
      <c r="GH63" s="587"/>
      <c r="GI63" s="587"/>
      <c r="GJ63" s="587"/>
      <c r="GK63" s="587"/>
      <c r="GL63" s="587"/>
      <c r="GM63" s="587"/>
      <c r="GN63" s="587"/>
      <c r="GO63" s="587"/>
      <c r="GP63" s="587"/>
      <c r="GQ63" s="587"/>
      <c r="GR63" s="587"/>
      <c r="GS63" s="587"/>
      <c r="GT63" s="587"/>
      <c r="GU63" s="587"/>
      <c r="GV63" s="587"/>
      <c r="GW63" s="587"/>
      <c r="GX63" s="587"/>
      <c r="GY63" s="587"/>
      <c r="GZ63" s="587"/>
      <c r="HA63" s="587"/>
      <c r="HB63" s="587"/>
      <c r="HC63" s="587"/>
      <c r="HD63" s="587"/>
      <c r="HE63" s="587"/>
      <c r="HF63" s="587"/>
      <c r="HG63" s="587"/>
      <c r="HH63" s="587"/>
      <c r="HI63" s="587"/>
      <c r="HJ63" s="587"/>
      <c r="HK63" s="587"/>
      <c r="HL63" s="587"/>
      <c r="HM63" s="587"/>
      <c r="HN63" s="587"/>
      <c r="HO63" s="587"/>
      <c r="HP63" s="587"/>
      <c r="HQ63" s="587"/>
      <c r="HR63" s="587"/>
      <c r="HS63" s="587"/>
      <c r="HT63" s="587"/>
      <c r="HU63" s="587"/>
      <c r="HV63" s="587"/>
      <c r="HW63" s="587"/>
      <c r="HX63" s="587"/>
      <c r="HY63" s="587"/>
      <c r="HZ63" s="587"/>
      <c r="IA63" s="587"/>
      <c r="IB63" s="587"/>
      <c r="IC63" s="587"/>
    </row>
    <row r="64" spans="1:237" s="144" customFormat="1">
      <c r="A64" s="524" t="s">
        <v>166</v>
      </c>
      <c r="B64" s="512">
        <f>IFERROR(('Financial Statement3'!J154+'Financial Statement3'!J141)*$I$5/$I$6,"-")</f>
        <v>0</v>
      </c>
      <c r="C64" s="512">
        <f t="shared" si="8"/>
        <v>0</v>
      </c>
      <c r="D64" s="512">
        <f>IFERROR(('Financial Statement3'!I154+'Financial Statement3'!I141)*$I$5/$I$6,"-")</f>
        <v>0</v>
      </c>
      <c r="E64" s="512">
        <f t="shared" si="8"/>
        <v>0</v>
      </c>
      <c r="F64" s="512">
        <f>IFERROR(('Financial Statement3'!H154+'Financial Statement3'!H141)*$I$5/$I$6,"-")</f>
        <v>0</v>
      </c>
      <c r="G64" s="512">
        <f t="shared" si="9"/>
        <v>0</v>
      </c>
      <c r="H64" s="512">
        <f>IFERROR(('Financial Statement3'!G154+'Financial Statement3'!G141)*$I$5/$I$6,"-")</f>
        <v>0</v>
      </c>
      <c r="I64" s="517">
        <f t="shared" si="10"/>
        <v>0</v>
      </c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M64" s="143"/>
      <c r="AN64" s="143"/>
      <c r="AO64" s="143"/>
      <c r="AP64" s="143"/>
      <c r="AQ64" s="143"/>
      <c r="AR64" s="143"/>
      <c r="AS64" s="143"/>
      <c r="AT64" s="143"/>
      <c r="AU64" s="143"/>
      <c r="AV64" s="143"/>
      <c r="AW64" s="143"/>
      <c r="AX64" s="143"/>
      <c r="AY64" s="143"/>
      <c r="AZ64" s="143"/>
      <c r="BA64" s="143"/>
      <c r="BB64" s="143"/>
      <c r="BC64" s="143"/>
      <c r="BD64" s="143"/>
      <c r="BE64" s="143"/>
      <c r="BF64" s="143"/>
      <c r="BG64" s="143"/>
      <c r="BH64" s="143"/>
      <c r="BI64" s="143"/>
      <c r="BJ64" s="143"/>
      <c r="BK64" s="143"/>
      <c r="BL64" s="143"/>
      <c r="BM64" s="143"/>
      <c r="BN64" s="143"/>
      <c r="BO64" s="143"/>
      <c r="BP64" s="143"/>
      <c r="BQ64" s="143"/>
      <c r="BR64" s="143"/>
      <c r="BS64" s="143"/>
      <c r="BT64" s="143"/>
      <c r="BU64" s="143"/>
      <c r="BV64" s="143"/>
      <c r="BW64" s="143"/>
      <c r="BX64" s="143"/>
      <c r="BY64" s="143"/>
      <c r="BZ64" s="143"/>
      <c r="CA64" s="143"/>
      <c r="CB64" s="143"/>
      <c r="CC64" s="143"/>
      <c r="CD64" s="143"/>
      <c r="CE64" s="143"/>
      <c r="CF64" s="143"/>
      <c r="CG64" s="143"/>
      <c r="CH64" s="143"/>
      <c r="CI64" s="143"/>
      <c r="CJ64" s="143"/>
      <c r="CK64" s="143"/>
      <c r="CL64" s="143"/>
      <c r="CM64" s="143"/>
      <c r="CN64" s="143"/>
      <c r="CO64" s="143"/>
      <c r="CP64" s="143"/>
      <c r="CQ64" s="143"/>
      <c r="CR64" s="143"/>
      <c r="CS64" s="143"/>
      <c r="CT64" s="143"/>
      <c r="CU64" s="143"/>
      <c r="CV64" s="143"/>
      <c r="CW64" s="143"/>
      <c r="CX64" s="143"/>
      <c r="CY64" s="143"/>
      <c r="CZ64" s="143"/>
      <c r="DA64" s="143"/>
      <c r="DB64" s="143"/>
      <c r="DC64" s="143"/>
      <c r="DD64" s="143"/>
      <c r="DE64" s="143"/>
      <c r="DF64" s="143"/>
      <c r="DG64" s="143"/>
      <c r="DH64" s="143"/>
      <c r="DI64" s="143"/>
      <c r="DJ64" s="143"/>
      <c r="DK64" s="143"/>
      <c r="DL64" s="143"/>
      <c r="DM64" s="143"/>
      <c r="DN64" s="143"/>
      <c r="DO64" s="143"/>
      <c r="DP64" s="143"/>
      <c r="DQ64" s="143"/>
      <c r="DR64" s="143"/>
      <c r="DS64" s="143"/>
      <c r="DT64" s="143"/>
      <c r="DU64" s="143"/>
      <c r="DV64" s="143"/>
      <c r="DW64" s="143"/>
      <c r="DX64" s="143"/>
      <c r="DY64" s="143"/>
      <c r="DZ64" s="143"/>
      <c r="EA64" s="143"/>
      <c r="EB64" s="143"/>
      <c r="EC64" s="143"/>
      <c r="ED64" s="143"/>
      <c r="EE64" s="143"/>
      <c r="EF64" s="143"/>
      <c r="EG64" s="143"/>
      <c r="EH64" s="143"/>
      <c r="EI64" s="143"/>
      <c r="EJ64" s="143"/>
      <c r="EK64" s="143"/>
      <c r="EL64" s="143"/>
      <c r="EM64" s="143"/>
      <c r="EN64" s="143"/>
      <c r="EO64" s="143"/>
      <c r="EP64" s="143"/>
      <c r="EQ64" s="143"/>
      <c r="ER64" s="143"/>
      <c r="ES64" s="143"/>
      <c r="ET64" s="143"/>
      <c r="EU64" s="143"/>
      <c r="EV64" s="143"/>
      <c r="EW64" s="143"/>
      <c r="EX64" s="143"/>
      <c r="EY64" s="143"/>
      <c r="EZ64" s="143"/>
      <c r="FA64" s="143"/>
      <c r="FB64" s="143"/>
      <c r="FC64" s="143"/>
      <c r="FD64" s="143"/>
      <c r="FE64" s="143"/>
      <c r="FF64" s="143"/>
      <c r="FG64" s="143"/>
      <c r="FH64" s="143"/>
      <c r="FI64" s="143"/>
      <c r="FJ64" s="143"/>
      <c r="FK64" s="143"/>
      <c r="FL64" s="143"/>
      <c r="FM64" s="143"/>
      <c r="FN64" s="143"/>
      <c r="FO64" s="143"/>
      <c r="FP64" s="143"/>
      <c r="FQ64" s="143"/>
      <c r="FR64" s="143"/>
      <c r="FS64" s="143"/>
      <c r="FT64" s="143"/>
      <c r="FU64" s="143"/>
      <c r="FV64" s="143"/>
      <c r="FW64" s="143"/>
      <c r="FX64" s="143"/>
      <c r="FY64" s="143"/>
      <c r="FZ64" s="143"/>
      <c r="GA64" s="143"/>
      <c r="GB64" s="143"/>
      <c r="GC64" s="143"/>
      <c r="GD64" s="143"/>
      <c r="GE64" s="143"/>
      <c r="GF64" s="143"/>
      <c r="GG64" s="143"/>
      <c r="GH64" s="143"/>
      <c r="GI64" s="143"/>
      <c r="GJ64" s="143"/>
      <c r="GK64" s="143"/>
      <c r="GL64" s="143"/>
      <c r="GM64" s="143"/>
      <c r="GN64" s="143"/>
      <c r="GO64" s="143"/>
      <c r="GP64" s="143"/>
      <c r="GQ64" s="143"/>
      <c r="GR64" s="143"/>
      <c r="GS64" s="143"/>
      <c r="GT64" s="143"/>
      <c r="GU64" s="143"/>
      <c r="GV64" s="143"/>
      <c r="GW64" s="143"/>
      <c r="GX64" s="143"/>
      <c r="GY64" s="143"/>
      <c r="GZ64" s="143"/>
      <c r="HA64" s="143"/>
      <c r="HB64" s="143"/>
      <c r="HC64" s="143"/>
      <c r="HD64" s="143"/>
      <c r="HE64" s="143"/>
      <c r="HF64" s="143"/>
      <c r="HG64" s="143"/>
      <c r="HH64" s="143"/>
      <c r="HI64" s="143"/>
      <c r="HJ64" s="143"/>
      <c r="HK64" s="143"/>
      <c r="HL64" s="143"/>
      <c r="HM64" s="143"/>
      <c r="HN64" s="143"/>
      <c r="HO64" s="143"/>
      <c r="HP64" s="143"/>
      <c r="HQ64" s="143"/>
      <c r="HR64" s="143"/>
      <c r="HS64" s="143"/>
      <c r="HT64" s="143"/>
      <c r="HU64" s="143"/>
      <c r="HV64" s="143"/>
      <c r="HW64" s="143"/>
      <c r="HX64" s="143"/>
      <c r="HY64" s="143"/>
      <c r="HZ64" s="143"/>
      <c r="IA64" s="143"/>
      <c r="IB64" s="143"/>
      <c r="IC64" s="143"/>
    </row>
    <row r="65" spans="1:237" s="144" customFormat="1" ht="45">
      <c r="A65" s="524" t="s">
        <v>165</v>
      </c>
      <c r="B65" s="512">
        <f>IFERROR(('Financial Statement3'!J161)*$I$5/$I$6,"-")</f>
        <v>0</v>
      </c>
      <c r="C65" s="512">
        <f t="shared" si="8"/>
        <v>0</v>
      </c>
      <c r="D65" s="512">
        <f>IFERROR(('Financial Statement3'!I161)*$I$5/$I$6,"-")</f>
        <v>0</v>
      </c>
      <c r="E65" s="512">
        <f t="shared" si="8"/>
        <v>0</v>
      </c>
      <c r="F65" s="512">
        <f>IFERROR(('Financial Statement3'!H161)*$I$5/$I$6,"-")</f>
        <v>0</v>
      </c>
      <c r="G65" s="512">
        <f t="shared" si="9"/>
        <v>0</v>
      </c>
      <c r="H65" s="512">
        <f>IFERROR(('Financial Statement3'!G161)*$I$5/$I$6,"-")</f>
        <v>0</v>
      </c>
      <c r="I65" s="517">
        <f t="shared" si="10"/>
        <v>0</v>
      </c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L65" s="143"/>
      <c r="AM65" s="143"/>
      <c r="AN65" s="143"/>
      <c r="AO65" s="143"/>
      <c r="AP65" s="143"/>
      <c r="AQ65" s="143"/>
      <c r="AR65" s="143"/>
      <c r="AS65" s="143"/>
      <c r="AT65" s="143"/>
      <c r="AU65" s="143"/>
      <c r="AV65" s="143"/>
      <c r="AW65" s="143"/>
      <c r="AX65" s="143"/>
      <c r="AY65" s="143"/>
      <c r="AZ65" s="143"/>
      <c r="BA65" s="143"/>
      <c r="BB65" s="143"/>
      <c r="BC65" s="143"/>
      <c r="BD65" s="143"/>
      <c r="BE65" s="143"/>
      <c r="BF65" s="143"/>
      <c r="BG65" s="143"/>
      <c r="BH65" s="143"/>
      <c r="BI65" s="143"/>
      <c r="BJ65" s="143"/>
      <c r="BK65" s="143"/>
      <c r="BL65" s="143"/>
      <c r="BM65" s="143"/>
      <c r="BN65" s="143"/>
      <c r="BO65" s="143"/>
      <c r="BP65" s="143"/>
      <c r="BQ65" s="143"/>
      <c r="BR65" s="143"/>
      <c r="BS65" s="143"/>
      <c r="BT65" s="143"/>
      <c r="BU65" s="143"/>
      <c r="BV65" s="143"/>
      <c r="BW65" s="143"/>
      <c r="BX65" s="143"/>
      <c r="BY65" s="143"/>
      <c r="BZ65" s="143"/>
      <c r="CA65" s="143"/>
      <c r="CB65" s="143"/>
      <c r="CC65" s="143"/>
      <c r="CD65" s="143"/>
      <c r="CE65" s="143"/>
      <c r="CF65" s="143"/>
      <c r="CG65" s="143"/>
      <c r="CH65" s="143"/>
      <c r="CI65" s="143"/>
      <c r="CJ65" s="143"/>
      <c r="CK65" s="143"/>
      <c r="CL65" s="143"/>
      <c r="CM65" s="143"/>
      <c r="CN65" s="143"/>
      <c r="CO65" s="143"/>
      <c r="CP65" s="143"/>
      <c r="CQ65" s="143"/>
      <c r="CR65" s="143"/>
      <c r="CS65" s="143"/>
      <c r="CT65" s="143"/>
      <c r="CU65" s="143"/>
      <c r="CV65" s="143"/>
      <c r="CW65" s="143"/>
      <c r="CX65" s="143"/>
      <c r="CY65" s="143"/>
      <c r="CZ65" s="143"/>
      <c r="DA65" s="143"/>
      <c r="DB65" s="143"/>
      <c r="DC65" s="143"/>
      <c r="DD65" s="143"/>
      <c r="DE65" s="143"/>
      <c r="DF65" s="143"/>
      <c r="DG65" s="143"/>
      <c r="DH65" s="143"/>
      <c r="DI65" s="143"/>
      <c r="DJ65" s="143"/>
      <c r="DK65" s="143"/>
      <c r="DL65" s="143"/>
      <c r="DM65" s="143"/>
      <c r="DN65" s="143"/>
      <c r="DO65" s="143"/>
      <c r="DP65" s="143"/>
      <c r="DQ65" s="143"/>
      <c r="DR65" s="143"/>
      <c r="DS65" s="143"/>
      <c r="DT65" s="143"/>
      <c r="DU65" s="143"/>
      <c r="DV65" s="143"/>
      <c r="DW65" s="143"/>
      <c r="DX65" s="143"/>
      <c r="DY65" s="143"/>
      <c r="DZ65" s="143"/>
      <c r="EA65" s="143"/>
      <c r="EB65" s="143"/>
      <c r="EC65" s="143"/>
      <c r="ED65" s="143"/>
      <c r="EE65" s="143"/>
      <c r="EF65" s="143"/>
      <c r="EG65" s="143"/>
      <c r="EH65" s="143"/>
      <c r="EI65" s="143"/>
      <c r="EJ65" s="143"/>
      <c r="EK65" s="143"/>
      <c r="EL65" s="143"/>
      <c r="EM65" s="143"/>
      <c r="EN65" s="143"/>
      <c r="EO65" s="143"/>
      <c r="EP65" s="143"/>
      <c r="EQ65" s="143"/>
      <c r="ER65" s="143"/>
      <c r="ES65" s="143"/>
      <c r="ET65" s="143"/>
      <c r="EU65" s="143"/>
      <c r="EV65" s="143"/>
      <c r="EW65" s="143"/>
      <c r="EX65" s="143"/>
      <c r="EY65" s="143"/>
      <c r="EZ65" s="143"/>
      <c r="FA65" s="143"/>
      <c r="FB65" s="143"/>
      <c r="FC65" s="143"/>
      <c r="FD65" s="143"/>
      <c r="FE65" s="143"/>
      <c r="FF65" s="143"/>
      <c r="FG65" s="143"/>
      <c r="FH65" s="143"/>
      <c r="FI65" s="143"/>
      <c r="FJ65" s="143"/>
      <c r="FK65" s="143"/>
      <c r="FL65" s="143"/>
      <c r="FM65" s="143"/>
      <c r="FN65" s="143"/>
      <c r="FO65" s="143"/>
      <c r="FP65" s="143"/>
      <c r="FQ65" s="143"/>
      <c r="FR65" s="143"/>
      <c r="FS65" s="143"/>
      <c r="FT65" s="143"/>
      <c r="FU65" s="143"/>
      <c r="FV65" s="143"/>
      <c r="FW65" s="143"/>
      <c r="FX65" s="143"/>
      <c r="FY65" s="143"/>
      <c r="FZ65" s="143"/>
      <c r="GA65" s="143"/>
      <c r="GB65" s="143"/>
      <c r="GC65" s="143"/>
      <c r="GD65" s="143"/>
      <c r="GE65" s="143"/>
      <c r="GF65" s="143"/>
      <c r="GG65" s="143"/>
      <c r="GH65" s="143"/>
      <c r="GI65" s="143"/>
      <c r="GJ65" s="143"/>
      <c r="GK65" s="143"/>
      <c r="GL65" s="143"/>
      <c r="GM65" s="143"/>
      <c r="GN65" s="143"/>
      <c r="GO65" s="143"/>
      <c r="GP65" s="143"/>
      <c r="GQ65" s="143"/>
      <c r="GR65" s="143"/>
      <c r="GS65" s="143"/>
      <c r="GT65" s="143"/>
      <c r="GU65" s="143"/>
      <c r="GV65" s="143"/>
      <c r="GW65" s="143"/>
      <c r="GX65" s="143"/>
      <c r="GY65" s="143"/>
      <c r="GZ65" s="143"/>
      <c r="HA65" s="143"/>
      <c r="HB65" s="143"/>
      <c r="HC65" s="143"/>
      <c r="HD65" s="143"/>
      <c r="HE65" s="143"/>
      <c r="HF65" s="143"/>
      <c r="HG65" s="143"/>
      <c r="HH65" s="143"/>
      <c r="HI65" s="143"/>
      <c r="HJ65" s="143"/>
      <c r="HK65" s="143"/>
      <c r="HL65" s="143"/>
      <c r="HM65" s="143"/>
      <c r="HN65" s="143"/>
      <c r="HO65" s="143"/>
      <c r="HP65" s="143"/>
      <c r="HQ65" s="143"/>
      <c r="HR65" s="143"/>
      <c r="HS65" s="143"/>
      <c r="HT65" s="143"/>
      <c r="HU65" s="143"/>
      <c r="HV65" s="143"/>
      <c r="HW65" s="143"/>
      <c r="HX65" s="143"/>
      <c r="HY65" s="143"/>
      <c r="HZ65" s="143"/>
      <c r="IA65" s="143"/>
      <c r="IB65" s="143"/>
      <c r="IC65" s="143"/>
    </row>
    <row r="66" spans="1:237" s="144" customFormat="1" ht="30">
      <c r="A66" s="524" t="s">
        <v>172</v>
      </c>
      <c r="B66" s="512">
        <f>IFERROR(('Financial Statement3'!J149)*$I$5/$I$6,"-")</f>
        <v>0</v>
      </c>
      <c r="C66" s="512">
        <f t="shared" si="8"/>
        <v>0</v>
      </c>
      <c r="D66" s="512">
        <f>IFERROR(('Financial Statement3'!I149)*$I$5/$I$6,"-")</f>
        <v>0</v>
      </c>
      <c r="E66" s="512">
        <f t="shared" si="8"/>
        <v>0</v>
      </c>
      <c r="F66" s="512">
        <f>IFERROR(('Financial Statement3'!H149)*$I$5/$I$6,"-")</f>
        <v>0</v>
      </c>
      <c r="G66" s="512">
        <f t="shared" si="9"/>
        <v>0</v>
      </c>
      <c r="H66" s="512">
        <f>IFERROR(('Financial Statement3'!G149)*$I$5/$I$6,"-")</f>
        <v>0</v>
      </c>
      <c r="I66" s="517">
        <f t="shared" si="10"/>
        <v>0</v>
      </c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  <c r="AI66" s="143"/>
      <c r="AJ66" s="143"/>
      <c r="AK66" s="143"/>
      <c r="AL66" s="143"/>
      <c r="AM66" s="143"/>
      <c r="AN66" s="143"/>
      <c r="AO66" s="143"/>
      <c r="AP66" s="143"/>
      <c r="AQ66" s="143"/>
      <c r="AR66" s="143"/>
      <c r="AS66" s="143"/>
      <c r="AT66" s="143"/>
      <c r="AU66" s="143"/>
      <c r="AV66" s="143"/>
      <c r="AW66" s="143"/>
      <c r="AX66" s="143"/>
      <c r="AY66" s="143"/>
      <c r="AZ66" s="143"/>
      <c r="BA66" s="143"/>
      <c r="BB66" s="143"/>
      <c r="BC66" s="143"/>
      <c r="BD66" s="143"/>
      <c r="BE66" s="143"/>
      <c r="BF66" s="143"/>
      <c r="BG66" s="143"/>
      <c r="BH66" s="143"/>
      <c r="BI66" s="143"/>
      <c r="BJ66" s="143"/>
      <c r="BK66" s="143"/>
      <c r="BL66" s="143"/>
      <c r="BM66" s="143"/>
      <c r="BN66" s="143"/>
      <c r="BO66" s="143"/>
      <c r="BP66" s="143"/>
      <c r="BQ66" s="143"/>
      <c r="BR66" s="143"/>
      <c r="BS66" s="143"/>
      <c r="BT66" s="143"/>
      <c r="BU66" s="143"/>
      <c r="BV66" s="143"/>
      <c r="BW66" s="143"/>
      <c r="BX66" s="143"/>
      <c r="BY66" s="143"/>
      <c r="BZ66" s="143"/>
      <c r="CA66" s="143"/>
      <c r="CB66" s="143"/>
      <c r="CC66" s="143"/>
      <c r="CD66" s="143"/>
      <c r="CE66" s="143"/>
      <c r="CF66" s="143"/>
      <c r="CG66" s="143"/>
      <c r="CH66" s="143"/>
      <c r="CI66" s="143"/>
      <c r="CJ66" s="143"/>
      <c r="CK66" s="143"/>
      <c r="CL66" s="143"/>
      <c r="CM66" s="143"/>
      <c r="CN66" s="143"/>
      <c r="CO66" s="143"/>
      <c r="CP66" s="143"/>
      <c r="CQ66" s="143"/>
      <c r="CR66" s="143"/>
      <c r="CS66" s="143"/>
      <c r="CT66" s="143"/>
      <c r="CU66" s="143"/>
      <c r="CV66" s="143"/>
      <c r="CW66" s="143"/>
      <c r="CX66" s="143"/>
      <c r="CY66" s="143"/>
      <c r="CZ66" s="143"/>
      <c r="DA66" s="143"/>
      <c r="DB66" s="143"/>
      <c r="DC66" s="143"/>
      <c r="DD66" s="143"/>
      <c r="DE66" s="143"/>
      <c r="DF66" s="143"/>
      <c r="DG66" s="143"/>
      <c r="DH66" s="143"/>
      <c r="DI66" s="143"/>
      <c r="DJ66" s="143"/>
      <c r="DK66" s="143"/>
      <c r="DL66" s="143"/>
      <c r="DM66" s="143"/>
      <c r="DN66" s="143"/>
      <c r="DO66" s="143"/>
      <c r="DP66" s="143"/>
      <c r="DQ66" s="143"/>
      <c r="DR66" s="143"/>
      <c r="DS66" s="143"/>
      <c r="DT66" s="143"/>
      <c r="DU66" s="143"/>
      <c r="DV66" s="143"/>
      <c r="DW66" s="143"/>
      <c r="DX66" s="143"/>
      <c r="DY66" s="143"/>
      <c r="DZ66" s="143"/>
      <c r="EA66" s="143"/>
      <c r="EB66" s="143"/>
      <c r="EC66" s="143"/>
      <c r="ED66" s="143"/>
      <c r="EE66" s="143"/>
      <c r="EF66" s="143"/>
      <c r="EG66" s="143"/>
      <c r="EH66" s="143"/>
      <c r="EI66" s="143"/>
      <c r="EJ66" s="143"/>
      <c r="EK66" s="143"/>
      <c r="EL66" s="143"/>
      <c r="EM66" s="143"/>
      <c r="EN66" s="143"/>
      <c r="EO66" s="143"/>
      <c r="EP66" s="143"/>
      <c r="EQ66" s="143"/>
      <c r="ER66" s="143"/>
      <c r="ES66" s="143"/>
      <c r="ET66" s="143"/>
      <c r="EU66" s="143"/>
      <c r="EV66" s="143"/>
      <c r="EW66" s="143"/>
      <c r="EX66" s="143"/>
      <c r="EY66" s="143"/>
      <c r="EZ66" s="143"/>
      <c r="FA66" s="143"/>
      <c r="FB66" s="143"/>
      <c r="FC66" s="143"/>
      <c r="FD66" s="143"/>
      <c r="FE66" s="143"/>
      <c r="FF66" s="143"/>
      <c r="FG66" s="143"/>
      <c r="FH66" s="143"/>
      <c r="FI66" s="143"/>
      <c r="FJ66" s="143"/>
      <c r="FK66" s="143"/>
      <c r="FL66" s="143"/>
      <c r="FM66" s="143"/>
      <c r="FN66" s="143"/>
      <c r="FO66" s="143"/>
      <c r="FP66" s="143"/>
      <c r="FQ66" s="143"/>
      <c r="FR66" s="143"/>
      <c r="FS66" s="143"/>
      <c r="FT66" s="143"/>
      <c r="FU66" s="143"/>
      <c r="FV66" s="143"/>
      <c r="FW66" s="143"/>
      <c r="FX66" s="143"/>
      <c r="FY66" s="143"/>
      <c r="FZ66" s="143"/>
      <c r="GA66" s="143"/>
      <c r="GB66" s="143"/>
      <c r="GC66" s="143"/>
      <c r="GD66" s="143"/>
      <c r="GE66" s="143"/>
      <c r="GF66" s="143"/>
      <c r="GG66" s="143"/>
      <c r="GH66" s="143"/>
      <c r="GI66" s="143"/>
      <c r="GJ66" s="143"/>
      <c r="GK66" s="143"/>
      <c r="GL66" s="143"/>
      <c r="GM66" s="143"/>
      <c r="GN66" s="143"/>
      <c r="GO66" s="143"/>
      <c r="GP66" s="143"/>
      <c r="GQ66" s="143"/>
      <c r="GR66" s="143"/>
      <c r="GS66" s="143"/>
      <c r="GT66" s="143"/>
      <c r="GU66" s="143"/>
      <c r="GV66" s="143"/>
      <c r="GW66" s="143"/>
      <c r="GX66" s="143"/>
      <c r="GY66" s="143"/>
      <c r="GZ66" s="143"/>
      <c r="HA66" s="143"/>
      <c r="HB66" s="143"/>
      <c r="HC66" s="143"/>
      <c r="HD66" s="143"/>
      <c r="HE66" s="143"/>
      <c r="HF66" s="143"/>
      <c r="HG66" s="143"/>
      <c r="HH66" s="143"/>
      <c r="HI66" s="143"/>
      <c r="HJ66" s="143"/>
      <c r="HK66" s="143"/>
      <c r="HL66" s="143"/>
      <c r="HM66" s="143"/>
      <c r="HN66" s="143"/>
      <c r="HO66" s="143"/>
      <c r="HP66" s="143"/>
      <c r="HQ66" s="143"/>
      <c r="HR66" s="143"/>
      <c r="HS66" s="143"/>
      <c r="HT66" s="143"/>
      <c r="HU66" s="143"/>
      <c r="HV66" s="143"/>
      <c r="HW66" s="143"/>
      <c r="HX66" s="143"/>
      <c r="HY66" s="143"/>
      <c r="HZ66" s="143"/>
      <c r="IA66" s="143"/>
      <c r="IB66" s="143"/>
      <c r="IC66" s="143"/>
    </row>
    <row r="67" spans="1:237" s="144" customFormat="1" ht="15" customHeight="1">
      <c r="A67" s="524" t="s">
        <v>125</v>
      </c>
      <c r="B67" s="512">
        <f>IFERROR(('Financial Statement3'!J162+'Financial Statement3'!J163+'Financial Statement3'!J159+'Financial Statement3'!J136+'Financial Statement3'!J142)*$I$5/$I$6,"-")</f>
        <v>0</v>
      </c>
      <c r="C67" s="512">
        <f t="shared" si="8"/>
        <v>0</v>
      </c>
      <c r="D67" s="512">
        <f>IFERROR(('Financial Statement3'!I162+'Financial Statement3'!I163+'Financial Statement3'!I159+'Financial Statement3'!I136+'Financial Statement3'!I142)*$I$5/$I$6,"-")</f>
        <v>0</v>
      </c>
      <c r="E67" s="512">
        <f t="shared" si="8"/>
        <v>0</v>
      </c>
      <c r="F67" s="512">
        <f>IFERROR(('Financial Statement3'!H162+'Financial Statement3'!H163+'Financial Statement3'!H159+'Financial Statement3'!H136+'Financial Statement3'!H142)*$I$5/$I$6,"-")</f>
        <v>0</v>
      </c>
      <c r="G67" s="512">
        <f t="shared" si="9"/>
        <v>0</v>
      </c>
      <c r="H67" s="512">
        <f>IFERROR(('Financial Statement3'!G162+'Financial Statement3'!G163+'Financial Statement3'!G159+'Financial Statement3'!G136+'Financial Statement3'!G142)*$I$5/$I$6,"-")</f>
        <v>0</v>
      </c>
      <c r="I67" s="517" t="str">
        <f t="shared" si="10"/>
        <v>-</v>
      </c>
      <c r="J67" s="1143" t="s">
        <v>613</v>
      </c>
      <c r="K67" s="1144"/>
      <c r="L67" s="1144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L67" s="143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3"/>
      <c r="BG67" s="143"/>
      <c r="BH67" s="143"/>
      <c r="BI67" s="143"/>
      <c r="BJ67" s="143"/>
      <c r="BK67" s="143"/>
      <c r="BL67" s="143"/>
      <c r="BM67" s="143"/>
      <c r="BN67" s="143"/>
      <c r="BO67" s="143"/>
      <c r="BP67" s="143"/>
      <c r="BQ67" s="143"/>
      <c r="BR67" s="143"/>
      <c r="BS67" s="143"/>
      <c r="BT67" s="143"/>
      <c r="BU67" s="143"/>
      <c r="BV67" s="143"/>
      <c r="BW67" s="143"/>
      <c r="BX67" s="143"/>
      <c r="BY67" s="143"/>
      <c r="BZ67" s="143"/>
      <c r="CA67" s="143"/>
      <c r="CB67" s="143"/>
      <c r="CC67" s="143"/>
      <c r="CD67" s="143"/>
      <c r="CE67" s="143"/>
      <c r="CF67" s="143"/>
      <c r="CG67" s="143"/>
      <c r="CH67" s="143"/>
      <c r="CI67" s="143"/>
      <c r="CJ67" s="143"/>
      <c r="CK67" s="143"/>
      <c r="CL67" s="143"/>
      <c r="CM67" s="143"/>
      <c r="CN67" s="143"/>
      <c r="CO67" s="143"/>
      <c r="CP67" s="143"/>
      <c r="CQ67" s="143"/>
      <c r="CR67" s="143"/>
      <c r="CS67" s="143"/>
      <c r="CT67" s="143"/>
      <c r="CU67" s="143"/>
      <c r="CV67" s="143"/>
      <c r="CW67" s="143"/>
      <c r="CX67" s="143"/>
      <c r="CY67" s="143"/>
      <c r="CZ67" s="143"/>
      <c r="DA67" s="143"/>
      <c r="DB67" s="143"/>
      <c r="DC67" s="143"/>
      <c r="DD67" s="143"/>
      <c r="DE67" s="143"/>
      <c r="DF67" s="143"/>
      <c r="DG67" s="143"/>
      <c r="DH67" s="143"/>
      <c r="DI67" s="143"/>
      <c r="DJ67" s="143"/>
      <c r="DK67" s="143"/>
      <c r="DL67" s="143"/>
      <c r="DM67" s="143"/>
      <c r="DN67" s="143"/>
      <c r="DO67" s="143"/>
      <c r="DP67" s="143"/>
      <c r="DQ67" s="143"/>
      <c r="DR67" s="143"/>
      <c r="DS67" s="143"/>
      <c r="DT67" s="143"/>
      <c r="DU67" s="143"/>
      <c r="DV67" s="143"/>
      <c r="DW67" s="143"/>
      <c r="DX67" s="143"/>
      <c r="DY67" s="143"/>
      <c r="DZ67" s="143"/>
      <c r="EA67" s="143"/>
      <c r="EB67" s="143"/>
      <c r="EC67" s="143"/>
      <c r="ED67" s="143"/>
      <c r="EE67" s="143"/>
      <c r="EF67" s="143"/>
      <c r="EG67" s="143"/>
      <c r="EH67" s="143"/>
      <c r="EI67" s="143"/>
      <c r="EJ67" s="143"/>
      <c r="EK67" s="143"/>
      <c r="EL67" s="143"/>
      <c r="EM67" s="143"/>
      <c r="EN67" s="143"/>
      <c r="EO67" s="143"/>
      <c r="EP67" s="143"/>
      <c r="EQ67" s="143"/>
      <c r="ER67" s="143"/>
      <c r="ES67" s="143"/>
      <c r="ET67" s="143"/>
      <c r="EU67" s="143"/>
      <c r="EV67" s="143"/>
      <c r="EW67" s="143"/>
      <c r="EX67" s="143"/>
      <c r="EY67" s="143"/>
      <c r="EZ67" s="143"/>
      <c r="FA67" s="143"/>
      <c r="FB67" s="143"/>
      <c r="FC67" s="143"/>
      <c r="FD67" s="143"/>
      <c r="FE67" s="143"/>
      <c r="FF67" s="143"/>
      <c r="FG67" s="143"/>
      <c r="FH67" s="143"/>
      <c r="FI67" s="143"/>
      <c r="FJ67" s="143"/>
      <c r="FK67" s="143"/>
      <c r="FL67" s="143"/>
      <c r="FM67" s="143"/>
      <c r="FN67" s="143"/>
      <c r="FO67" s="143"/>
      <c r="FP67" s="143"/>
      <c r="FQ67" s="143"/>
      <c r="FR67" s="143"/>
      <c r="FS67" s="143"/>
      <c r="FT67" s="143"/>
      <c r="FU67" s="143"/>
      <c r="FV67" s="143"/>
      <c r="FW67" s="143"/>
      <c r="FX67" s="143"/>
      <c r="FY67" s="143"/>
      <c r="FZ67" s="143"/>
      <c r="GA67" s="143"/>
      <c r="GB67" s="143"/>
      <c r="GC67" s="143"/>
      <c r="GD67" s="143"/>
      <c r="GE67" s="143"/>
      <c r="GF67" s="143"/>
      <c r="GG67" s="143"/>
      <c r="GH67" s="143"/>
      <c r="GI67" s="143"/>
      <c r="GJ67" s="143"/>
      <c r="GK67" s="143"/>
      <c r="GL67" s="143"/>
      <c r="GM67" s="143"/>
      <c r="GN67" s="143"/>
      <c r="GO67" s="143"/>
      <c r="GP67" s="143"/>
      <c r="GQ67" s="143"/>
      <c r="GR67" s="143"/>
      <c r="GS67" s="143"/>
      <c r="GT67" s="143"/>
      <c r="GU67" s="143"/>
      <c r="GV67" s="143"/>
      <c r="GW67" s="143"/>
      <c r="GX67" s="143"/>
      <c r="GY67" s="143"/>
      <c r="GZ67" s="143"/>
      <c r="HA67" s="143"/>
      <c r="HB67" s="143"/>
      <c r="HC67" s="143"/>
      <c r="HD67" s="143"/>
      <c r="HE67" s="143"/>
      <c r="HF67" s="143"/>
      <c r="HG67" s="143"/>
      <c r="HH67" s="143"/>
      <c r="HI67" s="143"/>
      <c r="HJ67" s="143"/>
      <c r="HK67" s="143"/>
      <c r="HL67" s="143"/>
      <c r="HM67" s="143"/>
      <c r="HN67" s="143"/>
      <c r="HO67" s="143"/>
      <c r="HP67" s="143"/>
      <c r="HQ67" s="143"/>
      <c r="HR67" s="143"/>
      <c r="HS67" s="143"/>
      <c r="HT67" s="143"/>
      <c r="HU67" s="143"/>
      <c r="HV67" s="143"/>
      <c r="HW67" s="143"/>
      <c r="HX67" s="143"/>
      <c r="HY67" s="143"/>
      <c r="HZ67" s="143"/>
      <c r="IA67" s="143"/>
      <c r="IB67" s="143"/>
      <c r="IC67" s="143"/>
    </row>
    <row r="68" spans="1:237" s="183" customFormat="1" ht="15.75" customHeight="1">
      <c r="A68" s="557" t="s">
        <v>30</v>
      </c>
      <c r="B68" s="560">
        <f>IFERROR(B61+B63+B62,"0.00")</f>
        <v>0</v>
      </c>
      <c r="C68" s="560">
        <f t="shared" si="8"/>
        <v>0</v>
      </c>
      <c r="D68" s="560">
        <f>IFERROR(D61+D63+D62,"0.00")</f>
        <v>0</v>
      </c>
      <c r="E68" s="560">
        <f t="shared" si="8"/>
        <v>0</v>
      </c>
      <c r="F68" s="560">
        <f>IFERROR(F61+F63+F62,"0.00")</f>
        <v>0</v>
      </c>
      <c r="G68" s="560">
        <f t="shared" si="9"/>
        <v>0</v>
      </c>
      <c r="H68" s="560">
        <f>IFERROR(H61+H63+H62,"0.00")</f>
        <v>0</v>
      </c>
      <c r="I68" s="642">
        <f t="shared" si="10"/>
        <v>0</v>
      </c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87"/>
      <c r="AB68" s="587"/>
      <c r="AC68" s="587"/>
      <c r="AD68" s="587"/>
      <c r="AE68" s="587"/>
      <c r="AF68" s="587"/>
      <c r="AG68" s="587"/>
      <c r="AH68" s="587"/>
      <c r="AI68" s="587"/>
      <c r="AJ68" s="587"/>
      <c r="AK68" s="587"/>
      <c r="AL68" s="587"/>
      <c r="AM68" s="587"/>
      <c r="AN68" s="587"/>
      <c r="AO68" s="587"/>
      <c r="AP68" s="587"/>
      <c r="AQ68" s="587"/>
      <c r="AR68" s="587"/>
      <c r="AS68" s="587"/>
      <c r="AT68" s="587"/>
      <c r="AU68" s="587"/>
      <c r="AV68" s="587"/>
      <c r="AW68" s="587"/>
      <c r="AX68" s="587"/>
      <c r="AY68" s="587"/>
      <c r="AZ68" s="587"/>
      <c r="BA68" s="587"/>
      <c r="BB68" s="587"/>
      <c r="BC68" s="587"/>
      <c r="BD68" s="587"/>
      <c r="BE68" s="587"/>
      <c r="BF68" s="587"/>
      <c r="BG68" s="587"/>
      <c r="BH68" s="587"/>
      <c r="BI68" s="587"/>
      <c r="BJ68" s="587"/>
      <c r="BK68" s="587"/>
      <c r="BL68" s="587"/>
      <c r="BM68" s="587"/>
      <c r="BN68" s="587"/>
      <c r="BO68" s="587"/>
      <c r="BP68" s="587"/>
      <c r="BQ68" s="587"/>
      <c r="BR68" s="587"/>
      <c r="BS68" s="587"/>
      <c r="BT68" s="587"/>
      <c r="BU68" s="587"/>
      <c r="BV68" s="587"/>
      <c r="BW68" s="587"/>
      <c r="BX68" s="587"/>
      <c r="BY68" s="587"/>
      <c r="BZ68" s="587"/>
      <c r="CA68" s="587"/>
      <c r="CB68" s="587"/>
      <c r="CC68" s="587"/>
      <c r="CD68" s="587"/>
      <c r="CE68" s="587"/>
      <c r="CF68" s="587"/>
      <c r="CG68" s="587"/>
      <c r="CH68" s="587"/>
      <c r="CI68" s="587"/>
      <c r="CJ68" s="587"/>
      <c r="CK68" s="587"/>
      <c r="CL68" s="587"/>
      <c r="CM68" s="587"/>
      <c r="CN68" s="587"/>
      <c r="CO68" s="587"/>
      <c r="CP68" s="587"/>
      <c r="CQ68" s="587"/>
      <c r="CR68" s="587"/>
      <c r="CS68" s="587"/>
      <c r="CT68" s="587"/>
      <c r="CU68" s="587"/>
      <c r="CV68" s="587"/>
      <c r="CW68" s="587"/>
      <c r="CX68" s="587"/>
      <c r="CY68" s="587"/>
      <c r="CZ68" s="587"/>
      <c r="DA68" s="587"/>
      <c r="DB68" s="587"/>
      <c r="DC68" s="587"/>
      <c r="DD68" s="587"/>
      <c r="DE68" s="587"/>
      <c r="DF68" s="587"/>
      <c r="DG68" s="587"/>
      <c r="DH68" s="587"/>
      <c r="DI68" s="587"/>
      <c r="DJ68" s="587"/>
      <c r="DK68" s="587"/>
      <c r="DL68" s="587"/>
      <c r="DM68" s="587"/>
      <c r="DN68" s="587"/>
      <c r="DO68" s="587"/>
      <c r="DP68" s="587"/>
      <c r="DQ68" s="587"/>
      <c r="DR68" s="587"/>
      <c r="DS68" s="587"/>
      <c r="DT68" s="587"/>
      <c r="DU68" s="587"/>
      <c r="DV68" s="587"/>
      <c r="DW68" s="587"/>
      <c r="DX68" s="587"/>
      <c r="DY68" s="587"/>
      <c r="DZ68" s="587"/>
      <c r="EA68" s="587"/>
      <c r="EB68" s="587"/>
      <c r="EC68" s="587"/>
      <c r="ED68" s="587"/>
      <c r="EE68" s="587"/>
      <c r="EF68" s="587"/>
      <c r="EG68" s="587"/>
      <c r="EH68" s="587"/>
      <c r="EI68" s="587"/>
      <c r="EJ68" s="587"/>
      <c r="EK68" s="587"/>
      <c r="EL68" s="587"/>
      <c r="EM68" s="587"/>
      <c r="EN68" s="587"/>
      <c r="EO68" s="587"/>
      <c r="EP68" s="587"/>
      <c r="EQ68" s="587"/>
      <c r="ER68" s="587"/>
      <c r="ES68" s="587"/>
      <c r="ET68" s="587"/>
      <c r="EU68" s="587"/>
      <c r="EV68" s="587"/>
      <c r="EW68" s="587"/>
      <c r="EX68" s="587"/>
      <c r="EY68" s="587"/>
      <c r="EZ68" s="587"/>
      <c r="FA68" s="587"/>
      <c r="FB68" s="587"/>
      <c r="FC68" s="587"/>
      <c r="FD68" s="587"/>
      <c r="FE68" s="587"/>
      <c r="FF68" s="587"/>
      <c r="FG68" s="587"/>
      <c r="FH68" s="587"/>
      <c r="FI68" s="587"/>
      <c r="FJ68" s="587"/>
      <c r="FK68" s="587"/>
      <c r="FL68" s="587"/>
      <c r="FM68" s="587"/>
      <c r="FN68" s="587"/>
      <c r="FO68" s="587"/>
      <c r="FP68" s="587"/>
      <c r="FQ68" s="587"/>
      <c r="FR68" s="587"/>
      <c r="FS68" s="587"/>
      <c r="FT68" s="587"/>
      <c r="FU68" s="587"/>
      <c r="FV68" s="587"/>
      <c r="FW68" s="587"/>
      <c r="FX68" s="587"/>
      <c r="FY68" s="587"/>
      <c r="FZ68" s="587"/>
      <c r="GA68" s="587"/>
      <c r="GB68" s="587"/>
      <c r="GC68" s="587"/>
      <c r="GD68" s="587"/>
      <c r="GE68" s="587"/>
      <c r="GF68" s="587"/>
      <c r="GG68" s="587"/>
      <c r="GH68" s="587"/>
      <c r="GI68" s="587"/>
      <c r="GJ68" s="587"/>
      <c r="GK68" s="587"/>
      <c r="GL68" s="587"/>
      <c r="GM68" s="587"/>
      <c r="GN68" s="587"/>
      <c r="GO68" s="587"/>
      <c r="GP68" s="587"/>
      <c r="GQ68" s="587"/>
      <c r="GR68" s="587"/>
      <c r="GS68" s="587"/>
      <c r="GT68" s="587"/>
      <c r="GU68" s="587"/>
      <c r="GV68" s="587"/>
      <c r="GW68" s="587"/>
      <c r="GX68" s="587"/>
      <c r="GY68" s="587"/>
      <c r="GZ68" s="587"/>
      <c r="HA68" s="587"/>
      <c r="HB68" s="587"/>
      <c r="HC68" s="587"/>
      <c r="HD68" s="587"/>
      <c r="HE68" s="587"/>
      <c r="HF68" s="587"/>
      <c r="HG68" s="587"/>
      <c r="HH68" s="587"/>
      <c r="HI68" s="587"/>
      <c r="HJ68" s="587"/>
      <c r="HK68" s="587"/>
      <c r="HL68" s="587"/>
      <c r="HM68" s="587"/>
      <c r="HN68" s="587"/>
      <c r="HO68" s="587"/>
      <c r="HP68" s="587"/>
      <c r="HQ68" s="587"/>
      <c r="HR68" s="587"/>
      <c r="HS68" s="587"/>
      <c r="HT68" s="587"/>
      <c r="HU68" s="587"/>
      <c r="HV68" s="587"/>
      <c r="HW68" s="587"/>
      <c r="HX68" s="587"/>
      <c r="HY68" s="587"/>
      <c r="HZ68" s="587"/>
      <c r="IA68" s="587"/>
      <c r="IB68" s="587"/>
      <c r="IC68" s="587"/>
    </row>
    <row r="69" spans="1:237">
      <c r="A69" s="592" t="s">
        <v>31</v>
      </c>
      <c r="B69" s="594">
        <f>IFERROR(B50+B51+B55+B56+B59+B63+B62,"0.00")</f>
        <v>0</v>
      </c>
      <c r="C69" s="593">
        <f t="shared" si="8"/>
        <v>0</v>
      </c>
      <c r="D69" s="594">
        <f>IFERROR(D50+D51+D55+D56+D59+D63+D62,"0.00")</f>
        <v>0</v>
      </c>
      <c r="E69" s="593">
        <f t="shared" si="8"/>
        <v>0</v>
      </c>
      <c r="F69" s="594">
        <f>IFERROR(F50+F51+F55+F56+F59+F63+F62,"0.00")</f>
        <v>0</v>
      </c>
      <c r="G69" s="593">
        <f t="shared" si="9"/>
        <v>0</v>
      </c>
      <c r="H69" s="594">
        <f>IFERROR(H50+H51+H55+H56+H59+H63+H62,"0.00")</f>
        <v>0</v>
      </c>
      <c r="I69" s="643">
        <f t="shared" si="10"/>
        <v>0</v>
      </c>
    </row>
    <row r="70" spans="1:237">
      <c r="A70" s="525" t="s">
        <v>32</v>
      </c>
      <c r="B70" s="512">
        <f>IFERROR(('Financial Statement3'!J169+'Financial Statement3'!J195)*$I$5/$I$6,"-")</f>
        <v>0</v>
      </c>
      <c r="C70" s="512">
        <f t="shared" si="8"/>
        <v>0</v>
      </c>
      <c r="D70" s="512">
        <f>IFERROR(('Financial Statement3'!I169+'Financial Statement3'!I195)*$I$5/$I$6,"-")</f>
        <v>0</v>
      </c>
      <c r="E70" s="512">
        <f t="shared" si="8"/>
        <v>0</v>
      </c>
      <c r="F70" s="512">
        <f>IFERROR(('Financial Statement3'!H169+'Financial Statement3'!H195)*$I$5/$I$6,"-")</f>
        <v>0</v>
      </c>
      <c r="G70" s="512">
        <f t="shared" si="9"/>
        <v>0</v>
      </c>
      <c r="H70" s="512">
        <f>IFERROR(('Financial Statement3'!G169+'Financial Statement3'!G195)*$I$5/$I$6,"-")</f>
        <v>0</v>
      </c>
      <c r="I70" s="517">
        <f t="shared" si="10"/>
        <v>0</v>
      </c>
    </row>
    <row r="71" spans="1:237" s="183" customFormat="1" ht="15.75" customHeight="1">
      <c r="A71" s="557" t="s">
        <v>33</v>
      </c>
      <c r="B71" s="560">
        <f>SUM(B72:B75)</f>
        <v>0</v>
      </c>
      <c r="C71" s="560">
        <f t="shared" si="8"/>
        <v>0</v>
      </c>
      <c r="D71" s="560">
        <f>SUM(D72:D75)</f>
        <v>0</v>
      </c>
      <c r="E71" s="560">
        <f t="shared" si="8"/>
        <v>0</v>
      </c>
      <c r="F71" s="560">
        <f>SUM(F72:F75)</f>
        <v>0</v>
      </c>
      <c r="G71" s="560">
        <f t="shared" si="9"/>
        <v>0</v>
      </c>
      <c r="H71" s="560">
        <f>SUM(H72:H75)</f>
        <v>0</v>
      </c>
      <c r="I71" s="642">
        <f t="shared" si="10"/>
        <v>0</v>
      </c>
      <c r="J71" s="587"/>
      <c r="K71" s="587"/>
      <c r="L71" s="587"/>
      <c r="M71" s="587"/>
      <c r="N71" s="587"/>
      <c r="O71" s="587"/>
      <c r="P71" s="587"/>
      <c r="Q71" s="587"/>
      <c r="R71" s="587"/>
      <c r="S71" s="587"/>
      <c r="T71" s="587"/>
      <c r="U71" s="587"/>
      <c r="V71" s="587"/>
      <c r="W71" s="587"/>
      <c r="X71" s="587"/>
      <c r="Y71" s="587"/>
      <c r="Z71" s="587"/>
      <c r="AA71" s="587"/>
      <c r="AB71" s="587"/>
      <c r="AC71" s="587"/>
      <c r="AD71" s="587"/>
      <c r="AE71" s="587"/>
      <c r="AF71" s="587"/>
      <c r="AG71" s="587"/>
      <c r="AH71" s="587"/>
      <c r="AI71" s="587"/>
      <c r="AJ71" s="587"/>
      <c r="AK71" s="587"/>
      <c r="AL71" s="587"/>
      <c r="AM71" s="587"/>
      <c r="AN71" s="587"/>
      <c r="AO71" s="587"/>
      <c r="AP71" s="587"/>
      <c r="AQ71" s="587"/>
      <c r="AR71" s="587"/>
      <c r="AS71" s="587"/>
      <c r="AT71" s="587"/>
      <c r="AU71" s="587"/>
      <c r="AV71" s="587"/>
      <c r="AW71" s="587"/>
      <c r="AX71" s="587"/>
      <c r="AY71" s="587"/>
      <c r="AZ71" s="587"/>
      <c r="BA71" s="587"/>
      <c r="BB71" s="587"/>
      <c r="BC71" s="587"/>
      <c r="BD71" s="587"/>
      <c r="BE71" s="587"/>
      <c r="BF71" s="587"/>
      <c r="BG71" s="587"/>
      <c r="BH71" s="587"/>
      <c r="BI71" s="587"/>
      <c r="BJ71" s="587"/>
      <c r="BK71" s="587"/>
      <c r="BL71" s="587"/>
      <c r="BM71" s="587"/>
      <c r="BN71" s="587"/>
      <c r="BO71" s="587"/>
      <c r="BP71" s="587"/>
      <c r="BQ71" s="587"/>
      <c r="BR71" s="587"/>
      <c r="BS71" s="587"/>
      <c r="BT71" s="587"/>
      <c r="BU71" s="587"/>
      <c r="BV71" s="587"/>
      <c r="BW71" s="587"/>
      <c r="BX71" s="587"/>
      <c r="BY71" s="587"/>
      <c r="BZ71" s="587"/>
      <c r="CA71" s="587"/>
      <c r="CB71" s="587"/>
      <c r="CC71" s="587"/>
      <c r="CD71" s="587"/>
      <c r="CE71" s="587"/>
      <c r="CF71" s="587"/>
      <c r="CG71" s="587"/>
      <c r="CH71" s="587"/>
      <c r="CI71" s="587"/>
      <c r="CJ71" s="587"/>
      <c r="CK71" s="587"/>
      <c r="CL71" s="587"/>
      <c r="CM71" s="587"/>
      <c r="CN71" s="587"/>
      <c r="CO71" s="587"/>
      <c r="CP71" s="587"/>
      <c r="CQ71" s="587"/>
      <c r="CR71" s="587"/>
      <c r="CS71" s="587"/>
      <c r="CT71" s="587"/>
      <c r="CU71" s="587"/>
      <c r="CV71" s="587"/>
      <c r="CW71" s="587"/>
      <c r="CX71" s="587"/>
      <c r="CY71" s="587"/>
      <c r="CZ71" s="587"/>
      <c r="DA71" s="587"/>
      <c r="DB71" s="587"/>
      <c r="DC71" s="587"/>
      <c r="DD71" s="587"/>
      <c r="DE71" s="587"/>
      <c r="DF71" s="587"/>
      <c r="DG71" s="587"/>
      <c r="DH71" s="587"/>
      <c r="DI71" s="587"/>
      <c r="DJ71" s="587"/>
      <c r="DK71" s="587"/>
      <c r="DL71" s="587"/>
      <c r="DM71" s="587"/>
      <c r="DN71" s="587"/>
      <c r="DO71" s="587"/>
      <c r="DP71" s="587"/>
      <c r="DQ71" s="587"/>
      <c r="DR71" s="587"/>
      <c r="DS71" s="587"/>
      <c r="DT71" s="587"/>
      <c r="DU71" s="587"/>
      <c r="DV71" s="587"/>
      <c r="DW71" s="587"/>
      <c r="DX71" s="587"/>
      <c r="DY71" s="587"/>
      <c r="DZ71" s="587"/>
      <c r="EA71" s="587"/>
      <c r="EB71" s="587"/>
      <c r="EC71" s="587"/>
      <c r="ED71" s="587"/>
      <c r="EE71" s="587"/>
      <c r="EF71" s="587"/>
      <c r="EG71" s="587"/>
      <c r="EH71" s="587"/>
      <c r="EI71" s="587"/>
      <c r="EJ71" s="587"/>
      <c r="EK71" s="587"/>
      <c r="EL71" s="587"/>
      <c r="EM71" s="587"/>
      <c r="EN71" s="587"/>
      <c r="EO71" s="587"/>
      <c r="EP71" s="587"/>
      <c r="EQ71" s="587"/>
      <c r="ER71" s="587"/>
      <c r="ES71" s="587"/>
      <c r="ET71" s="587"/>
      <c r="EU71" s="587"/>
      <c r="EV71" s="587"/>
      <c r="EW71" s="587"/>
      <c r="EX71" s="587"/>
      <c r="EY71" s="587"/>
      <c r="EZ71" s="587"/>
      <c r="FA71" s="587"/>
      <c r="FB71" s="587"/>
      <c r="FC71" s="587"/>
      <c r="FD71" s="587"/>
      <c r="FE71" s="587"/>
      <c r="FF71" s="587"/>
      <c r="FG71" s="587"/>
      <c r="FH71" s="587"/>
      <c r="FI71" s="587"/>
      <c r="FJ71" s="587"/>
      <c r="FK71" s="587"/>
      <c r="FL71" s="587"/>
      <c r="FM71" s="587"/>
      <c r="FN71" s="587"/>
      <c r="FO71" s="587"/>
      <c r="FP71" s="587"/>
      <c r="FQ71" s="587"/>
      <c r="FR71" s="587"/>
      <c r="FS71" s="587"/>
      <c r="FT71" s="587"/>
      <c r="FU71" s="587"/>
      <c r="FV71" s="587"/>
      <c r="FW71" s="587"/>
      <c r="FX71" s="587"/>
      <c r="FY71" s="587"/>
      <c r="FZ71" s="587"/>
      <c r="GA71" s="587"/>
      <c r="GB71" s="587"/>
      <c r="GC71" s="587"/>
      <c r="GD71" s="587"/>
      <c r="GE71" s="587"/>
      <c r="GF71" s="587"/>
      <c r="GG71" s="587"/>
      <c r="GH71" s="587"/>
      <c r="GI71" s="587"/>
      <c r="GJ71" s="587"/>
      <c r="GK71" s="587"/>
      <c r="GL71" s="587"/>
      <c r="GM71" s="587"/>
      <c r="GN71" s="587"/>
      <c r="GO71" s="587"/>
      <c r="GP71" s="587"/>
      <c r="GQ71" s="587"/>
      <c r="GR71" s="587"/>
      <c r="GS71" s="587"/>
      <c r="GT71" s="587"/>
      <c r="GU71" s="587"/>
      <c r="GV71" s="587"/>
      <c r="GW71" s="587"/>
      <c r="GX71" s="587"/>
      <c r="GY71" s="587"/>
      <c r="GZ71" s="587"/>
      <c r="HA71" s="587"/>
      <c r="HB71" s="587"/>
      <c r="HC71" s="587"/>
      <c r="HD71" s="587"/>
      <c r="HE71" s="587"/>
      <c r="HF71" s="587"/>
      <c r="HG71" s="587"/>
      <c r="HH71" s="587"/>
      <c r="HI71" s="587"/>
      <c r="HJ71" s="587"/>
      <c r="HK71" s="587"/>
      <c r="HL71" s="587"/>
      <c r="HM71" s="587"/>
      <c r="HN71" s="587"/>
      <c r="HO71" s="587"/>
      <c r="HP71" s="587"/>
      <c r="HQ71" s="587"/>
      <c r="HR71" s="587"/>
      <c r="HS71" s="587"/>
      <c r="HT71" s="587"/>
      <c r="HU71" s="587"/>
      <c r="HV71" s="587"/>
      <c r="HW71" s="587"/>
      <c r="HX71" s="587"/>
      <c r="HY71" s="587"/>
      <c r="HZ71" s="587"/>
      <c r="IA71" s="587"/>
      <c r="IB71" s="587"/>
      <c r="IC71" s="587"/>
    </row>
    <row r="72" spans="1:237" ht="30">
      <c r="A72" s="526" t="s">
        <v>176</v>
      </c>
      <c r="B72" s="512">
        <f>IFERROR(('Financial Statement3'!J180+'Financial Statement3'!J181+'Financial Statement3'!J201+'Financial Statement3'!J204)*$I$5/$I$6,"-")</f>
        <v>0</v>
      </c>
      <c r="C72" s="512">
        <f t="shared" si="8"/>
        <v>0</v>
      </c>
      <c r="D72" s="512">
        <f>IFERROR(('Financial Statement3'!I180+'Financial Statement3'!I181+'Financial Statement3'!I201+'Financial Statement3'!I204)*$I$5/$I$6,"-")</f>
        <v>0</v>
      </c>
      <c r="E72" s="512">
        <f t="shared" si="8"/>
        <v>0</v>
      </c>
      <c r="F72" s="512">
        <f>IFERROR(('Financial Statement3'!H180+'Financial Statement3'!H181+'Financial Statement3'!H201+'Financial Statement3'!H204)*$I$5/$I$6,"-")</f>
        <v>0</v>
      </c>
      <c r="G72" s="512">
        <f t="shared" si="9"/>
        <v>0</v>
      </c>
      <c r="H72" s="512">
        <f>IFERROR(('Financial Statement3'!G180+'Financial Statement3'!G181+'Financial Statement3'!G201+'Financial Statement3'!G204)*$I$5/$I$6,"-")</f>
        <v>0</v>
      </c>
      <c r="I72" s="517">
        <f t="shared" si="10"/>
        <v>0</v>
      </c>
    </row>
    <row r="73" spans="1:237">
      <c r="A73" s="526" t="s">
        <v>177</v>
      </c>
      <c r="B73" s="512">
        <f>IFERROR(('Financial Statement3'!J184)*$I$5/$I$6,"-")</f>
        <v>0</v>
      </c>
      <c r="C73" s="512">
        <f t="shared" si="8"/>
        <v>0</v>
      </c>
      <c r="D73" s="512">
        <f>IFERROR(('Financial Statement3'!I184)*$I$5/$I$6,"-")</f>
        <v>0</v>
      </c>
      <c r="E73" s="512">
        <f t="shared" si="8"/>
        <v>0</v>
      </c>
      <c r="F73" s="512">
        <f>IFERROR(('Financial Statement3'!H184)*$I$5/$I$6,"-")</f>
        <v>0</v>
      </c>
      <c r="G73" s="512">
        <f t="shared" si="9"/>
        <v>0</v>
      </c>
      <c r="H73" s="512">
        <f>IFERROR(('Financial Statement3'!G184)*$I$5/$I$6,"-")</f>
        <v>0</v>
      </c>
      <c r="I73" s="517">
        <f t="shared" si="10"/>
        <v>0</v>
      </c>
    </row>
    <row r="74" spans="1:237">
      <c r="A74" s="527" t="s">
        <v>178</v>
      </c>
      <c r="B74" s="512">
        <f>IFERROR(('Financial Statement3'!J182+'Financial Statement3'!J205)*$I$5/$I$6,"-")</f>
        <v>0</v>
      </c>
      <c r="C74" s="512">
        <f t="shared" si="8"/>
        <v>0</v>
      </c>
      <c r="D74" s="512">
        <f>IFERROR(('Financial Statement3'!I182+'Financial Statement3'!I205)*$I$5/$I$6,"-")</f>
        <v>0</v>
      </c>
      <c r="E74" s="512">
        <f t="shared" si="8"/>
        <v>0</v>
      </c>
      <c r="F74" s="512">
        <f>IFERROR(('Financial Statement3'!H182+'Financial Statement3'!H205)*$I$5/$I$6,"-")</f>
        <v>0</v>
      </c>
      <c r="G74" s="512">
        <f t="shared" si="9"/>
        <v>0</v>
      </c>
      <c r="H74" s="512">
        <f>IFERROR(('Financial Statement3'!G182+'Financial Statement3'!G205)*$I$5/$I$6,"-")</f>
        <v>0</v>
      </c>
      <c r="I74" s="517">
        <f t="shared" si="10"/>
        <v>0</v>
      </c>
    </row>
    <row r="75" spans="1:237">
      <c r="A75" s="526" t="s">
        <v>179</v>
      </c>
      <c r="B75" s="512">
        <f>IFERROR(('Financial Statement3'!J185+'Financial Statement3'!J206)*$I$5/$I$6,"-")</f>
        <v>0</v>
      </c>
      <c r="C75" s="512">
        <f t="shared" si="8"/>
        <v>0</v>
      </c>
      <c r="D75" s="512">
        <f>IFERROR(('Financial Statement3'!I185+'Financial Statement3'!I206)*$I$5/$I$6,"-")</f>
        <v>0</v>
      </c>
      <c r="E75" s="512">
        <f t="shared" si="8"/>
        <v>0</v>
      </c>
      <c r="F75" s="512">
        <f>IFERROR(('Financial Statement3'!H185+'Financial Statement3'!H206)*$I$5/$I$6,"-")</f>
        <v>0</v>
      </c>
      <c r="G75" s="512">
        <f t="shared" si="9"/>
        <v>0</v>
      </c>
      <c r="H75" s="512">
        <f>IFERROR(('Financial Statement3'!G185+'Financial Statement3'!G206)*$I$5/$I$6,"-")</f>
        <v>0</v>
      </c>
      <c r="I75" s="517">
        <f t="shared" si="10"/>
        <v>0</v>
      </c>
    </row>
    <row r="76" spans="1:237" s="183" customFormat="1" ht="15.75" customHeight="1">
      <c r="A76" s="557" t="s">
        <v>34</v>
      </c>
      <c r="B76" s="560">
        <f>IFERROR(B77+B78+B81+B82+B85,"0.00")</f>
        <v>0</v>
      </c>
      <c r="C76" s="560">
        <f>IFERROR(+B76-D76,"-")</f>
        <v>0</v>
      </c>
      <c r="D76" s="560">
        <f>IFERROR(D77+D78+D81+D82+D85,"0.00")</f>
        <v>0</v>
      </c>
      <c r="E76" s="560">
        <f>IFERROR(+D76-F76,"-")</f>
        <v>0</v>
      </c>
      <c r="F76" s="560">
        <f>IFERROR(F77+F78+F81+F82+F85,"0.00")</f>
        <v>0</v>
      </c>
      <c r="G76" s="560">
        <f>IFERROR(+F76-H76,"-")</f>
        <v>0</v>
      </c>
      <c r="H76" s="560">
        <f>IFERROR(H77+H78+H81+H82+H85,"0.00")</f>
        <v>0</v>
      </c>
      <c r="I76" s="642">
        <f>IFERROR(+H76-J76,"-")</f>
        <v>0</v>
      </c>
      <c r="J76" s="587"/>
      <c r="K76" s="587"/>
      <c r="L76" s="587"/>
      <c r="M76" s="587"/>
      <c r="N76" s="587"/>
      <c r="O76" s="587"/>
      <c r="P76" s="587"/>
      <c r="Q76" s="587"/>
      <c r="R76" s="587"/>
      <c r="S76" s="587"/>
      <c r="T76" s="587"/>
      <c r="U76" s="587"/>
      <c r="V76" s="587"/>
      <c r="W76" s="587"/>
      <c r="X76" s="587"/>
      <c r="Y76" s="587"/>
      <c r="Z76" s="587"/>
      <c r="AA76" s="587"/>
      <c r="AB76" s="587"/>
      <c r="AC76" s="587"/>
      <c r="AD76" s="587"/>
      <c r="AE76" s="587"/>
      <c r="AF76" s="587"/>
      <c r="AG76" s="587"/>
      <c r="AH76" s="587"/>
      <c r="AI76" s="587"/>
      <c r="AJ76" s="587"/>
      <c r="AK76" s="587"/>
      <c r="AL76" s="587"/>
      <c r="AM76" s="587"/>
      <c r="AN76" s="587"/>
      <c r="AO76" s="587"/>
      <c r="AP76" s="587"/>
      <c r="AQ76" s="587"/>
      <c r="AR76" s="587"/>
      <c r="AS76" s="587"/>
      <c r="AT76" s="587"/>
      <c r="AU76" s="587"/>
      <c r="AV76" s="587"/>
      <c r="AW76" s="587"/>
      <c r="AX76" s="587"/>
      <c r="AY76" s="587"/>
      <c r="AZ76" s="587"/>
      <c r="BA76" s="587"/>
      <c r="BB76" s="587"/>
      <c r="BC76" s="587"/>
      <c r="BD76" s="587"/>
      <c r="BE76" s="587"/>
      <c r="BF76" s="587"/>
      <c r="BG76" s="587"/>
      <c r="BH76" s="587"/>
      <c r="BI76" s="587"/>
      <c r="BJ76" s="587"/>
      <c r="BK76" s="587"/>
      <c r="BL76" s="587"/>
      <c r="BM76" s="587"/>
      <c r="BN76" s="587"/>
      <c r="BO76" s="587"/>
      <c r="BP76" s="587"/>
      <c r="BQ76" s="587"/>
      <c r="BR76" s="587"/>
      <c r="BS76" s="587"/>
      <c r="BT76" s="587"/>
      <c r="BU76" s="587"/>
      <c r="BV76" s="587"/>
      <c r="BW76" s="587"/>
      <c r="BX76" s="587"/>
      <c r="BY76" s="587"/>
      <c r="BZ76" s="587"/>
      <c r="CA76" s="587"/>
      <c r="CB76" s="587"/>
      <c r="CC76" s="587"/>
      <c r="CD76" s="587"/>
      <c r="CE76" s="587"/>
      <c r="CF76" s="587"/>
      <c r="CG76" s="587"/>
      <c r="CH76" s="587"/>
      <c r="CI76" s="587"/>
      <c r="CJ76" s="587"/>
      <c r="CK76" s="587"/>
      <c r="CL76" s="587"/>
      <c r="CM76" s="587"/>
      <c r="CN76" s="587"/>
      <c r="CO76" s="587"/>
      <c r="CP76" s="587"/>
      <c r="CQ76" s="587"/>
      <c r="CR76" s="587"/>
      <c r="CS76" s="587"/>
      <c r="CT76" s="587"/>
      <c r="CU76" s="587"/>
      <c r="CV76" s="587"/>
      <c r="CW76" s="587"/>
      <c r="CX76" s="587"/>
      <c r="CY76" s="587"/>
      <c r="CZ76" s="587"/>
      <c r="DA76" s="587"/>
      <c r="DB76" s="587"/>
      <c r="DC76" s="587"/>
      <c r="DD76" s="587"/>
      <c r="DE76" s="587"/>
      <c r="DF76" s="587"/>
      <c r="DG76" s="587"/>
      <c r="DH76" s="587"/>
      <c r="DI76" s="587"/>
      <c r="DJ76" s="587"/>
      <c r="DK76" s="587"/>
      <c r="DL76" s="587"/>
      <c r="DM76" s="587"/>
      <c r="DN76" s="587"/>
      <c r="DO76" s="587"/>
      <c r="DP76" s="587"/>
      <c r="DQ76" s="587"/>
      <c r="DR76" s="587"/>
      <c r="DS76" s="587"/>
      <c r="DT76" s="587"/>
      <c r="DU76" s="587"/>
      <c r="DV76" s="587"/>
      <c r="DW76" s="587"/>
      <c r="DX76" s="587"/>
      <c r="DY76" s="587"/>
      <c r="DZ76" s="587"/>
      <c r="EA76" s="587"/>
      <c r="EB76" s="587"/>
      <c r="EC76" s="587"/>
      <c r="ED76" s="587"/>
      <c r="EE76" s="587"/>
      <c r="EF76" s="587"/>
      <c r="EG76" s="587"/>
      <c r="EH76" s="587"/>
      <c r="EI76" s="587"/>
      <c r="EJ76" s="587"/>
      <c r="EK76" s="587"/>
      <c r="EL76" s="587"/>
      <c r="EM76" s="587"/>
      <c r="EN76" s="587"/>
      <c r="EO76" s="587"/>
      <c r="EP76" s="587"/>
      <c r="EQ76" s="587"/>
      <c r="ER76" s="587"/>
      <c r="ES76" s="587"/>
      <c r="ET76" s="587"/>
      <c r="EU76" s="587"/>
      <c r="EV76" s="587"/>
      <c r="EW76" s="587"/>
      <c r="EX76" s="587"/>
      <c r="EY76" s="587"/>
      <c r="EZ76" s="587"/>
      <c r="FA76" s="587"/>
      <c r="FB76" s="587"/>
      <c r="FC76" s="587"/>
      <c r="FD76" s="587"/>
      <c r="FE76" s="587"/>
      <c r="FF76" s="587"/>
      <c r="FG76" s="587"/>
      <c r="FH76" s="587"/>
      <c r="FI76" s="587"/>
      <c r="FJ76" s="587"/>
      <c r="FK76" s="587"/>
      <c r="FL76" s="587"/>
      <c r="FM76" s="587"/>
      <c r="FN76" s="587"/>
      <c r="FO76" s="587"/>
      <c r="FP76" s="587"/>
      <c r="FQ76" s="587"/>
      <c r="FR76" s="587"/>
      <c r="FS76" s="587"/>
      <c r="FT76" s="587"/>
      <c r="FU76" s="587"/>
      <c r="FV76" s="587"/>
      <c r="FW76" s="587"/>
      <c r="FX76" s="587"/>
      <c r="FY76" s="587"/>
      <c r="FZ76" s="587"/>
      <c r="GA76" s="587"/>
      <c r="GB76" s="587"/>
      <c r="GC76" s="587"/>
      <c r="GD76" s="587"/>
      <c r="GE76" s="587"/>
      <c r="GF76" s="587"/>
      <c r="GG76" s="587"/>
      <c r="GH76" s="587"/>
      <c r="GI76" s="587"/>
      <c r="GJ76" s="587"/>
      <c r="GK76" s="587"/>
      <c r="GL76" s="587"/>
      <c r="GM76" s="587"/>
      <c r="GN76" s="587"/>
      <c r="GO76" s="587"/>
      <c r="GP76" s="587"/>
      <c r="GQ76" s="587"/>
      <c r="GR76" s="587"/>
      <c r="GS76" s="587"/>
      <c r="GT76" s="587"/>
      <c r="GU76" s="587"/>
      <c r="GV76" s="587"/>
      <c r="GW76" s="587"/>
      <c r="GX76" s="587"/>
      <c r="GY76" s="587"/>
      <c r="GZ76" s="587"/>
      <c r="HA76" s="587"/>
      <c r="HB76" s="587"/>
      <c r="HC76" s="587"/>
      <c r="HD76" s="587"/>
      <c r="HE76" s="587"/>
      <c r="HF76" s="587"/>
      <c r="HG76" s="587"/>
      <c r="HH76" s="587"/>
      <c r="HI76" s="587"/>
      <c r="HJ76" s="587"/>
      <c r="HK76" s="587"/>
      <c r="HL76" s="587"/>
      <c r="HM76" s="587"/>
      <c r="HN76" s="587"/>
      <c r="HO76" s="587"/>
      <c r="HP76" s="587"/>
      <c r="HQ76" s="587"/>
      <c r="HR76" s="587"/>
      <c r="HS76" s="587"/>
      <c r="HT76" s="587"/>
      <c r="HU76" s="587"/>
      <c r="HV76" s="587"/>
      <c r="HW76" s="587"/>
      <c r="HX76" s="587"/>
      <c r="HY76" s="587"/>
      <c r="HZ76" s="587"/>
      <c r="IA76" s="587"/>
      <c r="IB76" s="587"/>
      <c r="IC76" s="587"/>
    </row>
    <row r="77" spans="1:237">
      <c r="A77" s="523" t="s">
        <v>180</v>
      </c>
      <c r="B77" s="512">
        <f>IFERROR(('Financial Statement3'!J207)*$I$5/$I$6,"-")</f>
        <v>0</v>
      </c>
      <c r="C77" s="512">
        <f>IFERROR(+B77-D77,"-")</f>
        <v>0</v>
      </c>
      <c r="D77" s="512">
        <f>IFERROR(('Financial Statement3'!I207)*$I$5/$I$6,"-")</f>
        <v>0</v>
      </c>
      <c r="E77" s="512">
        <f>IFERROR(+D77-F77,"-")</f>
        <v>0</v>
      </c>
      <c r="F77" s="512">
        <f>IFERROR(('Financial Statement3'!H207)*$I$5/$I$6,"-")</f>
        <v>0</v>
      </c>
      <c r="G77" s="512">
        <f>IFERROR(+F77-H77,"-")</f>
        <v>0</v>
      </c>
      <c r="H77" s="512">
        <f>IFERROR(('Financial Statement3'!G207)*$I$5/$I$6,"-")</f>
        <v>0</v>
      </c>
      <c r="I77" s="517">
        <f>IFERROR(+H77-J77,"-")</f>
        <v>0</v>
      </c>
    </row>
    <row r="78" spans="1:237" s="183" customFormat="1" ht="15.75" customHeight="1">
      <c r="A78" s="557" t="s">
        <v>35</v>
      </c>
      <c r="B78" s="560">
        <f>IFERROR(B79+B80,"0.00")</f>
        <v>0</v>
      </c>
      <c r="C78" s="560">
        <f>IFERROR(+B78-D78,"-")</f>
        <v>0</v>
      </c>
      <c r="D78" s="560">
        <f>IFERROR(D79+D80,"0.00")</f>
        <v>0</v>
      </c>
      <c r="E78" s="560">
        <f>IFERROR(+D78-F78,"-")</f>
        <v>0</v>
      </c>
      <c r="F78" s="560">
        <f>IFERROR(F79+F80,"0.00")</f>
        <v>0</v>
      </c>
      <c r="G78" s="560">
        <f>IFERROR(+F78-H78,"-")</f>
        <v>0</v>
      </c>
      <c r="H78" s="560">
        <f>IFERROR(H79+H80,"0.00")</f>
        <v>0</v>
      </c>
      <c r="I78" s="642">
        <f>IFERROR(+H78-J78,"-")</f>
        <v>0</v>
      </c>
      <c r="J78" s="587"/>
      <c r="K78" s="587"/>
      <c r="L78" s="587"/>
      <c r="M78" s="587"/>
      <c r="N78" s="587"/>
      <c r="O78" s="587"/>
      <c r="P78" s="587"/>
      <c r="Q78" s="587"/>
      <c r="R78" s="587"/>
      <c r="S78" s="587"/>
      <c r="T78" s="587"/>
      <c r="U78" s="587"/>
      <c r="V78" s="587"/>
      <c r="W78" s="587"/>
      <c r="X78" s="587"/>
      <c r="Y78" s="587"/>
      <c r="Z78" s="587"/>
      <c r="AA78" s="587"/>
      <c r="AB78" s="587"/>
      <c r="AC78" s="587"/>
      <c r="AD78" s="587"/>
      <c r="AE78" s="587"/>
      <c r="AF78" s="587"/>
      <c r="AG78" s="587"/>
      <c r="AH78" s="587"/>
      <c r="AI78" s="587"/>
      <c r="AJ78" s="587"/>
      <c r="AK78" s="587"/>
      <c r="AL78" s="587"/>
      <c r="AM78" s="587"/>
      <c r="AN78" s="587"/>
      <c r="AO78" s="587"/>
      <c r="AP78" s="587"/>
      <c r="AQ78" s="587"/>
      <c r="AR78" s="587"/>
      <c r="AS78" s="587"/>
      <c r="AT78" s="587"/>
      <c r="AU78" s="587"/>
      <c r="AV78" s="587"/>
      <c r="AW78" s="587"/>
      <c r="AX78" s="587"/>
      <c r="AY78" s="587"/>
      <c r="AZ78" s="587"/>
      <c r="BA78" s="587"/>
      <c r="BB78" s="587"/>
      <c r="BC78" s="587"/>
      <c r="BD78" s="587"/>
      <c r="BE78" s="587"/>
      <c r="BF78" s="587"/>
      <c r="BG78" s="587"/>
      <c r="BH78" s="587"/>
      <c r="BI78" s="587"/>
      <c r="BJ78" s="587"/>
      <c r="BK78" s="587"/>
      <c r="BL78" s="587"/>
      <c r="BM78" s="587"/>
      <c r="BN78" s="587"/>
      <c r="BO78" s="587"/>
      <c r="BP78" s="587"/>
      <c r="BQ78" s="587"/>
      <c r="BR78" s="587"/>
      <c r="BS78" s="587"/>
      <c r="BT78" s="587"/>
      <c r="BU78" s="587"/>
      <c r="BV78" s="587"/>
      <c r="BW78" s="587"/>
      <c r="BX78" s="587"/>
      <c r="BY78" s="587"/>
      <c r="BZ78" s="587"/>
      <c r="CA78" s="587"/>
      <c r="CB78" s="587"/>
      <c r="CC78" s="587"/>
      <c r="CD78" s="587"/>
      <c r="CE78" s="587"/>
      <c r="CF78" s="587"/>
      <c r="CG78" s="587"/>
      <c r="CH78" s="587"/>
      <c r="CI78" s="587"/>
      <c r="CJ78" s="587"/>
      <c r="CK78" s="587"/>
      <c r="CL78" s="587"/>
      <c r="CM78" s="587"/>
      <c r="CN78" s="587"/>
      <c r="CO78" s="587"/>
      <c r="CP78" s="587"/>
      <c r="CQ78" s="587"/>
      <c r="CR78" s="587"/>
      <c r="CS78" s="587"/>
      <c r="CT78" s="587"/>
      <c r="CU78" s="587"/>
      <c r="CV78" s="587"/>
      <c r="CW78" s="587"/>
      <c r="CX78" s="587"/>
      <c r="CY78" s="587"/>
      <c r="CZ78" s="587"/>
      <c r="DA78" s="587"/>
      <c r="DB78" s="587"/>
      <c r="DC78" s="587"/>
      <c r="DD78" s="587"/>
      <c r="DE78" s="587"/>
      <c r="DF78" s="587"/>
      <c r="DG78" s="587"/>
      <c r="DH78" s="587"/>
      <c r="DI78" s="587"/>
      <c r="DJ78" s="587"/>
      <c r="DK78" s="587"/>
      <c r="DL78" s="587"/>
      <c r="DM78" s="587"/>
      <c r="DN78" s="587"/>
      <c r="DO78" s="587"/>
      <c r="DP78" s="587"/>
      <c r="DQ78" s="587"/>
      <c r="DR78" s="587"/>
      <c r="DS78" s="587"/>
      <c r="DT78" s="587"/>
      <c r="DU78" s="587"/>
      <c r="DV78" s="587"/>
      <c r="DW78" s="587"/>
      <c r="DX78" s="587"/>
      <c r="DY78" s="587"/>
      <c r="DZ78" s="587"/>
      <c r="EA78" s="587"/>
      <c r="EB78" s="587"/>
      <c r="EC78" s="587"/>
      <c r="ED78" s="587"/>
      <c r="EE78" s="587"/>
      <c r="EF78" s="587"/>
      <c r="EG78" s="587"/>
      <c r="EH78" s="587"/>
      <c r="EI78" s="587"/>
      <c r="EJ78" s="587"/>
      <c r="EK78" s="587"/>
      <c r="EL78" s="587"/>
      <c r="EM78" s="587"/>
      <c r="EN78" s="587"/>
      <c r="EO78" s="587"/>
      <c r="EP78" s="587"/>
      <c r="EQ78" s="587"/>
      <c r="ER78" s="587"/>
      <c r="ES78" s="587"/>
      <c r="ET78" s="587"/>
      <c r="EU78" s="587"/>
      <c r="EV78" s="587"/>
      <c r="EW78" s="587"/>
      <c r="EX78" s="587"/>
      <c r="EY78" s="587"/>
      <c r="EZ78" s="587"/>
      <c r="FA78" s="587"/>
      <c r="FB78" s="587"/>
      <c r="FC78" s="587"/>
      <c r="FD78" s="587"/>
      <c r="FE78" s="587"/>
      <c r="FF78" s="587"/>
      <c r="FG78" s="587"/>
      <c r="FH78" s="587"/>
      <c r="FI78" s="587"/>
      <c r="FJ78" s="587"/>
      <c r="FK78" s="587"/>
      <c r="FL78" s="587"/>
      <c r="FM78" s="587"/>
      <c r="FN78" s="587"/>
      <c r="FO78" s="587"/>
      <c r="FP78" s="587"/>
      <c r="FQ78" s="587"/>
      <c r="FR78" s="587"/>
      <c r="FS78" s="587"/>
      <c r="FT78" s="587"/>
      <c r="FU78" s="587"/>
      <c r="FV78" s="587"/>
      <c r="FW78" s="587"/>
      <c r="FX78" s="587"/>
      <c r="FY78" s="587"/>
      <c r="FZ78" s="587"/>
      <c r="GA78" s="587"/>
      <c r="GB78" s="587"/>
      <c r="GC78" s="587"/>
      <c r="GD78" s="587"/>
      <c r="GE78" s="587"/>
      <c r="GF78" s="587"/>
      <c r="GG78" s="587"/>
      <c r="GH78" s="587"/>
      <c r="GI78" s="587"/>
      <c r="GJ78" s="587"/>
      <c r="GK78" s="587"/>
      <c r="GL78" s="587"/>
      <c r="GM78" s="587"/>
      <c r="GN78" s="587"/>
      <c r="GO78" s="587"/>
      <c r="GP78" s="587"/>
      <c r="GQ78" s="587"/>
      <c r="GR78" s="587"/>
      <c r="GS78" s="587"/>
      <c r="GT78" s="587"/>
      <c r="GU78" s="587"/>
      <c r="GV78" s="587"/>
      <c r="GW78" s="587"/>
      <c r="GX78" s="587"/>
      <c r="GY78" s="587"/>
      <c r="GZ78" s="587"/>
      <c r="HA78" s="587"/>
      <c r="HB78" s="587"/>
      <c r="HC78" s="587"/>
      <c r="HD78" s="587"/>
      <c r="HE78" s="587"/>
      <c r="HF78" s="587"/>
      <c r="HG78" s="587"/>
      <c r="HH78" s="587"/>
      <c r="HI78" s="587"/>
      <c r="HJ78" s="587"/>
      <c r="HK78" s="587"/>
      <c r="HL78" s="587"/>
      <c r="HM78" s="587"/>
      <c r="HN78" s="587"/>
      <c r="HO78" s="587"/>
      <c r="HP78" s="587"/>
      <c r="HQ78" s="587"/>
      <c r="HR78" s="587"/>
      <c r="HS78" s="587"/>
      <c r="HT78" s="587"/>
      <c r="HU78" s="587"/>
      <c r="HV78" s="587"/>
      <c r="HW78" s="587"/>
      <c r="HX78" s="587"/>
      <c r="HY78" s="587"/>
      <c r="HZ78" s="587"/>
      <c r="IA78" s="587"/>
      <c r="IB78" s="587"/>
      <c r="IC78" s="587"/>
    </row>
    <row r="79" spans="1:237" ht="30" customHeight="1">
      <c r="A79" s="523" t="s">
        <v>36</v>
      </c>
      <c r="B79" s="512">
        <f>IFERROR(('Financial Statement3'!J214-'Financial Statement3'!J216)*$I$5/$I$6,"-")</f>
        <v>0</v>
      </c>
      <c r="C79" s="512">
        <f t="shared" ref="C79:E80" si="14">IFERROR(+B79-D79,"-")</f>
        <v>0</v>
      </c>
      <c r="D79" s="512">
        <f>IFERROR(('Financial Statement3'!I214-'Financial Statement3'!I216)*$I$5/$I$6,"-")</f>
        <v>0</v>
      </c>
      <c r="E79" s="512">
        <f t="shared" si="14"/>
        <v>0</v>
      </c>
      <c r="F79" s="512">
        <f>IFERROR(('Financial Statement3'!H214-'Financial Statement3'!H216)*$I$5/$I$6,"-")</f>
        <v>0</v>
      </c>
      <c r="G79" s="512">
        <f t="shared" ref="G79:G80" si="15">IFERROR(+F79-H79,"-")</f>
        <v>0</v>
      </c>
      <c r="H79" s="512">
        <f>IFERROR(('Financial Statement3'!G214-'Financial Statement3'!G216)*$I$5/$I$6,"-")</f>
        <v>0</v>
      </c>
      <c r="I79" s="517" t="str">
        <f t="shared" ref="I79:I80" si="16">IFERROR(+H79-J79,"-")</f>
        <v>-</v>
      </c>
      <c r="J79" s="1141" t="s">
        <v>616</v>
      </c>
      <c r="K79" s="1142"/>
      <c r="L79" s="1142"/>
    </row>
    <row r="80" spans="1:237">
      <c r="A80" s="523" t="s">
        <v>37</v>
      </c>
      <c r="B80" s="512">
        <f>IFERROR(('Financial Statement3'!J213)*$I$5/$I$6,"-")</f>
        <v>0</v>
      </c>
      <c r="C80" s="512">
        <f t="shared" si="14"/>
        <v>0</v>
      </c>
      <c r="D80" s="512">
        <f>IFERROR(('Financial Statement3'!I213)*$I$5/$I$6,"-")</f>
        <v>0</v>
      </c>
      <c r="E80" s="512">
        <f t="shared" si="14"/>
        <v>0</v>
      </c>
      <c r="F80" s="512">
        <f>IFERROR(('Financial Statement3'!H213)*$I$5/$I$6,"-")</f>
        <v>0</v>
      </c>
      <c r="G80" s="512">
        <f t="shared" si="15"/>
        <v>0</v>
      </c>
      <c r="H80" s="512">
        <f>IFERROR(('Financial Statement3'!G213)*$I$5/$I$6,"-")</f>
        <v>0</v>
      </c>
      <c r="I80" s="517">
        <f t="shared" si="16"/>
        <v>0</v>
      </c>
    </row>
    <row r="81" spans="1:237" s="183" customFormat="1" ht="15.75" customHeight="1">
      <c r="A81" s="557" t="s">
        <v>38</v>
      </c>
      <c r="B81" s="560">
        <f>IFERROR(('Financial Statement3'!J217)*$I$5/$I$6,"-")</f>
        <v>0</v>
      </c>
      <c r="C81" s="560">
        <f>IFERROR(+B81-D81,"-")</f>
        <v>0</v>
      </c>
      <c r="D81" s="560">
        <f>IFERROR(('Financial Statement3'!I217)*$I$5/$I$6,"-")</f>
        <v>0</v>
      </c>
      <c r="E81" s="560">
        <f>IFERROR(+D81-F81,"-")</f>
        <v>0</v>
      </c>
      <c r="F81" s="560">
        <f>IFERROR(('Financial Statement3'!H217)*$I$5/$I$6,"-")</f>
        <v>0</v>
      </c>
      <c r="G81" s="560">
        <f>IFERROR(+F81-H81,"-")</f>
        <v>0</v>
      </c>
      <c r="H81" s="560">
        <f>IFERROR(('Financial Statement3'!G217)*$I$5/$I$6,"-")</f>
        <v>0</v>
      </c>
      <c r="I81" s="642">
        <f>IFERROR(+H81-J81,"-")</f>
        <v>0</v>
      </c>
      <c r="J81" s="587"/>
      <c r="K81" s="587"/>
      <c r="L81" s="587"/>
      <c r="M81" s="587"/>
      <c r="N81" s="587"/>
      <c r="O81" s="587"/>
      <c r="P81" s="587"/>
      <c r="Q81" s="587"/>
      <c r="R81" s="587"/>
      <c r="S81" s="587"/>
      <c r="T81" s="587"/>
      <c r="U81" s="587"/>
      <c r="V81" s="587"/>
      <c r="W81" s="587"/>
      <c r="X81" s="587"/>
      <c r="Y81" s="587"/>
      <c r="Z81" s="587"/>
      <c r="AA81" s="587"/>
      <c r="AB81" s="587"/>
      <c r="AC81" s="587"/>
      <c r="AD81" s="587"/>
      <c r="AE81" s="587"/>
      <c r="AF81" s="587"/>
      <c r="AG81" s="587"/>
      <c r="AH81" s="587"/>
      <c r="AI81" s="587"/>
      <c r="AJ81" s="587"/>
      <c r="AK81" s="587"/>
      <c r="AL81" s="587"/>
      <c r="AM81" s="587"/>
      <c r="AN81" s="587"/>
      <c r="AO81" s="587"/>
      <c r="AP81" s="587"/>
      <c r="AQ81" s="587"/>
      <c r="AR81" s="587"/>
      <c r="AS81" s="587"/>
      <c r="AT81" s="587"/>
      <c r="AU81" s="587"/>
      <c r="AV81" s="587"/>
      <c r="AW81" s="587"/>
      <c r="AX81" s="587"/>
      <c r="AY81" s="587"/>
      <c r="AZ81" s="587"/>
      <c r="BA81" s="587"/>
      <c r="BB81" s="587"/>
      <c r="BC81" s="587"/>
      <c r="BD81" s="587"/>
      <c r="BE81" s="587"/>
      <c r="BF81" s="587"/>
      <c r="BG81" s="587"/>
      <c r="BH81" s="587"/>
      <c r="BI81" s="587"/>
      <c r="BJ81" s="587"/>
      <c r="BK81" s="587"/>
      <c r="BL81" s="587"/>
      <c r="BM81" s="587"/>
      <c r="BN81" s="587"/>
      <c r="BO81" s="587"/>
      <c r="BP81" s="587"/>
      <c r="BQ81" s="587"/>
      <c r="BR81" s="587"/>
      <c r="BS81" s="587"/>
      <c r="BT81" s="587"/>
      <c r="BU81" s="587"/>
      <c r="BV81" s="587"/>
      <c r="BW81" s="587"/>
      <c r="BX81" s="587"/>
      <c r="BY81" s="587"/>
      <c r="BZ81" s="587"/>
      <c r="CA81" s="587"/>
      <c r="CB81" s="587"/>
      <c r="CC81" s="587"/>
      <c r="CD81" s="587"/>
      <c r="CE81" s="587"/>
      <c r="CF81" s="587"/>
      <c r="CG81" s="587"/>
      <c r="CH81" s="587"/>
      <c r="CI81" s="587"/>
      <c r="CJ81" s="587"/>
      <c r="CK81" s="587"/>
      <c r="CL81" s="587"/>
      <c r="CM81" s="587"/>
      <c r="CN81" s="587"/>
      <c r="CO81" s="587"/>
      <c r="CP81" s="587"/>
      <c r="CQ81" s="587"/>
      <c r="CR81" s="587"/>
      <c r="CS81" s="587"/>
      <c r="CT81" s="587"/>
      <c r="CU81" s="587"/>
      <c r="CV81" s="587"/>
      <c r="CW81" s="587"/>
      <c r="CX81" s="587"/>
      <c r="CY81" s="587"/>
      <c r="CZ81" s="587"/>
      <c r="DA81" s="587"/>
      <c r="DB81" s="587"/>
      <c r="DC81" s="587"/>
      <c r="DD81" s="587"/>
      <c r="DE81" s="587"/>
      <c r="DF81" s="587"/>
      <c r="DG81" s="587"/>
      <c r="DH81" s="587"/>
      <c r="DI81" s="587"/>
      <c r="DJ81" s="587"/>
      <c r="DK81" s="587"/>
      <c r="DL81" s="587"/>
      <c r="DM81" s="587"/>
      <c r="DN81" s="587"/>
      <c r="DO81" s="587"/>
      <c r="DP81" s="587"/>
      <c r="DQ81" s="587"/>
      <c r="DR81" s="587"/>
      <c r="DS81" s="587"/>
      <c r="DT81" s="587"/>
      <c r="DU81" s="587"/>
      <c r="DV81" s="587"/>
      <c r="DW81" s="587"/>
      <c r="DX81" s="587"/>
      <c r="DY81" s="587"/>
      <c r="DZ81" s="587"/>
      <c r="EA81" s="587"/>
      <c r="EB81" s="587"/>
      <c r="EC81" s="587"/>
      <c r="ED81" s="587"/>
      <c r="EE81" s="587"/>
      <c r="EF81" s="587"/>
      <c r="EG81" s="587"/>
      <c r="EH81" s="587"/>
      <c r="EI81" s="587"/>
      <c r="EJ81" s="587"/>
      <c r="EK81" s="587"/>
      <c r="EL81" s="587"/>
      <c r="EM81" s="587"/>
      <c r="EN81" s="587"/>
      <c r="EO81" s="587"/>
      <c r="EP81" s="587"/>
      <c r="EQ81" s="587"/>
      <c r="ER81" s="587"/>
      <c r="ES81" s="587"/>
      <c r="ET81" s="587"/>
      <c r="EU81" s="587"/>
      <c r="EV81" s="587"/>
      <c r="EW81" s="587"/>
      <c r="EX81" s="587"/>
      <c r="EY81" s="587"/>
      <c r="EZ81" s="587"/>
      <c r="FA81" s="587"/>
      <c r="FB81" s="587"/>
      <c r="FC81" s="587"/>
      <c r="FD81" s="587"/>
      <c r="FE81" s="587"/>
      <c r="FF81" s="587"/>
      <c r="FG81" s="587"/>
      <c r="FH81" s="587"/>
      <c r="FI81" s="587"/>
      <c r="FJ81" s="587"/>
      <c r="FK81" s="587"/>
      <c r="FL81" s="587"/>
      <c r="FM81" s="587"/>
      <c r="FN81" s="587"/>
      <c r="FO81" s="587"/>
      <c r="FP81" s="587"/>
      <c r="FQ81" s="587"/>
      <c r="FR81" s="587"/>
      <c r="FS81" s="587"/>
      <c r="FT81" s="587"/>
      <c r="FU81" s="587"/>
      <c r="FV81" s="587"/>
      <c r="FW81" s="587"/>
      <c r="FX81" s="587"/>
      <c r="FY81" s="587"/>
      <c r="FZ81" s="587"/>
      <c r="GA81" s="587"/>
      <c r="GB81" s="587"/>
      <c r="GC81" s="587"/>
      <c r="GD81" s="587"/>
      <c r="GE81" s="587"/>
      <c r="GF81" s="587"/>
      <c r="GG81" s="587"/>
      <c r="GH81" s="587"/>
      <c r="GI81" s="587"/>
      <c r="GJ81" s="587"/>
      <c r="GK81" s="587"/>
      <c r="GL81" s="587"/>
      <c r="GM81" s="587"/>
      <c r="GN81" s="587"/>
      <c r="GO81" s="587"/>
      <c r="GP81" s="587"/>
      <c r="GQ81" s="587"/>
      <c r="GR81" s="587"/>
      <c r="GS81" s="587"/>
      <c r="GT81" s="587"/>
      <c r="GU81" s="587"/>
      <c r="GV81" s="587"/>
      <c r="GW81" s="587"/>
      <c r="GX81" s="587"/>
      <c r="GY81" s="587"/>
      <c r="GZ81" s="587"/>
      <c r="HA81" s="587"/>
      <c r="HB81" s="587"/>
      <c r="HC81" s="587"/>
      <c r="HD81" s="587"/>
      <c r="HE81" s="587"/>
      <c r="HF81" s="587"/>
      <c r="HG81" s="587"/>
      <c r="HH81" s="587"/>
      <c r="HI81" s="587"/>
      <c r="HJ81" s="587"/>
      <c r="HK81" s="587"/>
      <c r="HL81" s="587"/>
      <c r="HM81" s="587"/>
      <c r="HN81" s="587"/>
      <c r="HO81" s="587"/>
      <c r="HP81" s="587"/>
      <c r="HQ81" s="587"/>
      <c r="HR81" s="587"/>
      <c r="HS81" s="587"/>
      <c r="HT81" s="587"/>
      <c r="HU81" s="587"/>
      <c r="HV81" s="587"/>
      <c r="HW81" s="587"/>
      <c r="HX81" s="587"/>
      <c r="HY81" s="587"/>
      <c r="HZ81" s="587"/>
      <c r="IA81" s="587"/>
      <c r="IB81" s="587"/>
      <c r="IC81" s="587"/>
    </row>
    <row r="82" spans="1:237" s="183" customFormat="1" ht="15.75" customHeight="1">
      <c r="A82" s="557" t="s">
        <v>39</v>
      </c>
      <c r="B82" s="560">
        <f>IFERROR(B83+B84,"0.00")</f>
        <v>0</v>
      </c>
      <c r="C82" s="560">
        <f>IFERROR(+B82-D82,"-")</f>
        <v>0</v>
      </c>
      <c r="D82" s="560">
        <f>IFERROR(D83+D84,"0.00")</f>
        <v>0</v>
      </c>
      <c r="E82" s="560">
        <f>IFERROR(+D82-F82,"-")</f>
        <v>0</v>
      </c>
      <c r="F82" s="560">
        <f>IFERROR(F83+F84,"0.00")</f>
        <v>0</v>
      </c>
      <c r="G82" s="560">
        <f>IFERROR(+F82-H82,"-")</f>
        <v>0</v>
      </c>
      <c r="H82" s="560">
        <f>IFERROR(H83+H84,"0.00")</f>
        <v>0</v>
      </c>
      <c r="I82" s="642">
        <f>IFERROR(+H82-J82,"-")</f>
        <v>0</v>
      </c>
      <c r="J82" s="587"/>
      <c r="K82" s="587"/>
      <c r="L82" s="587"/>
      <c r="M82" s="587"/>
      <c r="N82" s="587"/>
      <c r="O82" s="587"/>
      <c r="P82" s="587"/>
      <c r="Q82" s="587"/>
      <c r="R82" s="587"/>
      <c r="S82" s="587"/>
      <c r="T82" s="587"/>
      <c r="U82" s="587"/>
      <c r="V82" s="587"/>
      <c r="W82" s="587"/>
      <c r="X82" s="587"/>
      <c r="Y82" s="587"/>
      <c r="Z82" s="587"/>
      <c r="AA82" s="587"/>
      <c r="AB82" s="587"/>
      <c r="AC82" s="587"/>
      <c r="AD82" s="587"/>
      <c r="AE82" s="587"/>
      <c r="AF82" s="587"/>
      <c r="AG82" s="587"/>
      <c r="AH82" s="587"/>
      <c r="AI82" s="587"/>
      <c r="AJ82" s="587"/>
      <c r="AK82" s="587"/>
      <c r="AL82" s="587"/>
      <c r="AM82" s="587"/>
      <c r="AN82" s="587"/>
      <c r="AO82" s="587"/>
      <c r="AP82" s="587"/>
      <c r="AQ82" s="587"/>
      <c r="AR82" s="587"/>
      <c r="AS82" s="587"/>
      <c r="AT82" s="587"/>
      <c r="AU82" s="587"/>
      <c r="AV82" s="587"/>
      <c r="AW82" s="587"/>
      <c r="AX82" s="587"/>
      <c r="AY82" s="587"/>
      <c r="AZ82" s="587"/>
      <c r="BA82" s="587"/>
      <c r="BB82" s="587"/>
      <c r="BC82" s="587"/>
      <c r="BD82" s="587"/>
      <c r="BE82" s="587"/>
      <c r="BF82" s="587"/>
      <c r="BG82" s="587"/>
      <c r="BH82" s="587"/>
      <c r="BI82" s="587"/>
      <c r="BJ82" s="587"/>
      <c r="BK82" s="587"/>
      <c r="BL82" s="587"/>
      <c r="BM82" s="587"/>
      <c r="BN82" s="587"/>
      <c r="BO82" s="587"/>
      <c r="BP82" s="587"/>
      <c r="BQ82" s="587"/>
      <c r="BR82" s="587"/>
      <c r="BS82" s="587"/>
      <c r="BT82" s="587"/>
      <c r="BU82" s="587"/>
      <c r="BV82" s="587"/>
      <c r="BW82" s="587"/>
      <c r="BX82" s="587"/>
      <c r="BY82" s="587"/>
      <c r="BZ82" s="587"/>
      <c r="CA82" s="587"/>
      <c r="CB82" s="587"/>
      <c r="CC82" s="587"/>
      <c r="CD82" s="587"/>
      <c r="CE82" s="587"/>
      <c r="CF82" s="587"/>
      <c r="CG82" s="587"/>
      <c r="CH82" s="587"/>
      <c r="CI82" s="587"/>
      <c r="CJ82" s="587"/>
      <c r="CK82" s="587"/>
      <c r="CL82" s="587"/>
      <c r="CM82" s="587"/>
      <c r="CN82" s="587"/>
      <c r="CO82" s="587"/>
      <c r="CP82" s="587"/>
      <c r="CQ82" s="587"/>
      <c r="CR82" s="587"/>
      <c r="CS82" s="587"/>
      <c r="CT82" s="587"/>
      <c r="CU82" s="587"/>
      <c r="CV82" s="587"/>
      <c r="CW82" s="587"/>
      <c r="CX82" s="587"/>
      <c r="CY82" s="587"/>
      <c r="CZ82" s="587"/>
      <c r="DA82" s="587"/>
      <c r="DB82" s="587"/>
      <c r="DC82" s="587"/>
      <c r="DD82" s="587"/>
      <c r="DE82" s="587"/>
      <c r="DF82" s="587"/>
      <c r="DG82" s="587"/>
      <c r="DH82" s="587"/>
      <c r="DI82" s="587"/>
      <c r="DJ82" s="587"/>
      <c r="DK82" s="587"/>
      <c r="DL82" s="587"/>
      <c r="DM82" s="587"/>
      <c r="DN82" s="587"/>
      <c r="DO82" s="587"/>
      <c r="DP82" s="587"/>
      <c r="DQ82" s="587"/>
      <c r="DR82" s="587"/>
      <c r="DS82" s="587"/>
      <c r="DT82" s="587"/>
      <c r="DU82" s="587"/>
      <c r="DV82" s="587"/>
      <c r="DW82" s="587"/>
      <c r="DX82" s="587"/>
      <c r="DY82" s="587"/>
      <c r="DZ82" s="587"/>
      <c r="EA82" s="587"/>
      <c r="EB82" s="587"/>
      <c r="EC82" s="587"/>
      <c r="ED82" s="587"/>
      <c r="EE82" s="587"/>
      <c r="EF82" s="587"/>
      <c r="EG82" s="587"/>
      <c r="EH82" s="587"/>
      <c r="EI82" s="587"/>
      <c r="EJ82" s="587"/>
      <c r="EK82" s="587"/>
      <c r="EL82" s="587"/>
      <c r="EM82" s="587"/>
      <c r="EN82" s="587"/>
      <c r="EO82" s="587"/>
      <c r="EP82" s="587"/>
      <c r="EQ82" s="587"/>
      <c r="ER82" s="587"/>
      <c r="ES82" s="587"/>
      <c r="ET82" s="587"/>
      <c r="EU82" s="587"/>
      <c r="EV82" s="587"/>
      <c r="EW82" s="587"/>
      <c r="EX82" s="587"/>
      <c r="EY82" s="587"/>
      <c r="EZ82" s="587"/>
      <c r="FA82" s="587"/>
      <c r="FB82" s="587"/>
      <c r="FC82" s="587"/>
      <c r="FD82" s="587"/>
      <c r="FE82" s="587"/>
      <c r="FF82" s="587"/>
      <c r="FG82" s="587"/>
      <c r="FH82" s="587"/>
      <c r="FI82" s="587"/>
      <c r="FJ82" s="587"/>
      <c r="FK82" s="587"/>
      <c r="FL82" s="587"/>
      <c r="FM82" s="587"/>
      <c r="FN82" s="587"/>
      <c r="FO82" s="587"/>
      <c r="FP82" s="587"/>
      <c r="FQ82" s="587"/>
      <c r="FR82" s="587"/>
      <c r="FS82" s="587"/>
      <c r="FT82" s="587"/>
      <c r="FU82" s="587"/>
      <c r="FV82" s="587"/>
      <c r="FW82" s="587"/>
      <c r="FX82" s="587"/>
      <c r="FY82" s="587"/>
      <c r="FZ82" s="587"/>
      <c r="GA82" s="587"/>
      <c r="GB82" s="587"/>
      <c r="GC82" s="587"/>
      <c r="GD82" s="587"/>
      <c r="GE82" s="587"/>
      <c r="GF82" s="587"/>
      <c r="GG82" s="587"/>
      <c r="GH82" s="587"/>
      <c r="GI82" s="587"/>
      <c r="GJ82" s="587"/>
      <c r="GK82" s="587"/>
      <c r="GL82" s="587"/>
      <c r="GM82" s="587"/>
      <c r="GN82" s="587"/>
      <c r="GO82" s="587"/>
      <c r="GP82" s="587"/>
      <c r="GQ82" s="587"/>
      <c r="GR82" s="587"/>
      <c r="GS82" s="587"/>
      <c r="GT82" s="587"/>
      <c r="GU82" s="587"/>
      <c r="GV82" s="587"/>
      <c r="GW82" s="587"/>
      <c r="GX82" s="587"/>
      <c r="GY82" s="587"/>
      <c r="GZ82" s="587"/>
      <c r="HA82" s="587"/>
      <c r="HB82" s="587"/>
      <c r="HC82" s="587"/>
      <c r="HD82" s="587"/>
      <c r="HE82" s="587"/>
      <c r="HF82" s="587"/>
      <c r="HG82" s="587"/>
      <c r="HH82" s="587"/>
      <c r="HI82" s="587"/>
      <c r="HJ82" s="587"/>
      <c r="HK82" s="587"/>
      <c r="HL82" s="587"/>
      <c r="HM82" s="587"/>
      <c r="HN82" s="587"/>
      <c r="HO82" s="587"/>
      <c r="HP82" s="587"/>
      <c r="HQ82" s="587"/>
      <c r="HR82" s="587"/>
      <c r="HS82" s="587"/>
      <c r="HT82" s="587"/>
      <c r="HU82" s="587"/>
      <c r="HV82" s="587"/>
      <c r="HW82" s="587"/>
      <c r="HX82" s="587"/>
      <c r="HY82" s="587"/>
      <c r="HZ82" s="587"/>
      <c r="IA82" s="587"/>
      <c r="IB82" s="587"/>
      <c r="IC82" s="587"/>
    </row>
    <row r="83" spans="1:237" ht="34.5" customHeight="1">
      <c r="A83" s="522" t="s">
        <v>40</v>
      </c>
      <c r="B83" s="512">
        <f>IFERROR(('Financial Statement3'!J187+'Financial Statement3'!J219+'Financial Statement3'!J215)*$I$5/$I$6,"-")</f>
        <v>0</v>
      </c>
      <c r="C83" s="512">
        <f>IFERROR(+B83-D83,"-")</f>
        <v>0</v>
      </c>
      <c r="D83" s="512">
        <f>IFERROR(('Financial Statement3'!I187+'Financial Statement3'!I219+'Financial Statement3'!I215)*$I$5/$I$6,"-")</f>
        <v>0</v>
      </c>
      <c r="E83" s="512">
        <f>IFERROR(+D83-F83,"-")</f>
        <v>0</v>
      </c>
      <c r="F83" s="512">
        <f>IFERROR(('Financial Statement3'!H187+'Financial Statement3'!H219+'Financial Statement3'!H215)*$I$5/$I$6,"-")</f>
        <v>0</v>
      </c>
      <c r="G83" s="512">
        <f>IFERROR(+F83-H83,"-")</f>
        <v>0</v>
      </c>
      <c r="H83" s="512">
        <f>IFERROR(('Financial Statement3'!G187+'Financial Statement3'!G219+'Financial Statement3'!G215)*$I$5/$I$6,"-")</f>
        <v>0</v>
      </c>
      <c r="I83" s="517" t="str">
        <f>IFERROR(+H83-J83,"-")</f>
        <v>-</v>
      </c>
      <c r="J83" s="1141" t="s">
        <v>615</v>
      </c>
      <c r="K83" s="1142"/>
      <c r="L83" s="1142"/>
    </row>
    <row r="84" spans="1:237">
      <c r="A84" s="522" t="s">
        <v>41</v>
      </c>
      <c r="B84" s="512">
        <f>IFERROR(('Financial Statement3'!J191+'Financial Statement3'!J223)*$I$5/$I$6,"-")</f>
        <v>0</v>
      </c>
      <c r="C84" s="512">
        <f t="shared" ref="C84:E86" si="17">IFERROR(+B84-D84,"-")</f>
        <v>0</v>
      </c>
      <c r="D84" s="512">
        <f>IFERROR(('Financial Statement3'!I191+'Financial Statement3'!I223)*$I$5/$I$6,"-")</f>
        <v>0</v>
      </c>
      <c r="E84" s="512">
        <f t="shared" si="17"/>
        <v>0</v>
      </c>
      <c r="F84" s="512">
        <f>IFERROR(('Financial Statement3'!H191+'Financial Statement3'!H223)*$I$5/$I$6,"-")</f>
        <v>0</v>
      </c>
      <c r="G84" s="512">
        <f t="shared" ref="G84:G86" si="18">IFERROR(+F84-H84,"-")</f>
        <v>0</v>
      </c>
      <c r="H84" s="512">
        <f>IFERROR(('Financial Statement3'!G191+'Financial Statement3'!G223)*$I$5/$I$6,"-")</f>
        <v>0</v>
      </c>
      <c r="I84" s="517">
        <f t="shared" ref="I84:I86" si="19">IFERROR(+H84-J84,"-")</f>
        <v>0</v>
      </c>
      <c r="J84" s="47"/>
    </row>
    <row r="85" spans="1:237" ht="17.25" customHeight="1">
      <c r="A85" s="522" t="s">
        <v>181</v>
      </c>
      <c r="B85" s="512">
        <f>IFERROR(('Financial Statement3'!J224+'Financial Statement3'!J196)*$I$5/$I$6,"-")</f>
        <v>0</v>
      </c>
      <c r="C85" s="512">
        <f t="shared" si="17"/>
        <v>0</v>
      </c>
      <c r="D85" s="512">
        <f>IFERROR(('Financial Statement3'!I224+'Financial Statement3'!I196)*$I$5/$I$6,"-")</f>
        <v>0</v>
      </c>
      <c r="E85" s="512">
        <f t="shared" si="17"/>
        <v>0</v>
      </c>
      <c r="F85" s="512">
        <f>IFERROR(('Financial Statement3'!H224+'Financial Statement3'!H196)*$I$5/$I$6,"-")</f>
        <v>0</v>
      </c>
      <c r="G85" s="512">
        <f t="shared" si="18"/>
        <v>0</v>
      </c>
      <c r="H85" s="512">
        <f>IFERROR(('Financial Statement3'!G224+'Financial Statement3'!G196)*$I$5/$I$6,"-")</f>
        <v>0</v>
      </c>
      <c r="I85" s="517" t="str">
        <f t="shared" si="19"/>
        <v>-</v>
      </c>
      <c r="J85" s="1141" t="s">
        <v>614</v>
      </c>
      <c r="K85" s="1141"/>
      <c r="L85" s="1141"/>
    </row>
    <row r="86" spans="1:237" ht="30">
      <c r="A86" s="528" t="s">
        <v>182</v>
      </c>
      <c r="B86" s="512">
        <f>IFERROR(('Financial Statement3'!J194)*$I$5/$I$6,"-")</f>
        <v>0</v>
      </c>
      <c r="C86" s="512">
        <f t="shared" si="17"/>
        <v>0</v>
      </c>
      <c r="D86" s="512">
        <f>IFERROR(('Financial Statement3'!I194)*$I$5/$I$6,"-")</f>
        <v>0</v>
      </c>
      <c r="E86" s="512">
        <f t="shared" si="17"/>
        <v>0</v>
      </c>
      <c r="F86" s="512">
        <f>IFERROR(('Financial Statement3'!H194)*$I$5/$I$6,"-")</f>
        <v>0</v>
      </c>
      <c r="G86" s="512">
        <f t="shared" si="18"/>
        <v>0</v>
      </c>
      <c r="H86" s="512">
        <f>IFERROR(('Financial Statement3'!G194)*$I$5/$I$6,"-")</f>
        <v>0</v>
      </c>
      <c r="I86" s="517">
        <f t="shared" si="19"/>
        <v>0</v>
      </c>
    </row>
    <row r="87" spans="1:237">
      <c r="A87" s="592" t="s">
        <v>31</v>
      </c>
      <c r="B87" s="595">
        <f>IFERROR(B70+B71+B76+B86,"0.00")</f>
        <v>0</v>
      </c>
      <c r="C87" s="593">
        <f>IFERROR(+B87-D87,"-")</f>
        <v>0</v>
      </c>
      <c r="D87" s="595">
        <f>IFERROR(D70+D71+D76+D86,"0.00")</f>
        <v>0</v>
      </c>
      <c r="E87" s="593">
        <f>IFERROR(+D87-F87,"-")</f>
        <v>0</v>
      </c>
      <c r="F87" s="595">
        <f>IFERROR(F70+F71+F76+F86,"0.00")</f>
        <v>0</v>
      </c>
      <c r="G87" s="593">
        <f>IFERROR(+F87-H87,"-")</f>
        <v>0</v>
      </c>
      <c r="H87" s="595">
        <f>IFERROR(H70+H71+H76+H86,"0.00")</f>
        <v>0</v>
      </c>
      <c r="I87" s="643">
        <f>IFERROR(+H87-J87,"-")</f>
        <v>0</v>
      </c>
    </row>
    <row r="88" spans="1:237" s="144" customFormat="1">
      <c r="A88" s="596"/>
      <c r="B88" s="597"/>
      <c r="C88" s="512"/>
      <c r="D88" s="597"/>
      <c r="E88" s="512"/>
      <c r="F88" s="597"/>
      <c r="G88" s="512"/>
      <c r="H88" s="597"/>
      <c r="I88" s="517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R88" s="143"/>
      <c r="AS88" s="143"/>
      <c r="AT88" s="143"/>
      <c r="AU88" s="143"/>
      <c r="AV88" s="143"/>
      <c r="AW88" s="143"/>
      <c r="AX88" s="143"/>
      <c r="AY88" s="143"/>
      <c r="AZ88" s="143"/>
      <c r="BA88" s="143"/>
      <c r="BB88" s="143"/>
      <c r="BC88" s="143"/>
      <c r="BD88" s="143"/>
      <c r="BE88" s="143"/>
      <c r="BF88" s="143"/>
      <c r="BG88" s="143"/>
      <c r="BH88" s="143"/>
      <c r="BI88" s="143"/>
      <c r="BJ88" s="143"/>
      <c r="BK88" s="143"/>
      <c r="BL88" s="143"/>
      <c r="BM88" s="143"/>
      <c r="BN88" s="143"/>
      <c r="BO88" s="143"/>
      <c r="BP88" s="143"/>
      <c r="BQ88" s="143"/>
      <c r="BR88" s="143"/>
      <c r="BS88" s="143"/>
      <c r="BT88" s="143"/>
      <c r="BU88" s="143"/>
      <c r="BV88" s="143"/>
      <c r="BW88" s="143"/>
      <c r="BX88" s="143"/>
      <c r="BY88" s="143"/>
      <c r="BZ88" s="143"/>
      <c r="CA88" s="143"/>
      <c r="CB88" s="143"/>
      <c r="CC88" s="143"/>
      <c r="CD88" s="143"/>
      <c r="CE88" s="143"/>
      <c r="CF88" s="143"/>
      <c r="CG88" s="143"/>
      <c r="CH88" s="143"/>
      <c r="CI88" s="143"/>
      <c r="CJ88" s="143"/>
      <c r="CK88" s="143"/>
      <c r="CL88" s="143"/>
      <c r="CM88" s="143"/>
      <c r="CN88" s="143"/>
      <c r="CO88" s="143"/>
      <c r="CP88" s="143"/>
      <c r="CQ88" s="143"/>
      <c r="CR88" s="143"/>
      <c r="CS88" s="143"/>
      <c r="CT88" s="143"/>
      <c r="CU88" s="143"/>
      <c r="CV88" s="143"/>
      <c r="CW88" s="143"/>
      <c r="CX88" s="143"/>
      <c r="CY88" s="143"/>
      <c r="CZ88" s="143"/>
      <c r="DA88" s="143"/>
      <c r="DB88" s="143"/>
      <c r="DC88" s="143"/>
      <c r="DD88" s="143"/>
      <c r="DE88" s="143"/>
      <c r="DF88" s="143"/>
      <c r="DG88" s="143"/>
      <c r="DH88" s="143"/>
      <c r="DI88" s="143"/>
      <c r="DJ88" s="143"/>
      <c r="DK88" s="143"/>
      <c r="DL88" s="143"/>
      <c r="DM88" s="143"/>
      <c r="DN88" s="143"/>
      <c r="DO88" s="143"/>
      <c r="DP88" s="143"/>
      <c r="DQ88" s="143"/>
      <c r="DR88" s="143"/>
      <c r="DS88" s="143"/>
      <c r="DT88" s="143"/>
      <c r="DU88" s="143"/>
      <c r="DV88" s="143"/>
      <c r="DW88" s="143"/>
      <c r="DX88" s="143"/>
      <c r="DY88" s="143"/>
      <c r="DZ88" s="143"/>
      <c r="EA88" s="143"/>
      <c r="EB88" s="143"/>
      <c r="EC88" s="143"/>
      <c r="ED88" s="143"/>
      <c r="EE88" s="143"/>
      <c r="EF88" s="143"/>
      <c r="EG88" s="143"/>
      <c r="EH88" s="143"/>
      <c r="EI88" s="143"/>
      <c r="EJ88" s="143"/>
      <c r="EK88" s="143"/>
      <c r="EL88" s="143"/>
      <c r="EM88" s="143"/>
      <c r="EN88" s="143"/>
      <c r="EO88" s="143"/>
      <c r="EP88" s="143"/>
      <c r="EQ88" s="143"/>
      <c r="ER88" s="143"/>
      <c r="ES88" s="143"/>
      <c r="ET88" s="143"/>
      <c r="EU88" s="143"/>
      <c r="EV88" s="143"/>
      <c r="EW88" s="143"/>
      <c r="EX88" s="143"/>
      <c r="EY88" s="143"/>
      <c r="EZ88" s="143"/>
      <c r="FA88" s="143"/>
      <c r="FB88" s="143"/>
      <c r="FC88" s="143"/>
      <c r="FD88" s="143"/>
      <c r="FE88" s="143"/>
      <c r="FF88" s="143"/>
      <c r="FG88" s="143"/>
      <c r="FH88" s="143"/>
      <c r="FI88" s="143"/>
      <c r="FJ88" s="143"/>
      <c r="FK88" s="143"/>
      <c r="FL88" s="143"/>
      <c r="FM88" s="143"/>
      <c r="FN88" s="143"/>
      <c r="FO88" s="143"/>
      <c r="FP88" s="143"/>
      <c r="FQ88" s="143"/>
      <c r="FR88" s="143"/>
      <c r="FS88" s="143"/>
      <c r="FT88" s="143"/>
      <c r="FU88" s="143"/>
      <c r="FV88" s="143"/>
      <c r="FW88" s="143"/>
      <c r="FX88" s="143"/>
      <c r="FY88" s="143"/>
      <c r="FZ88" s="143"/>
      <c r="GA88" s="143"/>
      <c r="GB88" s="143"/>
      <c r="GC88" s="143"/>
      <c r="GD88" s="143"/>
      <c r="GE88" s="143"/>
      <c r="GF88" s="143"/>
      <c r="GG88" s="143"/>
      <c r="GH88" s="143"/>
      <c r="GI88" s="143"/>
      <c r="GJ88" s="143"/>
      <c r="GK88" s="143"/>
      <c r="GL88" s="143"/>
      <c r="GM88" s="143"/>
      <c r="GN88" s="143"/>
      <c r="GO88" s="143"/>
      <c r="GP88" s="143"/>
      <c r="GQ88" s="143"/>
      <c r="GR88" s="143"/>
      <c r="GS88" s="143"/>
      <c r="GT88" s="143"/>
      <c r="GU88" s="143"/>
      <c r="GV88" s="143"/>
      <c r="GW88" s="143"/>
      <c r="GX88" s="143"/>
      <c r="GY88" s="143"/>
      <c r="GZ88" s="143"/>
      <c r="HA88" s="143"/>
      <c r="HB88" s="143"/>
      <c r="HC88" s="143"/>
      <c r="HD88" s="143"/>
      <c r="HE88" s="143"/>
      <c r="HF88" s="143"/>
      <c r="HG88" s="143"/>
      <c r="HH88" s="143"/>
      <c r="HI88" s="143"/>
      <c r="HJ88" s="143"/>
      <c r="HK88" s="143"/>
      <c r="HL88" s="143"/>
      <c r="HM88" s="143"/>
      <c r="HN88" s="143"/>
      <c r="HO88" s="143"/>
      <c r="HP88" s="143"/>
      <c r="HQ88" s="143"/>
      <c r="HR88" s="143"/>
      <c r="HS88" s="143"/>
      <c r="HT88" s="143"/>
      <c r="HU88" s="143"/>
      <c r="HV88" s="143"/>
      <c r="HW88" s="143"/>
      <c r="HX88" s="143"/>
      <c r="HY88" s="143"/>
      <c r="HZ88" s="143"/>
      <c r="IA88" s="143"/>
      <c r="IB88" s="143"/>
      <c r="IC88" s="143"/>
    </row>
    <row r="89" spans="1:237" ht="12" customHeight="1" thickBot="1">
      <c r="A89" s="644" t="s">
        <v>574</v>
      </c>
      <c r="B89" s="645">
        <f>+B87-B69</f>
        <v>0</v>
      </c>
      <c r="C89" s="646"/>
      <c r="D89" s="645">
        <f>+D87-D69</f>
        <v>0</v>
      </c>
      <c r="E89" s="646"/>
      <c r="F89" s="645">
        <f>+F87-F69</f>
        <v>0</v>
      </c>
      <c r="G89" s="646"/>
      <c r="H89" s="645">
        <f>+H87-H69</f>
        <v>0</v>
      </c>
      <c r="I89" s="647"/>
    </row>
    <row r="90" spans="1:237" ht="15.75" thickBot="1">
      <c r="A90" s="634"/>
      <c r="B90" s="635"/>
      <c r="C90" s="636"/>
      <c r="D90" s="635"/>
      <c r="E90" s="636"/>
      <c r="F90" s="635"/>
      <c r="G90" s="636"/>
      <c r="H90" s="635"/>
      <c r="I90" s="637"/>
    </row>
    <row r="91" spans="1:237">
      <c r="A91" s="1150" t="s">
        <v>42</v>
      </c>
      <c r="B91" s="1151"/>
      <c r="C91" s="1151"/>
      <c r="D91" s="1151"/>
      <c r="E91" s="1151"/>
      <c r="F91" s="1151"/>
      <c r="G91" s="1151"/>
      <c r="H91" s="1151"/>
      <c r="I91" s="1152"/>
      <c r="HT91" s="1"/>
      <c r="HU91" s="1"/>
      <c r="HV91" s="1"/>
      <c r="HW91" s="1"/>
      <c r="HX91" s="1"/>
      <c r="HY91" s="1"/>
      <c r="HZ91" s="1"/>
      <c r="IA91" s="1"/>
      <c r="IB91" s="1"/>
      <c r="IC91" s="1"/>
    </row>
    <row r="92" spans="1:237">
      <c r="A92" s="522" t="s">
        <v>197</v>
      </c>
      <c r="B92" s="529" t="str">
        <f>IFERROR(B78/B8*365,"-")</f>
        <v>-</v>
      </c>
      <c r="C92" s="530"/>
      <c r="D92" s="529" t="str">
        <f>IFERROR(D78/D8*365,"-")</f>
        <v>-</v>
      </c>
      <c r="E92" s="529"/>
      <c r="F92" s="529" t="str">
        <f>IFERROR(F78/F8*365,"-")</f>
        <v>-</v>
      </c>
      <c r="G92" s="529"/>
      <c r="H92" s="529"/>
      <c r="I92" s="531"/>
      <c r="HT92" s="1"/>
      <c r="HU92" s="1"/>
      <c r="HV92" s="1"/>
      <c r="HW92" s="1"/>
      <c r="HX92" s="1"/>
      <c r="HY92" s="1"/>
      <c r="HZ92" s="1"/>
      <c r="IA92" s="1"/>
      <c r="IB92" s="1"/>
      <c r="IC92" s="1"/>
    </row>
    <row r="93" spans="1:237">
      <c r="A93" s="522" t="s">
        <v>198</v>
      </c>
      <c r="B93" s="529" t="str">
        <f>IFERROR(B64/B13*365,"-")</f>
        <v>-</v>
      </c>
      <c r="C93" s="530"/>
      <c r="D93" s="529" t="str">
        <f>IFERROR(D64/D13*365,"-")</f>
        <v>-</v>
      </c>
      <c r="E93" s="529"/>
      <c r="F93" s="529" t="str">
        <f>IFERROR(F64/F13*365,"-")</f>
        <v>-</v>
      </c>
      <c r="G93" s="529"/>
      <c r="H93" s="529"/>
      <c r="I93" s="531"/>
      <c r="HT93" s="1"/>
      <c r="HU93" s="1"/>
      <c r="HV93" s="1"/>
      <c r="HW93" s="1"/>
      <c r="HX93" s="1"/>
      <c r="HY93" s="1"/>
      <c r="HZ93" s="1"/>
      <c r="IA93" s="1"/>
      <c r="IB93" s="1"/>
      <c r="IC93" s="1"/>
    </row>
    <row r="94" spans="1:237">
      <c r="A94" s="522" t="s">
        <v>44</v>
      </c>
      <c r="B94" s="529" t="str">
        <f>IFERROR(+B77/B13*365,"-")</f>
        <v>-</v>
      </c>
      <c r="C94" s="530"/>
      <c r="D94" s="529" t="str">
        <f>IFERROR(+D77/D13*365,"-")</f>
        <v>-</v>
      </c>
      <c r="E94" s="529"/>
      <c r="F94" s="529" t="str">
        <f>IFERROR(+F77/F13*365,"-")</f>
        <v>-</v>
      </c>
      <c r="G94" s="529"/>
      <c r="H94" s="529"/>
      <c r="I94" s="531"/>
      <c r="HT94" s="1"/>
      <c r="HU94" s="1"/>
      <c r="HV94" s="1"/>
      <c r="HW94" s="1"/>
      <c r="HX94" s="1"/>
      <c r="HY94" s="1"/>
      <c r="HZ94" s="1"/>
      <c r="IA94" s="1"/>
      <c r="IB94" s="1"/>
      <c r="IC94" s="1"/>
    </row>
    <row r="95" spans="1:237">
      <c r="A95" s="522" t="s">
        <v>194</v>
      </c>
      <c r="B95" s="529">
        <f>IFERROR(+B76-B63,"-")</f>
        <v>0</v>
      </c>
      <c r="C95" s="530"/>
      <c r="D95" s="529">
        <f>IFERROR(+D76-D63,"-")</f>
        <v>0</v>
      </c>
      <c r="E95" s="529"/>
      <c r="F95" s="529">
        <f>IFERROR(+F76-F63,"-")</f>
        <v>0</v>
      </c>
      <c r="G95" s="529"/>
      <c r="H95" s="529"/>
      <c r="I95" s="531"/>
      <c r="HT95" s="1"/>
      <c r="HU95" s="1"/>
      <c r="HV95" s="1"/>
      <c r="HW95" s="1"/>
      <c r="HX95" s="1"/>
      <c r="HY95" s="1"/>
      <c r="HZ95" s="1"/>
      <c r="IA95" s="1"/>
      <c r="IB95" s="1"/>
      <c r="IC95" s="1"/>
    </row>
    <row r="96" spans="1:237">
      <c r="A96" s="522" t="s">
        <v>45</v>
      </c>
      <c r="B96" s="529" t="str">
        <f>IFERROR(+B76/B63,"-")</f>
        <v>-</v>
      </c>
      <c r="C96" s="530"/>
      <c r="D96" s="529" t="str">
        <f>IFERROR(+D76/D63,"-")</f>
        <v>-</v>
      </c>
      <c r="E96" s="529"/>
      <c r="F96" s="529" t="str">
        <f>IFERROR(+F76/F63,"-")</f>
        <v>-</v>
      </c>
      <c r="G96" s="529"/>
      <c r="H96" s="529"/>
      <c r="I96" s="531"/>
      <c r="HT96" s="1"/>
      <c r="HU96" s="1"/>
      <c r="HV96" s="1"/>
      <c r="HW96" s="1"/>
      <c r="HX96" s="1"/>
      <c r="HY96" s="1"/>
      <c r="HZ96" s="1"/>
      <c r="IA96" s="1"/>
      <c r="IB96" s="1"/>
      <c r="IC96" s="1"/>
    </row>
    <row r="97" spans="1:237">
      <c r="A97" s="522" t="s">
        <v>130</v>
      </c>
      <c r="B97" s="529" t="str">
        <f>IFERROR(+(B76-B77-B79)/B63,"-")</f>
        <v>-</v>
      </c>
      <c r="C97" s="530"/>
      <c r="D97" s="529" t="str">
        <f>IFERROR(+(D76-D77-D79)/D63,"-")</f>
        <v>-</v>
      </c>
      <c r="E97" s="529"/>
      <c r="F97" s="529" t="str">
        <f>IFERROR(+(F76-F77-F79)/F63,"-")</f>
        <v>-</v>
      </c>
      <c r="G97" s="529"/>
      <c r="H97" s="529"/>
      <c r="I97" s="531"/>
      <c r="HT97" s="1"/>
      <c r="HU97" s="1"/>
      <c r="HV97" s="1"/>
      <c r="HW97" s="1"/>
      <c r="HX97" s="1"/>
      <c r="HY97" s="1"/>
      <c r="HZ97" s="1"/>
      <c r="IA97" s="1"/>
      <c r="IB97" s="1"/>
      <c r="IC97" s="1"/>
    </row>
    <row r="98" spans="1:237">
      <c r="A98" s="522" t="s">
        <v>131</v>
      </c>
      <c r="B98" s="529" t="str">
        <f>IFERROR((B53+B54+B56+B66)/B52,"-")</f>
        <v>-</v>
      </c>
      <c r="C98" s="530"/>
      <c r="D98" s="529" t="str">
        <f>IFERROR((D53+D54+D56+D66)/D52,"-")</f>
        <v>-</v>
      </c>
      <c r="E98" s="529"/>
      <c r="F98" s="529" t="str">
        <f>IFERROR((F53+F54+F56+F66)/F52,"-")</f>
        <v>-</v>
      </c>
      <c r="G98" s="529"/>
      <c r="H98" s="529"/>
      <c r="I98" s="531"/>
      <c r="HT98" s="1"/>
      <c r="HU98" s="1"/>
      <c r="HV98" s="1"/>
      <c r="HW98" s="1"/>
      <c r="HX98" s="1"/>
      <c r="HY98" s="1"/>
      <c r="HZ98" s="1"/>
      <c r="IA98" s="1"/>
      <c r="IB98" s="1"/>
      <c r="IC98" s="1"/>
    </row>
    <row r="99" spans="1:237">
      <c r="A99" s="522" t="s">
        <v>48</v>
      </c>
      <c r="B99" s="529" t="str">
        <f>IFERROR(B26/B28,"-")</f>
        <v>-</v>
      </c>
      <c r="C99" s="530"/>
      <c r="D99" s="529" t="str">
        <f>IFERROR(D26/D28,"-")</f>
        <v>-</v>
      </c>
      <c r="E99" s="529"/>
      <c r="F99" s="529" t="str">
        <f>IFERROR(F26/F28,"-")</f>
        <v>-</v>
      </c>
      <c r="G99" s="529"/>
      <c r="H99" s="529"/>
      <c r="I99" s="531"/>
      <c r="HT99" s="1"/>
      <c r="HU99" s="1"/>
      <c r="HV99" s="1"/>
      <c r="HW99" s="1"/>
      <c r="HX99" s="1"/>
      <c r="HY99" s="1"/>
      <c r="HZ99" s="1"/>
      <c r="IA99" s="1"/>
      <c r="IB99" s="1"/>
      <c r="IC99" s="1"/>
    </row>
    <row r="100" spans="1:237">
      <c r="A100" s="532" t="s">
        <v>49</v>
      </c>
      <c r="B100" s="533" t="str">
        <f>IFERROR($B$26/($B$28+($B$53+$B$56+$B$66)/5),"-")</f>
        <v>-</v>
      </c>
      <c r="C100" s="534"/>
      <c r="D100" s="533" t="str">
        <f>IFERROR($D$26/($D$28+($D$53+$D$56+$D$66)/5),"-")</f>
        <v>-</v>
      </c>
      <c r="E100" s="533"/>
      <c r="F100" s="533" t="str">
        <f>IFERROR($D$26/($D$28+($D$53+$D$56+$D$66)/5),"-")</f>
        <v>-</v>
      </c>
      <c r="G100" s="533"/>
      <c r="H100" s="533"/>
      <c r="I100" s="535"/>
      <c r="HT100" s="1"/>
      <c r="HU100" s="1"/>
      <c r="HV100" s="1"/>
      <c r="HW100" s="1"/>
      <c r="HX100" s="1"/>
      <c r="HY100" s="1"/>
      <c r="HZ100" s="1"/>
      <c r="IA100" s="1"/>
      <c r="IB100" s="1"/>
      <c r="IC100" s="1"/>
    </row>
    <row r="101" spans="1:237">
      <c r="A101" s="536" t="s">
        <v>195</v>
      </c>
      <c r="B101" s="537">
        <v>10</v>
      </c>
      <c r="C101" s="534"/>
      <c r="D101" s="533" t="s">
        <v>196</v>
      </c>
      <c r="E101" s="533"/>
      <c r="F101" s="533" t="s">
        <v>196</v>
      </c>
      <c r="G101" s="533"/>
      <c r="H101" s="533"/>
      <c r="I101" s="535"/>
      <c r="HT101" s="1"/>
      <c r="HU101" s="1"/>
      <c r="HV101" s="1"/>
      <c r="HW101" s="1"/>
      <c r="HX101" s="1"/>
      <c r="HY101" s="1"/>
      <c r="HZ101" s="1"/>
      <c r="IA101" s="1"/>
      <c r="IB101" s="1"/>
      <c r="IC101" s="1"/>
    </row>
    <row r="102" spans="1:237">
      <c r="A102" s="536" t="s">
        <v>214</v>
      </c>
      <c r="B102" s="537">
        <f>(+'Eligibility Calculation Sheet'!F24*12)/100000</f>
        <v>0.14402016745098162</v>
      </c>
      <c r="C102" s="534"/>
      <c r="D102" s="533"/>
      <c r="E102" s="533"/>
      <c r="F102" s="533"/>
      <c r="G102" s="533"/>
      <c r="H102" s="533"/>
      <c r="I102" s="535"/>
      <c r="HT102" s="1"/>
      <c r="HU102" s="1"/>
      <c r="HV102" s="1"/>
      <c r="HW102" s="1"/>
      <c r="HX102" s="1"/>
      <c r="HY102" s="1"/>
      <c r="HZ102" s="1"/>
      <c r="IA102" s="1"/>
      <c r="IB102" s="1"/>
      <c r="IC102" s="1"/>
    </row>
    <row r="103" spans="1:237">
      <c r="A103" s="536" t="s">
        <v>50</v>
      </c>
      <c r="B103" s="537">
        <f>IFERROR($B$26/($B$28+B102+($B$53+$B$56+$B$66+$B$101)/5),"-")</f>
        <v>0</v>
      </c>
      <c r="C103" s="534"/>
      <c r="D103" s="533" t="str">
        <f>IFERROR($D$26/($D$28+($D$53+$D$56+$D$66)/5),"-")</f>
        <v>-</v>
      </c>
      <c r="E103" s="538"/>
      <c r="F103" s="533" t="str">
        <f>IFERROR($F$26/($F$28+($F$53+$F$56+$F$66)/5),"-")</f>
        <v>-</v>
      </c>
      <c r="G103" s="538"/>
      <c r="H103" s="533"/>
      <c r="I103" s="539"/>
      <c r="HT103" s="1"/>
      <c r="HU103" s="1"/>
      <c r="HV103" s="1"/>
      <c r="HW103" s="1"/>
      <c r="HX103" s="1"/>
      <c r="HY103" s="1"/>
      <c r="HZ103" s="1"/>
      <c r="IA103" s="1"/>
      <c r="IB103" s="1"/>
      <c r="IC103" s="1"/>
    </row>
    <row r="104" spans="1:237">
      <c r="A104" s="540" t="s">
        <v>51</v>
      </c>
      <c r="B104" s="529" t="str">
        <f>IFERROR(B19/B8*100,"-")</f>
        <v>-</v>
      </c>
      <c r="C104" s="541"/>
      <c r="D104" s="529" t="str">
        <f>IFERROR(D19/D8*100,"-")</f>
        <v>-</v>
      </c>
      <c r="E104" s="529"/>
      <c r="F104" s="529" t="str">
        <f>IFERROR(F19/F8*100,"-")</f>
        <v>-</v>
      </c>
      <c r="G104" s="529"/>
      <c r="H104" s="529"/>
      <c r="I104" s="531"/>
      <c r="HT104" s="1"/>
      <c r="HU104" s="1"/>
      <c r="HV104" s="1"/>
      <c r="HW104" s="1"/>
      <c r="HX104" s="1"/>
      <c r="HY104" s="1"/>
      <c r="HZ104" s="1"/>
      <c r="IA104" s="1"/>
      <c r="IB104" s="1"/>
      <c r="IC104" s="1"/>
    </row>
    <row r="105" spans="1:237">
      <c r="A105" s="540" t="s">
        <v>52</v>
      </c>
      <c r="B105" s="529" t="str">
        <f>IFERROR(B38/B8*100,"-")</f>
        <v>-</v>
      </c>
      <c r="C105" s="541"/>
      <c r="D105" s="529" t="str">
        <f>IFERROR(D38/D8*100,"-")</f>
        <v>-</v>
      </c>
      <c r="E105" s="529"/>
      <c r="F105" s="529" t="str">
        <f>IFERROR(F38/F8*100,"-")</f>
        <v>-</v>
      </c>
      <c r="G105" s="529"/>
      <c r="H105" s="529"/>
      <c r="I105" s="531"/>
      <c r="HT105" s="1"/>
      <c r="HU105" s="1"/>
      <c r="HV105" s="1"/>
      <c r="HW105" s="1"/>
      <c r="HX105" s="1"/>
      <c r="HY105" s="1"/>
      <c r="HZ105" s="1"/>
      <c r="IA105" s="1"/>
      <c r="IB105" s="1"/>
      <c r="IC105" s="1"/>
    </row>
    <row r="106" spans="1:237">
      <c r="A106" s="540" t="s">
        <v>53</v>
      </c>
      <c r="B106" s="529" t="str">
        <f>IFERROR(B39/B8*100,"-")</f>
        <v>-</v>
      </c>
      <c r="C106" s="541"/>
      <c r="D106" s="529" t="str">
        <f>IFERROR(D39/D8*100,"-")</f>
        <v>-</v>
      </c>
      <c r="E106" s="529"/>
      <c r="F106" s="529" t="str">
        <f>IFERROR(F39/F8*100,"-")</f>
        <v>-</v>
      </c>
      <c r="G106" s="529"/>
      <c r="H106" s="529"/>
      <c r="I106" s="531"/>
      <c r="HT106" s="1"/>
      <c r="HU106" s="1"/>
      <c r="HV106" s="1"/>
      <c r="HW106" s="1"/>
      <c r="HX106" s="1"/>
      <c r="HY106" s="1"/>
      <c r="HZ106" s="1"/>
      <c r="IA106" s="1"/>
      <c r="IB106" s="1"/>
      <c r="IC106" s="1"/>
    </row>
    <row r="107" spans="1:237">
      <c r="A107" s="540" t="s">
        <v>54</v>
      </c>
      <c r="B107" s="512" t="str">
        <f>IFERROR((B8-D8)/D8*100,"-")</f>
        <v>-</v>
      </c>
      <c r="C107" s="541"/>
      <c r="D107" s="512" t="str">
        <f>IFERROR((D8-F8)/F8*100,"-")</f>
        <v>-</v>
      </c>
      <c r="E107" s="529"/>
      <c r="F107" s="512" t="str">
        <f>IFERROR((F8-H8)/H8*100,"-")</f>
        <v>-</v>
      </c>
      <c r="G107" s="529"/>
      <c r="H107" s="512"/>
      <c r="I107" s="531"/>
      <c r="HT107" s="1"/>
      <c r="HU107" s="1"/>
      <c r="HV107" s="1"/>
      <c r="HW107" s="1"/>
      <c r="HX107" s="1"/>
      <c r="HY107" s="1"/>
      <c r="HZ107" s="1"/>
      <c r="IA107" s="1"/>
      <c r="IB107" s="1"/>
      <c r="IC107" s="1"/>
    </row>
    <row r="108" spans="1:237">
      <c r="A108" s="540" t="s">
        <v>55</v>
      </c>
      <c r="B108" s="529" t="str">
        <f>IFERROR((B38-D38)/D38*100,"-")</f>
        <v>-</v>
      </c>
      <c r="C108" s="541"/>
      <c r="D108" s="529" t="str">
        <f>IFERROR((D38-F38)/F38*100,"-")</f>
        <v>-</v>
      </c>
      <c r="E108" s="529"/>
      <c r="F108" s="529" t="str">
        <f>IFERROR((F38-H38)/H38*100,"-")</f>
        <v>-</v>
      </c>
      <c r="G108" s="529"/>
      <c r="H108" s="529"/>
      <c r="I108" s="531"/>
      <c r="HT108" s="1"/>
      <c r="HU108" s="1"/>
      <c r="HV108" s="1"/>
      <c r="HW108" s="1"/>
      <c r="HX108" s="1"/>
      <c r="HY108" s="1"/>
      <c r="HZ108" s="1"/>
      <c r="IA108" s="1"/>
      <c r="IB108" s="1"/>
      <c r="IC108" s="1"/>
    </row>
    <row r="109" spans="1:237">
      <c r="A109" s="522"/>
      <c r="B109" s="529"/>
      <c r="C109" s="530"/>
      <c r="D109" s="529"/>
      <c r="E109" s="529"/>
      <c r="F109" s="529"/>
      <c r="G109" s="529"/>
      <c r="H109" s="529"/>
      <c r="I109" s="531"/>
      <c r="HT109" s="1"/>
      <c r="HU109" s="1"/>
      <c r="HV109" s="1"/>
      <c r="HW109" s="1"/>
      <c r="HX109" s="1"/>
      <c r="HY109" s="1"/>
      <c r="HZ109" s="1"/>
      <c r="IA109" s="1"/>
      <c r="IB109" s="1"/>
      <c r="IC109" s="1"/>
    </row>
    <row r="110" spans="1:237">
      <c r="A110" s="542" t="s">
        <v>56</v>
      </c>
      <c r="B110" s="529"/>
      <c r="C110" s="530"/>
      <c r="D110" s="529"/>
      <c r="E110" s="543"/>
      <c r="F110" s="529"/>
      <c r="G110" s="543"/>
      <c r="H110" s="529"/>
      <c r="I110" s="544"/>
      <c r="HT110" s="1"/>
      <c r="HU110" s="1"/>
      <c r="HV110" s="1"/>
      <c r="HW110" s="1"/>
      <c r="HX110" s="1"/>
      <c r="HY110" s="1"/>
      <c r="HZ110" s="1"/>
      <c r="IA110" s="1"/>
      <c r="IB110" s="1"/>
      <c r="IC110" s="1"/>
    </row>
    <row r="111" spans="1:237">
      <c r="A111" s="522"/>
      <c r="B111" s="543"/>
      <c r="C111" s="530"/>
      <c r="D111" s="543"/>
      <c r="E111" s="543"/>
      <c r="F111" s="543"/>
      <c r="G111" s="543"/>
      <c r="H111" s="543"/>
      <c r="I111" s="544"/>
      <c r="HT111" s="1"/>
      <c r="HU111" s="1"/>
      <c r="HV111" s="1"/>
      <c r="HW111" s="1"/>
      <c r="HX111" s="1"/>
      <c r="HY111" s="1"/>
      <c r="HZ111" s="1"/>
      <c r="IA111" s="1"/>
      <c r="IB111" s="1"/>
      <c r="IC111" s="1"/>
    </row>
    <row r="112" spans="1:237">
      <c r="A112" s="522" t="s">
        <v>57</v>
      </c>
      <c r="B112" s="529">
        <f>B38</f>
        <v>0</v>
      </c>
      <c r="C112" s="530"/>
      <c r="D112" s="529">
        <f>D38</f>
        <v>0</v>
      </c>
      <c r="E112" s="543"/>
      <c r="F112" s="529">
        <f>F38</f>
        <v>0</v>
      </c>
      <c r="G112" s="543"/>
      <c r="H112" s="529"/>
      <c r="I112" s="544"/>
      <c r="HT112" s="1"/>
      <c r="HU112" s="1"/>
      <c r="HV112" s="1"/>
      <c r="HW112" s="1"/>
      <c r="HX112" s="1"/>
      <c r="HY112" s="1"/>
      <c r="HZ112" s="1"/>
      <c r="IA112" s="1"/>
      <c r="IB112" s="1"/>
      <c r="IC112" s="1"/>
    </row>
    <row r="113" spans="1:237">
      <c r="A113" s="522" t="s">
        <v>58</v>
      </c>
      <c r="B113" s="529"/>
      <c r="C113" s="530"/>
      <c r="D113" s="529"/>
      <c r="E113" s="543"/>
      <c r="F113" s="529"/>
      <c r="G113" s="543"/>
      <c r="H113" s="529"/>
      <c r="I113" s="544"/>
      <c r="HT113" s="1"/>
      <c r="HU113" s="1"/>
      <c r="HV113" s="1"/>
      <c r="HW113" s="1"/>
      <c r="HX113" s="1"/>
      <c r="HY113" s="1"/>
      <c r="HZ113" s="1"/>
      <c r="IA113" s="1"/>
      <c r="IB113" s="1"/>
      <c r="IC113" s="1"/>
    </row>
    <row r="114" spans="1:237">
      <c r="A114" s="522" t="s">
        <v>1</v>
      </c>
      <c r="B114" s="529">
        <f>B27</f>
        <v>0</v>
      </c>
      <c r="C114" s="530"/>
      <c r="D114" s="529">
        <f>D27</f>
        <v>0</v>
      </c>
      <c r="E114" s="543"/>
      <c r="F114" s="529">
        <f>F27</f>
        <v>0</v>
      </c>
      <c r="G114" s="543"/>
      <c r="H114" s="529"/>
      <c r="I114" s="544"/>
      <c r="HT114" s="1"/>
      <c r="HU114" s="1"/>
      <c r="HV114" s="1"/>
      <c r="HW114" s="1"/>
      <c r="HX114" s="1"/>
      <c r="HY114" s="1"/>
      <c r="HZ114" s="1"/>
      <c r="IA114" s="1"/>
      <c r="IB114" s="1"/>
      <c r="IC114" s="1"/>
    </row>
    <row r="115" spans="1:237" ht="30">
      <c r="A115" s="522" t="s">
        <v>59</v>
      </c>
      <c r="B115" s="529">
        <f>B34</f>
        <v>0</v>
      </c>
      <c r="C115" s="530"/>
      <c r="D115" s="529">
        <f>D34</f>
        <v>0</v>
      </c>
      <c r="E115" s="543"/>
      <c r="F115" s="529">
        <f>F34</f>
        <v>0</v>
      </c>
      <c r="G115" s="543"/>
      <c r="H115" s="529"/>
      <c r="I115" s="544"/>
      <c r="HT115" s="1"/>
      <c r="HU115" s="1"/>
      <c r="HV115" s="1"/>
      <c r="HW115" s="1"/>
      <c r="HX115" s="1"/>
      <c r="HY115" s="1"/>
      <c r="HZ115" s="1"/>
      <c r="IA115" s="1"/>
      <c r="IB115" s="1"/>
      <c r="IC115" s="1"/>
    </row>
    <row r="116" spans="1:237">
      <c r="A116" s="522" t="s">
        <v>60</v>
      </c>
      <c r="B116" s="529">
        <f>B37</f>
        <v>0</v>
      </c>
      <c r="C116" s="530"/>
      <c r="D116" s="529">
        <f>D37</f>
        <v>0</v>
      </c>
      <c r="E116" s="543"/>
      <c r="F116" s="529">
        <f>F37</f>
        <v>0</v>
      </c>
      <c r="G116" s="543"/>
      <c r="H116" s="529"/>
      <c r="I116" s="544"/>
      <c r="HT116" s="1"/>
      <c r="HU116" s="1"/>
      <c r="HV116" s="1"/>
      <c r="HW116" s="1"/>
      <c r="HX116" s="1"/>
      <c r="HY116" s="1"/>
      <c r="HZ116" s="1"/>
      <c r="IA116" s="1"/>
      <c r="IB116" s="1"/>
      <c r="IC116" s="1"/>
    </row>
    <row r="117" spans="1:237">
      <c r="A117" s="522" t="s">
        <v>61</v>
      </c>
      <c r="B117" s="529">
        <f>B28</f>
        <v>0</v>
      </c>
      <c r="C117" s="530"/>
      <c r="D117" s="529">
        <f>D28</f>
        <v>0</v>
      </c>
      <c r="E117" s="543"/>
      <c r="F117" s="529">
        <f>F28</f>
        <v>0</v>
      </c>
      <c r="G117" s="543"/>
      <c r="H117" s="529"/>
      <c r="I117" s="544"/>
      <c r="HT117" s="1"/>
      <c r="HU117" s="1"/>
      <c r="HV117" s="1"/>
      <c r="HW117" s="1"/>
      <c r="HX117" s="1"/>
      <c r="HY117" s="1"/>
      <c r="HZ117" s="1"/>
      <c r="IA117" s="1"/>
      <c r="IB117" s="1"/>
      <c r="IC117" s="1"/>
    </row>
    <row r="118" spans="1:237" ht="30">
      <c r="A118" s="542" t="s">
        <v>62</v>
      </c>
      <c r="B118" s="545">
        <f>+B36</f>
        <v>0</v>
      </c>
      <c r="C118" s="546"/>
      <c r="D118" s="545">
        <f>+D36</f>
        <v>0</v>
      </c>
      <c r="E118" s="547"/>
      <c r="F118" s="545">
        <f>+F36</f>
        <v>0</v>
      </c>
      <c r="G118" s="547"/>
      <c r="H118" s="545"/>
      <c r="I118" s="548"/>
      <c r="HT118" s="1"/>
      <c r="HU118" s="1"/>
      <c r="HV118" s="1"/>
      <c r="HW118" s="1"/>
      <c r="HX118" s="1"/>
      <c r="HY118" s="1"/>
      <c r="HZ118" s="1"/>
      <c r="IA118" s="1"/>
      <c r="IB118" s="1"/>
      <c r="IC118" s="1"/>
    </row>
    <row r="119" spans="1:237">
      <c r="A119" s="522"/>
      <c r="B119" s="543"/>
      <c r="C119" s="530"/>
      <c r="D119" s="543"/>
      <c r="E119" s="543"/>
      <c r="F119" s="543"/>
      <c r="G119" s="543"/>
      <c r="H119" s="543"/>
      <c r="I119" s="544"/>
      <c r="HT119" s="1"/>
      <c r="HU119" s="1"/>
      <c r="HV119" s="1"/>
      <c r="HW119" s="1"/>
      <c r="HX119" s="1"/>
      <c r="HY119" s="1"/>
      <c r="HZ119" s="1"/>
      <c r="IA119" s="1"/>
      <c r="IB119" s="1"/>
      <c r="IC119" s="1"/>
    </row>
    <row r="120" spans="1:237" ht="30">
      <c r="A120" s="522" t="s">
        <v>63</v>
      </c>
      <c r="B120" s="529">
        <f>SUM(B112:B119)</f>
        <v>0</v>
      </c>
      <c r="C120" s="530"/>
      <c r="D120" s="529">
        <f>SUM(D112:D119)</f>
        <v>0</v>
      </c>
      <c r="E120" s="543"/>
      <c r="F120" s="529">
        <f>SUM(F112:F119)</f>
        <v>0</v>
      </c>
      <c r="G120" s="543"/>
      <c r="H120" s="529"/>
      <c r="I120" s="544"/>
      <c r="HT120" s="1"/>
      <c r="HU120" s="1"/>
      <c r="HV120" s="1"/>
      <c r="HW120" s="1"/>
      <c r="HX120" s="1"/>
      <c r="HY120" s="1"/>
      <c r="HZ120" s="1"/>
      <c r="IA120" s="1"/>
      <c r="IB120" s="1"/>
      <c r="IC120" s="1"/>
    </row>
    <row r="121" spans="1:237">
      <c r="A121" s="522"/>
      <c r="B121" s="529"/>
      <c r="C121" s="530"/>
      <c r="D121" s="529"/>
      <c r="E121" s="543"/>
      <c r="F121" s="529"/>
      <c r="G121" s="543"/>
      <c r="H121" s="529"/>
      <c r="I121" s="544"/>
      <c r="HT121" s="1"/>
      <c r="HU121" s="1"/>
      <c r="HV121" s="1"/>
      <c r="HW121" s="1"/>
      <c r="HX121" s="1"/>
      <c r="HY121" s="1"/>
      <c r="HZ121" s="1"/>
      <c r="IA121" s="1"/>
      <c r="IB121" s="1"/>
      <c r="IC121" s="1"/>
    </row>
    <row r="122" spans="1:237">
      <c r="A122" s="522" t="s">
        <v>206</v>
      </c>
      <c r="B122" s="529">
        <f>D78-B78</f>
        <v>0</v>
      </c>
      <c r="C122" s="530"/>
      <c r="D122" s="529">
        <f>F78-D78</f>
        <v>0</v>
      </c>
      <c r="E122" s="543"/>
      <c r="F122" s="529">
        <f>H78-F78</f>
        <v>0</v>
      </c>
      <c r="G122" s="543"/>
      <c r="H122" s="529"/>
      <c r="I122" s="544"/>
      <c r="HT122" s="1"/>
      <c r="HU122" s="1"/>
      <c r="HV122" s="1"/>
      <c r="HW122" s="1"/>
      <c r="HX122" s="1"/>
      <c r="HY122" s="1"/>
      <c r="HZ122" s="1"/>
      <c r="IA122" s="1"/>
      <c r="IB122" s="1"/>
      <c r="IC122" s="1"/>
    </row>
    <row r="123" spans="1:237">
      <c r="A123" s="522" t="s">
        <v>207</v>
      </c>
      <c r="B123" s="529">
        <f>IFERROR(+D77-B77,"-")</f>
        <v>0</v>
      </c>
      <c r="C123" s="530"/>
      <c r="D123" s="529">
        <f>IFERROR(+F77-D77,"-")</f>
        <v>0</v>
      </c>
      <c r="E123" s="543"/>
      <c r="F123" s="529">
        <f>IFERROR(+H77-F77,"-")</f>
        <v>0</v>
      </c>
      <c r="G123" s="543"/>
      <c r="H123" s="529"/>
      <c r="I123" s="544"/>
      <c r="HT123" s="1"/>
      <c r="HU123" s="1"/>
      <c r="HV123" s="1"/>
      <c r="HW123" s="1"/>
      <c r="HX123" s="1"/>
      <c r="HY123" s="1"/>
      <c r="HZ123" s="1"/>
      <c r="IA123" s="1"/>
      <c r="IB123" s="1"/>
      <c r="IC123" s="1"/>
    </row>
    <row r="124" spans="1:237" ht="30">
      <c r="A124" s="522" t="s">
        <v>208</v>
      </c>
      <c r="B124" s="529">
        <f>D82-B82</f>
        <v>0</v>
      </c>
      <c r="C124" s="530"/>
      <c r="D124" s="529">
        <f>F82-D82</f>
        <v>0</v>
      </c>
      <c r="E124" s="543"/>
      <c r="F124" s="529">
        <f>H82-F82</f>
        <v>0</v>
      </c>
      <c r="G124" s="543"/>
      <c r="H124" s="529"/>
      <c r="I124" s="544"/>
      <c r="HT124" s="1"/>
      <c r="HU124" s="1"/>
      <c r="HV124" s="1"/>
      <c r="HW124" s="1"/>
      <c r="HX124" s="1"/>
      <c r="HY124" s="1"/>
      <c r="HZ124" s="1"/>
      <c r="IA124" s="1"/>
      <c r="IB124" s="1"/>
      <c r="IC124" s="1"/>
    </row>
    <row r="125" spans="1:237">
      <c r="A125" s="522" t="s">
        <v>209</v>
      </c>
      <c r="B125" s="529">
        <f>B63-D63</f>
        <v>0</v>
      </c>
      <c r="C125" s="530"/>
      <c r="D125" s="529">
        <f>D63-F63</f>
        <v>0</v>
      </c>
      <c r="E125" s="543"/>
      <c r="F125" s="529">
        <f>F63-H63</f>
        <v>0</v>
      </c>
      <c r="G125" s="543"/>
      <c r="H125" s="529"/>
      <c r="I125" s="544"/>
      <c r="HT125" s="1"/>
      <c r="HU125" s="1"/>
      <c r="HV125" s="1"/>
      <c r="HW125" s="1"/>
      <c r="HX125" s="1"/>
      <c r="HY125" s="1"/>
      <c r="HZ125" s="1"/>
      <c r="IA125" s="1"/>
      <c r="IB125" s="1"/>
      <c r="IC125" s="1"/>
    </row>
    <row r="126" spans="1:237">
      <c r="A126" s="542" t="s">
        <v>64</v>
      </c>
      <c r="B126" s="529">
        <f>SUM(B122:B125)</f>
        <v>0</v>
      </c>
      <c r="C126" s="530"/>
      <c r="D126" s="529">
        <f>SUM(D122:D125)</f>
        <v>0</v>
      </c>
      <c r="E126" s="543"/>
      <c r="F126" s="529">
        <f>SUM(F122:F125)</f>
        <v>0</v>
      </c>
      <c r="G126" s="543"/>
      <c r="H126" s="529"/>
      <c r="I126" s="544"/>
      <c r="HT126" s="1"/>
      <c r="HU126" s="1"/>
      <c r="HV126" s="1"/>
      <c r="HW126" s="1"/>
      <c r="HX126" s="1"/>
      <c r="HY126" s="1"/>
      <c r="HZ126" s="1"/>
      <c r="IA126" s="1"/>
      <c r="IB126" s="1"/>
      <c r="IC126" s="1"/>
    </row>
    <row r="127" spans="1:237">
      <c r="A127" s="542" t="s">
        <v>65</v>
      </c>
      <c r="B127" s="545">
        <f>B120+B126</f>
        <v>0</v>
      </c>
      <c r="C127" s="546"/>
      <c r="D127" s="545">
        <f>D120+D126</f>
        <v>0</v>
      </c>
      <c r="E127" s="547"/>
      <c r="F127" s="545">
        <f>F120+F126</f>
        <v>0</v>
      </c>
      <c r="G127" s="547"/>
      <c r="H127" s="545"/>
      <c r="I127" s="548"/>
      <c r="HT127" s="1"/>
      <c r="HU127" s="1"/>
      <c r="HV127" s="1"/>
      <c r="HW127" s="1"/>
      <c r="HX127" s="1"/>
      <c r="HY127" s="1"/>
      <c r="HZ127" s="1"/>
      <c r="IA127" s="1"/>
      <c r="IB127" s="1"/>
      <c r="IC127" s="1"/>
    </row>
    <row r="128" spans="1:237">
      <c r="A128" s="522" t="s">
        <v>210</v>
      </c>
      <c r="B128" s="529">
        <f>B37</f>
        <v>0</v>
      </c>
      <c r="C128" s="530"/>
      <c r="D128" s="529">
        <f>D37</f>
        <v>0</v>
      </c>
      <c r="E128" s="543"/>
      <c r="F128" s="529">
        <f>F37</f>
        <v>0</v>
      </c>
      <c r="G128" s="543"/>
      <c r="H128" s="529"/>
      <c r="I128" s="544"/>
      <c r="HT128" s="1"/>
      <c r="HU128" s="1"/>
      <c r="HV128" s="1"/>
      <c r="HW128" s="1"/>
      <c r="HX128" s="1"/>
      <c r="HY128" s="1"/>
      <c r="HZ128" s="1"/>
      <c r="IA128" s="1"/>
      <c r="IB128" s="1"/>
      <c r="IC128" s="1"/>
    </row>
    <row r="129" spans="1:237" ht="15.75" thickBot="1">
      <c r="A129" s="549" t="s">
        <v>66</v>
      </c>
      <c r="B129" s="550">
        <f>IFERROR(B127-B128,"-")</f>
        <v>0</v>
      </c>
      <c r="C129" s="551"/>
      <c r="D129" s="550">
        <f>IFERROR(D127-D128,"-")</f>
        <v>0</v>
      </c>
      <c r="E129" s="552"/>
      <c r="F129" s="550">
        <f>IFERROR(F127-F128,"-")</f>
        <v>0</v>
      </c>
      <c r="G129" s="552"/>
      <c r="H129" s="550"/>
      <c r="I129" s="553"/>
      <c r="HT129" s="1"/>
      <c r="HU129" s="1"/>
      <c r="HV129" s="1"/>
      <c r="HW129" s="1"/>
      <c r="HX129" s="1"/>
      <c r="HY129" s="1"/>
      <c r="HZ129" s="1"/>
      <c r="IA129" s="1"/>
      <c r="IB129" s="1"/>
      <c r="IC129" s="1"/>
    </row>
    <row r="130" spans="1:237" ht="15.75" thickBot="1">
      <c r="A130" s="224"/>
      <c r="B130" s="167"/>
      <c r="C130" s="166"/>
      <c r="D130" s="167"/>
      <c r="E130" s="167"/>
      <c r="F130" s="167"/>
      <c r="G130" s="167"/>
      <c r="H130" s="167"/>
      <c r="I130" s="225"/>
      <c r="HT130" s="1"/>
      <c r="HU130" s="1"/>
      <c r="HV130" s="1"/>
      <c r="HW130" s="1"/>
      <c r="HX130" s="1"/>
      <c r="HY130" s="1"/>
      <c r="HZ130" s="1"/>
      <c r="IA130" s="1"/>
      <c r="IB130" s="1"/>
      <c r="IC130" s="1"/>
    </row>
    <row r="131" spans="1:237" ht="30.75" thickBot="1">
      <c r="A131" s="170" t="s">
        <v>201</v>
      </c>
      <c r="B131" s="175">
        <f>IFERROR(C71-C83-C84+B36,"-")</f>
        <v>0</v>
      </c>
      <c r="C131" s="172"/>
      <c r="D131" s="175">
        <f>IFERROR(E71-E83-E84+D36,"-")</f>
        <v>0</v>
      </c>
      <c r="E131" s="173"/>
      <c r="F131" s="175">
        <f>IFERROR(G71-G83-G84+F36,"-")</f>
        <v>0</v>
      </c>
      <c r="G131" s="173"/>
      <c r="H131" s="175"/>
      <c r="I131" s="174"/>
      <c r="HT131" s="1"/>
      <c r="HU131" s="1"/>
      <c r="HV131" s="1"/>
      <c r="HW131" s="1"/>
      <c r="HX131" s="1"/>
      <c r="HY131" s="1"/>
      <c r="HZ131" s="1"/>
      <c r="IA131" s="1"/>
      <c r="IB131" s="1"/>
      <c r="IC131" s="1"/>
    </row>
    <row r="132" spans="1:237" ht="15.75" thickBot="1">
      <c r="A132" s="164"/>
      <c r="B132" s="168"/>
      <c r="C132" s="165"/>
      <c r="D132" s="168"/>
      <c r="E132" s="168"/>
      <c r="F132" s="168"/>
      <c r="G132" s="168"/>
      <c r="H132" s="168"/>
      <c r="I132" s="169"/>
      <c r="HT132" s="1"/>
      <c r="HU132" s="1"/>
      <c r="HV132" s="1"/>
      <c r="HW132" s="1"/>
      <c r="HX132" s="1"/>
      <c r="HY132" s="1"/>
      <c r="HZ132" s="1"/>
      <c r="IA132" s="1"/>
      <c r="IB132" s="1"/>
      <c r="IC132" s="1"/>
    </row>
    <row r="133" spans="1:237" ht="30.75" thickBot="1">
      <c r="A133" s="170" t="s">
        <v>202</v>
      </c>
      <c r="B133" s="171">
        <f>IFERROR(+C47+C48+C61-B28,"-")</f>
        <v>0</v>
      </c>
      <c r="C133" s="172"/>
      <c r="D133" s="171">
        <f>IFERROR(+E47+E48+E61-D28,"-")</f>
        <v>0</v>
      </c>
      <c r="E133" s="173"/>
      <c r="F133" s="171">
        <f>IFERROR(+G47+G48+G61-F28,"-")</f>
        <v>0</v>
      </c>
      <c r="G133" s="173"/>
      <c r="H133" s="171"/>
      <c r="I133" s="174"/>
      <c r="HT133" s="1"/>
      <c r="HU133" s="1"/>
      <c r="HV133" s="1"/>
      <c r="HW133" s="1"/>
      <c r="HX133" s="1"/>
      <c r="HY133" s="1"/>
      <c r="HZ133" s="1"/>
      <c r="IA133" s="1"/>
      <c r="IB133" s="1"/>
      <c r="IC133" s="1"/>
    </row>
    <row r="134" spans="1:237">
      <c r="A134" s="226" t="s">
        <v>205</v>
      </c>
      <c r="B134" s="176">
        <f>IFERROR(+B133+B131+B129,"-")</f>
        <v>0</v>
      </c>
      <c r="C134" s="83"/>
      <c r="D134" s="176">
        <f>IFERROR(+D133+D131+D129,"-")</f>
        <v>0</v>
      </c>
      <c r="E134" s="84"/>
      <c r="F134" s="176">
        <f>IFERROR(+F133+F131+F129,"-")</f>
        <v>0</v>
      </c>
      <c r="G134" s="84"/>
      <c r="H134" s="176"/>
      <c r="I134" s="227"/>
      <c r="HT134" s="1"/>
      <c r="HU134" s="1"/>
      <c r="HV134" s="1"/>
      <c r="HW134" s="1"/>
      <c r="HX134" s="1"/>
      <c r="HY134" s="1"/>
      <c r="HZ134" s="1"/>
      <c r="IA134" s="1"/>
      <c r="IB134" s="1"/>
      <c r="IC134" s="1"/>
    </row>
    <row r="135" spans="1:237">
      <c r="A135" s="118" t="s">
        <v>203</v>
      </c>
      <c r="B135" s="49">
        <f>+D81</f>
        <v>0</v>
      </c>
      <c r="C135" s="2"/>
      <c r="D135" s="49">
        <f>+F81</f>
        <v>0</v>
      </c>
      <c r="E135" s="3"/>
      <c r="F135" s="49">
        <f>+H81</f>
        <v>0</v>
      </c>
      <c r="G135" s="3"/>
      <c r="H135" s="3"/>
      <c r="I135" s="111"/>
      <c r="HT135" s="1"/>
      <c r="HU135" s="1"/>
      <c r="HV135" s="1"/>
      <c r="HW135" s="1"/>
      <c r="HX135" s="1"/>
      <c r="HY135" s="1"/>
      <c r="HZ135" s="1"/>
      <c r="IA135" s="1"/>
      <c r="IB135" s="1"/>
      <c r="IC135" s="1"/>
    </row>
    <row r="136" spans="1:237" ht="15.75" thickBot="1">
      <c r="A136" s="228" t="s">
        <v>204</v>
      </c>
      <c r="B136" s="229">
        <f>IFERROR(+B135+B134,"-")</f>
        <v>0</v>
      </c>
      <c r="C136" s="122"/>
      <c r="D136" s="229">
        <f>IFERROR(+D135+D134,"-")</f>
        <v>0</v>
      </c>
      <c r="E136" s="230"/>
      <c r="F136" s="229">
        <f>IFERROR(+F135+F134,"-")</f>
        <v>0</v>
      </c>
      <c r="G136" s="230"/>
      <c r="H136" s="229"/>
      <c r="I136" s="231"/>
      <c r="HT136" s="1"/>
      <c r="HU136" s="1"/>
      <c r="HV136" s="1"/>
      <c r="HW136" s="1"/>
      <c r="HX136" s="1"/>
      <c r="HY136" s="1"/>
      <c r="HZ136" s="1"/>
      <c r="IA136" s="1"/>
      <c r="IB136" s="1"/>
      <c r="IC136" s="1"/>
    </row>
    <row r="137" spans="1:237" s="598" customFormat="1" ht="15.75" thickBot="1">
      <c r="A137" s="578"/>
      <c r="B137" s="579"/>
      <c r="C137" s="578"/>
      <c r="D137" s="579"/>
      <c r="E137" s="579"/>
      <c r="F137" s="579"/>
      <c r="G137" s="579"/>
      <c r="H137" s="579"/>
      <c r="I137" s="579"/>
      <c r="J137" s="578"/>
      <c r="K137" s="578"/>
      <c r="L137" s="578"/>
      <c r="M137" s="578"/>
      <c r="N137" s="578"/>
      <c r="O137" s="578"/>
      <c r="P137" s="578"/>
      <c r="Q137" s="578"/>
      <c r="R137" s="578"/>
      <c r="S137" s="578"/>
      <c r="T137" s="578"/>
      <c r="U137" s="578"/>
      <c r="V137" s="578"/>
      <c r="W137" s="578"/>
      <c r="X137" s="578"/>
      <c r="Y137" s="578"/>
      <c r="Z137" s="578"/>
      <c r="AA137" s="578"/>
      <c r="AB137" s="578"/>
      <c r="AC137" s="578"/>
      <c r="AD137" s="578"/>
      <c r="AE137" s="578"/>
      <c r="AF137" s="578"/>
      <c r="AG137" s="578"/>
      <c r="AH137" s="578"/>
      <c r="AI137" s="578"/>
      <c r="AJ137" s="578"/>
      <c r="AK137" s="578"/>
      <c r="AL137" s="578"/>
      <c r="AM137" s="578"/>
      <c r="AN137" s="578"/>
      <c r="AO137" s="578"/>
      <c r="AP137" s="578"/>
      <c r="AQ137" s="578"/>
      <c r="AR137" s="578"/>
      <c r="AS137" s="578"/>
      <c r="AT137" s="578"/>
      <c r="AU137" s="578"/>
      <c r="AV137" s="578"/>
      <c r="AW137" s="578"/>
      <c r="AX137" s="578"/>
      <c r="AY137" s="578"/>
      <c r="AZ137" s="578"/>
      <c r="BA137" s="578"/>
      <c r="BB137" s="578"/>
      <c r="BC137" s="578"/>
      <c r="BD137" s="578"/>
      <c r="BE137" s="578"/>
      <c r="BF137" s="578"/>
      <c r="BG137" s="578"/>
      <c r="BH137" s="578"/>
      <c r="BI137" s="578"/>
      <c r="BJ137" s="578"/>
      <c r="BK137" s="578"/>
      <c r="BL137" s="578"/>
      <c r="BM137" s="578"/>
      <c r="BN137" s="578"/>
      <c r="BO137" s="578"/>
      <c r="BP137" s="578"/>
      <c r="BQ137" s="578"/>
      <c r="BR137" s="578"/>
      <c r="BS137" s="578"/>
      <c r="BT137" s="578"/>
      <c r="BU137" s="578"/>
      <c r="BV137" s="578"/>
      <c r="BW137" s="578"/>
      <c r="BX137" s="578"/>
      <c r="BY137" s="578"/>
      <c r="BZ137" s="578"/>
      <c r="CA137" s="578"/>
      <c r="CB137" s="578"/>
      <c r="CC137" s="578"/>
      <c r="CD137" s="578"/>
      <c r="CE137" s="578"/>
      <c r="CF137" s="578"/>
      <c r="CG137" s="578"/>
      <c r="CH137" s="578"/>
      <c r="CI137" s="578"/>
      <c r="CJ137" s="578"/>
      <c r="CK137" s="578"/>
      <c r="CL137" s="578"/>
      <c r="CM137" s="578"/>
      <c r="CN137" s="578"/>
      <c r="CO137" s="578"/>
      <c r="CP137" s="578"/>
      <c r="CQ137" s="578"/>
      <c r="CR137" s="578"/>
      <c r="CS137" s="578"/>
      <c r="CT137" s="578"/>
      <c r="CU137" s="578"/>
      <c r="CV137" s="578"/>
      <c r="CW137" s="578"/>
      <c r="CX137" s="578"/>
      <c r="CY137" s="578"/>
      <c r="CZ137" s="578"/>
      <c r="DA137" s="578"/>
      <c r="DB137" s="578"/>
      <c r="DC137" s="578"/>
      <c r="DD137" s="578"/>
      <c r="DE137" s="578"/>
      <c r="DF137" s="578"/>
      <c r="DG137" s="578"/>
      <c r="DH137" s="578"/>
      <c r="DI137" s="578"/>
      <c r="DJ137" s="578"/>
      <c r="DK137" s="578"/>
      <c r="DL137" s="578"/>
      <c r="DM137" s="578"/>
      <c r="DN137" s="578"/>
      <c r="DO137" s="578"/>
      <c r="DP137" s="578"/>
      <c r="DQ137" s="578"/>
      <c r="DR137" s="578"/>
      <c r="DS137" s="578"/>
      <c r="DT137" s="578"/>
      <c r="DU137" s="578"/>
      <c r="DV137" s="578"/>
      <c r="DW137" s="578"/>
      <c r="DX137" s="578"/>
      <c r="DY137" s="578"/>
      <c r="DZ137" s="578"/>
      <c r="EA137" s="578"/>
      <c r="EB137" s="578"/>
      <c r="EC137" s="578"/>
      <c r="ED137" s="578"/>
      <c r="EE137" s="578"/>
      <c r="EF137" s="578"/>
      <c r="EG137" s="578"/>
      <c r="EH137" s="578"/>
      <c r="EI137" s="578"/>
      <c r="EJ137" s="578"/>
      <c r="EK137" s="578"/>
      <c r="EL137" s="578"/>
      <c r="EM137" s="578"/>
      <c r="EN137" s="578"/>
      <c r="EO137" s="578"/>
      <c r="EP137" s="578"/>
      <c r="EQ137" s="578"/>
      <c r="ER137" s="578"/>
      <c r="ES137" s="578"/>
      <c r="ET137" s="578"/>
      <c r="EU137" s="578"/>
      <c r="EV137" s="578"/>
      <c r="EW137" s="578"/>
      <c r="EX137" s="578"/>
      <c r="EY137" s="578"/>
      <c r="EZ137" s="578"/>
      <c r="FA137" s="578"/>
      <c r="FB137" s="578"/>
      <c r="FC137" s="578"/>
      <c r="FD137" s="578"/>
      <c r="FE137" s="578"/>
      <c r="FF137" s="578"/>
      <c r="FG137" s="578"/>
      <c r="FH137" s="578"/>
      <c r="FI137" s="578"/>
      <c r="FJ137" s="578"/>
      <c r="FK137" s="578"/>
      <c r="FL137" s="578"/>
      <c r="FM137" s="578"/>
      <c r="FN137" s="578"/>
      <c r="FO137" s="578"/>
      <c r="FP137" s="578"/>
      <c r="FQ137" s="578"/>
      <c r="FR137" s="578"/>
      <c r="FS137" s="578"/>
      <c r="FT137" s="578"/>
      <c r="FU137" s="578"/>
      <c r="FV137" s="578"/>
      <c r="FW137" s="578"/>
      <c r="FX137" s="578"/>
      <c r="FY137" s="578"/>
      <c r="FZ137" s="578"/>
      <c r="GA137" s="578"/>
      <c r="GB137" s="578"/>
      <c r="GC137" s="578"/>
      <c r="GD137" s="578"/>
      <c r="GE137" s="578"/>
      <c r="GF137" s="578"/>
      <c r="GG137" s="578"/>
      <c r="GH137" s="578"/>
      <c r="GI137" s="578"/>
      <c r="GJ137" s="578"/>
      <c r="GK137" s="578"/>
      <c r="GL137" s="578"/>
      <c r="GM137" s="578"/>
      <c r="GN137" s="578"/>
      <c r="GO137" s="578"/>
      <c r="GP137" s="578"/>
      <c r="GQ137" s="578"/>
      <c r="GR137" s="578"/>
      <c r="GS137" s="578"/>
      <c r="GT137" s="578"/>
      <c r="GU137" s="578"/>
      <c r="GV137" s="578"/>
      <c r="GW137" s="578"/>
      <c r="GX137" s="578"/>
      <c r="GY137" s="578"/>
      <c r="GZ137" s="578"/>
      <c r="HA137" s="578"/>
      <c r="HB137" s="578"/>
      <c r="HC137" s="578"/>
      <c r="HD137" s="578"/>
      <c r="HE137" s="578"/>
      <c r="HF137" s="578"/>
      <c r="HG137" s="578"/>
      <c r="HH137" s="578"/>
      <c r="HI137" s="578"/>
      <c r="HJ137" s="578"/>
      <c r="HK137" s="578"/>
      <c r="HL137" s="578"/>
      <c r="HM137" s="578"/>
      <c r="HN137" s="578"/>
      <c r="HO137" s="578"/>
      <c r="HP137" s="578"/>
      <c r="HQ137" s="578"/>
      <c r="HR137" s="578"/>
      <c r="HS137" s="578"/>
    </row>
    <row r="138" spans="1:237" s="34" customFormat="1">
      <c r="A138" s="1145" t="s">
        <v>67</v>
      </c>
      <c r="B138" s="599">
        <f>B45</f>
        <v>0</v>
      </c>
      <c r="C138" s="600" t="s">
        <v>19</v>
      </c>
      <c r="D138" s="599" t="str">
        <f>D45</f>
        <v>-</v>
      </c>
      <c r="E138" s="600" t="s">
        <v>19</v>
      </c>
      <c r="F138" s="599" t="str">
        <f>F45</f>
        <v>-</v>
      </c>
      <c r="G138" s="600" t="s">
        <v>19</v>
      </c>
      <c r="H138" s="599" t="str">
        <f>H45</f>
        <v>-</v>
      </c>
      <c r="I138" s="601"/>
    </row>
    <row r="139" spans="1:237" s="34" customFormat="1" ht="16.5" customHeight="1" thickBot="1">
      <c r="A139" s="1146"/>
      <c r="B139" s="612" t="str">
        <f>B46</f>
        <v>Rs. Lakhs</v>
      </c>
      <c r="C139" s="613">
        <f>B138</f>
        <v>0</v>
      </c>
      <c r="D139" s="612" t="str">
        <f>D46</f>
        <v>Rs. Lakhs</v>
      </c>
      <c r="E139" s="613" t="str">
        <f>D138</f>
        <v>-</v>
      </c>
      <c r="F139" s="612" t="str">
        <f>F46</f>
        <v>Rs. Lakhs</v>
      </c>
      <c r="G139" s="613" t="str">
        <f>F138</f>
        <v>-</v>
      </c>
      <c r="H139" s="612" t="str">
        <f>H46</f>
        <v>Rs. Lakhs</v>
      </c>
      <c r="I139" s="614"/>
    </row>
    <row r="140" spans="1:237" s="34" customFormat="1">
      <c r="A140" s="615" t="s">
        <v>68</v>
      </c>
      <c r="B140" s="616">
        <f>B8</f>
        <v>0</v>
      </c>
      <c r="C140" s="617" t="str">
        <f t="shared" ref="C140:C145" si="20">IFERROR((B140-D140)/D140*100,"-")</f>
        <v>-</v>
      </c>
      <c r="D140" s="616">
        <f>D8</f>
        <v>0</v>
      </c>
      <c r="E140" s="617" t="str">
        <f t="shared" ref="E140:E145" si="21">IFERROR((D140-F140)/F140*100,"-")</f>
        <v>-</v>
      </c>
      <c r="F140" s="616">
        <f>F8</f>
        <v>0</v>
      </c>
      <c r="G140" s="617" t="str">
        <f t="shared" ref="G140:G145" si="22">IFERROR((F140-H140)/H140*100,"-")</f>
        <v>-</v>
      </c>
      <c r="H140" s="616">
        <f>H8</f>
        <v>0</v>
      </c>
      <c r="I140" s="618"/>
    </row>
    <row r="141" spans="1:237" s="34" customFormat="1">
      <c r="A141" s="602" t="s">
        <v>69</v>
      </c>
      <c r="B141" s="603">
        <f>B19</f>
        <v>0</v>
      </c>
      <c r="C141" s="604" t="str">
        <f t="shared" si="20"/>
        <v>-</v>
      </c>
      <c r="D141" s="603">
        <f>D19</f>
        <v>0</v>
      </c>
      <c r="E141" s="604" t="str">
        <f t="shared" si="21"/>
        <v>-</v>
      </c>
      <c r="F141" s="603">
        <f>F19</f>
        <v>0</v>
      </c>
      <c r="G141" s="604" t="str">
        <f t="shared" si="22"/>
        <v>-</v>
      </c>
      <c r="H141" s="603">
        <f>H19</f>
        <v>0</v>
      </c>
      <c r="I141" s="605"/>
    </row>
    <row r="142" spans="1:237" s="34" customFormat="1">
      <c r="A142" s="602" t="s">
        <v>57</v>
      </c>
      <c r="B142" s="603">
        <f>B38</f>
        <v>0</v>
      </c>
      <c r="C142" s="604" t="str">
        <f t="shared" si="20"/>
        <v>-</v>
      </c>
      <c r="D142" s="603">
        <f>D38</f>
        <v>0</v>
      </c>
      <c r="E142" s="604" t="str">
        <f t="shared" si="21"/>
        <v>-</v>
      </c>
      <c r="F142" s="603">
        <f>F38</f>
        <v>0</v>
      </c>
      <c r="G142" s="604" t="str">
        <f t="shared" si="22"/>
        <v>-</v>
      </c>
      <c r="H142" s="603">
        <f>H38</f>
        <v>0</v>
      </c>
      <c r="I142" s="605"/>
    </row>
    <row r="143" spans="1:237" s="34" customFormat="1">
      <c r="A143" s="602" t="s">
        <v>24</v>
      </c>
      <c r="B143" s="603">
        <f>B43</f>
        <v>0</v>
      </c>
      <c r="C143" s="604" t="str">
        <f t="shared" si="20"/>
        <v>-</v>
      </c>
      <c r="D143" s="603">
        <f>D43</f>
        <v>0</v>
      </c>
      <c r="E143" s="604" t="str">
        <f t="shared" si="21"/>
        <v>-</v>
      </c>
      <c r="F143" s="603">
        <f>F43</f>
        <v>0</v>
      </c>
      <c r="G143" s="604" t="str">
        <f t="shared" si="22"/>
        <v>-</v>
      </c>
      <c r="H143" s="603">
        <f>H43</f>
        <v>0</v>
      </c>
      <c r="I143" s="605"/>
    </row>
    <row r="144" spans="1:237" s="34" customFormat="1">
      <c r="A144" s="602" t="s">
        <v>70</v>
      </c>
      <c r="B144" s="603">
        <f>B55</f>
        <v>0</v>
      </c>
      <c r="C144" s="604" t="str">
        <f t="shared" si="20"/>
        <v>-</v>
      </c>
      <c r="D144" s="603">
        <f>D55</f>
        <v>0</v>
      </c>
      <c r="E144" s="604" t="str">
        <f t="shared" si="21"/>
        <v>-</v>
      </c>
      <c r="F144" s="603">
        <f>F55</f>
        <v>0</v>
      </c>
      <c r="G144" s="604" t="str">
        <f t="shared" si="22"/>
        <v>-</v>
      </c>
      <c r="H144" s="603">
        <f>H55</f>
        <v>0</v>
      </c>
      <c r="I144" s="605"/>
    </row>
    <row r="145" spans="1:9" s="34" customFormat="1" ht="30">
      <c r="A145" s="602" t="s">
        <v>71</v>
      </c>
      <c r="B145" s="603">
        <f>B59</f>
        <v>0</v>
      </c>
      <c r="C145" s="604" t="str">
        <f t="shared" si="20"/>
        <v>-</v>
      </c>
      <c r="D145" s="603">
        <f>D59</f>
        <v>0</v>
      </c>
      <c r="E145" s="604" t="str">
        <f t="shared" si="21"/>
        <v>-</v>
      </c>
      <c r="F145" s="603">
        <f>F59</f>
        <v>0</v>
      </c>
      <c r="G145" s="604" t="str">
        <f t="shared" si="22"/>
        <v>-</v>
      </c>
      <c r="H145" s="603">
        <f>H59</f>
        <v>0</v>
      </c>
      <c r="I145" s="605"/>
    </row>
    <row r="146" spans="1:9" s="34" customFormat="1">
      <c r="A146" s="602" t="s">
        <v>43</v>
      </c>
      <c r="B146" s="603" t="str">
        <f>B92</f>
        <v>-</v>
      </c>
      <c r="C146" s="606"/>
      <c r="D146" s="603" t="str">
        <f>D92</f>
        <v>-</v>
      </c>
      <c r="E146" s="606"/>
      <c r="F146" s="603" t="str">
        <f>F92</f>
        <v>-</v>
      </c>
      <c r="G146" s="606"/>
      <c r="H146" s="603">
        <f>H92</f>
        <v>0</v>
      </c>
      <c r="I146" s="607"/>
    </row>
    <row r="147" spans="1:9" s="34" customFormat="1">
      <c r="A147" s="602" t="s">
        <v>45</v>
      </c>
      <c r="B147" s="603" t="str">
        <f>+B96</f>
        <v>-</v>
      </c>
      <c r="C147" s="606"/>
      <c r="D147" s="603" t="str">
        <f>+D96</f>
        <v>-</v>
      </c>
      <c r="E147" s="606"/>
      <c r="F147" s="603" t="str">
        <f>+F96</f>
        <v>-</v>
      </c>
      <c r="G147" s="606"/>
      <c r="H147" s="603">
        <f>+H96</f>
        <v>0</v>
      </c>
      <c r="I147" s="607"/>
    </row>
    <row r="148" spans="1:9" s="34" customFormat="1">
      <c r="A148" s="602" t="s">
        <v>46</v>
      </c>
      <c r="B148" s="603" t="str">
        <f>+B97</f>
        <v>-</v>
      </c>
      <c r="C148" s="606"/>
      <c r="D148" s="603" t="str">
        <f>+D97</f>
        <v>-</v>
      </c>
      <c r="E148" s="606"/>
      <c r="F148" s="603" t="str">
        <f>+F97</f>
        <v>-</v>
      </c>
      <c r="G148" s="606"/>
      <c r="H148" s="603">
        <f>+H97</f>
        <v>0</v>
      </c>
      <c r="I148" s="607"/>
    </row>
    <row r="149" spans="1:9" s="34" customFormat="1">
      <c r="A149" s="602" t="s">
        <v>47</v>
      </c>
      <c r="B149" s="603" t="str">
        <f>B98</f>
        <v>-</v>
      </c>
      <c r="C149" s="606"/>
      <c r="D149" s="603" t="str">
        <f>D98</f>
        <v>-</v>
      </c>
      <c r="E149" s="606"/>
      <c r="F149" s="603" t="str">
        <f>F98</f>
        <v>-</v>
      </c>
      <c r="G149" s="606"/>
      <c r="H149" s="603">
        <f>H98</f>
        <v>0</v>
      </c>
      <c r="I149" s="607"/>
    </row>
    <row r="150" spans="1:9" s="34" customFormat="1">
      <c r="A150" s="602" t="s">
        <v>48</v>
      </c>
      <c r="B150" s="603" t="str">
        <f>B99</f>
        <v>-</v>
      </c>
      <c r="C150" s="606"/>
      <c r="D150" s="603" t="str">
        <f>D99</f>
        <v>-</v>
      </c>
      <c r="E150" s="606"/>
      <c r="F150" s="603" t="str">
        <f>F99</f>
        <v>-</v>
      </c>
      <c r="G150" s="606"/>
      <c r="H150" s="603">
        <f>H99</f>
        <v>0</v>
      </c>
      <c r="I150" s="607"/>
    </row>
    <row r="151" spans="1:9" s="34" customFormat="1">
      <c r="A151" s="602" t="s">
        <v>212</v>
      </c>
      <c r="B151" s="603" t="str">
        <f>B100</f>
        <v>-</v>
      </c>
      <c r="C151" s="606"/>
      <c r="D151" s="603" t="str">
        <f>D100</f>
        <v>-</v>
      </c>
      <c r="E151" s="606"/>
      <c r="F151" s="603" t="str">
        <f>F100</f>
        <v>-</v>
      </c>
      <c r="G151" s="606"/>
      <c r="H151" s="603">
        <f>H100</f>
        <v>0</v>
      </c>
      <c r="I151" s="607"/>
    </row>
    <row r="152" spans="1:9" s="34" customFormat="1">
      <c r="A152" s="602" t="s">
        <v>53</v>
      </c>
      <c r="B152" s="603" t="str">
        <f>B106</f>
        <v>-</v>
      </c>
      <c r="C152" s="606"/>
      <c r="D152" s="603" t="str">
        <f>D106</f>
        <v>-</v>
      </c>
      <c r="E152" s="606"/>
      <c r="F152" s="603" t="str">
        <f>F106</f>
        <v>-</v>
      </c>
      <c r="G152" s="606"/>
      <c r="H152" s="603">
        <f>H106</f>
        <v>0</v>
      </c>
      <c r="I152" s="607"/>
    </row>
    <row r="153" spans="1:9" ht="15.75" thickBot="1">
      <c r="A153" s="608" t="s">
        <v>211</v>
      </c>
      <c r="B153" s="609">
        <f>+B103</f>
        <v>0</v>
      </c>
      <c r="C153" s="610"/>
      <c r="D153" s="609"/>
      <c r="E153" s="610"/>
      <c r="F153" s="609"/>
      <c r="G153" s="610"/>
      <c r="H153" s="609"/>
      <c r="I153" s="611"/>
    </row>
  </sheetData>
  <mergeCells count="12">
    <mergeCell ref="A2:I3"/>
    <mergeCell ref="A5:A6"/>
    <mergeCell ref="A45:A46"/>
    <mergeCell ref="B4:F4"/>
    <mergeCell ref="J85:L85"/>
    <mergeCell ref="A91:I91"/>
    <mergeCell ref="A138:A139"/>
    <mergeCell ref="J32:L32"/>
    <mergeCell ref="J33:L33"/>
    <mergeCell ref="J67:L67"/>
    <mergeCell ref="J79:L79"/>
    <mergeCell ref="J83:L8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0C51-461D-4E4D-8BEE-EF748F7B6869}">
  <sheetPr codeName="Sheet28">
    <tabColor theme="3" tint="-0.499984740745262"/>
    <pageSetUpPr fitToPage="1"/>
  </sheetPr>
  <dimension ref="A1:Q269"/>
  <sheetViews>
    <sheetView zoomScale="93" zoomScaleNormal="93" workbookViewId="0">
      <selection activeCell="G9" sqref="G9"/>
    </sheetView>
  </sheetViews>
  <sheetFormatPr defaultRowHeight="14.25" outlineLevelRow="2"/>
  <cols>
    <col min="1" max="2" width="2.125" style="650" customWidth="1"/>
    <col min="3" max="5" width="3.5" style="650" customWidth="1"/>
    <col min="6" max="6" width="40" style="342" customWidth="1"/>
    <col min="7" max="11" width="13.125" style="650" customWidth="1"/>
    <col min="12" max="12" width="1.625" style="650" customWidth="1"/>
    <col min="13" max="13" width="10.875" style="650" bestFit="1" customWidth="1"/>
    <col min="14" max="16384" width="9" style="650"/>
  </cols>
  <sheetData>
    <row r="1" spans="2:17" ht="15" thickBot="1"/>
    <row r="2" spans="2:17" ht="25.5" customHeight="1" thickBot="1">
      <c r="B2" s="1022" t="s">
        <v>406</v>
      </c>
      <c r="C2" s="1023"/>
      <c r="D2" s="1023"/>
      <c r="E2" s="1023"/>
      <c r="F2" s="1023"/>
      <c r="G2" s="1023"/>
      <c r="H2" s="1023"/>
      <c r="I2" s="1023"/>
      <c r="J2" s="1023"/>
      <c r="K2" s="1023"/>
      <c r="L2" s="1024"/>
    </row>
    <row r="3" spans="2:17" ht="15" customHeight="1">
      <c r="B3" s="343"/>
      <c r="C3" s="1129" t="s">
        <v>407</v>
      </c>
      <c r="D3" s="1130"/>
      <c r="E3" s="1130"/>
      <c r="F3" s="507"/>
      <c r="G3" s="344"/>
      <c r="L3" s="651"/>
    </row>
    <row r="4" spans="2:17" ht="15" customHeight="1" thickBot="1">
      <c r="B4" s="343"/>
      <c r="C4" s="1127" t="s">
        <v>608</v>
      </c>
      <c r="D4" s="1128"/>
      <c r="E4" s="1128"/>
      <c r="F4" s="508"/>
      <c r="G4" s="344"/>
      <c r="J4" s="509" t="s">
        <v>408</v>
      </c>
      <c r="K4" s="510" t="s">
        <v>409</v>
      </c>
      <c r="L4" s="651"/>
    </row>
    <row r="5" spans="2:17" ht="20.25" thickBot="1">
      <c r="B5" s="649"/>
      <c r="C5" s="1131" t="s">
        <v>410</v>
      </c>
      <c r="D5" s="1132"/>
      <c r="E5" s="1132"/>
      <c r="F5" s="1132"/>
      <c r="G5" s="1133"/>
      <c r="H5" s="1133"/>
      <c r="I5" s="1133"/>
      <c r="J5" s="1132"/>
      <c r="K5" s="1134"/>
      <c r="L5" s="651"/>
    </row>
    <row r="6" spans="2:17" s="352" customFormat="1" ht="18.75" customHeight="1" thickBot="1">
      <c r="B6" s="347"/>
      <c r="C6" s="1028" t="s">
        <v>218</v>
      </c>
      <c r="D6" s="1029"/>
      <c r="E6" s="1029"/>
      <c r="F6" s="1029"/>
      <c r="G6" s="348" t="str">
        <f>IFERROR(EDATE(H6,-12),"-")</f>
        <v>-</v>
      </c>
      <c r="H6" s="349" t="str">
        <f>IFERROR(EDATE(I6,-12),"-")</f>
        <v>-</v>
      </c>
      <c r="I6" s="349" t="str">
        <f>IFERROR(EDATE(J6,-12),"-")</f>
        <v>-</v>
      </c>
      <c r="J6" s="349">
        <f>'Financial Statement1'!J6</f>
        <v>0</v>
      </c>
      <c r="K6" s="350">
        <f>IFERROR(EDATE(J6,12),"-")</f>
        <v>366</v>
      </c>
      <c r="L6" s="351"/>
    </row>
    <row r="7" spans="2:17" s="671" customFormat="1" ht="15.75" customHeight="1">
      <c r="B7" s="343"/>
      <c r="C7" s="1030" t="s">
        <v>411</v>
      </c>
      <c r="D7" s="1031"/>
      <c r="E7" s="1031"/>
      <c r="F7" s="1032"/>
      <c r="G7" s="353"/>
      <c r="H7" s="353"/>
      <c r="I7" s="353"/>
      <c r="J7" s="353"/>
      <c r="K7" s="354"/>
      <c r="L7" s="672"/>
      <c r="M7" s="352"/>
      <c r="N7" s="352"/>
      <c r="O7" s="352"/>
      <c r="P7" s="352"/>
      <c r="Q7" s="352"/>
    </row>
    <row r="8" spans="2:17" s="362" customFormat="1" ht="12.75">
      <c r="B8" s="357"/>
      <c r="C8" s="1036" t="s">
        <v>412</v>
      </c>
      <c r="D8" s="1037"/>
      <c r="E8" s="1037"/>
      <c r="F8" s="1038"/>
      <c r="G8" s="358"/>
      <c r="H8" s="359"/>
      <c r="I8" s="359"/>
      <c r="J8" s="359"/>
      <c r="K8" s="360"/>
      <c r="L8" s="361"/>
    </row>
    <row r="9" spans="2:17" s="362" customFormat="1" ht="12.75">
      <c r="B9" s="357"/>
      <c r="C9" s="1135" t="s">
        <v>413</v>
      </c>
      <c r="D9" s="1136"/>
      <c r="E9" s="1136"/>
      <c r="F9" s="1137"/>
      <c r="G9" s="363"/>
      <c r="H9" s="364"/>
      <c r="I9" s="364"/>
      <c r="J9" s="364"/>
      <c r="K9" s="365"/>
      <c r="L9" s="361"/>
    </row>
    <row r="10" spans="2:17" s="362" customFormat="1" ht="13.5" thickBot="1">
      <c r="B10" s="357"/>
      <c r="C10" s="1138" t="s">
        <v>414</v>
      </c>
      <c r="D10" s="1139"/>
      <c r="E10" s="1139"/>
      <c r="F10" s="1140"/>
      <c r="G10" s="366"/>
      <c r="H10" s="366"/>
      <c r="I10" s="366"/>
      <c r="J10" s="366"/>
      <c r="K10" s="367"/>
      <c r="L10" s="361"/>
    </row>
    <row r="11" spans="2:17" ht="16.5" customHeight="1">
      <c r="B11" s="649"/>
      <c r="C11" s="951" t="s">
        <v>415</v>
      </c>
      <c r="D11" s="952"/>
      <c r="E11" s="952"/>
      <c r="F11" s="952"/>
      <c r="G11" s="657"/>
      <c r="H11" s="657"/>
      <c r="I11" s="657"/>
      <c r="J11" s="657"/>
      <c r="K11" s="658"/>
      <c r="L11" s="651"/>
    </row>
    <row r="12" spans="2:17" ht="16.5" customHeight="1">
      <c r="B12" s="649"/>
      <c r="C12" s="370"/>
      <c r="D12" s="918" t="s">
        <v>416</v>
      </c>
      <c r="E12" s="919"/>
      <c r="F12" s="920"/>
      <c r="G12" s="371">
        <f>SUM(G13,G17,G21)</f>
        <v>0</v>
      </c>
      <c r="H12" s="371">
        <f>SUM(H13,H17,H21)</f>
        <v>0</v>
      </c>
      <c r="I12" s="371">
        <f>SUM(I13,I17,I21)</f>
        <v>0</v>
      </c>
      <c r="J12" s="371">
        <f>SUM(J13,J17,J21)</f>
        <v>0</v>
      </c>
      <c r="K12" s="372">
        <f>SUM(K13,K17,K21)</f>
        <v>0</v>
      </c>
      <c r="L12" s="651"/>
    </row>
    <row r="13" spans="2:17" s="671" customFormat="1" ht="15" customHeight="1" outlineLevel="1">
      <c r="B13" s="670"/>
      <c r="C13" s="1011"/>
      <c r="D13" s="374"/>
      <c r="E13" s="1020" t="s">
        <v>417</v>
      </c>
      <c r="F13" s="1021"/>
      <c r="G13" s="375">
        <f>SUM(G14:G16)</f>
        <v>0</v>
      </c>
      <c r="H13" s="375">
        <f>SUM(H14:H16)</f>
        <v>0</v>
      </c>
      <c r="I13" s="375">
        <f>SUM(I14:I16)</f>
        <v>0</v>
      </c>
      <c r="J13" s="375">
        <f>SUM(J14:J16)</f>
        <v>0</v>
      </c>
      <c r="K13" s="376">
        <f>SUM(K14:K16)</f>
        <v>0</v>
      </c>
      <c r="L13" s="672"/>
    </row>
    <row r="14" spans="2:17" s="669" customFormat="1" ht="13.5" customHeight="1" outlineLevel="2">
      <c r="B14" s="377"/>
      <c r="C14" s="1011"/>
      <c r="D14" s="1015"/>
      <c r="E14" s="675"/>
      <c r="F14" s="668" t="s">
        <v>418</v>
      </c>
      <c r="G14" s="380"/>
      <c r="H14" s="380"/>
      <c r="I14" s="380"/>
      <c r="J14" s="380"/>
      <c r="K14" s="381"/>
      <c r="L14" s="382"/>
    </row>
    <row r="15" spans="2:17" s="669" customFormat="1" ht="13.5" customHeight="1" outlineLevel="2">
      <c r="B15" s="377"/>
      <c r="C15" s="1011"/>
      <c r="D15" s="1015"/>
      <c r="F15" s="666" t="s">
        <v>419</v>
      </c>
      <c r="G15" s="385"/>
      <c r="H15" s="385"/>
      <c r="I15" s="385"/>
      <c r="J15" s="385"/>
      <c r="K15" s="386"/>
      <c r="L15" s="382"/>
    </row>
    <row r="16" spans="2:17" s="669" customFormat="1" ht="13.5" customHeight="1" outlineLevel="2">
      <c r="B16" s="377"/>
      <c r="C16" s="1011"/>
      <c r="D16" s="1015"/>
      <c r="F16" s="666" t="s">
        <v>420</v>
      </c>
      <c r="G16" s="385"/>
      <c r="H16" s="385"/>
      <c r="I16" s="385"/>
      <c r="J16" s="385"/>
      <c r="K16" s="386"/>
      <c r="L16" s="382"/>
    </row>
    <row r="17" spans="2:12" s="671" customFormat="1" ht="15" customHeight="1" outlineLevel="1">
      <c r="B17" s="670"/>
      <c r="C17" s="1011"/>
      <c r="E17" s="918" t="s">
        <v>421</v>
      </c>
      <c r="F17" s="920"/>
      <c r="G17" s="387">
        <f>SUM(G18:G20)</f>
        <v>0</v>
      </c>
      <c r="H17" s="387">
        <f>SUM(H18:H20)</f>
        <v>0</v>
      </c>
      <c r="I17" s="387">
        <f>SUM(I18:I20)</f>
        <v>0</v>
      </c>
      <c r="J17" s="387">
        <f>SUM(J18:J20)</f>
        <v>0</v>
      </c>
      <c r="K17" s="388">
        <f>SUM(K18:K20)</f>
        <v>0</v>
      </c>
      <c r="L17" s="672"/>
    </row>
    <row r="18" spans="2:12" s="669" customFormat="1" ht="13.5" customHeight="1" outlineLevel="2">
      <c r="B18" s="377"/>
      <c r="C18" s="1011"/>
      <c r="D18" s="1015"/>
      <c r="E18" s="675"/>
      <c r="F18" s="668" t="s">
        <v>418</v>
      </c>
      <c r="G18" s="380"/>
      <c r="H18" s="380"/>
      <c r="I18" s="380"/>
      <c r="J18" s="380"/>
      <c r="K18" s="381"/>
      <c r="L18" s="382"/>
    </row>
    <row r="19" spans="2:12" s="669" customFormat="1" ht="13.5" customHeight="1" outlineLevel="2">
      <c r="B19" s="377"/>
      <c r="C19" s="1011"/>
      <c r="D19" s="1015"/>
      <c r="F19" s="666" t="s">
        <v>419</v>
      </c>
      <c r="G19" s="385"/>
      <c r="H19" s="385"/>
      <c r="I19" s="385"/>
      <c r="J19" s="385"/>
      <c r="K19" s="386"/>
      <c r="L19" s="382"/>
    </row>
    <row r="20" spans="2:12" s="669" customFormat="1" ht="13.5" customHeight="1" outlineLevel="2">
      <c r="B20" s="377"/>
      <c r="C20" s="1011"/>
      <c r="D20" s="1015"/>
      <c r="F20" s="666" t="s">
        <v>420</v>
      </c>
      <c r="G20" s="385"/>
      <c r="H20" s="385"/>
      <c r="I20" s="385"/>
      <c r="J20" s="385"/>
      <c r="K20" s="386"/>
      <c r="L20" s="382"/>
    </row>
    <row r="21" spans="2:12" s="669" customFormat="1" ht="13.5" customHeight="1" outlineLevel="1">
      <c r="B21" s="377"/>
      <c r="C21" s="1011"/>
      <c r="E21" s="918" t="s">
        <v>422</v>
      </c>
      <c r="F21" s="920"/>
      <c r="G21" s="385"/>
      <c r="H21" s="385"/>
      <c r="I21" s="385"/>
      <c r="J21" s="385"/>
      <c r="K21" s="386"/>
      <c r="L21" s="382"/>
    </row>
    <row r="22" spans="2:12" s="671" customFormat="1" ht="15" customHeight="1">
      <c r="B22" s="670"/>
      <c r="C22" s="1011"/>
      <c r="D22" s="918" t="s">
        <v>423</v>
      </c>
      <c r="E22" s="919"/>
      <c r="F22" s="920"/>
      <c r="G22" s="389"/>
      <c r="H22" s="389"/>
      <c r="I22" s="389"/>
      <c r="J22" s="389"/>
      <c r="K22" s="390"/>
      <c r="L22" s="672"/>
    </row>
    <row r="23" spans="2:12" s="671" customFormat="1" ht="15" customHeight="1" thickBot="1">
      <c r="B23" s="670"/>
      <c r="C23" s="1012"/>
      <c r="D23" s="972" t="s">
        <v>424</v>
      </c>
      <c r="E23" s="973"/>
      <c r="F23" s="974"/>
      <c r="G23" s="391"/>
      <c r="H23" s="391"/>
      <c r="I23" s="391"/>
      <c r="J23" s="391"/>
      <c r="K23" s="392"/>
      <c r="L23" s="672"/>
    </row>
    <row r="24" spans="2:12" ht="16.5" customHeight="1" thickBot="1">
      <c r="B24" s="649"/>
      <c r="C24" s="930" t="s">
        <v>425</v>
      </c>
      <c r="D24" s="931"/>
      <c r="E24" s="931"/>
      <c r="F24" s="931"/>
      <c r="G24" s="393">
        <f>SUM(G12+G22)-G23</f>
        <v>0</v>
      </c>
      <c r="H24" s="393">
        <f>SUM(H12+H22)-H23</f>
        <v>0</v>
      </c>
      <c r="I24" s="393">
        <f>SUM(I12+I22)-I23</f>
        <v>0</v>
      </c>
      <c r="J24" s="393">
        <f t="shared" ref="J24:K24" si="0">SUM(J12+J22)-J23</f>
        <v>0</v>
      </c>
      <c r="K24" s="394">
        <f t="shared" si="0"/>
        <v>0</v>
      </c>
      <c r="L24" s="651"/>
    </row>
    <row r="25" spans="2:12" ht="7.5" customHeight="1">
      <c r="B25" s="649"/>
      <c r="C25" s="932"/>
      <c r="D25" s="933"/>
      <c r="E25" s="933"/>
      <c r="F25" s="933"/>
      <c r="G25" s="933"/>
      <c r="H25" s="933"/>
      <c r="I25" s="933"/>
      <c r="J25" s="933"/>
      <c r="K25" s="934"/>
      <c r="L25" s="651"/>
    </row>
    <row r="26" spans="2:12" ht="16.5" customHeight="1">
      <c r="B26" s="649"/>
      <c r="C26" s="1018" t="s">
        <v>426</v>
      </c>
      <c r="D26" s="1019"/>
      <c r="E26" s="1019"/>
      <c r="F26" s="1019"/>
      <c r="G26" s="669"/>
      <c r="H26" s="669"/>
      <c r="I26" s="669"/>
      <c r="J26" s="669"/>
      <c r="K26" s="382"/>
      <c r="L26" s="382"/>
    </row>
    <row r="27" spans="2:12" ht="16.5" customHeight="1">
      <c r="B27" s="649"/>
      <c r="C27" s="679"/>
      <c r="D27" s="918" t="s">
        <v>427</v>
      </c>
      <c r="E27" s="919"/>
      <c r="F27" s="920"/>
      <c r="G27" s="387">
        <f>G28+G32+G35</f>
        <v>0</v>
      </c>
      <c r="H27" s="387">
        <f>H28+H32+H35</f>
        <v>0</v>
      </c>
      <c r="I27" s="387">
        <f>I28+I32+I35</f>
        <v>0</v>
      </c>
      <c r="J27" s="387">
        <f>J28+J32+J35</f>
        <v>0</v>
      </c>
      <c r="K27" s="388">
        <f>K28+K32+K35</f>
        <v>0</v>
      </c>
      <c r="L27" s="382"/>
    </row>
    <row r="28" spans="2:12" s="671" customFormat="1" ht="15" customHeight="1" outlineLevel="1">
      <c r="B28" s="670"/>
      <c r="C28" s="1011"/>
      <c r="D28" s="374"/>
      <c r="E28" s="1013" t="s">
        <v>428</v>
      </c>
      <c r="F28" s="1014"/>
      <c r="G28" s="375">
        <f>G30+G29-G31</f>
        <v>0</v>
      </c>
      <c r="H28" s="375">
        <f>H30+H29-H31</f>
        <v>0</v>
      </c>
      <c r="I28" s="375">
        <f>I30+I29-I31</f>
        <v>0</v>
      </c>
      <c r="J28" s="375">
        <f>J30+J29-J31</f>
        <v>0</v>
      </c>
      <c r="K28" s="376">
        <f>K30+K29-K31</f>
        <v>0</v>
      </c>
      <c r="L28" s="672"/>
    </row>
    <row r="29" spans="2:12" s="669" customFormat="1" ht="13.5" customHeight="1" outlineLevel="2">
      <c r="B29" s="377"/>
      <c r="C29" s="1011"/>
      <c r="D29" s="1015"/>
      <c r="E29" s="675"/>
      <c r="F29" s="668" t="s">
        <v>188</v>
      </c>
      <c r="G29" s="380"/>
      <c r="H29" s="380"/>
      <c r="I29" s="380"/>
      <c r="J29" s="380"/>
      <c r="K29" s="381"/>
      <c r="L29" s="382"/>
    </row>
    <row r="30" spans="2:12" s="669" customFormat="1" ht="16.5" customHeight="1" outlineLevel="2">
      <c r="B30" s="377"/>
      <c r="C30" s="1011"/>
      <c r="D30" s="1015"/>
      <c r="F30" s="666" t="s">
        <v>189</v>
      </c>
      <c r="G30" s="385"/>
      <c r="H30" s="385"/>
      <c r="I30" s="385"/>
      <c r="J30" s="385"/>
      <c r="K30" s="386"/>
      <c r="L30" s="382"/>
    </row>
    <row r="31" spans="2:12" s="669" customFormat="1" ht="16.5" customHeight="1" outlineLevel="2">
      <c r="B31" s="377"/>
      <c r="C31" s="1011"/>
      <c r="D31" s="1015"/>
      <c r="F31" s="666" t="s">
        <v>190</v>
      </c>
      <c r="G31" s="385"/>
      <c r="H31" s="385"/>
      <c r="I31" s="385"/>
      <c r="J31" s="385"/>
      <c r="K31" s="386"/>
      <c r="L31" s="382"/>
    </row>
    <row r="32" spans="2:12" s="671" customFormat="1" ht="16.5" customHeight="1" outlineLevel="1">
      <c r="B32" s="670"/>
      <c r="C32" s="1011"/>
      <c r="E32" s="1016" t="s">
        <v>429</v>
      </c>
      <c r="F32" s="1017"/>
      <c r="G32" s="387">
        <f>G33-G34</f>
        <v>0</v>
      </c>
      <c r="H32" s="387">
        <f>H33-H34</f>
        <v>0</v>
      </c>
      <c r="I32" s="387">
        <f>I33-I34</f>
        <v>0</v>
      </c>
      <c r="J32" s="387">
        <f>J33-J34</f>
        <v>0</v>
      </c>
      <c r="K32" s="388">
        <f>K33-K34</f>
        <v>0</v>
      </c>
      <c r="L32" s="672"/>
    </row>
    <row r="33" spans="2:12" s="669" customFormat="1" ht="13.5" customHeight="1" outlineLevel="2">
      <c r="B33" s="377"/>
      <c r="C33" s="1011"/>
      <c r="D33" s="1015"/>
      <c r="E33" s="675"/>
      <c r="F33" s="668" t="s">
        <v>188</v>
      </c>
      <c r="G33" s="380"/>
      <c r="H33" s="380"/>
      <c r="I33" s="380"/>
      <c r="J33" s="380"/>
      <c r="K33" s="381"/>
      <c r="L33" s="382"/>
    </row>
    <row r="34" spans="2:12" s="669" customFormat="1" ht="13.5" customHeight="1" outlineLevel="2">
      <c r="B34" s="377"/>
      <c r="C34" s="1011"/>
      <c r="D34" s="1015"/>
      <c r="F34" s="666" t="s">
        <v>190</v>
      </c>
      <c r="G34" s="385"/>
      <c r="H34" s="385"/>
      <c r="I34" s="385"/>
      <c r="J34" s="385"/>
      <c r="K34" s="386"/>
      <c r="L34" s="382"/>
    </row>
    <row r="35" spans="2:12" s="671" customFormat="1" ht="15" customHeight="1" outlineLevel="1">
      <c r="B35" s="670"/>
      <c r="C35" s="1011"/>
      <c r="E35" s="1016" t="s">
        <v>430</v>
      </c>
      <c r="F35" s="1017"/>
      <c r="G35" s="387">
        <f>G37+G36-G38</f>
        <v>0</v>
      </c>
      <c r="H35" s="387">
        <f>H37+H36-H38</f>
        <v>0</v>
      </c>
      <c r="I35" s="387">
        <f>I37+I36-I38</f>
        <v>0</v>
      </c>
      <c r="J35" s="387"/>
      <c r="K35" s="388">
        <f>K37+K36-K38</f>
        <v>0</v>
      </c>
      <c r="L35" s="672"/>
    </row>
    <row r="36" spans="2:12" s="669" customFormat="1" ht="13.5" customHeight="1" outlineLevel="1">
      <c r="B36" s="377"/>
      <c r="C36" s="1011"/>
      <c r="D36" s="1015"/>
      <c r="E36" s="675"/>
      <c r="F36" s="668" t="s">
        <v>188</v>
      </c>
      <c r="G36" s="380"/>
      <c r="H36" s="380"/>
      <c r="I36" s="380"/>
      <c r="J36" s="380"/>
      <c r="K36" s="381"/>
      <c r="L36" s="382"/>
    </row>
    <row r="37" spans="2:12" s="669" customFormat="1" ht="13.5" customHeight="1" outlineLevel="1">
      <c r="B37" s="377"/>
      <c r="C37" s="1011"/>
      <c r="D37" s="1015"/>
      <c r="F37" s="666" t="s">
        <v>189</v>
      </c>
      <c r="G37" s="385"/>
      <c r="H37" s="385"/>
      <c r="I37" s="385"/>
      <c r="J37" s="385"/>
      <c r="K37" s="386"/>
      <c r="L37" s="382"/>
    </row>
    <row r="38" spans="2:12" s="669" customFormat="1" ht="13.5" customHeight="1" outlineLevel="1">
      <c r="B38" s="377"/>
      <c r="C38" s="1011"/>
      <c r="D38" s="1015"/>
      <c r="F38" s="666" t="s">
        <v>190</v>
      </c>
      <c r="G38" s="385"/>
      <c r="H38" s="385"/>
      <c r="I38" s="385"/>
      <c r="J38" s="385"/>
      <c r="K38" s="386"/>
      <c r="L38" s="382"/>
    </row>
    <row r="39" spans="2:12" s="669" customFormat="1" ht="13.5" customHeight="1">
      <c r="B39" s="377"/>
      <c r="C39" s="1011"/>
      <c r="D39" s="918" t="s">
        <v>431</v>
      </c>
      <c r="E39" s="919"/>
      <c r="F39" s="920"/>
      <c r="G39" s="385">
        <f>SUM(G40:G43)</f>
        <v>0</v>
      </c>
      <c r="H39" s="385">
        <f>SUM(H40:H43)</f>
        <v>0</v>
      </c>
      <c r="I39" s="385">
        <f>SUM(I40:I43)</f>
        <v>0</v>
      </c>
      <c r="J39" s="385">
        <f>SUM(J40:J43)</f>
        <v>0</v>
      </c>
      <c r="K39" s="386">
        <f>SUM(K40:K43)</f>
        <v>0</v>
      </c>
      <c r="L39" s="382"/>
    </row>
    <row r="40" spans="2:12" s="669" customFormat="1" ht="15" customHeight="1" outlineLevel="1">
      <c r="B40" s="377"/>
      <c r="C40" s="1011"/>
      <c r="D40" s="675"/>
      <c r="E40" s="962" t="s">
        <v>432</v>
      </c>
      <c r="F40" s="963"/>
      <c r="G40" s="380"/>
      <c r="H40" s="380"/>
      <c r="I40" s="380"/>
      <c r="J40" s="380"/>
      <c r="K40" s="381"/>
      <c r="L40" s="382"/>
    </row>
    <row r="41" spans="2:12" s="669" customFormat="1" ht="15" customHeight="1" outlineLevel="1">
      <c r="B41" s="377"/>
      <c r="C41" s="1011"/>
      <c r="E41" s="956" t="s">
        <v>433</v>
      </c>
      <c r="F41" s="957"/>
      <c r="G41" s="385"/>
      <c r="H41" s="385"/>
      <c r="I41" s="385"/>
      <c r="J41" s="385"/>
      <c r="K41" s="386"/>
      <c r="L41" s="382"/>
    </row>
    <row r="42" spans="2:12" s="669" customFormat="1" ht="15" customHeight="1" outlineLevel="1">
      <c r="B42" s="377"/>
      <c r="C42" s="1011"/>
      <c r="E42" s="956" t="s">
        <v>434</v>
      </c>
      <c r="F42" s="957"/>
      <c r="G42" s="385"/>
      <c r="H42" s="385"/>
      <c r="I42" s="385"/>
      <c r="J42" s="385"/>
      <c r="K42" s="386"/>
      <c r="L42" s="382"/>
    </row>
    <row r="43" spans="2:12" s="669" customFormat="1" ht="15" customHeight="1" outlineLevel="1" thickBot="1">
      <c r="B43" s="377"/>
      <c r="C43" s="1012"/>
      <c r="D43" s="676"/>
      <c r="E43" s="1009" t="s">
        <v>435</v>
      </c>
      <c r="F43" s="1010"/>
      <c r="G43" s="385"/>
      <c r="H43" s="385"/>
      <c r="I43" s="385"/>
      <c r="J43" s="385"/>
      <c r="K43" s="386"/>
      <c r="L43" s="382"/>
    </row>
    <row r="44" spans="2:12" ht="16.5" customHeight="1" thickBot="1">
      <c r="B44" s="649"/>
      <c r="C44" s="930" t="s">
        <v>436</v>
      </c>
      <c r="D44" s="931"/>
      <c r="E44" s="931"/>
      <c r="F44" s="931" t="s">
        <v>437</v>
      </c>
      <c r="G44" s="393">
        <f>G24-SUM(G27,G39)</f>
        <v>0</v>
      </c>
      <c r="H44" s="393">
        <f>H24-SUM(H27,H39)</f>
        <v>0</v>
      </c>
      <c r="I44" s="393">
        <f>I24-SUM(I27,I39)</f>
        <v>0</v>
      </c>
      <c r="J44" s="393">
        <f>J24-SUM(J27,J39)</f>
        <v>0</v>
      </c>
      <c r="K44" s="394">
        <f>K24-SUM(K27,K39)</f>
        <v>0</v>
      </c>
      <c r="L44" s="651"/>
    </row>
    <row r="45" spans="2:12" ht="7.5" customHeight="1">
      <c r="B45" s="649"/>
      <c r="C45" s="932"/>
      <c r="D45" s="933"/>
      <c r="E45" s="933"/>
      <c r="F45" s="933"/>
      <c r="G45" s="933"/>
      <c r="H45" s="933"/>
      <c r="I45" s="933"/>
      <c r="J45" s="933"/>
      <c r="K45" s="934"/>
      <c r="L45" s="651"/>
    </row>
    <row r="46" spans="2:12" s="671" customFormat="1" ht="15" customHeight="1">
      <c r="B46" s="670"/>
      <c r="C46" s="670"/>
      <c r="D46" s="918" t="s">
        <v>438</v>
      </c>
      <c r="E46" s="919"/>
      <c r="F46" s="920"/>
      <c r="G46" s="371">
        <f>SUM(G47,G48,G49)</f>
        <v>0</v>
      </c>
      <c r="H46" s="371">
        <f>SUM(H47,H48,H49)</f>
        <v>0</v>
      </c>
      <c r="I46" s="371">
        <f>SUM(I47,I48,I49)</f>
        <v>0</v>
      </c>
      <c r="J46" s="371">
        <f>SUM(J47,J48,J49)</f>
        <v>0</v>
      </c>
      <c r="K46" s="372">
        <f>SUM(K47,K48,K49)</f>
        <v>0</v>
      </c>
      <c r="L46" s="672"/>
    </row>
    <row r="47" spans="2:12" s="669" customFormat="1" ht="15" customHeight="1" outlineLevel="1">
      <c r="B47" s="377"/>
      <c r="C47" s="977"/>
      <c r="D47" s="675"/>
      <c r="E47" s="980" t="s">
        <v>439</v>
      </c>
      <c r="F47" s="981"/>
      <c r="G47" s="396"/>
      <c r="H47" s="380"/>
      <c r="I47" s="380"/>
      <c r="J47" s="380"/>
      <c r="K47" s="381"/>
      <c r="L47" s="382"/>
    </row>
    <row r="48" spans="2:12" s="669" customFormat="1" ht="15" customHeight="1" outlineLevel="1">
      <c r="B48" s="377"/>
      <c r="C48" s="977"/>
      <c r="D48" s="665"/>
      <c r="E48" s="956" t="s">
        <v>440</v>
      </c>
      <c r="F48" s="957"/>
      <c r="G48" s="385"/>
      <c r="H48" s="385"/>
      <c r="I48" s="385"/>
      <c r="J48" s="385"/>
      <c r="K48" s="386"/>
      <c r="L48" s="382"/>
    </row>
    <row r="49" spans="1:12" s="669" customFormat="1" ht="15" customHeight="1" outlineLevel="1">
      <c r="B49" s="377"/>
      <c r="C49" s="977"/>
      <c r="D49" s="665"/>
      <c r="E49" s="968" t="s">
        <v>170</v>
      </c>
      <c r="F49" s="969"/>
      <c r="G49" s="399"/>
      <c r="H49" s="399"/>
      <c r="I49" s="385"/>
      <c r="J49" s="385"/>
      <c r="K49" s="386"/>
      <c r="L49" s="382"/>
    </row>
    <row r="50" spans="1:12" s="671" customFormat="1" ht="15" customHeight="1">
      <c r="B50" s="670"/>
      <c r="C50" s="977"/>
      <c r="D50" s="918" t="s">
        <v>441</v>
      </c>
      <c r="E50" s="919"/>
      <c r="F50" s="920"/>
      <c r="G50" s="387">
        <f>SUM(G51:G52)</f>
        <v>0</v>
      </c>
      <c r="H50" s="387">
        <f>SUM(H51:H52)</f>
        <v>0</v>
      </c>
      <c r="I50" s="387">
        <f>SUM(I51:I52)</f>
        <v>0</v>
      </c>
      <c r="J50" s="387">
        <f>SUM(J51:J52)</f>
        <v>0</v>
      </c>
      <c r="K50" s="388">
        <f>SUM(K51:K52)</f>
        <v>0</v>
      </c>
      <c r="L50" s="672"/>
    </row>
    <row r="51" spans="1:12" s="669" customFormat="1" ht="13.5" customHeight="1" outlineLevel="1">
      <c r="B51" s="377"/>
      <c r="C51" s="977"/>
      <c r="D51" s="675"/>
      <c r="E51" s="962" t="s">
        <v>442</v>
      </c>
      <c r="F51" s="963"/>
      <c r="G51" s="380"/>
      <c r="H51" s="380"/>
      <c r="I51" s="380"/>
      <c r="J51" s="380"/>
      <c r="K51" s="381"/>
      <c r="L51" s="382"/>
    </row>
    <row r="52" spans="1:12" s="669" customFormat="1" ht="13.5" customHeight="1" outlineLevel="1">
      <c r="B52" s="377"/>
      <c r="C52" s="977"/>
      <c r="E52" s="956" t="s">
        <v>443</v>
      </c>
      <c r="F52" s="957"/>
      <c r="G52" s="385"/>
      <c r="H52" s="385"/>
      <c r="I52" s="385"/>
      <c r="J52" s="385"/>
      <c r="K52" s="386"/>
      <c r="L52" s="382"/>
    </row>
    <row r="53" spans="1:12" s="671" customFormat="1" ht="15" customHeight="1">
      <c r="A53" s="669"/>
      <c r="B53" s="670"/>
      <c r="C53" s="977"/>
      <c r="D53" s="918" t="s">
        <v>444</v>
      </c>
      <c r="E53" s="919"/>
      <c r="F53" s="920"/>
      <c r="G53" s="387">
        <f>SUM(G54:G55)</f>
        <v>0</v>
      </c>
      <c r="H53" s="387">
        <f>SUM(H54:H55)</f>
        <v>0</v>
      </c>
      <c r="I53" s="387">
        <f>SUM(I54:I55)</f>
        <v>0</v>
      </c>
      <c r="J53" s="387">
        <f>SUM(J54:J55)</f>
        <v>0</v>
      </c>
      <c r="K53" s="388">
        <f>SUM(K54:K55)</f>
        <v>0</v>
      </c>
      <c r="L53" s="672"/>
    </row>
    <row r="54" spans="1:12" s="669" customFormat="1" ht="27" customHeight="1" outlineLevel="1" thickBot="1">
      <c r="B54" s="377"/>
      <c r="C54" s="977"/>
      <c r="D54" s="675"/>
      <c r="E54" s="962" t="s">
        <v>445</v>
      </c>
      <c r="F54" s="963"/>
      <c r="G54" s="380"/>
      <c r="H54" s="380"/>
      <c r="I54" s="380"/>
      <c r="J54" s="380"/>
      <c r="K54" s="381"/>
      <c r="L54" s="382"/>
    </row>
    <row r="55" spans="1:12" s="669" customFormat="1" ht="13.5" hidden="1" customHeight="1" outlineLevel="1" thickBot="1">
      <c r="B55" s="377"/>
      <c r="C55" s="1006"/>
      <c r="D55" s="676"/>
      <c r="E55" s="1009" t="s">
        <v>170</v>
      </c>
      <c r="F55" s="1010"/>
      <c r="G55" s="400"/>
      <c r="H55" s="400"/>
      <c r="I55" s="400"/>
      <c r="J55" s="400"/>
      <c r="K55" s="401"/>
      <c r="L55" s="382"/>
    </row>
    <row r="56" spans="1:12" ht="16.5" customHeight="1" thickBot="1">
      <c r="A56" s="669"/>
      <c r="B56" s="649"/>
      <c r="C56" s="975" t="s">
        <v>446</v>
      </c>
      <c r="D56" s="976"/>
      <c r="E56" s="976"/>
      <c r="F56" s="976"/>
      <c r="G56" s="402">
        <f>G44-SUM(G46,G50,G53)</f>
        <v>0</v>
      </c>
      <c r="H56" s="402">
        <f>H44-SUM(H46,H50,H53)</f>
        <v>0</v>
      </c>
      <c r="I56" s="402">
        <f>I44-SUM(I46,I50,I53)</f>
        <v>0</v>
      </c>
      <c r="J56" s="402">
        <f>J44-SUM(J46,J50,J53)</f>
        <v>0</v>
      </c>
      <c r="K56" s="403">
        <f>K44-SUM(K46,K50,K53)</f>
        <v>0</v>
      </c>
      <c r="L56" s="651"/>
    </row>
    <row r="57" spans="1:12" ht="7.5" customHeight="1">
      <c r="B57" s="649"/>
      <c r="C57" s="932"/>
      <c r="D57" s="933"/>
      <c r="E57" s="933"/>
      <c r="F57" s="933"/>
      <c r="G57" s="933"/>
      <c r="H57" s="933"/>
      <c r="I57" s="933"/>
      <c r="J57" s="933"/>
      <c r="K57" s="934"/>
      <c r="L57" s="651"/>
    </row>
    <row r="58" spans="1:12" s="671" customFormat="1" ht="15" customHeight="1">
      <c r="A58" s="650"/>
      <c r="B58" s="670"/>
      <c r="C58" s="977"/>
      <c r="D58" s="918" t="s">
        <v>447</v>
      </c>
      <c r="E58" s="919"/>
      <c r="F58" s="920"/>
      <c r="G58" s="389"/>
      <c r="H58" s="389"/>
      <c r="I58" s="389"/>
      <c r="J58" s="389"/>
      <c r="K58" s="390"/>
      <c r="L58" s="672"/>
    </row>
    <row r="59" spans="1:12" s="671" customFormat="1" ht="15" customHeight="1">
      <c r="B59" s="670"/>
      <c r="C59" s="977"/>
      <c r="D59" s="918" t="s">
        <v>448</v>
      </c>
      <c r="E59" s="919"/>
      <c r="F59" s="920"/>
      <c r="G59" s="389">
        <f>SUM(G61:G61)</f>
        <v>0</v>
      </c>
      <c r="H59" s="389">
        <f>SUM(H60:H61)</f>
        <v>0</v>
      </c>
      <c r="I59" s="389">
        <f>SUM(I60:I61)</f>
        <v>0</v>
      </c>
      <c r="J59" s="389">
        <f>SUM(J60:J61)</f>
        <v>0</v>
      </c>
      <c r="K59" s="390">
        <f>SUM(K61:K61)</f>
        <v>0</v>
      </c>
      <c r="L59" s="672"/>
    </row>
    <row r="60" spans="1:12" s="669" customFormat="1" ht="15" customHeight="1" outlineLevel="1">
      <c r="B60" s="377"/>
      <c r="C60" s="977"/>
      <c r="D60" s="675"/>
      <c r="E60" s="962" t="s">
        <v>449</v>
      </c>
      <c r="F60" s="963"/>
      <c r="G60" s="380"/>
      <c r="H60" s="380"/>
      <c r="I60" s="380"/>
      <c r="J60" s="380"/>
      <c r="K60" s="381"/>
      <c r="L60" s="382"/>
    </row>
    <row r="61" spans="1:12" s="669" customFormat="1" ht="15" customHeight="1" outlineLevel="1">
      <c r="B61" s="377"/>
      <c r="C61" s="977"/>
      <c r="E61" s="956" t="s">
        <v>450</v>
      </c>
      <c r="F61" s="957"/>
      <c r="G61" s="385"/>
      <c r="H61" s="385"/>
      <c r="I61" s="385"/>
      <c r="J61" s="385"/>
      <c r="K61" s="386"/>
      <c r="L61" s="382"/>
    </row>
    <row r="62" spans="1:12" s="671" customFormat="1" ht="15" customHeight="1">
      <c r="B62" s="670"/>
      <c r="C62" s="977"/>
      <c r="D62" s="918" t="s">
        <v>451</v>
      </c>
      <c r="E62" s="919"/>
      <c r="F62" s="920"/>
      <c r="G62" s="389">
        <f>SUM(G63:G64)</f>
        <v>0</v>
      </c>
      <c r="H62" s="389">
        <f>SUM(H63:H64)</f>
        <v>0</v>
      </c>
      <c r="I62" s="389">
        <f>SUM(I63:I64)</f>
        <v>0</v>
      </c>
      <c r="J62" s="389">
        <f>SUM(J63:J64)</f>
        <v>0</v>
      </c>
      <c r="K62" s="390">
        <f>SUM(K63:K64)</f>
        <v>0</v>
      </c>
      <c r="L62" s="672"/>
    </row>
    <row r="63" spans="1:12" s="669" customFormat="1" ht="15" customHeight="1" outlineLevel="1">
      <c r="B63" s="377"/>
      <c r="C63" s="977"/>
      <c r="D63" s="667"/>
      <c r="E63" s="980" t="s">
        <v>452</v>
      </c>
      <c r="F63" s="981"/>
      <c r="G63" s="380"/>
      <c r="H63" s="380"/>
      <c r="I63" s="380"/>
      <c r="J63" s="380"/>
      <c r="K63" s="381"/>
      <c r="L63" s="382"/>
    </row>
    <row r="64" spans="1:12" s="669" customFormat="1" ht="15" customHeight="1" outlineLevel="1">
      <c r="B64" s="377"/>
      <c r="C64" s="977"/>
      <c r="D64" s="665"/>
      <c r="E64" s="956" t="s">
        <v>453</v>
      </c>
      <c r="F64" s="957"/>
      <c r="G64" s="385"/>
      <c r="H64" s="385"/>
      <c r="I64" s="385"/>
      <c r="J64" s="385"/>
      <c r="K64" s="386"/>
      <c r="L64" s="382"/>
    </row>
    <row r="65" spans="1:12" s="671" customFormat="1" ht="15" customHeight="1" thickBot="1">
      <c r="B65" s="670"/>
      <c r="C65" s="1006"/>
      <c r="D65" s="972" t="s">
        <v>454</v>
      </c>
      <c r="E65" s="973"/>
      <c r="F65" s="974"/>
      <c r="G65" s="391"/>
      <c r="H65" s="385"/>
      <c r="I65" s="385"/>
      <c r="J65" s="385"/>
      <c r="K65" s="392"/>
      <c r="L65" s="672"/>
    </row>
    <row r="66" spans="1:12" ht="16.5" customHeight="1" thickBot="1">
      <c r="A66" s="671"/>
      <c r="B66" s="649"/>
      <c r="C66" s="930" t="s">
        <v>455</v>
      </c>
      <c r="D66" s="931"/>
      <c r="E66" s="931"/>
      <c r="F66" s="931"/>
      <c r="G66" s="393">
        <f>G56-SUM(G58,G59,G62,G65)</f>
        <v>0</v>
      </c>
      <c r="H66" s="393">
        <f>H56-SUM(H58,H59,H62,H65)</f>
        <v>0</v>
      </c>
      <c r="I66" s="393">
        <f>I56-SUM(I58,I59,I62,I65)</f>
        <v>0</v>
      </c>
      <c r="J66" s="393">
        <f>J56-SUM(J58,J59,J62,J65)</f>
        <v>0</v>
      </c>
      <c r="K66" s="394">
        <f>K56-SUM(K58,K59,K62,K65)</f>
        <v>0</v>
      </c>
      <c r="L66" s="651"/>
    </row>
    <row r="67" spans="1:12" ht="7.5" customHeight="1">
      <c r="B67" s="649"/>
      <c r="C67" s="932"/>
      <c r="D67" s="933"/>
      <c r="E67" s="933"/>
      <c r="F67" s="933"/>
      <c r="G67" s="933"/>
      <c r="H67" s="933"/>
      <c r="I67" s="933"/>
      <c r="J67" s="933"/>
      <c r="K67" s="934"/>
      <c r="L67" s="651"/>
    </row>
    <row r="68" spans="1:12" s="671" customFormat="1" ht="15" customHeight="1">
      <c r="A68" s="650"/>
      <c r="B68" s="670"/>
      <c r="C68" s="977"/>
      <c r="D68" s="918" t="s">
        <v>456</v>
      </c>
      <c r="E68" s="919"/>
      <c r="F68" s="920"/>
      <c r="G68" s="405">
        <f>SUM(G69:G73)</f>
        <v>0</v>
      </c>
      <c r="H68" s="405">
        <f t="shared" ref="H68:K68" si="1">SUM(H69:H73)</f>
        <v>0</v>
      </c>
      <c r="I68" s="405">
        <f t="shared" si="1"/>
        <v>0</v>
      </c>
      <c r="J68" s="405">
        <f t="shared" si="1"/>
        <v>0</v>
      </c>
      <c r="K68" s="406">
        <f t="shared" si="1"/>
        <v>0</v>
      </c>
      <c r="L68" s="672"/>
    </row>
    <row r="69" spans="1:12" s="669" customFormat="1" ht="13.5" customHeight="1" outlineLevel="1">
      <c r="A69" s="671"/>
      <c r="B69" s="377"/>
      <c r="C69" s="977"/>
      <c r="D69" s="1007"/>
      <c r="E69" s="962" t="s">
        <v>457</v>
      </c>
      <c r="F69" s="963"/>
      <c r="G69" s="407"/>
      <c r="H69" s="380"/>
      <c r="I69" s="380"/>
      <c r="J69" s="380"/>
      <c r="K69" s="381"/>
      <c r="L69" s="382"/>
    </row>
    <row r="70" spans="1:12" s="669" customFormat="1" ht="13.5" customHeight="1" outlineLevel="1">
      <c r="B70" s="377"/>
      <c r="C70" s="977"/>
      <c r="D70" s="964"/>
      <c r="E70" s="956" t="s">
        <v>458</v>
      </c>
      <c r="F70" s="957"/>
      <c r="G70" s="408"/>
      <c r="H70" s="385"/>
      <c r="I70" s="385"/>
      <c r="J70" s="385"/>
      <c r="K70" s="386"/>
      <c r="L70" s="382"/>
    </row>
    <row r="71" spans="1:12" s="669" customFormat="1" ht="13.5" customHeight="1" outlineLevel="1">
      <c r="B71" s="377"/>
      <c r="C71" s="977"/>
      <c r="D71" s="964"/>
      <c r="E71" s="956" t="s">
        <v>459</v>
      </c>
      <c r="F71" s="957"/>
      <c r="G71" s="408"/>
      <c r="H71" s="385"/>
      <c r="I71" s="385"/>
      <c r="J71" s="385"/>
      <c r="K71" s="386"/>
      <c r="L71" s="382"/>
    </row>
    <row r="72" spans="1:12" s="669" customFormat="1" ht="13.5" customHeight="1" outlineLevel="1">
      <c r="B72" s="377"/>
      <c r="C72" s="977"/>
      <c r="D72" s="964"/>
      <c r="E72" s="956" t="s">
        <v>460</v>
      </c>
      <c r="F72" s="957"/>
      <c r="G72" s="408"/>
      <c r="H72" s="385"/>
      <c r="I72" s="385"/>
      <c r="J72" s="385"/>
      <c r="K72" s="386"/>
      <c r="L72" s="382"/>
    </row>
    <row r="73" spans="1:12" s="669" customFormat="1" ht="27" customHeight="1" outlineLevel="1">
      <c r="B73" s="377"/>
      <c r="C73" s="977"/>
      <c r="E73" s="956" t="s">
        <v>461</v>
      </c>
      <c r="F73" s="957"/>
      <c r="G73" s="408"/>
      <c r="H73" s="385"/>
      <c r="I73" s="385"/>
      <c r="J73" s="385"/>
      <c r="K73" s="386"/>
      <c r="L73" s="382"/>
    </row>
    <row r="74" spans="1:12" s="671" customFormat="1" ht="15" customHeight="1">
      <c r="A74" s="669"/>
      <c r="B74" s="670"/>
      <c r="C74" s="977"/>
      <c r="D74" s="918" t="s">
        <v>462</v>
      </c>
      <c r="E74" s="919"/>
      <c r="F74" s="920"/>
      <c r="G74" s="387">
        <f>SUM(G75:G81)</f>
        <v>0</v>
      </c>
      <c r="H74" s="387">
        <f>SUM(H75:H81)</f>
        <v>0</v>
      </c>
      <c r="I74" s="387">
        <f>SUM(I75:I81)</f>
        <v>0</v>
      </c>
      <c r="J74" s="387">
        <f>SUM(J75:J81)</f>
        <v>0</v>
      </c>
      <c r="K74" s="388"/>
      <c r="L74" s="672"/>
    </row>
    <row r="75" spans="1:12" s="669" customFormat="1" ht="13.5" customHeight="1" outlineLevel="1">
      <c r="A75" s="671"/>
      <c r="B75" s="377"/>
      <c r="C75" s="977"/>
      <c r="D75" s="1007"/>
      <c r="E75" s="980" t="s">
        <v>463</v>
      </c>
      <c r="F75" s="981"/>
      <c r="G75" s="380"/>
      <c r="H75" s="380"/>
      <c r="I75" s="380"/>
      <c r="J75" s="380"/>
      <c r="K75" s="381"/>
      <c r="L75" s="382"/>
    </row>
    <row r="76" spans="1:12" s="669" customFormat="1" ht="13.5" customHeight="1" outlineLevel="1">
      <c r="B76" s="377"/>
      <c r="C76" s="977"/>
      <c r="D76" s="964"/>
      <c r="E76" s="968" t="s">
        <v>464</v>
      </c>
      <c r="F76" s="969"/>
      <c r="G76" s="385"/>
      <c r="H76" s="385"/>
      <c r="I76" s="385"/>
      <c r="J76" s="385"/>
      <c r="K76" s="386"/>
      <c r="L76" s="382"/>
    </row>
    <row r="77" spans="1:12" s="669" customFormat="1" ht="13.5" customHeight="1" outlineLevel="1">
      <c r="B77" s="377"/>
      <c r="C77" s="977"/>
      <c r="D77" s="964"/>
      <c r="E77" s="968" t="s">
        <v>465</v>
      </c>
      <c r="F77" s="969"/>
      <c r="G77" s="385"/>
      <c r="H77" s="385"/>
      <c r="I77" s="385"/>
      <c r="J77" s="385"/>
      <c r="K77" s="386"/>
      <c r="L77" s="382"/>
    </row>
    <row r="78" spans="1:12" s="669" customFormat="1" ht="13.5" customHeight="1" outlineLevel="1">
      <c r="B78" s="377"/>
      <c r="C78" s="977"/>
      <c r="D78" s="964"/>
      <c r="E78" s="968" t="s">
        <v>466</v>
      </c>
      <c r="F78" s="969"/>
      <c r="G78" s="385"/>
      <c r="H78" s="385"/>
      <c r="I78" s="385"/>
      <c r="J78" s="385"/>
      <c r="K78" s="386"/>
      <c r="L78" s="382"/>
    </row>
    <row r="79" spans="1:12" s="669" customFormat="1" ht="13.5" customHeight="1" outlineLevel="1">
      <c r="B79" s="377"/>
      <c r="C79" s="977"/>
      <c r="D79" s="964"/>
      <c r="E79" s="968" t="s">
        <v>467</v>
      </c>
      <c r="F79" s="969"/>
      <c r="G79" s="385"/>
      <c r="H79" s="385"/>
      <c r="I79" s="385"/>
      <c r="J79" s="385"/>
      <c r="K79" s="386"/>
      <c r="L79" s="382"/>
    </row>
    <row r="80" spans="1:12" s="669" customFormat="1" ht="13.5" customHeight="1" outlineLevel="1">
      <c r="B80" s="377"/>
      <c r="C80" s="977"/>
      <c r="D80" s="964"/>
      <c r="E80" s="968" t="s">
        <v>468</v>
      </c>
      <c r="F80" s="969"/>
      <c r="G80" s="385"/>
      <c r="H80" s="385"/>
      <c r="I80" s="385"/>
      <c r="J80" s="385"/>
      <c r="K80" s="386"/>
      <c r="L80" s="382"/>
    </row>
    <row r="81" spans="1:12" s="669" customFormat="1" ht="13.5" customHeight="1" outlineLevel="1" thickBot="1">
      <c r="B81" s="377"/>
      <c r="C81" s="1006"/>
      <c r="D81" s="1008"/>
      <c r="E81" s="970" t="s">
        <v>170</v>
      </c>
      <c r="F81" s="971"/>
      <c r="G81" s="400"/>
      <c r="H81" s="400"/>
      <c r="I81" s="400"/>
      <c r="J81" s="400"/>
      <c r="K81" s="401"/>
      <c r="L81" s="382"/>
    </row>
    <row r="82" spans="1:12" ht="16.5" customHeight="1" thickBot="1">
      <c r="A82" s="669"/>
      <c r="B82" s="649"/>
      <c r="C82" s="975" t="s">
        <v>469</v>
      </c>
      <c r="D82" s="976"/>
      <c r="E82" s="976"/>
      <c r="F82" s="976"/>
      <c r="G82" s="402">
        <f>G66-G68+G74</f>
        <v>0</v>
      </c>
      <c r="H82" s="402">
        <f>H66-H68+H74</f>
        <v>0</v>
      </c>
      <c r="I82" s="402">
        <f>I66-I68+I74</f>
        <v>0</v>
      </c>
      <c r="J82" s="402">
        <f>J66-J68+J74</f>
        <v>0</v>
      </c>
      <c r="K82" s="403">
        <f>K66-K68+K74</f>
        <v>0</v>
      </c>
      <c r="L82" s="651"/>
    </row>
    <row r="83" spans="1:12" ht="7.5" customHeight="1">
      <c r="B83" s="649"/>
      <c r="C83" s="932"/>
      <c r="D83" s="933"/>
      <c r="E83" s="933"/>
      <c r="F83" s="933"/>
      <c r="G83" s="933"/>
      <c r="H83" s="933"/>
      <c r="I83" s="933"/>
      <c r="J83" s="933"/>
      <c r="K83" s="934"/>
      <c r="L83" s="651"/>
    </row>
    <row r="84" spans="1:12" s="671" customFormat="1" ht="15" customHeight="1" thickBot="1">
      <c r="A84" s="650"/>
      <c r="B84" s="670"/>
      <c r="C84" s="670"/>
      <c r="D84" s="1001" t="s">
        <v>470</v>
      </c>
      <c r="E84" s="1002"/>
      <c r="F84" s="1003"/>
      <c r="G84" s="409"/>
      <c r="H84" s="389"/>
      <c r="I84" s="389"/>
      <c r="J84" s="389"/>
      <c r="K84" s="390"/>
      <c r="L84" s="410"/>
    </row>
    <row r="85" spans="1:12" ht="16.5" customHeight="1" thickBot="1">
      <c r="A85" s="671"/>
      <c r="B85" s="649"/>
      <c r="C85" s="930" t="s">
        <v>471</v>
      </c>
      <c r="D85" s="931"/>
      <c r="E85" s="931"/>
      <c r="F85" s="931"/>
      <c r="G85" s="393">
        <f>G82+G84</f>
        <v>0</v>
      </c>
      <c r="H85" s="393">
        <f>H82+H84</f>
        <v>0</v>
      </c>
      <c r="I85" s="393">
        <f>I82+I84</f>
        <v>0</v>
      </c>
      <c r="J85" s="393">
        <f>J82+J84</f>
        <v>0</v>
      </c>
      <c r="K85" s="394">
        <f>K82+K84</f>
        <v>0</v>
      </c>
      <c r="L85" s="651"/>
    </row>
    <row r="86" spans="1:12" ht="7.5" customHeight="1">
      <c r="B86" s="649"/>
      <c r="C86" s="898"/>
      <c r="D86" s="899"/>
      <c r="E86" s="899"/>
      <c r="F86" s="899"/>
      <c r="G86" s="899"/>
      <c r="H86" s="899"/>
      <c r="I86" s="899"/>
      <c r="J86" s="899"/>
      <c r="K86" s="900"/>
      <c r="L86" s="651"/>
    </row>
    <row r="87" spans="1:12" s="671" customFormat="1" ht="15" customHeight="1">
      <c r="B87" s="670"/>
      <c r="C87" s="670"/>
      <c r="D87" s="1004" t="s">
        <v>472</v>
      </c>
      <c r="E87" s="1004"/>
      <c r="F87" s="1005"/>
      <c r="G87" s="371">
        <f>SUM(G88,G89)</f>
        <v>0</v>
      </c>
      <c r="H87" s="371">
        <f>SUM(H88,H89)</f>
        <v>0</v>
      </c>
      <c r="I87" s="371">
        <f>SUM(I88,I89)</f>
        <v>0</v>
      </c>
      <c r="J87" s="371">
        <f>SUM(J88,J89)</f>
        <v>0</v>
      </c>
      <c r="K87" s="372">
        <f>SUM(K88,K89)</f>
        <v>0</v>
      </c>
      <c r="L87" s="672"/>
    </row>
    <row r="88" spans="1:12" s="669" customFormat="1" ht="15" customHeight="1" outlineLevel="1">
      <c r="B88" s="377"/>
      <c r="C88" s="977"/>
      <c r="D88" s="675"/>
      <c r="E88" s="962" t="s">
        <v>473</v>
      </c>
      <c r="F88" s="963"/>
      <c r="G88" s="380"/>
      <c r="H88" s="380"/>
      <c r="I88" s="380"/>
      <c r="J88" s="380"/>
      <c r="K88" s="381"/>
      <c r="L88" s="382"/>
    </row>
    <row r="89" spans="1:12" s="669" customFormat="1" ht="15" customHeight="1" outlineLevel="1">
      <c r="B89" s="377"/>
      <c r="C89" s="977"/>
      <c r="E89" s="956" t="s">
        <v>474</v>
      </c>
      <c r="F89" s="957"/>
      <c r="G89" s="385"/>
      <c r="H89" s="385"/>
      <c r="I89" s="385"/>
      <c r="J89" s="385"/>
      <c r="K89" s="386"/>
      <c r="L89" s="382"/>
    </row>
    <row r="90" spans="1:12" s="671" customFormat="1" ht="15" customHeight="1">
      <c r="B90" s="670"/>
      <c r="C90" s="977"/>
      <c r="D90" s="918" t="s">
        <v>475</v>
      </c>
      <c r="E90" s="919"/>
      <c r="F90" s="920"/>
      <c r="G90" s="411" t="str">
        <f>IFERROR(G88/G85,"-")</f>
        <v>-</v>
      </c>
      <c r="H90" s="411" t="str">
        <f>IFERROR(H88/H85,"-")</f>
        <v>-</v>
      </c>
      <c r="I90" s="411" t="str">
        <f>IFERROR(I88/I85,"-")</f>
        <v>-</v>
      </c>
      <c r="J90" s="411" t="str">
        <f>IFERROR(J88/J85,"-")</f>
        <v>-</v>
      </c>
      <c r="K90" s="412" t="str">
        <f>IFERROR(K88/K85,"-")</f>
        <v>-</v>
      </c>
      <c r="L90" s="672"/>
    </row>
    <row r="91" spans="1:12" s="418" customFormat="1" ht="12.75">
      <c r="A91" s="413"/>
      <c r="B91" s="414"/>
      <c r="C91" s="996"/>
      <c r="D91" s="997" t="s">
        <v>476</v>
      </c>
      <c r="E91" s="997"/>
      <c r="F91" s="998"/>
      <c r="G91" s="415"/>
      <c r="H91" s="415"/>
      <c r="I91" s="415"/>
      <c r="J91" s="415"/>
      <c r="K91" s="416"/>
      <c r="L91" s="417"/>
    </row>
    <row r="92" spans="1:12" s="419" customFormat="1" ht="12" thickBot="1">
      <c r="B92" s="674"/>
      <c r="C92" s="996"/>
      <c r="D92" s="999" t="s">
        <v>477</v>
      </c>
      <c r="E92" s="999"/>
      <c r="F92" s="1000"/>
      <c r="G92" s="421"/>
      <c r="H92" s="422">
        <f>IF((H91-G91)/30&lt;0,"No Data",(H91-G91)/30)</f>
        <v>0</v>
      </c>
      <c r="I92" s="422">
        <f>IF((I91-H91)/30&lt;0,"No Data",(I91-H91)/30)</f>
        <v>0</v>
      </c>
      <c r="J92" s="422">
        <f>IF((J91-I91)/30&lt;0,"No Data",(J91-I91)/30)</f>
        <v>0</v>
      </c>
      <c r="K92" s="423">
        <f>IF((K91-J91)/30&lt;0,"No Data",(K91-J91)/30)</f>
        <v>0</v>
      </c>
      <c r="L92" s="424"/>
    </row>
    <row r="93" spans="1:12" ht="16.5" customHeight="1" thickBot="1">
      <c r="A93" s="419"/>
      <c r="B93" s="649"/>
      <c r="C93" s="925" t="s">
        <v>23</v>
      </c>
      <c r="D93" s="926"/>
      <c r="E93" s="926"/>
      <c r="F93" s="926"/>
      <c r="G93" s="425">
        <f>G85-SUM(G88:G89)</f>
        <v>0</v>
      </c>
      <c r="H93" s="425">
        <f>H85-SUM(H88:H89)</f>
        <v>0</v>
      </c>
      <c r="I93" s="425">
        <f>I85-SUM(I88:I89)</f>
        <v>0</v>
      </c>
      <c r="J93" s="425">
        <f>J85-SUM(J88:J89)</f>
        <v>0</v>
      </c>
      <c r="K93" s="426">
        <f>K85-SUM(K88:K89)</f>
        <v>0</v>
      </c>
      <c r="L93" s="651"/>
    </row>
    <row r="94" spans="1:12" ht="7.5" customHeight="1">
      <c r="B94" s="649"/>
      <c r="C94" s="932"/>
      <c r="D94" s="933"/>
      <c r="E94" s="933"/>
      <c r="F94" s="933"/>
      <c r="G94" s="933"/>
      <c r="H94" s="933"/>
      <c r="I94" s="933"/>
      <c r="J94" s="933"/>
      <c r="K94" s="934"/>
      <c r="L94" s="651"/>
    </row>
    <row r="95" spans="1:12" ht="14.25" customHeight="1" thickBot="1">
      <c r="B95" s="649"/>
      <c r="C95" s="649"/>
      <c r="D95" s="918" t="s">
        <v>478</v>
      </c>
      <c r="E95" s="919"/>
      <c r="F95" s="920"/>
      <c r="G95" s="387"/>
      <c r="H95" s="387"/>
      <c r="I95" s="387"/>
      <c r="J95" s="387"/>
      <c r="K95" s="388"/>
      <c r="L95" s="651"/>
    </row>
    <row r="96" spans="1:12" ht="16.5" customHeight="1" thickBot="1">
      <c r="A96" s="419"/>
      <c r="B96" s="649"/>
      <c r="C96" s="925" t="s">
        <v>479</v>
      </c>
      <c r="D96" s="926"/>
      <c r="E96" s="926"/>
      <c r="F96" s="926"/>
      <c r="G96" s="425">
        <f>G93+G95</f>
        <v>0</v>
      </c>
      <c r="H96" s="425">
        <f>H93+H95</f>
        <v>0</v>
      </c>
      <c r="I96" s="425">
        <f>I93+I95</f>
        <v>0</v>
      </c>
      <c r="J96" s="425">
        <f>J93+J95</f>
        <v>0</v>
      </c>
      <c r="K96" s="426">
        <f>K93+K95</f>
        <v>0</v>
      </c>
      <c r="L96" s="651"/>
    </row>
    <row r="97" spans="1:12" ht="15" customHeight="1">
      <c r="B97" s="649"/>
      <c r="C97" s="649"/>
      <c r="D97" s="918" t="s">
        <v>480</v>
      </c>
      <c r="E97" s="919"/>
      <c r="F97" s="920"/>
      <c r="G97" s="387">
        <f>G98+G99</f>
        <v>0</v>
      </c>
      <c r="H97" s="387">
        <f>H98+H99</f>
        <v>0</v>
      </c>
      <c r="I97" s="387">
        <f>I98+I99</f>
        <v>0</v>
      </c>
      <c r="J97" s="387">
        <f>J98+J99</f>
        <v>0</v>
      </c>
      <c r="K97" s="388">
        <f>K98+K99</f>
        <v>0</v>
      </c>
      <c r="L97" s="651"/>
    </row>
    <row r="98" spans="1:12" s="669" customFormat="1" ht="15" customHeight="1" outlineLevel="1">
      <c r="B98" s="377"/>
      <c r="C98" s="377"/>
      <c r="D98" s="675"/>
      <c r="E98" s="980" t="s">
        <v>481</v>
      </c>
      <c r="F98" s="981"/>
      <c r="G98" s="380"/>
      <c r="H98" s="380"/>
      <c r="I98" s="380"/>
      <c r="J98" s="380"/>
      <c r="K98" s="381"/>
      <c r="L98" s="382"/>
    </row>
    <row r="99" spans="1:12" s="669" customFormat="1" ht="15" customHeight="1" outlineLevel="1">
      <c r="B99" s="377"/>
      <c r="C99" s="377"/>
      <c r="E99" s="968" t="s">
        <v>482</v>
      </c>
      <c r="F99" s="969"/>
      <c r="G99" s="385"/>
      <c r="H99" s="385"/>
      <c r="I99" s="385"/>
      <c r="J99" s="385"/>
      <c r="K99" s="386"/>
      <c r="L99" s="382"/>
    </row>
    <row r="100" spans="1:12" s="671" customFormat="1" ht="15" customHeight="1">
      <c r="A100" s="650"/>
      <c r="B100" s="670"/>
      <c r="C100" s="993" t="s">
        <v>483</v>
      </c>
      <c r="D100" s="994"/>
      <c r="E100" s="994"/>
      <c r="F100" s="995"/>
      <c r="G100" s="427">
        <f>G93-G97</f>
        <v>0</v>
      </c>
      <c r="H100" s="427">
        <f>H93-H97</f>
        <v>0</v>
      </c>
      <c r="I100" s="427">
        <f>I93-I97</f>
        <v>0</v>
      </c>
      <c r="J100" s="427">
        <f>J93-J97</f>
        <v>0</v>
      </c>
      <c r="K100" s="428">
        <f>K93-K97</f>
        <v>0</v>
      </c>
      <c r="L100" s="672"/>
    </row>
    <row r="101" spans="1:12" s="671" customFormat="1" ht="15" customHeight="1">
      <c r="B101" s="670"/>
      <c r="C101" s="993" t="s">
        <v>484</v>
      </c>
      <c r="D101" s="994"/>
      <c r="E101" s="994"/>
      <c r="F101" s="995"/>
      <c r="G101" s="427">
        <f>G93+G58+G59+G64+G50</f>
        <v>0</v>
      </c>
      <c r="H101" s="427">
        <f>H93+H58+H59+H64+H50</f>
        <v>0</v>
      </c>
      <c r="I101" s="427">
        <f>I93+I58+I59+I64+I50</f>
        <v>0</v>
      </c>
      <c r="J101" s="427">
        <f>J93+J58+J59+J64+J50</f>
        <v>0</v>
      </c>
      <c r="K101" s="428">
        <f>K93+K58+K59+K64+K50</f>
        <v>0</v>
      </c>
      <c r="L101" s="672"/>
    </row>
    <row r="102" spans="1:12" ht="13.5" customHeight="1" thickBot="1">
      <c r="A102" s="671"/>
      <c r="B102" s="649"/>
      <c r="C102" s="660"/>
      <c r="D102" s="430"/>
      <c r="E102" s="430"/>
      <c r="F102" s="678"/>
      <c r="G102" s="432"/>
      <c r="H102" s="433"/>
      <c r="I102" s="433"/>
      <c r="J102" s="433"/>
      <c r="K102" s="434"/>
      <c r="L102" s="651"/>
    </row>
    <row r="103" spans="1:12" ht="20.25" thickBot="1">
      <c r="B103" s="649"/>
      <c r="C103" s="912" t="s">
        <v>485</v>
      </c>
      <c r="D103" s="913"/>
      <c r="E103" s="913"/>
      <c r="F103" s="913"/>
      <c r="G103" s="913"/>
      <c r="H103" s="913"/>
      <c r="I103" s="913"/>
      <c r="J103" s="913"/>
      <c r="K103" s="914"/>
      <c r="L103" s="651"/>
    </row>
    <row r="104" spans="1:12" ht="16.5" customHeight="1" thickBot="1">
      <c r="B104" s="649"/>
      <c r="C104" s="915" t="s">
        <v>218</v>
      </c>
      <c r="D104" s="916"/>
      <c r="E104" s="916"/>
      <c r="F104" s="917" t="s">
        <v>485</v>
      </c>
      <c r="G104" s="435" t="str">
        <f>G6</f>
        <v>-</v>
      </c>
      <c r="H104" s="435" t="str">
        <f>H6</f>
        <v>-</v>
      </c>
      <c r="I104" s="435" t="str">
        <f>I6</f>
        <v>-</v>
      </c>
      <c r="J104" s="435">
        <f>J6</f>
        <v>0</v>
      </c>
      <c r="K104" s="436">
        <f>K6</f>
        <v>366</v>
      </c>
      <c r="L104" s="651"/>
    </row>
    <row r="105" spans="1:12" ht="15" thickBot="1">
      <c r="B105" s="649"/>
      <c r="C105" s="898"/>
      <c r="D105" s="899"/>
      <c r="E105" s="899"/>
      <c r="F105" s="899"/>
      <c r="G105" s="899"/>
      <c r="H105" s="899"/>
      <c r="I105" s="899"/>
      <c r="J105" s="899"/>
      <c r="K105" s="900"/>
      <c r="L105" s="651"/>
    </row>
    <row r="106" spans="1:12" ht="18.75" thickBot="1">
      <c r="B106" s="649"/>
      <c r="C106" s="986" t="s">
        <v>486</v>
      </c>
      <c r="D106" s="987"/>
      <c r="E106" s="987"/>
      <c r="F106" s="987"/>
      <c r="G106" s="987"/>
      <c r="H106" s="987"/>
      <c r="I106" s="987"/>
      <c r="J106" s="987"/>
      <c r="K106" s="988"/>
      <c r="L106" s="651"/>
    </row>
    <row r="107" spans="1:12" ht="16.5" customHeight="1">
      <c r="B107" s="649"/>
      <c r="C107" s="951" t="s">
        <v>487</v>
      </c>
      <c r="D107" s="952"/>
      <c r="E107" s="952"/>
      <c r="F107" s="952"/>
      <c r="G107" s="454"/>
      <c r="H107" s="455"/>
      <c r="I107" s="455"/>
      <c r="J107" s="455"/>
      <c r="K107" s="456"/>
      <c r="L107" s="651"/>
    </row>
    <row r="108" spans="1:12" ht="16.5" customHeight="1">
      <c r="B108" s="649"/>
      <c r="C108" s="659"/>
      <c r="D108" s="989" t="s">
        <v>488</v>
      </c>
      <c r="E108" s="989"/>
      <c r="F108" s="990"/>
      <c r="G108" s="574">
        <f>SUM(G109:G113)</f>
        <v>0</v>
      </c>
      <c r="H108" s="574">
        <f>SUM(H109:H113)</f>
        <v>0</v>
      </c>
      <c r="I108" s="574">
        <f>SUM(I109:I113)</f>
        <v>0</v>
      </c>
      <c r="J108" s="574">
        <f>SUM(J109:J113)</f>
        <v>0</v>
      </c>
      <c r="K108" s="388">
        <f>SUM(K109:K113)</f>
        <v>0</v>
      </c>
      <c r="L108" s="651"/>
    </row>
    <row r="109" spans="1:12" s="669" customFormat="1" ht="15" customHeight="1" outlineLevel="1">
      <c r="B109" s="377"/>
      <c r="C109" s="977"/>
      <c r="D109" s="675"/>
      <c r="E109" s="962" t="s">
        <v>489</v>
      </c>
      <c r="F109" s="963"/>
      <c r="G109" s="380"/>
      <c r="H109" s="380"/>
      <c r="I109" s="441"/>
      <c r="J109" s="441"/>
      <c r="K109" s="575"/>
      <c r="L109" s="382"/>
    </row>
    <row r="110" spans="1:12" s="669" customFormat="1" ht="15" customHeight="1" outlineLevel="1">
      <c r="B110" s="377"/>
      <c r="C110" s="977"/>
      <c r="D110" s="569"/>
      <c r="E110" s="982" t="s">
        <v>490</v>
      </c>
      <c r="F110" s="969"/>
      <c r="G110" s="570"/>
      <c r="H110" s="570"/>
      <c r="I110" s="570"/>
      <c r="J110" s="570"/>
      <c r="K110" s="386"/>
      <c r="L110" s="382"/>
    </row>
    <row r="111" spans="1:12" s="669" customFormat="1" ht="15" customHeight="1" outlineLevel="1">
      <c r="B111" s="377"/>
      <c r="C111" s="977"/>
      <c r="D111" s="569"/>
      <c r="E111" s="982" t="s">
        <v>491</v>
      </c>
      <c r="F111" s="969"/>
      <c r="G111" s="570"/>
      <c r="H111" s="570"/>
      <c r="I111" s="570"/>
      <c r="J111" s="570"/>
      <c r="K111" s="386"/>
      <c r="L111" s="382"/>
    </row>
    <row r="112" spans="1:12" s="669" customFormat="1" ht="15" customHeight="1" outlineLevel="1">
      <c r="B112" s="377"/>
      <c r="C112" s="977"/>
      <c r="D112" s="569"/>
      <c r="E112" s="982" t="s">
        <v>492</v>
      </c>
      <c r="F112" s="969"/>
      <c r="G112" s="570"/>
      <c r="H112" s="570"/>
      <c r="I112" s="570"/>
      <c r="J112" s="570"/>
      <c r="K112" s="386"/>
      <c r="L112" s="382"/>
    </row>
    <row r="113" spans="1:12" s="669" customFormat="1" ht="15" customHeight="1" outlineLevel="1">
      <c r="B113" s="377"/>
      <c r="C113" s="977"/>
      <c r="D113" s="569"/>
      <c r="E113" s="982" t="s">
        <v>493</v>
      </c>
      <c r="F113" s="969"/>
      <c r="G113" s="570"/>
      <c r="H113" s="570"/>
      <c r="I113" s="570"/>
      <c r="J113" s="570"/>
      <c r="K113" s="386"/>
      <c r="L113" s="382"/>
    </row>
    <row r="114" spans="1:12" s="671" customFormat="1" ht="15" customHeight="1">
      <c r="B114" s="670"/>
      <c r="C114" s="977"/>
      <c r="D114" s="991" t="s">
        <v>494</v>
      </c>
      <c r="E114" s="992"/>
      <c r="F114" s="920"/>
      <c r="G114" s="574">
        <f>SUM(G115:G120)</f>
        <v>0</v>
      </c>
      <c r="H114" s="574">
        <f t="shared" ref="H114:K114" si="2">SUM(H115:H120)</f>
        <v>0</v>
      </c>
      <c r="I114" s="574">
        <f t="shared" si="2"/>
        <v>0</v>
      </c>
      <c r="J114" s="574">
        <f t="shared" si="2"/>
        <v>0</v>
      </c>
      <c r="K114" s="388">
        <f t="shared" si="2"/>
        <v>0</v>
      </c>
      <c r="L114" s="672"/>
    </row>
    <row r="115" spans="1:12" s="669" customFormat="1" ht="15" customHeight="1" outlineLevel="1">
      <c r="B115" s="377"/>
      <c r="C115" s="977"/>
      <c r="D115" s="675"/>
      <c r="E115" s="980" t="s">
        <v>495</v>
      </c>
      <c r="F115" s="981"/>
      <c r="G115" s="407"/>
      <c r="H115" s="407"/>
      <c r="I115" s="407"/>
      <c r="J115" s="407"/>
      <c r="K115" s="575"/>
      <c r="L115" s="382"/>
    </row>
    <row r="116" spans="1:12" s="669" customFormat="1" ht="15" customHeight="1" outlineLevel="1">
      <c r="B116" s="377"/>
      <c r="C116" s="977"/>
      <c r="D116" s="569"/>
      <c r="E116" s="982" t="s">
        <v>496</v>
      </c>
      <c r="F116" s="969"/>
      <c r="G116" s="570"/>
      <c r="H116" s="570"/>
      <c r="I116" s="570"/>
      <c r="J116" s="570"/>
      <c r="K116" s="386"/>
      <c r="L116" s="382"/>
    </row>
    <row r="117" spans="1:12" s="669" customFormat="1" ht="15" customHeight="1" outlineLevel="1">
      <c r="B117" s="377"/>
      <c r="C117" s="977"/>
      <c r="D117" s="569"/>
      <c r="E117" s="983" t="s">
        <v>27</v>
      </c>
      <c r="F117" s="957"/>
      <c r="G117" s="673"/>
      <c r="H117" s="570"/>
      <c r="I117" s="570"/>
      <c r="J117" s="570"/>
      <c r="K117" s="386"/>
      <c r="L117" s="382"/>
    </row>
    <row r="118" spans="1:12" s="669" customFormat="1" ht="15" customHeight="1" outlineLevel="1">
      <c r="B118" s="377"/>
      <c r="C118" s="977"/>
      <c r="D118" s="569"/>
      <c r="E118" s="983" t="s">
        <v>497</v>
      </c>
      <c r="F118" s="957"/>
      <c r="G118" s="570"/>
      <c r="H118" s="570"/>
      <c r="I118" s="570"/>
      <c r="J118" s="570"/>
      <c r="K118" s="386"/>
      <c r="L118" s="382"/>
    </row>
    <row r="119" spans="1:12" s="669" customFormat="1" ht="15" customHeight="1" outlineLevel="1" thickBot="1">
      <c r="B119" s="377"/>
      <c r="C119" s="977"/>
      <c r="D119" s="569"/>
      <c r="E119" s="983" t="s">
        <v>498</v>
      </c>
      <c r="F119" s="957"/>
      <c r="G119" s="673"/>
      <c r="H119" s="571"/>
      <c r="I119" s="571"/>
      <c r="J119" s="571"/>
      <c r="K119" s="386"/>
      <c r="L119" s="382"/>
    </row>
    <row r="120" spans="1:12" s="669" customFormat="1" ht="15" customHeight="1" outlineLevel="1" thickBot="1">
      <c r="B120" s="377"/>
      <c r="C120" s="572"/>
      <c r="D120" s="573"/>
      <c r="E120" s="984" t="s">
        <v>612</v>
      </c>
      <c r="F120" s="985"/>
      <c r="G120" s="442"/>
      <c r="H120" s="442"/>
      <c r="I120" s="442"/>
      <c r="J120" s="442"/>
      <c r="K120" s="577"/>
      <c r="L120" s="382"/>
    </row>
    <row r="121" spans="1:12" ht="16.5" customHeight="1" thickBot="1">
      <c r="A121" s="671"/>
      <c r="B121" s="649"/>
      <c r="C121" s="930" t="s">
        <v>499</v>
      </c>
      <c r="D121" s="931"/>
      <c r="E121" s="931"/>
      <c r="F121" s="931"/>
      <c r="G121" s="393">
        <f>SUM(G108,G114)</f>
        <v>0</v>
      </c>
      <c r="H121" s="393">
        <f>SUM(H108,H114)</f>
        <v>0</v>
      </c>
      <c r="I121" s="393">
        <f>SUM(I108,I114)</f>
        <v>0</v>
      </c>
      <c r="J121" s="393">
        <f>SUM(J108,J114)</f>
        <v>0</v>
      </c>
      <c r="K121" s="394">
        <f>SUM(K108,K114)</f>
        <v>0</v>
      </c>
      <c r="L121" s="651"/>
    </row>
    <row r="122" spans="1:12" s="671" customFormat="1" ht="7.5" customHeight="1" thickBot="1">
      <c r="A122" s="650"/>
      <c r="B122" s="670"/>
      <c r="C122" s="977"/>
      <c r="D122" s="978"/>
      <c r="E122" s="978"/>
      <c r="F122" s="978"/>
      <c r="G122" s="978"/>
      <c r="H122" s="978"/>
      <c r="I122" s="978"/>
      <c r="J122" s="978"/>
      <c r="K122" s="979"/>
      <c r="L122" s="672"/>
    </row>
    <row r="123" spans="1:12" ht="16.5" customHeight="1" thickBot="1">
      <c r="A123" s="443"/>
      <c r="B123" s="649"/>
      <c r="C123" s="930" t="s">
        <v>500</v>
      </c>
      <c r="D123" s="931"/>
      <c r="E123" s="931"/>
      <c r="F123" s="931" t="s">
        <v>501</v>
      </c>
      <c r="G123" s="393">
        <f>G121-G117+G131+G151-G162-G182-G205</f>
        <v>0</v>
      </c>
      <c r="H123" s="393">
        <f>H121-H117+H131+H151-H162-H182-H205</f>
        <v>0</v>
      </c>
      <c r="I123" s="393">
        <f>I121-I117+I131+I151-I162-I182-I205</f>
        <v>0</v>
      </c>
      <c r="J123" s="393">
        <f>J121-J117+J131+J151-J162-J182-J205</f>
        <v>0</v>
      </c>
      <c r="K123" s="394">
        <f>K121-K117+K131+K151-K162-K182-K205</f>
        <v>0</v>
      </c>
      <c r="L123" s="651"/>
    </row>
    <row r="124" spans="1:12" ht="7.5" customHeight="1">
      <c r="B124" s="649"/>
      <c r="C124" s="932"/>
      <c r="D124" s="933"/>
      <c r="E124" s="933"/>
      <c r="F124" s="933"/>
      <c r="G124" s="933"/>
      <c r="H124" s="933"/>
      <c r="I124" s="933"/>
      <c r="J124" s="933"/>
      <c r="K124" s="934"/>
      <c r="L124" s="651"/>
    </row>
    <row r="125" spans="1:12" ht="16.5" customHeight="1">
      <c r="B125" s="649"/>
      <c r="C125" s="935" t="s">
        <v>502</v>
      </c>
      <c r="D125" s="936"/>
      <c r="E125" s="936"/>
      <c r="F125" s="936"/>
      <c r="G125" s="437"/>
      <c r="H125" s="438"/>
      <c r="I125" s="438"/>
      <c r="J125" s="438"/>
      <c r="K125" s="439"/>
      <c r="L125" s="651"/>
    </row>
    <row r="126" spans="1:12" ht="16.5" customHeight="1">
      <c r="B126" s="649"/>
      <c r="C126" s="935" t="s">
        <v>503</v>
      </c>
      <c r="D126" s="936"/>
      <c r="E126" s="936"/>
      <c r="F126" s="936"/>
      <c r="G126" s="437"/>
      <c r="H126" s="438"/>
      <c r="I126" s="438"/>
      <c r="J126" s="438"/>
      <c r="K126" s="439"/>
      <c r="L126" s="651"/>
    </row>
    <row r="127" spans="1:12" s="671" customFormat="1" ht="15" customHeight="1">
      <c r="A127" s="650"/>
      <c r="B127" s="670"/>
      <c r="C127" s="444"/>
      <c r="D127" s="918" t="s">
        <v>504</v>
      </c>
      <c r="E127" s="919"/>
      <c r="F127" s="920"/>
      <c r="G127" s="387">
        <f>SUM(G128:G134)</f>
        <v>0</v>
      </c>
      <c r="H127" s="387">
        <f>SUM(H128:H134)</f>
        <v>0</v>
      </c>
      <c r="I127" s="387">
        <f>SUM(I128:I134)</f>
        <v>0</v>
      </c>
      <c r="J127" s="387">
        <f>SUM(J128:J134)</f>
        <v>0</v>
      </c>
      <c r="K127" s="388">
        <f>SUM(K128:K134)</f>
        <v>0</v>
      </c>
      <c r="L127" s="672"/>
    </row>
    <row r="128" spans="1:12" s="669" customFormat="1" ht="13.5" customHeight="1" outlineLevel="1">
      <c r="A128" s="671"/>
      <c r="B128" s="377"/>
      <c r="C128" s="444"/>
      <c r="D128" s="675"/>
      <c r="E128" s="962" t="s">
        <v>505</v>
      </c>
      <c r="F128" s="963"/>
      <c r="G128" s="407"/>
      <c r="H128" s="380"/>
      <c r="I128" s="380"/>
      <c r="J128" s="380"/>
      <c r="K128" s="381"/>
      <c r="L128" s="382"/>
    </row>
    <row r="129" spans="1:12" s="669" customFormat="1" ht="13.5" customHeight="1" outlineLevel="1">
      <c r="B129" s="377"/>
      <c r="C129" s="444"/>
      <c r="E129" s="956" t="s">
        <v>506</v>
      </c>
      <c r="F129" s="957"/>
      <c r="G129" s="385"/>
      <c r="H129" s="385"/>
      <c r="I129" s="385"/>
      <c r="J129" s="385"/>
      <c r="K129" s="386"/>
      <c r="L129" s="382"/>
    </row>
    <row r="130" spans="1:12" s="669" customFormat="1" ht="13.5" customHeight="1" outlineLevel="1">
      <c r="B130" s="377"/>
      <c r="C130" s="444"/>
      <c r="E130" s="956" t="s">
        <v>507</v>
      </c>
      <c r="F130" s="957"/>
      <c r="G130" s="385"/>
      <c r="H130" s="385"/>
      <c r="I130" s="385"/>
      <c r="J130" s="385"/>
      <c r="K130" s="386"/>
      <c r="L130" s="382"/>
    </row>
    <row r="131" spans="1:12" s="671" customFormat="1" ht="15" customHeight="1" outlineLevel="1">
      <c r="B131" s="445"/>
      <c r="C131" s="670"/>
      <c r="E131" s="956" t="s">
        <v>508</v>
      </c>
      <c r="F131" s="957"/>
      <c r="G131" s="385"/>
      <c r="H131" s="385"/>
      <c r="I131" s="385"/>
      <c r="J131" s="385"/>
      <c r="K131" s="386"/>
      <c r="L131" s="672"/>
    </row>
    <row r="132" spans="1:12" s="669" customFormat="1" ht="13.5" customHeight="1" outlineLevel="1">
      <c r="B132" s="377"/>
      <c r="C132" s="444"/>
      <c r="E132" s="956" t="s">
        <v>509</v>
      </c>
      <c r="F132" s="957"/>
      <c r="G132" s="385"/>
      <c r="H132" s="385"/>
      <c r="I132" s="385"/>
      <c r="J132" s="385"/>
      <c r="K132" s="386"/>
      <c r="L132" s="382"/>
    </row>
    <row r="133" spans="1:12" s="669" customFormat="1" ht="13.5" customHeight="1" outlineLevel="1">
      <c r="B133" s="377"/>
      <c r="C133" s="444"/>
      <c r="E133" s="956" t="s">
        <v>510</v>
      </c>
      <c r="F133" s="957"/>
      <c r="G133" s="385"/>
      <c r="H133" s="385"/>
      <c r="I133" s="385"/>
      <c r="J133" s="385"/>
      <c r="K133" s="386"/>
      <c r="L133" s="382"/>
    </row>
    <row r="134" spans="1:12" s="671" customFormat="1" ht="15" customHeight="1" outlineLevel="1">
      <c r="B134" s="670"/>
      <c r="C134" s="444"/>
      <c r="E134" s="956" t="s">
        <v>511</v>
      </c>
      <c r="F134" s="957"/>
      <c r="G134" s="385"/>
      <c r="H134" s="385"/>
      <c r="I134" s="385"/>
      <c r="J134" s="385"/>
      <c r="K134" s="386"/>
      <c r="L134" s="672"/>
    </row>
    <row r="135" spans="1:12" s="671" customFormat="1" ht="15" customHeight="1">
      <c r="A135" s="669"/>
      <c r="B135" s="670"/>
      <c r="C135" s="444"/>
      <c r="D135" s="918" t="s">
        <v>512</v>
      </c>
      <c r="E135" s="919"/>
      <c r="F135" s="920"/>
      <c r="G135" s="385"/>
      <c r="H135" s="389"/>
      <c r="I135" s="389"/>
      <c r="J135" s="389"/>
      <c r="K135" s="390"/>
      <c r="L135" s="672"/>
    </row>
    <row r="136" spans="1:12" s="671" customFormat="1" ht="15" customHeight="1">
      <c r="B136" s="670"/>
      <c r="C136" s="444"/>
      <c r="D136" s="918" t="s">
        <v>513</v>
      </c>
      <c r="E136" s="919"/>
      <c r="F136" s="920"/>
      <c r="G136" s="387">
        <f>SUM(G137:G138)</f>
        <v>0</v>
      </c>
      <c r="H136" s="387">
        <f>SUM(H137:H138)</f>
        <v>0</v>
      </c>
      <c r="I136" s="387">
        <f>SUM(I137:I138)</f>
        <v>0</v>
      </c>
      <c r="J136" s="387">
        <f>SUM(J137:J138)</f>
        <v>0</v>
      </c>
      <c r="K136" s="388">
        <f>SUM(K137:K138)</f>
        <v>0</v>
      </c>
      <c r="L136" s="672"/>
    </row>
    <row r="137" spans="1:12" s="671" customFormat="1" ht="15" customHeight="1" outlineLevel="1">
      <c r="B137" s="670"/>
      <c r="C137" s="444"/>
      <c r="D137" s="675"/>
      <c r="E137" s="962" t="s">
        <v>514</v>
      </c>
      <c r="F137" s="963"/>
      <c r="G137" s="407"/>
      <c r="H137" s="380"/>
      <c r="I137" s="380"/>
      <c r="J137" s="380"/>
      <c r="K137" s="381"/>
      <c r="L137" s="672"/>
    </row>
    <row r="138" spans="1:12" s="671" customFormat="1" ht="15" customHeight="1" outlineLevel="1">
      <c r="B138" s="670"/>
      <c r="C138" s="444"/>
      <c r="D138" s="656"/>
      <c r="E138" s="956" t="s">
        <v>170</v>
      </c>
      <c r="F138" s="957"/>
      <c r="G138" s="385"/>
      <c r="H138" s="389"/>
      <c r="I138" s="389"/>
      <c r="J138" s="389"/>
      <c r="K138" s="390"/>
      <c r="L138" s="672"/>
    </row>
    <row r="139" spans="1:12" s="671" customFormat="1" ht="15" customHeight="1">
      <c r="B139" s="670"/>
      <c r="C139" s="444"/>
      <c r="D139" s="918" t="s">
        <v>515</v>
      </c>
      <c r="E139" s="919"/>
      <c r="F139" s="920"/>
      <c r="G139" s="389">
        <f>SUM(G140:G141)</f>
        <v>0</v>
      </c>
      <c r="H139" s="389">
        <f t="shared" ref="H139:K139" si="3">SUM(H140:H141)</f>
        <v>0</v>
      </c>
      <c r="I139" s="389">
        <f t="shared" si="3"/>
        <v>0</v>
      </c>
      <c r="J139" s="389">
        <f t="shared" si="3"/>
        <v>0</v>
      </c>
      <c r="K139" s="390">
        <f t="shared" si="3"/>
        <v>0</v>
      </c>
      <c r="L139" s="672"/>
    </row>
    <row r="140" spans="1:12" s="671" customFormat="1" ht="15" customHeight="1" outlineLevel="1">
      <c r="B140" s="670"/>
      <c r="C140" s="444"/>
      <c r="D140" s="675"/>
      <c r="E140" s="962" t="s">
        <v>516</v>
      </c>
      <c r="F140" s="963"/>
      <c r="G140" s="407"/>
      <c r="H140" s="380"/>
      <c r="I140" s="380"/>
      <c r="J140" s="380"/>
      <c r="K140" s="381"/>
      <c r="L140" s="672"/>
    </row>
    <row r="141" spans="1:12" s="669" customFormat="1" ht="13.5" customHeight="1" outlineLevel="1">
      <c r="B141" s="377"/>
      <c r="C141" s="444"/>
      <c r="E141" s="956" t="s">
        <v>170</v>
      </c>
      <c r="F141" s="957"/>
      <c r="G141" s="385"/>
      <c r="H141" s="385"/>
      <c r="I141" s="385"/>
      <c r="J141" s="385"/>
      <c r="K141" s="386"/>
      <c r="L141" s="382"/>
    </row>
    <row r="142" spans="1:12" s="671" customFormat="1" ht="15" customHeight="1" thickBot="1">
      <c r="B142" s="670"/>
      <c r="C142" s="447"/>
      <c r="D142" s="972" t="s">
        <v>517</v>
      </c>
      <c r="E142" s="973"/>
      <c r="F142" s="974"/>
      <c r="G142" s="448"/>
      <c r="H142" s="391"/>
      <c r="I142" s="391"/>
      <c r="J142" s="391"/>
      <c r="K142" s="392"/>
      <c r="L142" s="672"/>
    </row>
    <row r="143" spans="1:12" ht="16.5" customHeight="1" thickBot="1">
      <c r="A143" s="671"/>
      <c r="B143" s="649"/>
      <c r="C143" s="975" t="s">
        <v>518</v>
      </c>
      <c r="D143" s="976"/>
      <c r="E143" s="976"/>
      <c r="F143" s="976"/>
      <c r="G143" s="402">
        <f>G127+G135+G136+G139+G142</f>
        <v>0</v>
      </c>
      <c r="H143" s="402">
        <f>H127+H135+H136+H139+H142</f>
        <v>0</v>
      </c>
      <c r="I143" s="402">
        <f>I127+I135+I136+I139+I142</f>
        <v>0</v>
      </c>
      <c r="J143" s="402">
        <f>SUM(J135,J136,J139,J142,J127)</f>
        <v>0</v>
      </c>
      <c r="K143" s="403">
        <f>SUM(K135:K142,K127)</f>
        <v>0</v>
      </c>
      <c r="L143" s="651"/>
    </row>
    <row r="144" spans="1:12" ht="7.5" customHeight="1">
      <c r="B144" s="649"/>
      <c r="C144" s="932"/>
      <c r="D144" s="933"/>
      <c r="E144" s="933"/>
      <c r="F144" s="933"/>
      <c r="G144" s="933"/>
      <c r="H144" s="933"/>
      <c r="I144" s="933"/>
      <c r="J144" s="933"/>
      <c r="K144" s="934"/>
      <c r="L144" s="651"/>
    </row>
    <row r="145" spans="1:12" ht="16.5" customHeight="1">
      <c r="B145" s="649"/>
      <c r="C145" s="935" t="s">
        <v>519</v>
      </c>
      <c r="D145" s="936"/>
      <c r="E145" s="936"/>
      <c r="F145" s="936"/>
      <c r="G145" s="437"/>
      <c r="H145" s="438"/>
      <c r="I145" s="438"/>
      <c r="J145" s="438"/>
      <c r="K145" s="439"/>
      <c r="L145" s="651"/>
    </row>
    <row r="146" spans="1:12" s="671" customFormat="1" ht="15" customHeight="1">
      <c r="A146" s="650"/>
      <c r="B146" s="670"/>
      <c r="C146" s="935"/>
      <c r="D146" s="918" t="s">
        <v>520</v>
      </c>
      <c r="E146" s="919"/>
      <c r="F146" s="920"/>
      <c r="G146" s="387">
        <f>SUM(G147:G153)</f>
        <v>0</v>
      </c>
      <c r="H146" s="387">
        <f>SUM(H147:H153)</f>
        <v>0</v>
      </c>
      <c r="I146" s="387">
        <f>SUM(I147:I153)</f>
        <v>0</v>
      </c>
      <c r="J146" s="387">
        <f>SUM(J147:J153)</f>
        <v>0</v>
      </c>
      <c r="K146" s="388">
        <f>SUM(K147:K153)</f>
        <v>0</v>
      </c>
      <c r="L146" s="672"/>
    </row>
    <row r="147" spans="1:12" s="669" customFormat="1" ht="13.5" customHeight="1" outlineLevel="1">
      <c r="B147" s="377"/>
      <c r="C147" s="935"/>
      <c r="D147" s="675"/>
      <c r="E147" s="962" t="s">
        <v>521</v>
      </c>
      <c r="F147" s="963"/>
      <c r="G147" s="407"/>
      <c r="H147" s="380"/>
      <c r="I147" s="380"/>
      <c r="J147" s="380"/>
      <c r="K147" s="381"/>
      <c r="L147" s="382"/>
    </row>
    <row r="148" spans="1:12" s="669" customFormat="1" ht="15" customHeight="1" outlineLevel="1">
      <c r="B148" s="449"/>
      <c r="C148" s="935"/>
      <c r="E148" s="956" t="s">
        <v>522</v>
      </c>
      <c r="F148" s="957"/>
      <c r="G148" s="408"/>
      <c r="H148" s="408"/>
      <c r="I148" s="408"/>
      <c r="J148" s="408"/>
      <c r="K148" s="450"/>
      <c r="L148" s="382"/>
    </row>
    <row r="149" spans="1:12" s="669" customFormat="1" ht="15" customHeight="1" outlineLevel="1">
      <c r="B149" s="449"/>
      <c r="C149" s="935"/>
      <c r="E149" s="956" t="s">
        <v>523</v>
      </c>
      <c r="F149" s="957"/>
      <c r="G149" s="408"/>
      <c r="H149" s="408"/>
      <c r="I149" s="408"/>
      <c r="J149" s="408"/>
      <c r="K149" s="450"/>
      <c r="L149" s="382"/>
    </row>
    <row r="150" spans="1:12" s="669" customFormat="1" ht="15" customHeight="1" outlineLevel="1">
      <c r="B150" s="449"/>
      <c r="C150" s="935"/>
      <c r="E150" s="956" t="s">
        <v>507</v>
      </c>
      <c r="F150" s="957"/>
      <c r="G150" s="408"/>
      <c r="H150" s="408"/>
      <c r="I150" s="408"/>
      <c r="J150" s="408"/>
      <c r="K150" s="450"/>
      <c r="L150" s="382"/>
    </row>
    <row r="151" spans="1:12" s="669" customFormat="1" ht="13.5" customHeight="1" outlineLevel="1">
      <c r="B151" s="377"/>
      <c r="C151" s="935"/>
      <c r="E151" s="968" t="s">
        <v>508</v>
      </c>
      <c r="F151" s="969"/>
      <c r="G151" s="408"/>
      <c r="H151" s="385"/>
      <c r="I151" s="385"/>
      <c r="J151" s="385"/>
      <c r="K151" s="386"/>
      <c r="L151" s="382"/>
    </row>
    <row r="152" spans="1:12" s="669" customFormat="1" ht="13.5" customHeight="1" outlineLevel="1">
      <c r="B152" s="377"/>
      <c r="C152" s="935"/>
      <c r="E152" s="956" t="s">
        <v>509</v>
      </c>
      <c r="F152" s="957"/>
      <c r="G152" s="408"/>
      <c r="H152" s="385"/>
      <c r="I152" s="385"/>
      <c r="J152" s="385"/>
      <c r="K152" s="386"/>
      <c r="L152" s="382"/>
    </row>
    <row r="153" spans="1:12" s="669" customFormat="1" ht="13.5" customHeight="1" outlineLevel="1">
      <c r="B153" s="377"/>
      <c r="C153" s="935"/>
      <c r="E153" s="956" t="s">
        <v>170</v>
      </c>
      <c r="F153" s="957"/>
      <c r="G153" s="408"/>
      <c r="H153" s="408"/>
      <c r="I153" s="385"/>
      <c r="J153" s="385"/>
      <c r="K153" s="386"/>
      <c r="L153" s="382"/>
    </row>
    <row r="154" spans="1:12" s="671" customFormat="1" ht="15" customHeight="1">
      <c r="A154" s="669"/>
      <c r="B154" s="670"/>
      <c r="C154" s="935"/>
      <c r="D154" s="918" t="s">
        <v>524</v>
      </c>
      <c r="E154" s="919"/>
      <c r="F154" s="920"/>
      <c r="G154" s="387">
        <f>SUM(G155:G158)</f>
        <v>0</v>
      </c>
      <c r="H154" s="387">
        <f>SUM(H155:H158)</f>
        <v>0</v>
      </c>
      <c r="I154" s="387">
        <f>SUM(I155:I158)</f>
        <v>0</v>
      </c>
      <c r="J154" s="387">
        <f>SUM(J155:J158)</f>
        <v>0</v>
      </c>
      <c r="K154" s="388">
        <f>SUM(K155:K158)</f>
        <v>0</v>
      </c>
      <c r="L154" s="672"/>
    </row>
    <row r="155" spans="1:12" s="669" customFormat="1" ht="15" customHeight="1" outlineLevel="1">
      <c r="B155" s="377"/>
      <c r="C155" s="935"/>
      <c r="D155" s="667"/>
      <c r="E155" s="962" t="s">
        <v>525</v>
      </c>
      <c r="F155" s="963"/>
      <c r="G155" s="407"/>
      <c r="H155" s="380"/>
      <c r="I155" s="380"/>
      <c r="J155" s="380"/>
      <c r="K155" s="381"/>
      <c r="L155" s="382"/>
    </row>
    <row r="156" spans="1:12" s="669" customFormat="1" ht="15" customHeight="1" outlineLevel="1">
      <c r="B156" s="377"/>
      <c r="C156" s="935"/>
      <c r="E156" s="964" t="s">
        <v>526</v>
      </c>
      <c r="F156" s="965"/>
      <c r="G156" s="385"/>
      <c r="H156" s="385"/>
      <c r="I156" s="385"/>
      <c r="J156" s="385"/>
      <c r="K156" s="386"/>
      <c r="L156" s="382"/>
    </row>
    <row r="157" spans="1:12" s="669" customFormat="1" ht="15" customHeight="1" outlineLevel="1">
      <c r="B157" s="377"/>
      <c r="C157" s="935"/>
      <c r="E157" s="966" t="s">
        <v>516</v>
      </c>
      <c r="F157" s="967"/>
      <c r="G157" s="385"/>
      <c r="H157" s="385"/>
      <c r="I157" s="385"/>
      <c r="J157" s="385"/>
      <c r="K157" s="386"/>
      <c r="L157" s="382"/>
    </row>
    <row r="158" spans="1:12" s="669" customFormat="1" ht="15" customHeight="1" outlineLevel="1">
      <c r="B158" s="377"/>
      <c r="C158" s="935"/>
      <c r="E158" s="966" t="s">
        <v>170</v>
      </c>
      <c r="F158" s="967"/>
      <c r="G158" s="385"/>
      <c r="H158" s="385"/>
      <c r="I158" s="408"/>
      <c r="J158" s="408"/>
      <c r="K158" s="386"/>
      <c r="L158" s="382"/>
    </row>
    <row r="159" spans="1:12" s="671" customFormat="1" ht="15" customHeight="1">
      <c r="B159" s="670"/>
      <c r="C159" s="935"/>
      <c r="D159" s="918" t="s">
        <v>527</v>
      </c>
      <c r="E159" s="919"/>
      <c r="F159" s="920"/>
      <c r="G159" s="389"/>
      <c r="H159" s="389"/>
      <c r="I159" s="387"/>
      <c r="J159" s="387"/>
      <c r="K159" s="390"/>
      <c r="L159" s="672"/>
    </row>
    <row r="160" spans="1:12" s="671" customFormat="1" ht="15" customHeight="1">
      <c r="B160" s="670"/>
      <c r="C160" s="935"/>
      <c r="D160" s="918" t="s">
        <v>528</v>
      </c>
      <c r="E160" s="919"/>
      <c r="F160" s="920"/>
      <c r="G160" s="387">
        <f>SUM(G161:G163)</f>
        <v>0</v>
      </c>
      <c r="H160" s="387">
        <f>SUM(H161:H163)</f>
        <v>0</v>
      </c>
      <c r="I160" s="387">
        <f>SUM(I161:I163)</f>
        <v>0</v>
      </c>
      <c r="J160" s="387">
        <f>SUM(J161:J163)</f>
        <v>0</v>
      </c>
      <c r="K160" s="388">
        <f>SUM(K161:K163)</f>
        <v>0</v>
      </c>
      <c r="L160" s="672"/>
    </row>
    <row r="161" spans="1:13" s="669" customFormat="1" ht="15" customHeight="1" outlineLevel="1">
      <c r="B161" s="377"/>
      <c r="C161" s="935"/>
      <c r="D161" s="667"/>
      <c r="E161" s="962" t="s">
        <v>529</v>
      </c>
      <c r="F161" s="963"/>
      <c r="G161" s="407"/>
      <c r="H161" s="380"/>
      <c r="I161" s="380"/>
      <c r="J161" s="380"/>
      <c r="K161" s="381"/>
      <c r="L161" s="382"/>
    </row>
    <row r="162" spans="1:13" s="669" customFormat="1" ht="15" customHeight="1" outlineLevel="1">
      <c r="B162" s="377"/>
      <c r="C162" s="935"/>
      <c r="D162" s="665"/>
      <c r="E162" s="956" t="s">
        <v>530</v>
      </c>
      <c r="F162" s="957"/>
      <c r="G162" s="408"/>
      <c r="H162" s="385"/>
      <c r="I162" s="385"/>
      <c r="J162" s="385"/>
      <c r="K162" s="386"/>
      <c r="L162" s="382"/>
    </row>
    <row r="163" spans="1:13" s="669" customFormat="1" ht="15" customHeight="1" outlineLevel="1" thickBot="1">
      <c r="B163" s="377"/>
      <c r="C163" s="953"/>
      <c r="D163" s="677"/>
      <c r="E163" s="970" t="s">
        <v>170</v>
      </c>
      <c r="F163" s="971"/>
      <c r="G163" s="442"/>
      <c r="H163" s="400"/>
      <c r="I163" s="400"/>
      <c r="J163" s="400"/>
      <c r="K163" s="401"/>
      <c r="L163" s="382"/>
    </row>
    <row r="164" spans="1:13" ht="16.5" customHeight="1" thickBot="1">
      <c r="A164" s="671"/>
      <c r="B164" s="649"/>
      <c r="C164" s="930" t="s">
        <v>531</v>
      </c>
      <c r="D164" s="931"/>
      <c r="E164" s="931"/>
      <c r="F164" s="931" t="s">
        <v>532</v>
      </c>
      <c r="G164" s="393">
        <f>G146+G154+G159+G160</f>
        <v>0</v>
      </c>
      <c r="H164" s="393">
        <f>H146+H154+H159+H160</f>
        <v>0</v>
      </c>
      <c r="I164" s="393">
        <f>I146+I154+I159+I160</f>
        <v>0</v>
      </c>
      <c r="J164" s="393">
        <f>SUM(J146,J154,J159,J160)</f>
        <v>0</v>
      </c>
      <c r="K164" s="394">
        <f>SUM(K146,K154,K159,K160)</f>
        <v>0</v>
      </c>
      <c r="L164" s="651"/>
    </row>
    <row r="165" spans="1:13" ht="16.5" customHeight="1" thickBot="1">
      <c r="A165" s="671"/>
      <c r="B165" s="649"/>
      <c r="C165" s="928" t="s">
        <v>532</v>
      </c>
      <c r="D165" s="929"/>
      <c r="E165" s="929"/>
      <c r="F165" s="929"/>
      <c r="G165" s="452">
        <f>G121+G143+G164</f>
        <v>0</v>
      </c>
      <c r="H165" s="452">
        <f>H121+H143+H164</f>
        <v>0</v>
      </c>
      <c r="I165" s="452">
        <f>I121+I143+I164</f>
        <v>0</v>
      </c>
      <c r="J165" s="452">
        <f>J121+J143+J164</f>
        <v>0</v>
      </c>
      <c r="K165" s="453">
        <f>K121+K143+K164</f>
        <v>0</v>
      </c>
      <c r="L165" s="651"/>
    </row>
    <row r="166" spans="1:13" ht="16.5" customHeight="1" thickBot="1">
      <c r="B166" s="649"/>
      <c r="C166" s="932"/>
      <c r="D166" s="933"/>
      <c r="E166" s="933"/>
      <c r="F166" s="933"/>
      <c r="G166" s="933"/>
      <c r="H166" s="933"/>
      <c r="I166" s="933"/>
      <c r="J166" s="933"/>
      <c r="K166" s="934"/>
      <c r="L166" s="651"/>
    </row>
    <row r="167" spans="1:13" ht="18.75" thickBot="1">
      <c r="B167" s="649"/>
      <c r="C167" s="948" t="s">
        <v>533</v>
      </c>
      <c r="D167" s="949"/>
      <c r="E167" s="949"/>
      <c r="F167" s="949" t="s">
        <v>533</v>
      </c>
      <c r="G167" s="949"/>
      <c r="H167" s="949"/>
      <c r="I167" s="949"/>
      <c r="J167" s="949"/>
      <c r="K167" s="950"/>
      <c r="L167" s="651"/>
      <c r="M167" s="385"/>
    </row>
    <row r="168" spans="1:13" ht="16.5" customHeight="1">
      <c r="B168" s="649"/>
      <c r="C168" s="951" t="s">
        <v>534</v>
      </c>
      <c r="D168" s="952"/>
      <c r="E168" s="952"/>
      <c r="F168" s="952"/>
      <c r="G168" s="454"/>
      <c r="H168" s="455"/>
      <c r="I168" s="455"/>
      <c r="J168" s="455"/>
      <c r="K168" s="456"/>
      <c r="L168" s="651"/>
    </row>
    <row r="169" spans="1:13" s="671" customFormat="1" ht="15" customHeight="1">
      <c r="A169" s="650"/>
      <c r="B169" s="670"/>
      <c r="C169" s="935"/>
      <c r="D169" s="918" t="s">
        <v>535</v>
      </c>
      <c r="E169" s="919"/>
      <c r="F169" s="920"/>
      <c r="G169" s="387">
        <f>G170-G174+G175-G176+G177+G178</f>
        <v>0</v>
      </c>
      <c r="H169" s="387">
        <f>H170-H174+H175-H176+H177+H178</f>
        <v>0</v>
      </c>
      <c r="I169" s="387">
        <f>I170-I174+I175-I176+I177+I178</f>
        <v>0</v>
      </c>
      <c r="J169" s="387">
        <f>J170-J174+J175-J176+J177+J178</f>
        <v>0</v>
      </c>
      <c r="K169" s="388">
        <f>K170-K174+K175-K176+K177+K178</f>
        <v>0</v>
      </c>
      <c r="L169" s="672"/>
    </row>
    <row r="170" spans="1:13" s="671" customFormat="1" ht="12.75" outlineLevel="1">
      <c r="B170" s="670"/>
      <c r="C170" s="935"/>
      <c r="D170" s="374"/>
      <c r="E170" s="954" t="s">
        <v>536</v>
      </c>
      <c r="F170" s="955"/>
      <c r="G170" s="375">
        <f>SUM(G171:G173)</f>
        <v>0</v>
      </c>
      <c r="H170" s="375">
        <f>SUM(H171:H173)</f>
        <v>0</v>
      </c>
      <c r="I170" s="375">
        <f>SUM(I171:I173)</f>
        <v>0</v>
      </c>
      <c r="J170" s="375">
        <f>SUM(J171:J173)</f>
        <v>0</v>
      </c>
      <c r="K170" s="376">
        <f>SUM(K171:K173)</f>
        <v>0</v>
      </c>
      <c r="L170" s="672"/>
    </row>
    <row r="171" spans="1:13" s="669" customFormat="1" ht="13.5" customHeight="1" outlineLevel="1">
      <c r="B171" s="377"/>
      <c r="C171" s="935"/>
      <c r="E171" s="667"/>
      <c r="F171" s="668" t="s">
        <v>537</v>
      </c>
      <c r="G171" s="407"/>
      <c r="H171" s="380"/>
      <c r="I171" s="441"/>
      <c r="J171" s="441"/>
      <c r="K171" s="381"/>
      <c r="L171" s="382"/>
    </row>
    <row r="172" spans="1:13" s="669" customFormat="1" ht="13.5" customHeight="1" outlineLevel="1">
      <c r="B172" s="377"/>
      <c r="C172" s="935"/>
      <c r="E172" s="665"/>
      <c r="F172" s="666" t="s">
        <v>538</v>
      </c>
      <c r="G172" s="385"/>
      <c r="H172" s="385"/>
      <c r="I172" s="385"/>
      <c r="J172" s="385"/>
      <c r="K172" s="386"/>
      <c r="L172" s="382"/>
    </row>
    <row r="173" spans="1:13" s="669" customFormat="1" ht="13.5" customHeight="1" outlineLevel="1">
      <c r="B173" s="377"/>
      <c r="C173" s="935"/>
      <c r="E173" s="665"/>
      <c r="F173" s="666" t="s">
        <v>435</v>
      </c>
      <c r="G173" s="385"/>
      <c r="H173" s="385"/>
      <c r="I173" s="457"/>
      <c r="J173" s="457"/>
      <c r="K173" s="386"/>
      <c r="L173" s="382"/>
    </row>
    <row r="174" spans="1:13" s="669" customFormat="1" ht="15" customHeight="1" outlineLevel="1">
      <c r="B174" s="377"/>
      <c r="C174" s="935"/>
      <c r="E174" s="956" t="s">
        <v>539</v>
      </c>
      <c r="F174" s="957"/>
      <c r="G174" s="408"/>
      <c r="H174" s="385"/>
      <c r="I174" s="385"/>
      <c r="J174" s="385"/>
      <c r="K174" s="386"/>
      <c r="L174" s="382"/>
    </row>
    <row r="175" spans="1:13" s="669" customFormat="1" ht="13.5" customHeight="1" outlineLevel="1">
      <c r="B175" s="377"/>
      <c r="C175" s="935"/>
      <c r="E175" s="956" t="s">
        <v>540</v>
      </c>
      <c r="F175" s="957"/>
      <c r="G175" s="385"/>
      <c r="H175" s="385"/>
      <c r="I175" s="385"/>
      <c r="J175" s="385"/>
      <c r="K175" s="386"/>
      <c r="L175" s="382"/>
    </row>
    <row r="176" spans="1:13" s="669" customFormat="1" ht="13.5" customHeight="1" outlineLevel="1">
      <c r="B176" s="377"/>
      <c r="C176" s="935"/>
      <c r="E176" s="956" t="s">
        <v>539</v>
      </c>
      <c r="F176" s="957"/>
      <c r="G176" s="385"/>
      <c r="H176" s="385"/>
      <c r="I176" s="385"/>
      <c r="J176" s="385"/>
      <c r="K176" s="386"/>
      <c r="L176" s="382"/>
    </row>
    <row r="177" spans="1:12" s="669" customFormat="1" ht="13.5" customHeight="1" outlineLevel="1">
      <c r="B177" s="377"/>
      <c r="C177" s="935"/>
      <c r="E177" s="956" t="s">
        <v>541</v>
      </c>
      <c r="F177" s="957"/>
      <c r="G177" s="408"/>
      <c r="H177" s="385"/>
      <c r="I177" s="385"/>
      <c r="J177" s="385"/>
      <c r="K177" s="386"/>
      <c r="L177" s="382"/>
    </row>
    <row r="178" spans="1:12" s="669" customFormat="1" ht="13.5" customHeight="1" outlineLevel="1">
      <c r="B178" s="377"/>
      <c r="C178" s="935"/>
      <c r="E178" s="956" t="s">
        <v>542</v>
      </c>
      <c r="F178" s="957"/>
      <c r="G178" s="408"/>
      <c r="H178" s="385"/>
      <c r="I178" s="385"/>
      <c r="J178" s="385"/>
      <c r="K178" s="386"/>
      <c r="L178" s="382"/>
    </row>
    <row r="179" spans="1:12" s="671" customFormat="1" ht="15" customHeight="1">
      <c r="A179" s="669"/>
      <c r="B179" s="670"/>
      <c r="C179" s="935"/>
      <c r="D179" s="918" t="s">
        <v>543</v>
      </c>
      <c r="E179" s="919"/>
      <c r="F179" s="920"/>
      <c r="G179" s="387">
        <f>SUM(G180:G183)</f>
        <v>0</v>
      </c>
      <c r="H179" s="387">
        <f>SUM(H180:H183)</f>
        <v>0</v>
      </c>
      <c r="I179" s="387">
        <f>SUM(I180:I183)</f>
        <v>0</v>
      </c>
      <c r="J179" s="387">
        <f>SUM(J180:J183)</f>
        <v>0</v>
      </c>
      <c r="K179" s="388">
        <f>SUM(K180:K183)</f>
        <v>0</v>
      </c>
      <c r="L179" s="672"/>
    </row>
    <row r="180" spans="1:12" s="669" customFormat="1" ht="13.5" customHeight="1" outlineLevel="1">
      <c r="B180" s="377"/>
      <c r="C180" s="935"/>
      <c r="D180" s="675"/>
      <c r="E180" s="938" t="s">
        <v>544</v>
      </c>
      <c r="F180" s="939"/>
      <c r="G180" s="380"/>
      <c r="H180" s="380"/>
      <c r="I180" s="380"/>
      <c r="J180" s="380"/>
      <c r="K180" s="381"/>
      <c r="L180" s="382"/>
    </row>
    <row r="181" spans="1:12" s="669" customFormat="1" ht="13.5" customHeight="1" outlineLevel="1">
      <c r="B181" s="377"/>
      <c r="C181" s="935"/>
      <c r="E181" s="940" t="s">
        <v>545</v>
      </c>
      <c r="F181" s="941"/>
      <c r="G181" s="385"/>
      <c r="H181" s="385"/>
      <c r="I181" s="385"/>
      <c r="J181" s="385"/>
      <c r="K181" s="386"/>
      <c r="L181" s="382"/>
    </row>
    <row r="182" spans="1:12" s="669" customFormat="1" ht="13.5" customHeight="1" outlineLevel="1">
      <c r="B182" s="377"/>
      <c r="C182" s="935"/>
      <c r="E182" s="940" t="s">
        <v>546</v>
      </c>
      <c r="F182" s="941"/>
      <c r="G182" s="385"/>
      <c r="H182" s="385"/>
      <c r="I182" s="385"/>
      <c r="J182" s="385"/>
      <c r="K182" s="386"/>
      <c r="L182" s="382"/>
    </row>
    <row r="183" spans="1:12" s="669" customFormat="1" ht="13.5" customHeight="1" outlineLevel="1">
      <c r="B183" s="377"/>
      <c r="C183" s="935"/>
      <c r="E183" s="940" t="s">
        <v>547</v>
      </c>
      <c r="F183" s="941"/>
      <c r="G183" s="385">
        <f>SUM(G184:G185)</f>
        <v>0</v>
      </c>
      <c r="H183" s="385">
        <f t="shared" ref="H183:K183" si="4">SUM(H184:H185)</f>
        <v>0</v>
      </c>
      <c r="I183" s="385">
        <f t="shared" si="4"/>
        <v>0</v>
      </c>
      <c r="J183" s="385">
        <f t="shared" si="4"/>
        <v>0</v>
      </c>
      <c r="K183" s="386">
        <f t="shared" si="4"/>
        <v>0</v>
      </c>
      <c r="L183" s="382"/>
    </row>
    <row r="184" spans="1:12" s="669" customFormat="1" ht="13.5" customHeight="1" outlineLevel="1">
      <c r="B184" s="377"/>
      <c r="C184" s="935"/>
      <c r="E184" s="661"/>
      <c r="F184" s="668" t="s">
        <v>537</v>
      </c>
      <c r="G184" s="458"/>
      <c r="H184" s="458"/>
      <c r="I184" s="458"/>
      <c r="J184" s="458"/>
      <c r="K184" s="459"/>
      <c r="L184" s="382"/>
    </row>
    <row r="185" spans="1:12" s="669" customFormat="1" ht="13.5" customHeight="1" outlineLevel="1">
      <c r="B185" s="377"/>
      <c r="C185" s="935"/>
      <c r="E185" s="663"/>
      <c r="F185" s="664" t="s">
        <v>435</v>
      </c>
      <c r="G185" s="385"/>
      <c r="H185" s="385"/>
      <c r="I185" s="385"/>
      <c r="J185" s="385"/>
      <c r="K185" s="386"/>
      <c r="L185" s="382"/>
    </row>
    <row r="186" spans="1:12" s="671" customFormat="1" ht="15" customHeight="1">
      <c r="A186" s="669"/>
      <c r="B186" s="670"/>
      <c r="C186" s="935"/>
      <c r="D186" s="918" t="s">
        <v>548</v>
      </c>
      <c r="E186" s="919"/>
      <c r="F186" s="920"/>
      <c r="G186" s="387">
        <f>SUM(G187,G191)</f>
        <v>0</v>
      </c>
      <c r="H186" s="387">
        <f>SUM(H187,H191)</f>
        <v>0</v>
      </c>
      <c r="I186" s="387">
        <f>SUM(I187,I191)</f>
        <v>0</v>
      </c>
      <c r="J186" s="387">
        <f>SUM(J187,J191)</f>
        <v>0</v>
      </c>
      <c r="K186" s="388">
        <f>SUM(K187,K191)</f>
        <v>0</v>
      </c>
      <c r="L186" s="672"/>
    </row>
    <row r="187" spans="1:12" s="669" customFormat="1" ht="13.5" customHeight="1" outlineLevel="1">
      <c r="B187" s="377"/>
      <c r="C187" s="935"/>
      <c r="D187" s="675"/>
      <c r="E187" s="921" t="s">
        <v>516</v>
      </c>
      <c r="F187" s="922"/>
      <c r="G187" s="458">
        <f>SUM(G188:G190)</f>
        <v>0</v>
      </c>
      <c r="H187" s="458">
        <f>SUM(H188:H190)</f>
        <v>0</v>
      </c>
      <c r="I187" s="458">
        <f>SUM(I188:I190)</f>
        <v>0</v>
      </c>
      <c r="J187" s="458">
        <f>SUM(J188:J190)</f>
        <v>0</v>
      </c>
      <c r="K187" s="459">
        <f>SUM(K188:K190)</f>
        <v>0</v>
      </c>
      <c r="L187" s="382"/>
    </row>
    <row r="188" spans="1:12" s="669" customFormat="1" ht="13.5" customHeight="1" outlineLevel="1">
      <c r="B188" s="377"/>
      <c r="C188" s="935"/>
      <c r="E188" s="652"/>
      <c r="F188" s="653" t="s">
        <v>549</v>
      </c>
      <c r="G188" s="458"/>
      <c r="H188" s="458"/>
      <c r="I188" s="458"/>
      <c r="J188" s="458"/>
      <c r="K188" s="459"/>
      <c r="L188" s="382"/>
    </row>
    <row r="189" spans="1:12" s="669" customFormat="1" ht="13.5" customHeight="1" outlineLevel="1">
      <c r="B189" s="377"/>
      <c r="C189" s="935"/>
      <c r="E189" s="654"/>
      <c r="F189" s="655" t="s">
        <v>550</v>
      </c>
      <c r="G189" s="464"/>
      <c r="H189" s="464"/>
      <c r="I189" s="464"/>
      <c r="J189" s="464"/>
      <c r="K189" s="465"/>
      <c r="L189" s="382"/>
    </row>
    <row r="190" spans="1:12" s="669" customFormat="1" ht="13.5" customHeight="1" outlineLevel="1">
      <c r="B190" s="377"/>
      <c r="C190" s="935"/>
      <c r="E190" s="654"/>
      <c r="F190" s="655" t="s">
        <v>551</v>
      </c>
      <c r="G190" s="464"/>
      <c r="H190" s="464"/>
      <c r="I190" s="464"/>
      <c r="J190" s="464"/>
      <c r="K190" s="465"/>
      <c r="L190" s="382"/>
    </row>
    <row r="191" spans="1:12" s="669" customFormat="1" ht="13.5" customHeight="1" outlineLevel="1">
      <c r="B191" s="377"/>
      <c r="C191" s="935"/>
      <c r="E191" s="923" t="s">
        <v>170</v>
      </c>
      <c r="F191" s="924"/>
      <c r="G191" s="385"/>
      <c r="H191" s="385"/>
      <c r="I191" s="385"/>
      <c r="J191" s="385"/>
      <c r="K191" s="386"/>
      <c r="L191" s="382"/>
    </row>
    <row r="192" spans="1:12" s="671" customFormat="1" ht="15" customHeight="1">
      <c r="A192" s="669"/>
      <c r="B192" s="670"/>
      <c r="C192" s="935"/>
      <c r="D192" s="918" t="s">
        <v>552</v>
      </c>
      <c r="E192" s="919"/>
      <c r="F192" s="920"/>
      <c r="G192" s="466"/>
      <c r="H192" s="466"/>
      <c r="I192" s="466"/>
      <c r="J192" s="466"/>
      <c r="K192" s="467"/>
      <c r="L192" s="672"/>
    </row>
    <row r="193" spans="1:12" s="671" customFormat="1" ht="15" customHeight="1">
      <c r="A193" s="669"/>
      <c r="B193" s="670"/>
      <c r="C193" s="935"/>
      <c r="D193" s="918" t="s">
        <v>553</v>
      </c>
      <c r="E193" s="919"/>
      <c r="F193" s="920"/>
      <c r="G193" s="466">
        <f>SUM(G194:G196)</f>
        <v>0</v>
      </c>
      <c r="H193" s="466">
        <f>SUM(H194:H196)</f>
        <v>0</v>
      </c>
      <c r="I193" s="466">
        <f>SUM(I194:I196)</f>
        <v>0</v>
      </c>
      <c r="J193" s="466">
        <f>SUM(J194:J196)</f>
        <v>0</v>
      </c>
      <c r="K193" s="467">
        <f>SUM(K194:K196)</f>
        <v>0</v>
      </c>
      <c r="L193" s="672"/>
    </row>
    <row r="194" spans="1:12" s="669" customFormat="1" ht="15" customHeight="1" outlineLevel="1">
      <c r="B194" s="377"/>
      <c r="C194" s="935"/>
      <c r="D194" s="652"/>
      <c r="E194" s="958" t="s">
        <v>554</v>
      </c>
      <c r="F194" s="959"/>
      <c r="G194" s="468"/>
      <c r="H194" s="468"/>
      <c r="I194" s="468"/>
      <c r="J194" s="468"/>
      <c r="K194" s="469"/>
      <c r="L194" s="382"/>
    </row>
    <row r="195" spans="1:12" s="669" customFormat="1" ht="15" customHeight="1" outlineLevel="1">
      <c r="B195" s="377"/>
      <c r="C195" s="935"/>
      <c r="D195" s="654"/>
      <c r="E195" s="942" t="s">
        <v>555</v>
      </c>
      <c r="F195" s="943"/>
      <c r="G195" s="470"/>
      <c r="H195" s="470"/>
      <c r="I195" s="470"/>
      <c r="J195" s="470"/>
      <c r="K195" s="471"/>
      <c r="L195" s="382"/>
    </row>
    <row r="196" spans="1:12" s="669" customFormat="1" ht="15" customHeight="1" outlineLevel="1" thickBot="1">
      <c r="B196" s="377"/>
      <c r="C196" s="953"/>
      <c r="D196" s="472"/>
      <c r="E196" s="960" t="s">
        <v>170</v>
      </c>
      <c r="F196" s="961"/>
      <c r="G196" s="473"/>
      <c r="H196" s="474"/>
      <c r="I196" s="474"/>
      <c r="J196" s="474"/>
      <c r="K196" s="392"/>
      <c r="L196" s="382"/>
    </row>
    <row r="197" spans="1:12" ht="16.5" customHeight="1" thickBot="1">
      <c r="A197" s="671"/>
      <c r="B197" s="649"/>
      <c r="C197" s="930" t="s">
        <v>556</v>
      </c>
      <c r="D197" s="931"/>
      <c r="E197" s="931"/>
      <c r="F197" s="931" t="s">
        <v>557</v>
      </c>
      <c r="G197" s="393">
        <f>SUM(G169,G179,G186,G192,G193)</f>
        <v>0</v>
      </c>
      <c r="H197" s="393">
        <f>SUM(H169,H179,H186,H192,H193)</f>
        <v>0</v>
      </c>
      <c r="I197" s="393">
        <f>SUM(I169,I179,I186,I192,I193)</f>
        <v>0</v>
      </c>
      <c r="J197" s="393">
        <f>SUM(J169,J179,J186,J192,J193)</f>
        <v>0</v>
      </c>
      <c r="K197" s="394">
        <f>SUM(K169,K179,K186,K192,K193)</f>
        <v>0</v>
      </c>
      <c r="L197" s="651"/>
    </row>
    <row r="198" spans="1:12" ht="7.5" customHeight="1">
      <c r="B198" s="649"/>
      <c r="C198" s="932"/>
      <c r="D198" s="933"/>
      <c r="E198" s="933"/>
      <c r="F198" s="933"/>
      <c r="G198" s="933"/>
      <c r="H198" s="933"/>
      <c r="I198" s="933"/>
      <c r="J198" s="933"/>
      <c r="K198" s="934"/>
      <c r="L198" s="651"/>
    </row>
    <row r="199" spans="1:12" ht="16.5" customHeight="1">
      <c r="B199" s="649"/>
      <c r="C199" s="935" t="s">
        <v>34</v>
      </c>
      <c r="D199" s="936"/>
      <c r="E199" s="936"/>
      <c r="F199" s="936"/>
      <c r="G199" s="437"/>
      <c r="H199" s="438"/>
      <c r="I199" s="438"/>
      <c r="J199" s="438"/>
      <c r="K199" s="439"/>
      <c r="L199" s="651"/>
    </row>
    <row r="200" spans="1:12" s="671" customFormat="1" ht="15" customHeight="1">
      <c r="A200" s="650"/>
      <c r="B200" s="670"/>
      <c r="C200" s="898"/>
      <c r="D200" s="918" t="s">
        <v>558</v>
      </c>
      <c r="E200" s="919"/>
      <c r="F200" s="920"/>
      <c r="G200" s="387">
        <f>SUM(G201,G204,G205,G206)</f>
        <v>0</v>
      </c>
      <c r="H200" s="387">
        <f t="shared" ref="H200:K200" si="5">SUM(H201,H204,H205,H206)</f>
        <v>0</v>
      </c>
      <c r="I200" s="387">
        <f t="shared" si="5"/>
        <v>0</v>
      </c>
      <c r="J200" s="387">
        <f t="shared" si="5"/>
        <v>0</v>
      </c>
      <c r="K200" s="388">
        <f t="shared" si="5"/>
        <v>0</v>
      </c>
      <c r="L200" s="672"/>
    </row>
    <row r="201" spans="1:12" s="669" customFormat="1" ht="13.5" customHeight="1" outlineLevel="1">
      <c r="B201" s="377"/>
      <c r="C201" s="898"/>
      <c r="D201" s="675"/>
      <c r="E201" s="938" t="s">
        <v>544</v>
      </c>
      <c r="F201" s="939"/>
      <c r="G201" s="380">
        <f>SUM(G202:G203)</f>
        <v>0</v>
      </c>
      <c r="H201" s="380">
        <f>SUM(H202:H203)</f>
        <v>0</v>
      </c>
      <c r="I201" s="380">
        <f>SUM(I202:I203)</f>
        <v>0</v>
      </c>
      <c r="J201" s="380">
        <f>SUM(J202:J203)</f>
        <v>0</v>
      </c>
      <c r="K201" s="381">
        <f>SUM(K202:K203)</f>
        <v>0</v>
      </c>
      <c r="L201" s="382"/>
    </row>
    <row r="202" spans="1:12" s="669" customFormat="1" ht="13.5" customHeight="1" outlineLevel="2">
      <c r="B202" s="377"/>
      <c r="C202" s="898"/>
      <c r="E202" s="661"/>
      <c r="F202" s="662" t="s">
        <v>559</v>
      </c>
      <c r="G202" s="380"/>
      <c r="H202" s="380"/>
      <c r="I202" s="380"/>
      <c r="J202" s="380"/>
      <c r="K202" s="381"/>
      <c r="L202" s="382"/>
    </row>
    <row r="203" spans="1:12" s="669" customFormat="1" ht="13.5" customHeight="1" outlineLevel="2">
      <c r="B203" s="377"/>
      <c r="C203" s="898"/>
      <c r="E203" s="663"/>
      <c r="F203" s="664" t="s">
        <v>560</v>
      </c>
      <c r="G203" s="385"/>
      <c r="H203" s="385"/>
      <c r="I203" s="385"/>
      <c r="J203" s="385"/>
      <c r="K203" s="386"/>
      <c r="L203" s="382"/>
    </row>
    <row r="204" spans="1:12" s="669" customFormat="1" ht="13.5" customHeight="1" outlineLevel="1">
      <c r="B204" s="377"/>
      <c r="C204" s="898"/>
      <c r="E204" s="940" t="s">
        <v>545</v>
      </c>
      <c r="F204" s="941"/>
      <c r="G204" s="385"/>
      <c r="H204" s="385"/>
      <c r="I204" s="385"/>
      <c r="J204" s="385"/>
      <c r="K204" s="386"/>
      <c r="L204" s="382"/>
    </row>
    <row r="205" spans="1:12" s="669" customFormat="1" ht="13.5" customHeight="1" outlineLevel="1">
      <c r="B205" s="377"/>
      <c r="C205" s="898"/>
      <c r="E205" s="940" t="s">
        <v>546</v>
      </c>
      <c r="F205" s="941"/>
      <c r="G205" s="385"/>
      <c r="H205" s="385"/>
      <c r="I205" s="385"/>
      <c r="J205" s="385"/>
      <c r="K205" s="386"/>
      <c r="L205" s="382"/>
    </row>
    <row r="206" spans="1:12" s="669" customFormat="1" ht="13.5" customHeight="1" outlineLevel="1">
      <c r="B206" s="377"/>
      <c r="C206" s="898"/>
      <c r="E206" s="940" t="s">
        <v>547</v>
      </c>
      <c r="F206" s="941"/>
      <c r="G206" s="385"/>
      <c r="H206" s="385"/>
      <c r="I206" s="385"/>
      <c r="J206" s="385"/>
      <c r="K206" s="386"/>
      <c r="L206" s="382"/>
    </row>
    <row r="207" spans="1:12" s="671" customFormat="1" ht="15" customHeight="1">
      <c r="A207" s="669"/>
      <c r="B207" s="670"/>
      <c r="C207" s="898"/>
      <c r="D207" s="918" t="s">
        <v>561</v>
      </c>
      <c r="E207" s="919"/>
      <c r="F207" s="920"/>
      <c r="G207" s="466">
        <f>SUM(G208:G211)</f>
        <v>0</v>
      </c>
      <c r="H207" s="466">
        <f>SUM(H208:H211)</f>
        <v>0</v>
      </c>
      <c r="I207" s="466">
        <f>SUM(I208:I211)</f>
        <v>0</v>
      </c>
      <c r="J207" s="466">
        <f>SUM(J208:J211)</f>
        <v>0</v>
      </c>
      <c r="K207" s="467">
        <f>SUM(K208:K211)</f>
        <v>0</v>
      </c>
      <c r="L207" s="672"/>
    </row>
    <row r="208" spans="1:12" s="669" customFormat="1" ht="15" customHeight="1" outlineLevel="1">
      <c r="B208" s="377"/>
      <c r="C208" s="898"/>
      <c r="D208" s="652"/>
      <c r="E208" s="944" t="s">
        <v>562</v>
      </c>
      <c r="F208" s="945"/>
      <c r="G208" s="468"/>
      <c r="H208" s="468"/>
      <c r="I208" s="468"/>
      <c r="J208" s="468"/>
      <c r="K208" s="469"/>
      <c r="L208" s="382"/>
    </row>
    <row r="209" spans="1:12" s="669" customFormat="1" ht="15" customHeight="1" outlineLevel="1">
      <c r="B209" s="377"/>
      <c r="C209" s="898"/>
      <c r="D209" s="654"/>
      <c r="E209" s="946" t="s">
        <v>563</v>
      </c>
      <c r="F209" s="947"/>
      <c r="G209" s="470"/>
      <c r="H209" s="470"/>
      <c r="I209" s="470"/>
      <c r="J209" s="470"/>
      <c r="K209" s="471"/>
      <c r="L209" s="382"/>
    </row>
    <row r="210" spans="1:12" s="669" customFormat="1" ht="15" customHeight="1" outlineLevel="1">
      <c r="B210" s="377"/>
      <c r="C210" s="898"/>
      <c r="D210" s="654"/>
      <c r="E210" s="946" t="s">
        <v>564</v>
      </c>
      <c r="F210" s="947"/>
      <c r="G210" s="470"/>
      <c r="H210" s="470"/>
      <c r="I210" s="470"/>
      <c r="J210" s="470"/>
      <c r="K210" s="471"/>
      <c r="L210" s="382"/>
    </row>
    <row r="211" spans="1:12" s="669" customFormat="1" ht="15" customHeight="1" outlineLevel="1">
      <c r="B211" s="377"/>
      <c r="C211" s="898"/>
      <c r="D211" s="654"/>
      <c r="E211" s="946" t="s">
        <v>565</v>
      </c>
      <c r="F211" s="947"/>
      <c r="G211" s="470"/>
      <c r="H211" s="470"/>
      <c r="I211" s="470"/>
      <c r="J211" s="470"/>
      <c r="K211" s="471"/>
      <c r="L211" s="382"/>
    </row>
    <row r="212" spans="1:12" s="671" customFormat="1" ht="15" customHeight="1">
      <c r="B212" s="670"/>
      <c r="C212" s="898"/>
      <c r="D212" s="918" t="s">
        <v>566</v>
      </c>
      <c r="E212" s="919"/>
      <c r="F212" s="920"/>
      <c r="G212" s="387">
        <f>SUM(G213:G215)-G216</f>
        <v>0</v>
      </c>
      <c r="H212" s="387">
        <f t="shared" ref="H212:K212" si="6">SUM(H213:H215)-H216</f>
        <v>0</v>
      </c>
      <c r="I212" s="387">
        <f t="shared" si="6"/>
        <v>0</v>
      </c>
      <c r="J212" s="387">
        <f t="shared" si="6"/>
        <v>0</v>
      </c>
      <c r="K212" s="388">
        <f t="shared" si="6"/>
        <v>0</v>
      </c>
      <c r="L212" s="672"/>
    </row>
    <row r="213" spans="1:12" s="669" customFormat="1" ht="13.5" customHeight="1" outlineLevel="1">
      <c r="B213" s="377"/>
      <c r="C213" s="898"/>
      <c r="D213" s="675"/>
      <c r="E213" s="921" t="s">
        <v>567</v>
      </c>
      <c r="F213" s="922"/>
      <c r="G213" s="468"/>
      <c r="H213" s="468"/>
      <c r="I213" s="468"/>
      <c r="J213" s="468"/>
      <c r="K213" s="469"/>
      <c r="L213" s="382"/>
    </row>
    <row r="214" spans="1:12" s="669" customFormat="1" ht="13.5" customHeight="1" outlineLevel="1">
      <c r="B214" s="377"/>
      <c r="C214" s="898"/>
      <c r="E214" s="923" t="s">
        <v>568</v>
      </c>
      <c r="F214" s="924"/>
      <c r="G214" s="470"/>
      <c r="H214" s="470"/>
      <c r="I214" s="470"/>
      <c r="J214" s="470"/>
      <c r="K214" s="471"/>
      <c r="L214" s="382"/>
    </row>
    <row r="215" spans="1:12" s="669" customFormat="1" ht="13.5" customHeight="1" outlineLevel="1">
      <c r="B215" s="377"/>
      <c r="C215" s="898"/>
      <c r="E215" s="923" t="s">
        <v>516</v>
      </c>
      <c r="F215" s="924"/>
      <c r="G215" s="470"/>
      <c r="H215" s="470"/>
      <c r="I215" s="470"/>
      <c r="J215" s="470"/>
      <c r="K215" s="471"/>
      <c r="L215" s="382"/>
    </row>
    <row r="216" spans="1:12" s="669" customFormat="1" ht="13.5" customHeight="1" outlineLevel="1">
      <c r="B216" s="377"/>
      <c r="C216" s="898"/>
      <c r="E216" s="942" t="s">
        <v>569</v>
      </c>
      <c r="F216" s="943"/>
      <c r="G216" s="470"/>
      <c r="H216" s="470"/>
      <c r="I216" s="470"/>
      <c r="J216" s="470"/>
      <c r="K216" s="471"/>
      <c r="L216" s="382"/>
    </row>
    <row r="217" spans="1:12" s="671" customFormat="1" ht="15" customHeight="1">
      <c r="A217" s="669"/>
      <c r="B217" s="670"/>
      <c r="C217" s="898"/>
      <c r="D217" s="918" t="s">
        <v>570</v>
      </c>
      <c r="E217" s="919"/>
      <c r="F217" s="920"/>
      <c r="G217" s="466"/>
      <c r="H217" s="466"/>
      <c r="I217" s="466"/>
      <c r="J217" s="466"/>
      <c r="K217" s="467"/>
      <c r="L217" s="672"/>
    </row>
    <row r="218" spans="1:12" s="671" customFormat="1" ht="15" customHeight="1">
      <c r="B218" s="670"/>
      <c r="C218" s="898"/>
      <c r="D218" s="918" t="s">
        <v>571</v>
      </c>
      <c r="E218" s="919"/>
      <c r="F218" s="920"/>
      <c r="G218" s="387">
        <f>SUM(G219,G223)</f>
        <v>0</v>
      </c>
      <c r="H218" s="387">
        <f>SUM(H219,H223)</f>
        <v>0</v>
      </c>
      <c r="I218" s="387">
        <f>SUM(I219,I223)</f>
        <v>0</v>
      </c>
      <c r="J218" s="387">
        <f>SUM(J219,J223)</f>
        <v>0</v>
      </c>
      <c r="K218" s="388">
        <f>SUM(K219,K223)</f>
        <v>0</v>
      </c>
      <c r="L218" s="672"/>
    </row>
    <row r="219" spans="1:12" s="669" customFormat="1" ht="13.5" customHeight="1" outlineLevel="1">
      <c r="A219" s="671"/>
      <c r="B219" s="377"/>
      <c r="C219" s="898"/>
      <c r="D219" s="675"/>
      <c r="E219" s="921" t="s">
        <v>516</v>
      </c>
      <c r="F219" s="922"/>
      <c r="G219" s="479">
        <f>SUM(G220:G222)</f>
        <v>0</v>
      </c>
      <c r="H219" s="479">
        <f>SUM(H220:H222)</f>
        <v>0</v>
      </c>
      <c r="I219" s="479">
        <f>SUM(I220:I222)</f>
        <v>0</v>
      </c>
      <c r="J219" s="479">
        <f>SUM(J220:J222)</f>
        <v>0</v>
      </c>
      <c r="K219" s="480">
        <f>SUM(K220:K222)</f>
        <v>0</v>
      </c>
      <c r="L219" s="382"/>
    </row>
    <row r="220" spans="1:12" s="669" customFormat="1" ht="13.5" customHeight="1" outlineLevel="1">
      <c r="A220" s="671"/>
      <c r="B220" s="377"/>
      <c r="C220" s="898"/>
      <c r="E220" s="652"/>
      <c r="F220" s="653" t="s">
        <v>549</v>
      </c>
      <c r="G220" s="479"/>
      <c r="H220" s="479"/>
      <c r="I220" s="479"/>
      <c r="J220" s="479"/>
      <c r="K220" s="480"/>
      <c r="L220" s="382"/>
    </row>
    <row r="221" spans="1:12" s="669" customFormat="1" ht="13.5" customHeight="1" outlineLevel="1">
      <c r="A221" s="671"/>
      <c r="B221" s="377"/>
      <c r="C221" s="898"/>
      <c r="E221" s="654"/>
      <c r="F221" s="655" t="s">
        <v>550</v>
      </c>
      <c r="G221" s="481"/>
      <c r="H221" s="481"/>
      <c r="I221" s="481"/>
      <c r="J221" s="481"/>
      <c r="K221" s="482"/>
      <c r="L221" s="382"/>
    </row>
    <row r="222" spans="1:12" s="669" customFormat="1" ht="13.5" customHeight="1" outlineLevel="1">
      <c r="A222" s="671"/>
      <c r="B222" s="377"/>
      <c r="C222" s="898"/>
      <c r="E222" s="654"/>
      <c r="F222" s="655" t="s">
        <v>551</v>
      </c>
      <c r="G222" s="481"/>
      <c r="H222" s="481"/>
      <c r="I222" s="481"/>
      <c r="J222" s="481"/>
      <c r="K222" s="482"/>
      <c r="L222" s="382"/>
    </row>
    <row r="223" spans="1:12" s="669" customFormat="1" ht="13.5" customHeight="1" outlineLevel="1">
      <c r="B223" s="377"/>
      <c r="C223" s="898"/>
      <c r="E223" s="923" t="s">
        <v>170</v>
      </c>
      <c r="F223" s="924"/>
      <c r="G223" s="385"/>
      <c r="H223" s="385"/>
      <c r="I223" s="385"/>
      <c r="J223" s="385"/>
      <c r="K223" s="386"/>
      <c r="L223" s="382"/>
    </row>
    <row r="224" spans="1:12" s="671" customFormat="1" ht="15" customHeight="1" thickBot="1">
      <c r="A224" s="669"/>
      <c r="B224" s="670"/>
      <c r="C224" s="937"/>
      <c r="D224" s="918" t="s">
        <v>181</v>
      </c>
      <c r="E224" s="919"/>
      <c r="F224" s="920"/>
      <c r="G224" s="474"/>
      <c r="H224" s="474"/>
      <c r="I224" s="474"/>
      <c r="J224" s="474"/>
      <c r="K224" s="483"/>
      <c r="L224" s="672"/>
    </row>
    <row r="225" spans="1:12" ht="16.5" customHeight="1" thickBot="1">
      <c r="A225" s="671"/>
      <c r="B225" s="649"/>
      <c r="C225" s="925" t="s">
        <v>572</v>
      </c>
      <c r="D225" s="926"/>
      <c r="E225" s="926"/>
      <c r="F225" s="927" t="s">
        <v>557</v>
      </c>
      <c r="G225" s="393">
        <f>SUM(G200,G207,G212,G217:G218,G224)</f>
        <v>0</v>
      </c>
      <c r="H225" s="393">
        <f>SUM(H200,H207,H212,H217:H218,H224)</f>
        <v>0</v>
      </c>
      <c r="I225" s="393">
        <f>SUM(I200,I207,I212,I217:I218,I224)</f>
        <v>0</v>
      </c>
      <c r="J225" s="393">
        <f>SUM(J200,J207,J212,J217:J218,J224)</f>
        <v>0</v>
      </c>
      <c r="K225" s="394">
        <f>SUM(K200,K207,K212,K217:K218,K224)</f>
        <v>0</v>
      </c>
      <c r="L225" s="651"/>
    </row>
    <row r="226" spans="1:12" ht="16.5" customHeight="1" thickBot="1">
      <c r="A226" s="671"/>
      <c r="B226" s="649"/>
      <c r="C226" s="928" t="s">
        <v>573</v>
      </c>
      <c r="D226" s="929"/>
      <c r="E226" s="929"/>
      <c r="F226" s="929" t="s">
        <v>573</v>
      </c>
      <c r="G226" s="452">
        <f>SUM(G197,G225)</f>
        <v>0</v>
      </c>
      <c r="H226" s="452">
        <f>SUM(H197,H225)</f>
        <v>0</v>
      </c>
      <c r="I226" s="452">
        <f>SUM(I197,I225)</f>
        <v>0</v>
      </c>
      <c r="J226" s="452">
        <f>SUM(J197,J225)</f>
        <v>0</v>
      </c>
      <c r="K226" s="453">
        <f>SUM(K197,K225)</f>
        <v>0</v>
      </c>
      <c r="L226" s="651"/>
    </row>
    <row r="227" spans="1:12" ht="13.5" customHeight="1">
      <c r="B227" s="649"/>
      <c r="F227" s="484"/>
      <c r="G227" s="485"/>
      <c r="H227" s="486"/>
      <c r="I227" s="486"/>
      <c r="J227" s="486"/>
      <c r="K227" s="486"/>
      <c r="L227" s="651"/>
    </row>
    <row r="228" spans="1:12" s="669" customFormat="1" ht="15" customHeight="1">
      <c r="B228" s="377"/>
      <c r="C228" s="910" t="s">
        <v>574</v>
      </c>
      <c r="D228" s="911"/>
      <c r="E228" s="911"/>
      <c r="F228" s="911"/>
      <c r="G228" s="487">
        <f>G165-G226</f>
        <v>0</v>
      </c>
      <c r="H228" s="487">
        <f>H165-H226</f>
        <v>0</v>
      </c>
      <c r="I228" s="487">
        <f>I165-I226</f>
        <v>0</v>
      </c>
      <c r="J228" s="487">
        <f>J165-J226</f>
        <v>0</v>
      </c>
      <c r="K228" s="488">
        <f>K165-K226</f>
        <v>0</v>
      </c>
      <c r="L228" s="382"/>
    </row>
    <row r="229" spans="1:12" s="443" customFormat="1" ht="13.5" customHeight="1" thickBot="1">
      <c r="A229" s="671"/>
      <c r="B229" s="649"/>
      <c r="C229" s="650"/>
      <c r="D229" s="650"/>
      <c r="E229" s="650"/>
      <c r="F229" s="489"/>
      <c r="G229" s="490"/>
      <c r="H229" s="491"/>
      <c r="I229" s="491"/>
      <c r="J229" s="491"/>
      <c r="K229" s="491"/>
      <c r="L229" s="651"/>
    </row>
    <row r="230" spans="1:12" s="443" customFormat="1" ht="20.25" thickBot="1">
      <c r="A230" s="650"/>
      <c r="B230" s="649"/>
      <c r="C230" s="912" t="s">
        <v>575</v>
      </c>
      <c r="D230" s="913"/>
      <c r="E230" s="913"/>
      <c r="F230" s="913"/>
      <c r="G230" s="913"/>
      <c r="H230" s="913"/>
      <c r="I230" s="913"/>
      <c r="J230" s="913"/>
      <c r="K230" s="914"/>
      <c r="L230" s="651"/>
    </row>
    <row r="231" spans="1:12" s="443" customFormat="1" ht="16.5" customHeight="1" thickBot="1">
      <c r="A231" s="650"/>
      <c r="B231" s="649"/>
      <c r="C231" s="915" t="s">
        <v>218</v>
      </c>
      <c r="D231" s="916"/>
      <c r="E231" s="916"/>
      <c r="F231" s="917" t="s">
        <v>485</v>
      </c>
      <c r="G231" s="435" t="str">
        <f>G6</f>
        <v>-</v>
      </c>
      <c r="H231" s="435" t="str">
        <f>H6</f>
        <v>-</v>
      </c>
      <c r="I231" s="435" t="str">
        <f>I6</f>
        <v>-</v>
      </c>
      <c r="J231" s="435">
        <f>J6</f>
        <v>0</v>
      </c>
      <c r="K231" s="436">
        <f>K6</f>
        <v>366</v>
      </c>
      <c r="L231" s="651"/>
    </row>
    <row r="232" spans="1:12" s="494" customFormat="1" ht="16.5">
      <c r="A232" s="650"/>
      <c r="B232" s="492"/>
      <c r="C232" s="901" t="s">
        <v>576</v>
      </c>
      <c r="D232" s="902"/>
      <c r="E232" s="902"/>
      <c r="F232" s="902"/>
      <c r="G232" s="902"/>
      <c r="H232" s="902"/>
      <c r="I232" s="902"/>
      <c r="J232" s="902"/>
      <c r="K232" s="903"/>
      <c r="L232" s="493"/>
    </row>
    <row r="233" spans="1:12" s="443" customFormat="1" ht="15" customHeight="1">
      <c r="A233" s="495"/>
      <c r="B233" s="670"/>
      <c r="C233" s="904" t="s">
        <v>577</v>
      </c>
      <c r="D233" s="905"/>
      <c r="E233" s="905"/>
      <c r="F233" s="906"/>
      <c r="G233" s="496"/>
      <c r="H233" s="497" t="str">
        <f>IFERROR((H24-G24)/G24,"-")</f>
        <v>-</v>
      </c>
      <c r="I233" s="497" t="str">
        <f>IFERROR((I24-H24)/H24,"-")</f>
        <v>-</v>
      </c>
      <c r="J233" s="497" t="str">
        <f>IFERROR((J24-I24)/I24,"-")</f>
        <v>-</v>
      </c>
      <c r="K233" s="498" t="str">
        <f>IFERROR((K24-J24)/J24,"-")</f>
        <v>-</v>
      </c>
      <c r="L233" s="672"/>
    </row>
    <row r="234" spans="1:12" s="443" customFormat="1" ht="15" customHeight="1">
      <c r="A234" s="671"/>
      <c r="B234" s="670"/>
      <c r="C234" s="904" t="s">
        <v>578</v>
      </c>
      <c r="D234" s="905"/>
      <c r="E234" s="905"/>
      <c r="F234" s="906"/>
      <c r="G234" s="496"/>
      <c r="H234" s="497" t="str">
        <f>IFERROR(H56/G56-1,"-")</f>
        <v>-</v>
      </c>
      <c r="I234" s="497" t="str">
        <f>IFERROR(I56/H56-1,"-")</f>
        <v>-</v>
      </c>
      <c r="J234" s="497" t="str">
        <f>IFERROR(J56/I56-1,"-")</f>
        <v>-</v>
      </c>
      <c r="K234" s="498" t="str">
        <f>IFERROR(K56/J56-1,"-")</f>
        <v>-</v>
      </c>
      <c r="L234" s="672"/>
    </row>
    <row r="235" spans="1:12" s="443" customFormat="1" ht="15" customHeight="1">
      <c r="A235" s="671"/>
      <c r="B235" s="670"/>
      <c r="C235" s="904" t="s">
        <v>579</v>
      </c>
      <c r="D235" s="905"/>
      <c r="E235" s="905"/>
      <c r="F235" s="906"/>
      <c r="G235" s="496"/>
      <c r="H235" s="497" t="str">
        <f>IFERROR((H93-G93)/G93,"-")</f>
        <v>-</v>
      </c>
      <c r="I235" s="497" t="str">
        <f>IFERROR((I93-H93)/H93,"-")</f>
        <v>-</v>
      </c>
      <c r="J235" s="497" t="str">
        <f>IFERROR((J93-I93)/I93,"-")</f>
        <v>-</v>
      </c>
      <c r="K235" s="498" t="str">
        <f>IFERROR((K93-J93)/J93,"-")</f>
        <v>-</v>
      </c>
      <c r="L235" s="672"/>
    </row>
    <row r="236" spans="1:12" ht="7.5" customHeight="1" thickBot="1">
      <c r="A236" s="671"/>
      <c r="B236" s="649"/>
      <c r="C236" s="898"/>
      <c r="D236" s="899"/>
      <c r="E236" s="899"/>
      <c r="F236" s="899"/>
      <c r="G236" s="899"/>
      <c r="H236" s="899"/>
      <c r="I236" s="899"/>
      <c r="J236" s="899"/>
      <c r="K236" s="900"/>
      <c r="L236" s="651"/>
    </row>
    <row r="237" spans="1:12" s="494" customFormat="1" ht="16.5">
      <c r="A237" s="650"/>
      <c r="B237" s="492"/>
      <c r="C237" s="901" t="s">
        <v>580</v>
      </c>
      <c r="D237" s="902"/>
      <c r="E237" s="902"/>
      <c r="F237" s="902"/>
      <c r="G237" s="902"/>
      <c r="H237" s="902"/>
      <c r="I237" s="902"/>
      <c r="J237" s="902"/>
      <c r="K237" s="903"/>
      <c r="L237" s="493"/>
    </row>
    <row r="238" spans="1:12" s="443" customFormat="1" ht="15" customHeight="1">
      <c r="A238" s="495"/>
      <c r="B238" s="670"/>
      <c r="C238" s="892" t="s">
        <v>581</v>
      </c>
      <c r="D238" s="893"/>
      <c r="E238" s="893"/>
      <c r="F238" s="894"/>
      <c r="G238" s="497" t="str">
        <f>IFERROR(G56/G24,"-")</f>
        <v>-</v>
      </c>
      <c r="H238" s="497" t="str">
        <f>IFERROR(H56/H24,"-")</f>
        <v>-</v>
      </c>
      <c r="I238" s="497" t="str">
        <f>IFERROR(I56/I24,"-")</f>
        <v>-</v>
      </c>
      <c r="J238" s="497" t="str">
        <f>IFERROR(J56/J24,"-")</f>
        <v>-</v>
      </c>
      <c r="K238" s="498" t="str">
        <f>IFERROR(K56/K24,"-")</f>
        <v>-</v>
      </c>
      <c r="L238" s="672"/>
    </row>
    <row r="239" spans="1:12" s="443" customFormat="1" ht="15" customHeight="1">
      <c r="A239" s="671"/>
      <c r="B239" s="670"/>
      <c r="C239" s="907" t="s">
        <v>582</v>
      </c>
      <c r="D239" s="908"/>
      <c r="E239" s="908"/>
      <c r="F239" s="909"/>
      <c r="G239" s="497" t="str">
        <f>IFERROR((G93-G74)/G24,"-")</f>
        <v>-</v>
      </c>
      <c r="H239" s="497" t="str">
        <f>IFERROR((H93-H74)/H24,"-")</f>
        <v>-</v>
      </c>
      <c r="I239" s="497" t="str">
        <f>IFERROR((I93-I74)/I24,"-")</f>
        <v>-</v>
      </c>
      <c r="J239" s="497" t="str">
        <f>IFERROR((J93-J74)/J24,"-")</f>
        <v>-</v>
      </c>
      <c r="K239" s="498" t="str">
        <f>IFERROR((K93-K74)/K24,"-")</f>
        <v>-</v>
      </c>
      <c r="L239" s="672"/>
    </row>
    <row r="240" spans="1:12" s="443" customFormat="1" ht="15" customHeight="1">
      <c r="A240" s="671"/>
      <c r="B240" s="670"/>
      <c r="C240" s="892" t="s">
        <v>583</v>
      </c>
      <c r="D240" s="893"/>
      <c r="E240" s="893"/>
      <c r="F240" s="894"/>
      <c r="G240" s="497" t="str">
        <f>IFERROR((G101-G74)/G24,"-")</f>
        <v>-</v>
      </c>
      <c r="H240" s="497" t="str">
        <f>IFERROR((H101-H74)/H24,"-")</f>
        <v>-</v>
      </c>
      <c r="I240" s="497" t="str">
        <f>IFERROR((I101-I74)/I24,"-")</f>
        <v>-</v>
      </c>
      <c r="J240" s="497" t="str">
        <f>IFERROR((J101-J74)/J24,"-")</f>
        <v>-</v>
      </c>
      <c r="K240" s="498" t="str">
        <f>IFERROR((K101-K74)/K24,"-")</f>
        <v>-</v>
      </c>
      <c r="L240" s="672"/>
    </row>
    <row r="241" spans="1:12" s="443" customFormat="1" ht="15" customHeight="1">
      <c r="A241" s="671"/>
      <c r="B241" s="670"/>
      <c r="C241" s="892" t="s">
        <v>584</v>
      </c>
      <c r="D241" s="893"/>
      <c r="E241" s="893"/>
      <c r="F241" s="894"/>
      <c r="G241" s="497" t="str">
        <f>IFERROR(G66/(G226-G164),"-")</f>
        <v>-</v>
      </c>
      <c r="H241" s="497" t="str">
        <f>IFERROR(H66/(H226-H164),"-")</f>
        <v>-</v>
      </c>
      <c r="I241" s="497" t="str">
        <f>IFERROR(I66/(I226-I164),"-")</f>
        <v>-</v>
      </c>
      <c r="J241" s="497" t="str">
        <f>IFERROR(J66/(J226-J164),"-")</f>
        <v>-</v>
      </c>
      <c r="K241" s="498" t="str">
        <f>IFERROR(K66/(K226-K164),"-")</f>
        <v>-</v>
      </c>
      <c r="L241" s="672"/>
    </row>
    <row r="242" spans="1:12" s="443" customFormat="1" ht="15" customHeight="1">
      <c r="A242" s="671"/>
      <c r="B242" s="670"/>
      <c r="C242" s="892" t="s">
        <v>585</v>
      </c>
      <c r="D242" s="893"/>
      <c r="E242" s="893"/>
      <c r="F242" s="894"/>
      <c r="G242" s="497" t="str">
        <f>IFERROR(G93/G121,"-")</f>
        <v>-</v>
      </c>
      <c r="H242" s="497" t="str">
        <f>IFERROR(H93/H121,"-")</f>
        <v>-</v>
      </c>
      <c r="I242" s="497" t="str">
        <f>IFERROR(I93/I121,"-")</f>
        <v>-</v>
      </c>
      <c r="J242" s="497" t="str">
        <f>IFERROR(J93/J121,"-")</f>
        <v>-</v>
      </c>
      <c r="K242" s="498" t="str">
        <f>IFERROR(K93/K121,"-")</f>
        <v>-</v>
      </c>
      <c r="L242" s="672"/>
    </row>
    <row r="243" spans="1:12" s="443" customFormat="1" ht="15" customHeight="1">
      <c r="A243" s="671"/>
      <c r="B243" s="670"/>
      <c r="C243" s="892" t="s">
        <v>586</v>
      </c>
      <c r="D243" s="893"/>
      <c r="E243" s="893"/>
      <c r="F243" s="894"/>
      <c r="G243" s="497" t="str">
        <f>IFERROR(G93/G226,"-")</f>
        <v>-</v>
      </c>
      <c r="H243" s="497" t="str">
        <f>IFERROR(H93/H226,"-")</f>
        <v>-</v>
      </c>
      <c r="I243" s="497" t="str">
        <f>IFERROR(I93/I226,"-")</f>
        <v>-</v>
      </c>
      <c r="J243" s="497" t="str">
        <f>IFERROR(J93/J226,"-")</f>
        <v>-</v>
      </c>
      <c r="K243" s="498" t="str">
        <f>IFERROR(K93/K226,"-")</f>
        <v>-</v>
      </c>
      <c r="L243" s="672"/>
    </row>
    <row r="244" spans="1:12" ht="7.5" customHeight="1" thickBot="1">
      <c r="A244" s="671"/>
      <c r="B244" s="649"/>
      <c r="C244" s="898"/>
      <c r="D244" s="899"/>
      <c r="E244" s="899"/>
      <c r="F244" s="899"/>
      <c r="G244" s="899"/>
      <c r="H244" s="899"/>
      <c r="I244" s="899"/>
      <c r="J244" s="899"/>
      <c r="K244" s="900"/>
      <c r="L244" s="651"/>
    </row>
    <row r="245" spans="1:12" s="494" customFormat="1" ht="16.5">
      <c r="A245" s="650"/>
      <c r="B245" s="492"/>
      <c r="C245" s="901" t="s">
        <v>587</v>
      </c>
      <c r="D245" s="902"/>
      <c r="E245" s="902"/>
      <c r="F245" s="902"/>
      <c r="G245" s="902"/>
      <c r="H245" s="902"/>
      <c r="I245" s="902"/>
      <c r="J245" s="902"/>
      <c r="K245" s="903"/>
      <c r="L245" s="493"/>
    </row>
    <row r="246" spans="1:12" s="443" customFormat="1" ht="15" customHeight="1">
      <c r="A246" s="495"/>
      <c r="B246" s="670"/>
      <c r="C246" s="892" t="s">
        <v>588</v>
      </c>
      <c r="D246" s="893"/>
      <c r="E246" s="893"/>
      <c r="F246" s="894"/>
      <c r="G246" s="499" t="str">
        <f>IFERROR(G225/G164,"-")</f>
        <v>-</v>
      </c>
      <c r="H246" s="499" t="str">
        <f>IFERROR(H225/H164,"-")</f>
        <v>-</v>
      </c>
      <c r="I246" s="499" t="str">
        <f>IFERROR(I225/I164,"-")</f>
        <v>-</v>
      </c>
      <c r="J246" s="499" t="str">
        <f>IFERROR(J225/J164,"-")</f>
        <v>-</v>
      </c>
      <c r="K246" s="500" t="str">
        <f>IFERROR(K225/K164,"-")</f>
        <v>-</v>
      </c>
      <c r="L246" s="672"/>
    </row>
    <row r="247" spans="1:12" s="443" customFormat="1" ht="15" customHeight="1">
      <c r="A247" s="671"/>
      <c r="B247" s="670"/>
      <c r="C247" s="892" t="s">
        <v>589</v>
      </c>
      <c r="D247" s="893"/>
      <c r="E247" s="893"/>
      <c r="F247" s="894"/>
      <c r="G247" s="499">
        <f>G225-G164</f>
        <v>0</v>
      </c>
      <c r="H247" s="499">
        <f>H225-H164</f>
        <v>0</v>
      </c>
      <c r="I247" s="499">
        <f>I225-I164</f>
        <v>0</v>
      </c>
      <c r="J247" s="499">
        <f>J225-J164</f>
        <v>0</v>
      </c>
      <c r="K247" s="500">
        <f>K225-K164</f>
        <v>0</v>
      </c>
      <c r="L247" s="672"/>
    </row>
    <row r="248" spans="1:12" s="443" customFormat="1" ht="15" customHeight="1">
      <c r="A248" s="671"/>
      <c r="B248" s="670"/>
      <c r="C248" s="892" t="s">
        <v>590</v>
      </c>
      <c r="D248" s="893"/>
      <c r="E248" s="893"/>
      <c r="F248" s="894"/>
      <c r="G248" s="499" t="str">
        <f>IFERROR((G24/G247),"-")</f>
        <v>-</v>
      </c>
      <c r="H248" s="499" t="str">
        <f>IFERROR((H24/H247),"-")</f>
        <v>-</v>
      </c>
      <c r="I248" s="499" t="str">
        <f>IFERROR((I24/I247),"-")</f>
        <v>-</v>
      </c>
      <c r="J248" s="499" t="str">
        <f>IFERROR((J24/J247),"-")</f>
        <v>-</v>
      </c>
      <c r="K248" s="500" t="str">
        <f>IFERROR((K24/K247),"-")</f>
        <v>-</v>
      </c>
      <c r="L248" s="672"/>
    </row>
    <row r="249" spans="1:12" s="443" customFormat="1" ht="15" customHeight="1">
      <c r="A249" s="671"/>
      <c r="B249" s="670"/>
      <c r="C249" s="892" t="s">
        <v>130</v>
      </c>
      <c r="D249" s="893"/>
      <c r="E249" s="893"/>
      <c r="F249" s="894"/>
      <c r="G249" s="499" t="str">
        <f>IFERROR((G225-G224-G207)/G164,"-")</f>
        <v>-</v>
      </c>
      <c r="H249" s="499" t="str">
        <f>IFERROR((H225-H224-H207)/H164,"-")</f>
        <v>-</v>
      </c>
      <c r="I249" s="499" t="str">
        <f>IFERROR((I225-I224-I207)/I164,"-")</f>
        <v>-</v>
      </c>
      <c r="J249" s="499" t="str">
        <f>IFERROR((J225-J224-J207)/J164,"-")</f>
        <v>-</v>
      </c>
      <c r="K249" s="500" t="str">
        <f>IFERROR((K225-K224-K207)/K164,"-")</f>
        <v>-</v>
      </c>
      <c r="L249" s="672"/>
    </row>
    <row r="250" spans="1:12" ht="7.5" customHeight="1" thickBot="1">
      <c r="A250" s="671"/>
      <c r="B250" s="649"/>
      <c r="C250" s="898"/>
      <c r="D250" s="899"/>
      <c r="E250" s="899"/>
      <c r="F250" s="899"/>
      <c r="G250" s="899"/>
      <c r="H250" s="899"/>
      <c r="I250" s="899"/>
      <c r="J250" s="899"/>
      <c r="K250" s="900"/>
      <c r="L250" s="651"/>
    </row>
    <row r="251" spans="1:12" s="494" customFormat="1" ht="16.5">
      <c r="A251" s="650"/>
      <c r="B251" s="492"/>
      <c r="C251" s="901" t="s">
        <v>591</v>
      </c>
      <c r="D251" s="902"/>
      <c r="E251" s="902"/>
      <c r="F251" s="902"/>
      <c r="G251" s="902"/>
      <c r="H251" s="902"/>
      <c r="I251" s="902"/>
      <c r="J251" s="902"/>
      <c r="K251" s="903"/>
      <c r="L251" s="493"/>
    </row>
    <row r="252" spans="1:12" s="443" customFormat="1" ht="15" customHeight="1">
      <c r="A252" s="495"/>
      <c r="B252" s="670"/>
      <c r="C252" s="892" t="s">
        <v>592</v>
      </c>
      <c r="D252" s="893"/>
      <c r="E252" s="893"/>
      <c r="F252" s="894"/>
      <c r="G252" s="499" t="str">
        <f>IFERROR((G27/G207),"-")</f>
        <v>-</v>
      </c>
      <c r="H252" s="499" t="str">
        <f>IFERROR((H27/H207),"-")</f>
        <v>-</v>
      </c>
      <c r="I252" s="499" t="str">
        <f>IFERROR((I27/I207),"-")</f>
        <v>-</v>
      </c>
      <c r="J252" s="499" t="str">
        <f>IFERROR((J27/J207),"-")</f>
        <v>-</v>
      </c>
      <c r="K252" s="500" t="str">
        <f>IFERROR((K27/K207),"-")</f>
        <v>-</v>
      </c>
      <c r="L252" s="672"/>
    </row>
    <row r="253" spans="1:12" s="443" customFormat="1" ht="15" customHeight="1">
      <c r="A253" s="671"/>
      <c r="B253" s="670"/>
      <c r="C253" s="892" t="s">
        <v>593</v>
      </c>
      <c r="D253" s="893"/>
      <c r="E253" s="893"/>
      <c r="F253" s="894"/>
      <c r="G253" s="499" t="str">
        <f>IFERROR(365/G252,"-")</f>
        <v>-</v>
      </c>
      <c r="H253" s="499" t="str">
        <f>IFERROR(365/H252,"-")</f>
        <v>-</v>
      </c>
      <c r="I253" s="499" t="str">
        <f>IFERROR(365/I252,"-")</f>
        <v>-</v>
      </c>
      <c r="J253" s="499" t="str">
        <f>IFERROR(365/J252,"-")</f>
        <v>-</v>
      </c>
      <c r="K253" s="500" t="str">
        <f>IFERROR(365/K252,"-")</f>
        <v>-</v>
      </c>
      <c r="L253" s="672"/>
    </row>
    <row r="254" spans="1:12" s="443" customFormat="1" ht="15" customHeight="1">
      <c r="A254" s="671"/>
      <c r="B254" s="670"/>
      <c r="C254" s="892" t="s">
        <v>594</v>
      </c>
      <c r="D254" s="893"/>
      <c r="E254" s="893"/>
      <c r="F254" s="894"/>
      <c r="G254" s="499" t="str">
        <f>IFERROR(G24/G212,"-")</f>
        <v>-</v>
      </c>
      <c r="H254" s="499" t="str">
        <f>IFERROR(H24/H212,"-")</f>
        <v>-</v>
      </c>
      <c r="I254" s="499" t="str">
        <f>IFERROR(I24/I212,"-")</f>
        <v>-</v>
      </c>
      <c r="J254" s="499" t="str">
        <f>IFERROR(J24/J212,"-")</f>
        <v>-</v>
      </c>
      <c r="K254" s="500" t="str">
        <f>IFERROR(K24/K212,"-")</f>
        <v>-</v>
      </c>
      <c r="L254" s="672"/>
    </row>
    <row r="255" spans="1:12" s="443" customFormat="1" ht="15" customHeight="1">
      <c r="A255" s="671"/>
      <c r="B255" s="670"/>
      <c r="C255" s="892" t="s">
        <v>595</v>
      </c>
      <c r="D255" s="893"/>
      <c r="E255" s="893"/>
      <c r="F255" s="894"/>
      <c r="G255" s="499" t="str">
        <f>IFERROR(365/G254,"-")</f>
        <v>-</v>
      </c>
      <c r="H255" s="499" t="str">
        <f>IFERROR(365/H254,"-")</f>
        <v>-</v>
      </c>
      <c r="I255" s="499" t="str">
        <f>IFERROR(365/I254,"-")</f>
        <v>-</v>
      </c>
      <c r="J255" s="499" t="str">
        <f>IFERROR(365/J254,"-")</f>
        <v>-</v>
      </c>
      <c r="K255" s="500" t="str">
        <f>IFERROR(365/K254,"-")</f>
        <v>-</v>
      </c>
      <c r="L255" s="672"/>
    </row>
    <row r="256" spans="1:12" s="443" customFormat="1" ht="15" customHeight="1">
      <c r="A256" s="671"/>
      <c r="B256" s="670"/>
      <c r="C256" s="892" t="s">
        <v>596</v>
      </c>
      <c r="D256" s="893"/>
      <c r="E256" s="893"/>
      <c r="F256" s="894"/>
      <c r="G256" s="499" t="str">
        <f>IFERROR((G27+G39)/G154,"-")</f>
        <v>-</v>
      </c>
      <c r="H256" s="499" t="str">
        <f>IFERROR((H27+H39)/H154,"-")</f>
        <v>-</v>
      </c>
      <c r="I256" s="499" t="str">
        <f>IFERROR((I27+I39)/I154,"-")</f>
        <v>-</v>
      </c>
      <c r="J256" s="499" t="str">
        <f>IFERROR((J27+J39)/J154,"-")</f>
        <v>-</v>
      </c>
      <c r="K256" s="500" t="str">
        <f>IFERROR((K27+K39)/K154,"-")</f>
        <v>-</v>
      </c>
      <c r="L256" s="672"/>
    </row>
    <row r="257" spans="1:12" s="443" customFormat="1" ht="15" customHeight="1">
      <c r="A257" s="671"/>
      <c r="B257" s="670"/>
      <c r="C257" s="892" t="s">
        <v>597</v>
      </c>
      <c r="D257" s="893"/>
      <c r="E257" s="893"/>
      <c r="F257" s="894"/>
      <c r="G257" s="499" t="str">
        <f>IFERROR(365/G256,"-")</f>
        <v>-</v>
      </c>
      <c r="H257" s="499" t="str">
        <f>IFERROR(365/H256,"-")</f>
        <v>-</v>
      </c>
      <c r="I257" s="499" t="str">
        <f>IFERROR(365/I256,"-")</f>
        <v>-</v>
      </c>
      <c r="J257" s="499" t="str">
        <f>IFERROR(365/J256,"-")</f>
        <v>-</v>
      </c>
      <c r="K257" s="500" t="str">
        <f>IFERROR(365/K256,"-")</f>
        <v>-</v>
      </c>
      <c r="L257" s="672"/>
    </row>
    <row r="258" spans="1:12" s="443" customFormat="1" ht="15" customHeight="1">
      <c r="A258" s="671"/>
      <c r="B258" s="670"/>
      <c r="C258" s="892" t="s">
        <v>598</v>
      </c>
      <c r="D258" s="893"/>
      <c r="E258" s="893"/>
      <c r="F258" s="894"/>
      <c r="G258" s="499" t="str">
        <f>IFERROR(G253+G255-G257,"-")</f>
        <v>-</v>
      </c>
      <c r="H258" s="499" t="str">
        <f>IFERROR(H253+H255-H257,"-")</f>
        <v>-</v>
      </c>
      <c r="I258" s="499" t="str">
        <f>IFERROR(I253+I255-I257,"-")</f>
        <v>-</v>
      </c>
      <c r="J258" s="499" t="str">
        <f>IFERROR(J253+J255-J257,"-")</f>
        <v>-</v>
      </c>
      <c r="K258" s="500" t="str">
        <f>IFERROR(K253+K255-K257,"-")</f>
        <v>-</v>
      </c>
      <c r="L258" s="672"/>
    </row>
    <row r="259" spans="1:12" s="443" customFormat="1" ht="15" customHeight="1">
      <c r="A259" s="671"/>
      <c r="B259" s="670"/>
      <c r="C259" s="892" t="s">
        <v>599</v>
      </c>
      <c r="D259" s="893"/>
      <c r="E259" s="893"/>
      <c r="F259" s="894"/>
      <c r="G259" s="499" t="str">
        <f>IFERROR(G24/(G170-G174),"-")</f>
        <v>-</v>
      </c>
      <c r="H259" s="499" t="str">
        <f>IFERROR(H24/(H170-H174),"-")</f>
        <v>-</v>
      </c>
      <c r="I259" s="499" t="str">
        <f>IFERROR(I24/(I170-I174),"-")</f>
        <v>-</v>
      </c>
      <c r="J259" s="499" t="str">
        <f>IFERROR(J24/(J170-J174),"-")</f>
        <v>-</v>
      </c>
      <c r="K259" s="500" t="str">
        <f>IFERROR(K24/(K170-K174),"-")</f>
        <v>-</v>
      </c>
      <c r="L259" s="672"/>
    </row>
    <row r="260" spans="1:12" s="443" customFormat="1" ht="15" customHeight="1">
      <c r="A260" s="671"/>
      <c r="B260" s="670"/>
      <c r="C260" s="892" t="s">
        <v>600</v>
      </c>
      <c r="D260" s="893"/>
      <c r="E260" s="893"/>
      <c r="F260" s="894"/>
      <c r="G260" s="499" t="str">
        <f>IFERROR(G24/G226,"-")</f>
        <v>-</v>
      </c>
      <c r="H260" s="499" t="str">
        <f>IFERROR(H24/H226,"-")</f>
        <v>-</v>
      </c>
      <c r="I260" s="499" t="str">
        <f>IFERROR(I24/I226,"-")</f>
        <v>-</v>
      </c>
      <c r="J260" s="499" t="str">
        <f>IFERROR(J24/J226,"-")</f>
        <v>-</v>
      </c>
      <c r="K260" s="500" t="str">
        <f>IFERROR(K24/K226,"-")</f>
        <v>-</v>
      </c>
      <c r="L260" s="672"/>
    </row>
    <row r="261" spans="1:12" s="443" customFormat="1" ht="7.5" customHeight="1" thickBot="1">
      <c r="A261" s="671"/>
      <c r="B261" s="670"/>
      <c r="C261" s="898"/>
      <c r="D261" s="899"/>
      <c r="E261" s="899"/>
      <c r="F261" s="899"/>
      <c r="G261" s="899"/>
      <c r="H261" s="899"/>
      <c r="I261" s="899"/>
      <c r="J261" s="899"/>
      <c r="K261" s="900"/>
      <c r="L261" s="672"/>
    </row>
    <row r="262" spans="1:12" s="494" customFormat="1" ht="16.5">
      <c r="A262" s="671"/>
      <c r="B262" s="492"/>
      <c r="C262" s="901" t="s">
        <v>601</v>
      </c>
      <c r="D262" s="902"/>
      <c r="E262" s="902"/>
      <c r="F262" s="902"/>
      <c r="G262" s="902"/>
      <c r="H262" s="902"/>
      <c r="I262" s="902"/>
      <c r="J262" s="902"/>
      <c r="K262" s="903"/>
      <c r="L262" s="493"/>
    </row>
    <row r="263" spans="1:12" s="671" customFormat="1" ht="15" customHeight="1">
      <c r="A263" s="495"/>
      <c r="B263" s="670"/>
      <c r="C263" s="892" t="s">
        <v>602</v>
      </c>
      <c r="D263" s="893"/>
      <c r="E263" s="893"/>
      <c r="F263" s="894"/>
      <c r="G263" s="499" t="str">
        <f>IFERROR(G56/G68,"-")</f>
        <v>-</v>
      </c>
      <c r="H263" s="499" t="str">
        <f>IFERROR(H66/H68,"-")</f>
        <v>-</v>
      </c>
      <c r="I263" s="499" t="str">
        <f>IFERROR(I66/I68,"-")</f>
        <v>-</v>
      </c>
      <c r="J263" s="499" t="str">
        <f>IFERROR(J56/J68,"-")</f>
        <v>-</v>
      </c>
      <c r="K263" s="500" t="str">
        <f>IFERROR(K56/K68,"-")</f>
        <v>-</v>
      </c>
      <c r="L263" s="672"/>
    </row>
    <row r="264" spans="1:12" s="671" customFormat="1" ht="27.75" customHeight="1">
      <c r="B264" s="670"/>
      <c r="C264" s="892" t="s">
        <v>603</v>
      </c>
      <c r="D264" s="893"/>
      <c r="E264" s="893"/>
      <c r="F264" s="894"/>
      <c r="G264" s="501" t="str">
        <f>IF(G146+G154=0,"No Short Term Obligation", G56/(G146+G154))</f>
        <v>No Short Term Obligation</v>
      </c>
      <c r="H264" s="501" t="str">
        <f>IF(H146+H154=0,"No Short Term Obligation", H56/(H146+H154))</f>
        <v>No Short Term Obligation</v>
      </c>
      <c r="I264" s="501" t="str">
        <f>IF(I146+I154=0,"No Short Term Obligation", I56/(I146+I154))</f>
        <v>No Short Term Obligation</v>
      </c>
      <c r="J264" s="501" t="str">
        <f>IF(J146+J154=0,"No Short Term Obligation", J56/(J146+J154))</f>
        <v>No Short Term Obligation</v>
      </c>
      <c r="K264" s="502" t="str">
        <f>IF(K146+K154=0,"No Short Term Obligation", K56/(K146+K154))</f>
        <v>No Short Term Obligation</v>
      </c>
      <c r="L264" s="672"/>
    </row>
    <row r="265" spans="1:12" s="671" customFormat="1" ht="15" customHeight="1">
      <c r="B265" s="670"/>
      <c r="C265" s="892" t="s">
        <v>604</v>
      </c>
      <c r="D265" s="893"/>
      <c r="E265" s="893"/>
      <c r="F265" s="894"/>
      <c r="G265" s="499" t="str">
        <f>IFERROR((G143+G164+#REF!)/G121,"-")</f>
        <v>-</v>
      </c>
      <c r="H265" s="499" t="str">
        <f>IFERROR((H143+H164+#REF!)/H121,"-")</f>
        <v>-</v>
      </c>
      <c r="I265" s="499" t="str">
        <f>IFERROR((I143+I164+#REF!)/I121,"-")</f>
        <v>-</v>
      </c>
      <c r="J265" s="499" t="str">
        <f>IFERROR((J143+J164+#REF!)/J121,"-")</f>
        <v>-</v>
      </c>
      <c r="K265" s="500" t="str">
        <f>IFERROR((K143+K164+#REF!)/K121,"-")</f>
        <v>-</v>
      </c>
      <c r="L265" s="672"/>
    </row>
    <row r="266" spans="1:12" s="671" customFormat="1" ht="40.5" customHeight="1">
      <c r="B266" s="670"/>
      <c r="C266" s="892" t="s">
        <v>605</v>
      </c>
      <c r="D266" s="893"/>
      <c r="E266" s="893"/>
      <c r="F266" s="894"/>
      <c r="G266" s="499" t="str">
        <f>IFERROR((G127+SUM(G146,G154))/(G93+G58),"-")</f>
        <v>-</v>
      </c>
      <c r="H266" s="499" t="str">
        <f>IFERROR((H127+SUM(H146,H154))/(H93+H58),"-")</f>
        <v>-</v>
      </c>
      <c r="I266" s="499" t="str">
        <f>IFERROR((I127+SUM(I146,I154))/(I93+I58),"-")</f>
        <v>-</v>
      </c>
      <c r="J266" s="499" t="str">
        <f>IFERROR((J127+SUM(J146,J154))/(J93+J58),"-")</f>
        <v>-</v>
      </c>
      <c r="K266" s="500" t="str">
        <f>IFERROR((K127+SUM(K146,K154))/(K93+K58),"-")</f>
        <v>-</v>
      </c>
      <c r="L266" s="672"/>
    </row>
    <row r="267" spans="1:12" s="671" customFormat="1" ht="15" customHeight="1">
      <c r="B267" s="670"/>
      <c r="C267" s="892" t="s">
        <v>606</v>
      </c>
      <c r="D267" s="893"/>
      <c r="E267" s="893"/>
      <c r="F267" s="894"/>
      <c r="G267" s="499" t="str">
        <f>IFERROR((SUM(G146,G154,G127))/G121,"-")</f>
        <v>-</v>
      </c>
      <c r="H267" s="499" t="str">
        <f>IFERROR((SUM(H146,H154,H127))/H121,"-")</f>
        <v>-</v>
      </c>
      <c r="I267" s="499" t="str">
        <f>IFERROR((SUM(I146,I154,I127))/I121,"-")</f>
        <v>-</v>
      </c>
      <c r="J267" s="499" t="str">
        <f>IFERROR((SUM(J146,J154,J127))/J121,"-")</f>
        <v>-</v>
      </c>
      <c r="K267" s="500" t="str">
        <f>IFERROR((SUM(K146,K154,K127))/K121,"-")</f>
        <v>-</v>
      </c>
      <c r="L267" s="672"/>
    </row>
    <row r="268" spans="1:12" s="671" customFormat="1" ht="15" customHeight="1" thickBot="1">
      <c r="B268" s="670"/>
      <c r="C268" s="895" t="s">
        <v>607</v>
      </c>
      <c r="D268" s="896"/>
      <c r="E268" s="896"/>
      <c r="F268" s="897"/>
      <c r="G268" s="503" t="str">
        <f>IF((G127+G146+G154)=0,"No Debt", ((G226-(G175+G176)-G195)-(G164-(G146+G154)))/(G127+G146+G154))</f>
        <v>No Debt</v>
      </c>
      <c r="H268" s="503" t="str">
        <f>IF((H127+H146+H154)=0,"No Debt", ((H226-(H175+H176)-H195)-(H164-(H146+H154)))/(H127+H146+H154))</f>
        <v>No Debt</v>
      </c>
      <c r="I268" s="503" t="str">
        <f>IF((I127+I146+I154)=0,"No Debt", ((I226-(I175+I176)-I195)-(I164-(I146+I154)))/(I127+I146+I154))</f>
        <v>No Debt</v>
      </c>
      <c r="J268" s="503" t="str">
        <f>IF((J127+J146+J154)=0,"No Debt", ((J226-(J175+J176)-J195)-(J164-(J146+J154)))/(J127+J146+J154))</f>
        <v>No Debt</v>
      </c>
      <c r="K268" s="504" t="str">
        <f>IF((K127+K146+K154)=0,"No Debt", ((K226-(K175+K176)-K195)-(K164-(K146+K154)))/(K127+K146+K154))</f>
        <v>No Debt</v>
      </c>
      <c r="L268" s="672"/>
    </row>
    <row r="269" spans="1:12" ht="12.75" customHeight="1" thickBot="1">
      <c r="A269" s="671"/>
      <c r="B269" s="660"/>
      <c r="C269" s="430"/>
      <c r="D269" s="430"/>
      <c r="E269" s="430"/>
      <c r="F269" s="505"/>
      <c r="G269" s="430"/>
      <c r="H269" s="430"/>
      <c r="I269" s="430"/>
      <c r="J269" s="430"/>
      <c r="K269" s="430"/>
      <c r="L269" s="506"/>
    </row>
  </sheetData>
  <mergeCells count="255">
    <mergeCell ref="B2:L2"/>
    <mergeCell ref="C3:E3"/>
    <mergeCell ref="C4:E4"/>
    <mergeCell ref="C5:K5"/>
    <mergeCell ref="C6:F6"/>
    <mergeCell ref="C7:F7"/>
    <mergeCell ref="E21:F21"/>
    <mergeCell ref="D22:F22"/>
    <mergeCell ref="D23:F23"/>
    <mergeCell ref="C24:F24"/>
    <mergeCell ref="C25:K25"/>
    <mergeCell ref="C26:F26"/>
    <mergeCell ref="C8:F8"/>
    <mergeCell ref="C9:F9"/>
    <mergeCell ref="C10:F10"/>
    <mergeCell ref="C11:F11"/>
    <mergeCell ref="D12:F12"/>
    <mergeCell ref="C13:C23"/>
    <mergeCell ref="E13:F13"/>
    <mergeCell ref="D14:D16"/>
    <mergeCell ref="E17:F17"/>
    <mergeCell ref="D18:D20"/>
    <mergeCell ref="E41:F41"/>
    <mergeCell ref="E42:F42"/>
    <mergeCell ref="E43:F43"/>
    <mergeCell ref="C44:F44"/>
    <mergeCell ref="C45:K45"/>
    <mergeCell ref="D46:F46"/>
    <mergeCell ref="D27:F27"/>
    <mergeCell ref="C28:C43"/>
    <mergeCell ref="E28:F28"/>
    <mergeCell ref="D29:D31"/>
    <mergeCell ref="E32:F32"/>
    <mergeCell ref="D33:D34"/>
    <mergeCell ref="E35:F35"/>
    <mergeCell ref="D36:D38"/>
    <mergeCell ref="D39:F39"/>
    <mergeCell ref="E40:F40"/>
    <mergeCell ref="C47:C55"/>
    <mergeCell ref="E47:F47"/>
    <mergeCell ref="E48:F48"/>
    <mergeCell ref="E49:F49"/>
    <mergeCell ref="D50:F50"/>
    <mergeCell ref="E51:F51"/>
    <mergeCell ref="E52:F52"/>
    <mergeCell ref="D53:F53"/>
    <mergeCell ref="E54:F54"/>
    <mergeCell ref="E55:F55"/>
    <mergeCell ref="C56:F56"/>
    <mergeCell ref="C57:K57"/>
    <mergeCell ref="C58:C65"/>
    <mergeCell ref="D58:F58"/>
    <mergeCell ref="D59:F59"/>
    <mergeCell ref="E60:F60"/>
    <mergeCell ref="E61:F61"/>
    <mergeCell ref="D62:F62"/>
    <mergeCell ref="E63:F63"/>
    <mergeCell ref="E64:F64"/>
    <mergeCell ref="D65:F65"/>
    <mergeCell ref="C66:F66"/>
    <mergeCell ref="C67:K67"/>
    <mergeCell ref="C68:C81"/>
    <mergeCell ref="D68:F68"/>
    <mergeCell ref="D69:D72"/>
    <mergeCell ref="E69:F69"/>
    <mergeCell ref="E70:F70"/>
    <mergeCell ref="E71:F71"/>
    <mergeCell ref="E72:F72"/>
    <mergeCell ref="E73:F73"/>
    <mergeCell ref="D74:F74"/>
    <mergeCell ref="D75:D81"/>
    <mergeCell ref="E75:F75"/>
    <mergeCell ref="E76:F76"/>
    <mergeCell ref="E77:F77"/>
    <mergeCell ref="E78:F78"/>
    <mergeCell ref="E79:F79"/>
    <mergeCell ref="E80:F80"/>
    <mergeCell ref="E81:F81"/>
    <mergeCell ref="C88:C90"/>
    <mergeCell ref="E88:F88"/>
    <mergeCell ref="E89:F89"/>
    <mergeCell ref="D90:F90"/>
    <mergeCell ref="C91:C92"/>
    <mergeCell ref="D91:F91"/>
    <mergeCell ref="D92:F92"/>
    <mergeCell ref="C82:F82"/>
    <mergeCell ref="C83:K83"/>
    <mergeCell ref="D84:F84"/>
    <mergeCell ref="C85:F85"/>
    <mergeCell ref="C86:K86"/>
    <mergeCell ref="D87:F87"/>
    <mergeCell ref="E99:F99"/>
    <mergeCell ref="C100:F100"/>
    <mergeCell ref="C101:F101"/>
    <mergeCell ref="C103:K103"/>
    <mergeCell ref="C104:F104"/>
    <mergeCell ref="C105:K105"/>
    <mergeCell ref="C93:F93"/>
    <mergeCell ref="C94:K94"/>
    <mergeCell ref="D95:F95"/>
    <mergeCell ref="C96:F96"/>
    <mergeCell ref="D97:F97"/>
    <mergeCell ref="E98:F98"/>
    <mergeCell ref="E115:F115"/>
    <mergeCell ref="E116:F116"/>
    <mergeCell ref="E117:F117"/>
    <mergeCell ref="E118:F118"/>
    <mergeCell ref="E119:F119"/>
    <mergeCell ref="E120:F120"/>
    <mergeCell ref="C106:K106"/>
    <mergeCell ref="C107:F107"/>
    <mergeCell ref="D108:F108"/>
    <mergeCell ref="C109:C119"/>
    <mergeCell ref="E109:F109"/>
    <mergeCell ref="E110:F110"/>
    <mergeCell ref="E111:F111"/>
    <mergeCell ref="E112:F112"/>
    <mergeCell ref="E113:F113"/>
    <mergeCell ref="D114:F114"/>
    <mergeCell ref="D127:F127"/>
    <mergeCell ref="E128:F128"/>
    <mergeCell ref="E129:F129"/>
    <mergeCell ref="E130:F130"/>
    <mergeCell ref="E131:F131"/>
    <mergeCell ref="E132:F132"/>
    <mergeCell ref="C121:F121"/>
    <mergeCell ref="C122:K122"/>
    <mergeCell ref="C123:F123"/>
    <mergeCell ref="C124:K124"/>
    <mergeCell ref="C125:F125"/>
    <mergeCell ref="C126:F126"/>
    <mergeCell ref="D139:F139"/>
    <mergeCell ref="E140:F140"/>
    <mergeCell ref="E141:F141"/>
    <mergeCell ref="D142:F142"/>
    <mergeCell ref="C143:F143"/>
    <mergeCell ref="C144:K144"/>
    <mergeCell ref="E133:F133"/>
    <mergeCell ref="E134:F134"/>
    <mergeCell ref="D135:F135"/>
    <mergeCell ref="D136:F136"/>
    <mergeCell ref="E137:F137"/>
    <mergeCell ref="E138:F138"/>
    <mergeCell ref="C145:F145"/>
    <mergeCell ref="C146:C163"/>
    <mergeCell ref="D146:F146"/>
    <mergeCell ref="E147:F147"/>
    <mergeCell ref="E148:F148"/>
    <mergeCell ref="E149:F149"/>
    <mergeCell ref="E150:F150"/>
    <mergeCell ref="E151:F151"/>
    <mergeCell ref="E152:F152"/>
    <mergeCell ref="E153:F153"/>
    <mergeCell ref="D160:F160"/>
    <mergeCell ref="E161:F161"/>
    <mergeCell ref="E162:F162"/>
    <mergeCell ref="E163:F163"/>
    <mergeCell ref="C164:F164"/>
    <mergeCell ref="C165:F165"/>
    <mergeCell ref="D154:F154"/>
    <mergeCell ref="E155:F155"/>
    <mergeCell ref="E156:F156"/>
    <mergeCell ref="E157:F157"/>
    <mergeCell ref="E158:F158"/>
    <mergeCell ref="D159:F159"/>
    <mergeCell ref="C166:K166"/>
    <mergeCell ref="C167:K167"/>
    <mergeCell ref="C168:F168"/>
    <mergeCell ref="C169:C196"/>
    <mergeCell ref="D169:F169"/>
    <mergeCell ref="E170:F170"/>
    <mergeCell ref="E174:F174"/>
    <mergeCell ref="E175:F175"/>
    <mergeCell ref="E176:F176"/>
    <mergeCell ref="E177:F177"/>
    <mergeCell ref="D186:F186"/>
    <mergeCell ref="E187:F187"/>
    <mergeCell ref="E191:F191"/>
    <mergeCell ref="D192:F192"/>
    <mergeCell ref="D193:F193"/>
    <mergeCell ref="E194:F194"/>
    <mergeCell ref="E178:F178"/>
    <mergeCell ref="D179:F179"/>
    <mergeCell ref="E180:F180"/>
    <mergeCell ref="E181:F181"/>
    <mergeCell ref="E182:F182"/>
    <mergeCell ref="E183:F183"/>
    <mergeCell ref="E195:F195"/>
    <mergeCell ref="E196:F196"/>
    <mergeCell ref="C197:F197"/>
    <mergeCell ref="C198:K198"/>
    <mergeCell ref="C199:F199"/>
    <mergeCell ref="C200:C224"/>
    <mergeCell ref="D200:F200"/>
    <mergeCell ref="E201:F201"/>
    <mergeCell ref="E204:F204"/>
    <mergeCell ref="E205:F205"/>
    <mergeCell ref="D212:F212"/>
    <mergeCell ref="E213:F213"/>
    <mergeCell ref="E214:F214"/>
    <mergeCell ref="E215:F215"/>
    <mergeCell ref="E216:F216"/>
    <mergeCell ref="D217:F217"/>
    <mergeCell ref="E206:F206"/>
    <mergeCell ref="D207:F207"/>
    <mergeCell ref="E208:F208"/>
    <mergeCell ref="E209:F209"/>
    <mergeCell ref="E210:F210"/>
    <mergeCell ref="E211:F211"/>
    <mergeCell ref="C228:F228"/>
    <mergeCell ref="C230:K230"/>
    <mergeCell ref="C231:F231"/>
    <mergeCell ref="C232:K232"/>
    <mergeCell ref="C233:F233"/>
    <mergeCell ref="C234:F234"/>
    <mergeCell ref="D218:F218"/>
    <mergeCell ref="E219:F219"/>
    <mergeCell ref="E223:F223"/>
    <mergeCell ref="D224:F224"/>
    <mergeCell ref="C225:F225"/>
    <mergeCell ref="C226:F226"/>
    <mergeCell ref="C241:F241"/>
    <mergeCell ref="C242:F242"/>
    <mergeCell ref="C243:F243"/>
    <mergeCell ref="C244:K244"/>
    <mergeCell ref="C245:K245"/>
    <mergeCell ref="C246:F246"/>
    <mergeCell ref="C235:F235"/>
    <mergeCell ref="C236:K236"/>
    <mergeCell ref="C237:K237"/>
    <mergeCell ref="C238:F238"/>
    <mergeCell ref="C239:F239"/>
    <mergeCell ref="C240:F240"/>
    <mergeCell ref="C253:F253"/>
    <mergeCell ref="C254:F254"/>
    <mergeCell ref="C255:F255"/>
    <mergeCell ref="C256:F256"/>
    <mergeCell ref="C257:F257"/>
    <mergeCell ref="C258:F258"/>
    <mergeCell ref="C247:F247"/>
    <mergeCell ref="C248:F248"/>
    <mergeCell ref="C249:F249"/>
    <mergeCell ref="C250:K250"/>
    <mergeCell ref="C251:K251"/>
    <mergeCell ref="C252:F252"/>
    <mergeCell ref="C265:F265"/>
    <mergeCell ref="C266:F266"/>
    <mergeCell ref="C267:F267"/>
    <mergeCell ref="C268:F268"/>
    <mergeCell ref="C259:F259"/>
    <mergeCell ref="C260:F260"/>
    <mergeCell ref="C261:K261"/>
    <mergeCell ref="C262:K262"/>
    <mergeCell ref="C263:F263"/>
    <mergeCell ref="C264:F264"/>
  </mergeCells>
  <conditionalFormatting sqref="G12:I23 G27:I43 G46:I55 G84:K84 G95:K95 G97:K101 G200:I224 G228:K228 G233:K235 G238:K243 G246:K249 G252:K260 G263:K268 G108:I119 G169:I196 K12:K23 K27:K43 K46:K55 G58:K65 G68:K81 G87:K92 K108:K119 G127:K142 G146:K163 K169:K196 K200:K224">
    <cfRule type="expression" dxfId="177" priority="10">
      <formula>G$7=""</formula>
    </cfRule>
  </conditionalFormatting>
  <conditionalFormatting sqref="H120:I120 K120">
    <cfRule type="expression" dxfId="176" priority="8">
      <formula>H$7=""</formula>
    </cfRule>
  </conditionalFormatting>
  <conditionalFormatting sqref="G120">
    <cfRule type="expression" dxfId="175" priority="9">
      <formula>G$7=""</formula>
    </cfRule>
  </conditionalFormatting>
  <conditionalFormatting sqref="J12:J23">
    <cfRule type="expression" dxfId="174" priority="7">
      <formula>J$7=""</formula>
    </cfRule>
  </conditionalFormatting>
  <conditionalFormatting sqref="J27:J43">
    <cfRule type="expression" dxfId="173" priority="6">
      <formula>J$7=""</formula>
    </cfRule>
  </conditionalFormatting>
  <conditionalFormatting sqref="J46:J55">
    <cfRule type="expression" dxfId="172" priority="5">
      <formula>J$7=""</formula>
    </cfRule>
  </conditionalFormatting>
  <conditionalFormatting sqref="J108:J119">
    <cfRule type="expression" dxfId="171" priority="4">
      <formula>J$7=""</formula>
    </cfRule>
  </conditionalFormatting>
  <conditionalFormatting sqref="J120">
    <cfRule type="expression" dxfId="170" priority="3">
      <formula>J$7=""</formula>
    </cfRule>
  </conditionalFormatting>
  <conditionalFormatting sqref="J169:J196">
    <cfRule type="expression" dxfId="169" priority="2">
      <formula>J$7=""</formula>
    </cfRule>
  </conditionalFormatting>
  <conditionalFormatting sqref="J200:J224">
    <cfRule type="expression" dxfId="168" priority="1">
      <formula>J$7=""</formula>
    </cfRule>
  </conditionalFormatting>
  <dataValidations count="4">
    <dataValidation type="list" allowBlank="1" showInputMessage="1" showErrorMessage="1" sqref="G7:K7" xr:uid="{FB6ADAD7-82D2-4B87-8ACB-730272DEF7CC}">
      <formula1>"Audited,Unaudited,Provisional,Projection"</formula1>
    </dataValidation>
    <dataValidation type="list" allowBlank="1" showInputMessage="1" showErrorMessage="1" sqref="K3:K4 J3" xr:uid="{A9E29A0E-2D2A-4DAB-86FA-9794C88AD8B9}">
      <formula1>"Actuals, Thousands, Lakhs, Millions, Crores"</formula1>
    </dataValidation>
    <dataValidation type="date" operator="lessThan" allowBlank="1" showInputMessage="1" showErrorMessage="1" sqref="G10:K10" xr:uid="{1CCCAD95-5A4C-4A58-8745-E8CB4611E8A2}">
      <formula1>H10</formula1>
    </dataValidation>
    <dataValidation type="list" allowBlank="1" showInputMessage="1" showErrorMessage="1" sqref="G9:K9" xr:uid="{3F6DEEA5-64D7-4A9D-8B0D-11D1D4944C16}">
      <formula1>"Material Qualification,Unqualified,No opinion / Unknown"</formula1>
    </dataValidation>
  </dataValidations>
  <pageMargins left="0.7" right="0.7" top="0.75" bottom="0.75" header="0.3" footer="0.3"/>
  <pageSetup paperSize="9" scale="46" fitToHeight="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C153"/>
  <sheetViews>
    <sheetView showGridLines="0" workbookViewId="0">
      <selection activeCell="C8" sqref="C8"/>
    </sheetView>
  </sheetViews>
  <sheetFormatPr defaultRowHeight="15"/>
  <cols>
    <col min="1" max="1" width="33.5" style="34" customWidth="1"/>
    <col min="2" max="2" width="11.875" style="34" customWidth="1"/>
    <col min="3" max="3" width="10.5" style="34" customWidth="1"/>
    <col min="4" max="4" width="11.125" style="54" customWidth="1"/>
    <col min="5" max="5" width="10.5" style="54" customWidth="1"/>
    <col min="6" max="6" width="10.125" style="54" customWidth="1"/>
    <col min="7" max="7" width="10.5" style="54" customWidth="1"/>
    <col min="8" max="8" width="10.375" style="54" customWidth="1"/>
    <col min="9" max="9" width="10.5" style="54" customWidth="1"/>
    <col min="10" max="10" width="16.125" style="34" customWidth="1"/>
    <col min="11" max="237" width="9" style="34"/>
    <col min="238" max="16384" width="9" style="1"/>
  </cols>
  <sheetData>
    <row r="1" spans="1:12" ht="15.75" thickBot="1"/>
    <row r="2" spans="1:12">
      <c r="A2" s="1116">
        <f>'Financial Statement4'!F3</f>
        <v>0</v>
      </c>
      <c r="B2" s="1117"/>
      <c r="C2" s="1117"/>
      <c r="D2" s="1117"/>
      <c r="E2" s="1117"/>
      <c r="F2" s="1117"/>
      <c r="G2" s="1117"/>
      <c r="H2" s="1117"/>
      <c r="I2" s="1118"/>
    </row>
    <row r="3" spans="1:12">
      <c r="A3" s="1119"/>
      <c r="B3" s="1120"/>
      <c r="C3" s="1120"/>
      <c r="D3" s="1120"/>
      <c r="E3" s="1120"/>
      <c r="F3" s="1120"/>
      <c r="G3" s="1120"/>
      <c r="H3" s="1120"/>
      <c r="I3" s="1121"/>
    </row>
    <row r="4" spans="1:12">
      <c r="A4" s="562" t="s">
        <v>133</v>
      </c>
      <c r="B4" s="1153">
        <f>'Financial Statement4'!F4</f>
        <v>0</v>
      </c>
      <c r="C4" s="1154"/>
      <c r="D4" s="1154"/>
      <c r="E4" s="1154"/>
      <c r="F4" s="1154"/>
      <c r="G4" s="563"/>
      <c r="H4" s="564" t="s">
        <v>609</v>
      </c>
      <c r="I4" s="565" t="str">
        <f>'Ratio Sheet 2'!I4</f>
        <v>Lakhs</v>
      </c>
    </row>
    <row r="5" spans="1:12" ht="15" customHeight="1">
      <c r="A5" s="1147" t="s">
        <v>18</v>
      </c>
      <c r="B5" s="566">
        <f>'Financial Statement4'!J6</f>
        <v>0</v>
      </c>
      <c r="C5" s="567" t="s">
        <v>19</v>
      </c>
      <c r="D5" s="566" t="str">
        <f>IFERROR(EDATE(B5,-12),"-")</f>
        <v>-</v>
      </c>
      <c r="E5" s="567" t="s">
        <v>19</v>
      </c>
      <c r="F5" s="566" t="str">
        <f>IFERROR(EDATE(D5,-12),"-")</f>
        <v>-</v>
      </c>
      <c r="G5" s="567" t="s">
        <v>19</v>
      </c>
      <c r="H5" s="566" t="str">
        <f>IFERROR(EDATE(F5,-12),"-")</f>
        <v>-</v>
      </c>
      <c r="I5" s="568">
        <f>IF('Financial Statement4'!$K$4="Actuals",1, IF('Financial Statement4'!$K$4="Thousands",1000, IF('Financial Statement4'!$K$4="Lakhs",100000, IF('Financial Statement4'!$K$4="Millions",1000000, IF('Financial Statement4'!$K$4="Crores",10000000,"")))))</f>
        <v>1</v>
      </c>
    </row>
    <row r="6" spans="1:12" ht="14.25" customHeight="1" thickBot="1">
      <c r="A6" s="1148"/>
      <c r="B6" s="624" t="str">
        <f>CONCATENATE("Rs."," ",$I$4)</f>
        <v>Rs. Lakhs</v>
      </c>
      <c r="C6" s="625">
        <f>B5</f>
        <v>0</v>
      </c>
      <c r="D6" s="624" t="str">
        <f>CONCATENATE("Rs."," ",$I$4)</f>
        <v>Rs. Lakhs</v>
      </c>
      <c r="E6" s="625" t="str">
        <f>D5</f>
        <v>-</v>
      </c>
      <c r="F6" s="624" t="str">
        <f>CONCATENATE("Rs."," ",$I$4)</f>
        <v>Rs. Lakhs</v>
      </c>
      <c r="G6" s="625" t="str">
        <f>F5</f>
        <v>-</v>
      </c>
      <c r="H6" s="624" t="str">
        <f>CONCATENATE("Rs."," ",$I$4)</f>
        <v>Rs. Lakhs</v>
      </c>
      <c r="I6" s="626">
        <f>IF(I4="Actuals",1, IF(I4="Thousands",1000, IF(I4="Lakhs",100000, IF(I4="Millions",1000000, IF(I4="Crores",10000000,"")))))</f>
        <v>100000</v>
      </c>
    </row>
    <row r="7" spans="1:12">
      <c r="A7" s="627" t="s">
        <v>80</v>
      </c>
      <c r="B7" s="628">
        <f>IFERROR('Financial Statement4'!J91,"-")</f>
        <v>0</v>
      </c>
      <c r="C7" s="629"/>
      <c r="D7" s="628">
        <f>IFERROR('Financial Statement4'!I91,"-")</f>
        <v>0</v>
      </c>
      <c r="E7" s="629"/>
      <c r="F7" s="628">
        <f>IFERROR('Financial Statement4'!H91,"-")</f>
        <v>0</v>
      </c>
      <c r="G7" s="629"/>
      <c r="H7" s="628">
        <f>IFERROR('Financial Statement4'!G91,"-")</f>
        <v>0</v>
      </c>
      <c r="I7" s="630"/>
    </row>
    <row r="8" spans="1:12">
      <c r="A8" s="511" t="s">
        <v>149</v>
      </c>
      <c r="B8" s="512">
        <f>IFERROR(('Financial Statement4'!J13+'Financial Statement4'!J17+'Financial Statement4'!J21-'Financial Statement4'!J23)*$I$5/$I$6,"-")</f>
        <v>0</v>
      </c>
      <c r="C8" s="512" t="str">
        <f>IFERROR((B8-D8)/D8*100,"-")</f>
        <v>-</v>
      </c>
      <c r="D8" s="512">
        <f>IFERROR(('Financial Statement4'!I13+'Financial Statement4'!I17+'Financial Statement4'!I21-'Financial Statement4'!I23)*$I$5/$I$6,"-")</f>
        <v>0</v>
      </c>
      <c r="E8" s="512" t="str">
        <f>IFERROR((D8-F8)/F8*100,"-")</f>
        <v>-</v>
      </c>
      <c r="F8" s="512">
        <f>IFERROR(('Financial Statement4'!H13+'Financial Statement4'!H17+'Financial Statement4'!H21-'Financial Statement4'!H23)*$I$5/$I$6,"-")</f>
        <v>0</v>
      </c>
      <c r="G8" s="512" t="str">
        <f>IFERROR((F8-H8)/H8*100,"-")</f>
        <v>-</v>
      </c>
      <c r="H8" s="512">
        <f>IFERROR(('Financial Statement4'!G13+'Financial Statement4'!G17+'Financial Statement4'!G21-'Financial Statement4'!G23)*$I$5/$I$6,"-")</f>
        <v>0</v>
      </c>
      <c r="I8" s="517" t="str">
        <f>IFERROR((H8-J8)/J8*100,"-")</f>
        <v>-</v>
      </c>
    </row>
    <row r="9" spans="1:12">
      <c r="A9" s="511" t="s">
        <v>150</v>
      </c>
      <c r="B9" s="512">
        <f>IFERROR(('Financial Statement4'!J22)*$I$5/$I$6,"-")</f>
        <v>0</v>
      </c>
      <c r="C9" s="512" t="str">
        <f>IFERROR((B9-D9)/D9*100,"-")</f>
        <v>-</v>
      </c>
      <c r="D9" s="512">
        <f>IFERROR(('Financial Statement4'!I22)*$I$5/$I$6,"-")</f>
        <v>0</v>
      </c>
      <c r="E9" s="512" t="str">
        <f>IFERROR((D9-F9)/F9*100,"-")</f>
        <v>-</v>
      </c>
      <c r="F9" s="512">
        <f>IFERROR(('Financial Statement4'!H22)*$I$5/$I$6,"-")</f>
        <v>0</v>
      </c>
      <c r="G9" s="512" t="str">
        <f>IFERROR((F9-H9)/H9*100,"-")</f>
        <v>-</v>
      </c>
      <c r="H9" s="512">
        <f>IFERROR(('Financial Statement4'!G22)*$I$5/$I$6,"-")</f>
        <v>0</v>
      </c>
      <c r="I9" s="517" t="str">
        <f>IFERROR((H9-J9)/J9*100,"-")</f>
        <v>-</v>
      </c>
    </row>
    <row r="10" spans="1:12">
      <c r="A10" s="554" t="s">
        <v>21</v>
      </c>
      <c r="B10" s="555">
        <f>IFERROR(+B9+B8,"0.00")</f>
        <v>0</v>
      </c>
      <c r="C10" s="556" t="str">
        <f>IFERROR((B10-D10)/D10*100,"-")</f>
        <v>-</v>
      </c>
      <c r="D10" s="555">
        <f>IFERROR(+D9+D8,"0.00")</f>
        <v>0</v>
      </c>
      <c r="E10" s="556" t="str">
        <f>IFERROR((D10-F10)/F10*100,"-")</f>
        <v>-</v>
      </c>
      <c r="F10" s="555">
        <f>IFERROR(+F9+F8,"0.00")</f>
        <v>0</v>
      </c>
      <c r="G10" s="556" t="str">
        <f>IFERROR((F10-H10)/H10*100,"-")</f>
        <v>-</v>
      </c>
      <c r="H10" s="555">
        <f>IFERROR(+H9+H8,"0.00")</f>
        <v>0</v>
      </c>
      <c r="I10" s="619" t="str">
        <f>IFERROR((H10-J10)/J10*100,"-")</f>
        <v>-</v>
      </c>
    </row>
    <row r="11" spans="1:12" s="34" customFormat="1" ht="29.25" customHeight="1">
      <c r="A11" s="513"/>
      <c r="B11" s="514"/>
      <c r="C11" s="515" t="str">
        <f>CONCATENATE("Cost % of sales of ",YEAR(B5))</f>
        <v>Cost % of sales of 1900</v>
      </c>
      <c r="D11" s="514"/>
      <c r="E11" s="515" t="e">
        <f>CONCATENATE("Cost % of sales of ",YEAR(D5))</f>
        <v>#VALUE!</v>
      </c>
      <c r="F11" s="514"/>
      <c r="G11" s="515" t="e">
        <f>CONCATENATE("Cost % of sales of ",YEAR(F5))</f>
        <v>#VALUE!</v>
      </c>
      <c r="H11" s="514"/>
      <c r="I11" s="516" t="e">
        <f>CONCATENATE("Cost % of sales of ",YEAR(H5))</f>
        <v>#VALUE!</v>
      </c>
    </row>
    <row r="12" spans="1:12">
      <c r="A12" s="554" t="s">
        <v>192</v>
      </c>
      <c r="B12" s="555">
        <f>IFERROR(B13+B17+B18,"0.00")</f>
        <v>0</v>
      </c>
      <c r="C12" s="556"/>
      <c r="D12" s="555">
        <f>IFERROR(D13+D17+D18,"0.00")</f>
        <v>0</v>
      </c>
      <c r="E12" s="556"/>
      <c r="F12" s="555">
        <f>IFERROR(F13+F17+F18,"0.00")</f>
        <v>0</v>
      </c>
      <c r="G12" s="556"/>
      <c r="H12" s="555">
        <f>IFERROR(H13+H17+H18,"0.00")</f>
        <v>0</v>
      </c>
      <c r="I12" s="619"/>
    </row>
    <row r="13" spans="1:12" ht="30">
      <c r="A13" s="554" t="s">
        <v>191</v>
      </c>
      <c r="B13" s="555">
        <f>IFERROR(+B14+B15-B16,"0.00")</f>
        <v>0</v>
      </c>
      <c r="C13" s="556" t="str">
        <f>IFERROR(B13/$B$8*100,"-")</f>
        <v>-</v>
      </c>
      <c r="D13" s="555">
        <f>IFERROR(+D14+D15-D16,"0.00")</f>
        <v>0</v>
      </c>
      <c r="E13" s="556" t="str">
        <f>IFERROR(D13/$B$8*100,"-")</f>
        <v>-</v>
      </c>
      <c r="F13" s="555">
        <f>IFERROR(+F14+F15-F16,"0.00")</f>
        <v>0</v>
      </c>
      <c r="G13" s="556" t="str">
        <f>IFERROR(F13/$B$8*100,"-")</f>
        <v>-</v>
      </c>
      <c r="H13" s="555">
        <f>IFERROR(+H14+H15-H16,"0.00")</f>
        <v>0</v>
      </c>
      <c r="I13" s="619" t="str">
        <f>IFERROR(H13/$B$8*100,"-")</f>
        <v>-</v>
      </c>
    </row>
    <row r="14" spans="1:12">
      <c r="A14" s="518" t="s">
        <v>188</v>
      </c>
      <c r="B14" s="512">
        <f>IFERROR(('Financial Statement4'!J29+'Financial Statement4'!J33+'Financial Statement4'!J36)*$I$5/$I$6,"-")</f>
        <v>0</v>
      </c>
      <c r="C14" s="512"/>
      <c r="D14" s="512">
        <f>IFERROR(('Financial Statement4'!I29+'Financial Statement4'!I33+'Financial Statement4'!I36)*$I$5/$I$6,"-")</f>
        <v>0</v>
      </c>
      <c r="E14" s="512"/>
      <c r="F14" s="512">
        <f>IFERROR(('Financial Statement4'!H29+'Financial Statement4'!H33+'Financial Statement4'!H36)*$I$5/$I$6,"-")</f>
        <v>0</v>
      </c>
      <c r="G14" s="512"/>
      <c r="H14" s="512">
        <f>IFERROR(('Financial Statement4'!G29+'Financial Statement4'!G33+'Financial Statement4'!G36)*$I$5/$I$6,"-")</f>
        <v>0</v>
      </c>
      <c r="I14" s="517"/>
    </row>
    <row r="15" spans="1:12">
      <c r="A15" s="518" t="s">
        <v>189</v>
      </c>
      <c r="B15" s="512">
        <f>IFERROR(('Financial Statement4'!J30+'Financial Statement4'!J37)*$I$5/$I$6,"-")</f>
        <v>0</v>
      </c>
      <c r="C15" s="512"/>
      <c r="D15" s="512">
        <f>IFERROR(('Financial Statement4'!I30+'Financial Statement4'!I37)*$I$5/$I$6,"-")</f>
        <v>0</v>
      </c>
      <c r="E15" s="512"/>
      <c r="F15" s="512">
        <f>IFERROR(('Financial Statement4'!H30+'Financial Statement4'!H37)*$I$5/$I$6,"-")</f>
        <v>0</v>
      </c>
      <c r="G15" s="512"/>
      <c r="H15" s="512">
        <f>IFERROR(('Financial Statement4'!G30+'Financial Statement4'!G37)*$I$5/$I$6,"-")</f>
        <v>0</v>
      </c>
      <c r="I15" s="517"/>
      <c r="L15" s="34" t="s">
        <v>336</v>
      </c>
    </row>
    <row r="16" spans="1:12">
      <c r="A16" s="518" t="s">
        <v>190</v>
      </c>
      <c r="B16" s="512">
        <f>IFERROR(('Financial Statement4'!J31+'Financial Statement4'!J34+'Financial Statement4'!J38)*$I$5/$I$6,"-")</f>
        <v>0</v>
      </c>
      <c r="C16" s="512"/>
      <c r="D16" s="512">
        <f>IFERROR(('Financial Statement4'!I31+'Financial Statement4'!I34+'Financial Statement4'!I38)*$I$5/$I$6,"-")</f>
        <v>0</v>
      </c>
      <c r="E16" s="512"/>
      <c r="F16" s="512">
        <f>IFERROR(('Financial Statement4'!H31+'Financial Statement4'!H34+'Financial Statement4'!H38)*$I$5/$I$6,"-")</f>
        <v>0</v>
      </c>
      <c r="G16" s="512"/>
      <c r="H16" s="512">
        <f>IFERROR(('Financial Statement4'!G31+'Financial Statement4'!G34+'Financial Statement4'!G38)*$I$5/$I$6,"-")</f>
        <v>0</v>
      </c>
      <c r="I16" s="517"/>
    </row>
    <row r="17" spans="1:237" s="144" customFormat="1" ht="45">
      <c r="A17" s="518" t="s">
        <v>127</v>
      </c>
      <c r="B17" s="512">
        <f>IFERROR(('Financial Statement4'!J41+'Financial Statement4'!J42+'Financial Statement4'!J43)*$I$5/$I$6,"-")</f>
        <v>0</v>
      </c>
      <c r="C17" s="515" t="str">
        <f>IFERROR(B17/$B$8*100,"-")</f>
        <v>-</v>
      </c>
      <c r="D17" s="512">
        <f>IFERROR(('Financial Statement4'!I41+'Financial Statement4'!I42+'Financial Statement4'!I43)*$I$5/$I$6,"-")</f>
        <v>0</v>
      </c>
      <c r="E17" s="515" t="str">
        <f>IFERROR(D17/$B$8*100,"-")</f>
        <v>-</v>
      </c>
      <c r="F17" s="512">
        <f>IFERROR(('Financial Statement4'!H41+'Financial Statement4'!H42+'Financial Statement4'!H43)*$I$5/$I$6,"-")</f>
        <v>0</v>
      </c>
      <c r="G17" s="515" t="str">
        <f>IFERROR(F17/$B$8*100,"-")</f>
        <v>-</v>
      </c>
      <c r="H17" s="512">
        <f>IFERROR(('Financial Statement4'!G41+'Financial Statement4'!G42+'Financial Statement4'!G43)*$I$5/$I$6,"-")</f>
        <v>0</v>
      </c>
      <c r="I17" s="516" t="str">
        <f>IFERROR(H17/$B$8*100,"-")</f>
        <v>-</v>
      </c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  <c r="BH17" s="143"/>
      <c r="BI17" s="143"/>
      <c r="BJ17" s="143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143"/>
      <c r="CA17" s="143"/>
      <c r="CB17" s="143"/>
      <c r="CC17" s="143"/>
      <c r="CD17" s="143"/>
      <c r="CE17" s="143"/>
      <c r="CF17" s="143"/>
      <c r="CG17" s="143"/>
      <c r="CH17" s="143"/>
      <c r="CI17" s="143"/>
      <c r="CJ17" s="143"/>
      <c r="CK17" s="143"/>
      <c r="CL17" s="143"/>
      <c r="CM17" s="143"/>
      <c r="CN17" s="143"/>
      <c r="CO17" s="143"/>
      <c r="CP17" s="143"/>
      <c r="CQ17" s="143"/>
      <c r="CR17" s="143"/>
      <c r="CS17" s="143"/>
      <c r="CT17" s="143"/>
      <c r="CU17" s="143"/>
      <c r="CV17" s="143"/>
      <c r="CW17" s="143"/>
      <c r="CX17" s="143"/>
      <c r="CY17" s="143"/>
      <c r="CZ17" s="143"/>
      <c r="DA17" s="143"/>
      <c r="DB17" s="143"/>
      <c r="DC17" s="143"/>
      <c r="DD17" s="143"/>
      <c r="DE17" s="143"/>
      <c r="DF17" s="143"/>
      <c r="DG17" s="143"/>
      <c r="DH17" s="143"/>
      <c r="DI17" s="143"/>
      <c r="DJ17" s="143"/>
      <c r="DK17" s="143"/>
      <c r="DL17" s="143"/>
      <c r="DM17" s="143"/>
      <c r="DN17" s="143"/>
      <c r="DO17" s="143"/>
      <c r="DP17" s="143"/>
      <c r="DQ17" s="143"/>
      <c r="DR17" s="143"/>
      <c r="DS17" s="143"/>
      <c r="DT17" s="143"/>
      <c r="DU17" s="143"/>
      <c r="DV17" s="143"/>
      <c r="DW17" s="143"/>
      <c r="DX17" s="143"/>
      <c r="DY17" s="143"/>
      <c r="DZ17" s="143"/>
      <c r="EA17" s="143"/>
      <c r="EB17" s="143"/>
      <c r="EC17" s="143"/>
      <c r="ED17" s="143"/>
      <c r="EE17" s="143"/>
      <c r="EF17" s="143"/>
      <c r="EG17" s="143"/>
      <c r="EH17" s="143"/>
      <c r="EI17" s="143"/>
      <c r="EJ17" s="143"/>
      <c r="EK17" s="143"/>
      <c r="EL17" s="143"/>
      <c r="EM17" s="143"/>
      <c r="EN17" s="143"/>
      <c r="EO17" s="143"/>
      <c r="EP17" s="143"/>
      <c r="EQ17" s="143"/>
      <c r="ER17" s="143"/>
      <c r="ES17" s="143"/>
      <c r="ET17" s="143"/>
      <c r="EU17" s="143"/>
      <c r="EV17" s="143"/>
      <c r="EW17" s="143"/>
      <c r="EX17" s="143"/>
      <c r="EY17" s="143"/>
      <c r="EZ17" s="143"/>
      <c r="FA17" s="143"/>
      <c r="FB17" s="143"/>
      <c r="FC17" s="143"/>
      <c r="FD17" s="143"/>
      <c r="FE17" s="143"/>
      <c r="FF17" s="143"/>
      <c r="FG17" s="143"/>
      <c r="FH17" s="143"/>
      <c r="FI17" s="143"/>
      <c r="FJ17" s="143"/>
      <c r="FK17" s="143"/>
      <c r="FL17" s="143"/>
      <c r="FM17" s="143"/>
      <c r="FN17" s="143"/>
      <c r="FO17" s="143"/>
      <c r="FP17" s="143"/>
      <c r="FQ17" s="143"/>
      <c r="FR17" s="143"/>
      <c r="FS17" s="143"/>
      <c r="FT17" s="143"/>
      <c r="FU17" s="143"/>
      <c r="FV17" s="143"/>
      <c r="FW17" s="143"/>
      <c r="FX17" s="143"/>
      <c r="FY17" s="143"/>
      <c r="FZ17" s="143"/>
      <c r="GA17" s="143"/>
      <c r="GB17" s="143"/>
      <c r="GC17" s="143"/>
      <c r="GD17" s="143"/>
      <c r="GE17" s="143"/>
      <c r="GF17" s="143"/>
      <c r="GG17" s="143"/>
      <c r="GH17" s="143"/>
      <c r="GI17" s="143"/>
      <c r="GJ17" s="143"/>
      <c r="GK17" s="143"/>
      <c r="GL17" s="143"/>
      <c r="GM17" s="143"/>
      <c r="GN17" s="143"/>
      <c r="GO17" s="143"/>
      <c r="GP17" s="143"/>
      <c r="GQ17" s="143"/>
      <c r="GR17" s="143"/>
      <c r="GS17" s="143"/>
      <c r="GT17" s="143"/>
      <c r="GU17" s="143"/>
      <c r="GV17" s="143"/>
      <c r="GW17" s="143"/>
      <c r="GX17" s="143"/>
      <c r="GY17" s="143"/>
      <c r="GZ17" s="143"/>
      <c r="HA17" s="143"/>
      <c r="HB17" s="143"/>
      <c r="HC17" s="143"/>
      <c r="HD17" s="143"/>
      <c r="HE17" s="143"/>
      <c r="HF17" s="143"/>
      <c r="HG17" s="143"/>
      <c r="HH17" s="143"/>
      <c r="HI17" s="143"/>
      <c r="HJ17" s="143"/>
      <c r="HK17" s="143"/>
      <c r="HL17" s="143"/>
      <c r="HM17" s="143"/>
      <c r="HN17" s="143"/>
      <c r="HO17" s="143"/>
      <c r="HP17" s="143"/>
      <c r="HQ17" s="143"/>
      <c r="HR17" s="143"/>
      <c r="HS17" s="143"/>
      <c r="HT17" s="143"/>
      <c r="HU17" s="143"/>
      <c r="HV17" s="143"/>
      <c r="HW17" s="143"/>
      <c r="HX17" s="143"/>
      <c r="HY17" s="143"/>
      <c r="HZ17" s="143"/>
      <c r="IA17" s="143"/>
      <c r="IB17" s="143"/>
      <c r="IC17" s="143"/>
    </row>
    <row r="18" spans="1:237" s="144" customFormat="1">
      <c r="A18" s="518" t="s">
        <v>124</v>
      </c>
      <c r="B18" s="512">
        <f>IFERROR(('Financial Statement4'!J40)*$I$5/$I$6,"-")</f>
        <v>0</v>
      </c>
      <c r="C18" s="515" t="str">
        <f>IFERROR(B18/$B$8*100,"-")</f>
        <v>-</v>
      </c>
      <c r="D18" s="512">
        <f>IFERROR(('Financial Statement4'!I40)*$I$5/$I$6,"-")</f>
        <v>0</v>
      </c>
      <c r="E18" s="515" t="str">
        <f>IFERROR(D18/$B$8*100,"-")</f>
        <v>-</v>
      </c>
      <c r="F18" s="512">
        <f>IFERROR(('Financial Statement4'!H40)*$I$5/$I$6,"-")</f>
        <v>0</v>
      </c>
      <c r="G18" s="515" t="str">
        <f>IFERROR(F18/$B$8*100,"-")</f>
        <v>-</v>
      </c>
      <c r="H18" s="512">
        <f>IFERROR(('Financial Statement4'!G40)*$I$5/$I$6,"-")</f>
        <v>0</v>
      </c>
      <c r="I18" s="516" t="str">
        <f>IFERROR(H18/$B$8*100,"-")</f>
        <v>-</v>
      </c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I18" s="143"/>
      <c r="BJ18" s="143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143"/>
      <c r="CA18" s="143"/>
      <c r="CB18" s="143"/>
      <c r="CC18" s="143"/>
      <c r="CD18" s="143"/>
      <c r="CE18" s="143"/>
      <c r="CF18" s="143"/>
      <c r="CG18" s="143"/>
      <c r="CH18" s="143"/>
      <c r="CI18" s="143"/>
      <c r="CJ18" s="143"/>
      <c r="CK18" s="143"/>
      <c r="CL18" s="143"/>
      <c r="CM18" s="143"/>
      <c r="CN18" s="143"/>
      <c r="CO18" s="143"/>
      <c r="CP18" s="143"/>
      <c r="CQ18" s="143"/>
      <c r="CR18" s="143"/>
      <c r="CS18" s="143"/>
      <c r="CT18" s="143"/>
      <c r="CU18" s="143"/>
      <c r="CV18" s="143"/>
      <c r="CW18" s="143"/>
      <c r="CX18" s="143"/>
      <c r="CY18" s="143"/>
      <c r="CZ18" s="143"/>
      <c r="DA18" s="143"/>
      <c r="DB18" s="143"/>
      <c r="DC18" s="143"/>
      <c r="DD18" s="143"/>
      <c r="DE18" s="143"/>
      <c r="DF18" s="143"/>
      <c r="DG18" s="143"/>
      <c r="DH18" s="143"/>
      <c r="DI18" s="143"/>
      <c r="DJ18" s="143"/>
      <c r="DK18" s="143"/>
      <c r="DL18" s="143"/>
      <c r="DM18" s="143"/>
      <c r="DN18" s="143"/>
      <c r="DO18" s="143"/>
      <c r="DP18" s="143"/>
      <c r="DQ18" s="143"/>
      <c r="DR18" s="143"/>
      <c r="DS18" s="143"/>
      <c r="DT18" s="143"/>
      <c r="DU18" s="143"/>
      <c r="DV18" s="143"/>
      <c r="DW18" s="143"/>
      <c r="DX18" s="143"/>
      <c r="DY18" s="143"/>
      <c r="DZ18" s="143"/>
      <c r="EA18" s="143"/>
      <c r="EB18" s="143"/>
      <c r="EC18" s="143"/>
      <c r="ED18" s="143"/>
      <c r="EE18" s="143"/>
      <c r="EF18" s="143"/>
      <c r="EG18" s="143"/>
      <c r="EH18" s="143"/>
      <c r="EI18" s="143"/>
      <c r="EJ18" s="143"/>
      <c r="EK18" s="143"/>
      <c r="EL18" s="143"/>
      <c r="EM18" s="143"/>
      <c r="EN18" s="143"/>
      <c r="EO18" s="143"/>
      <c r="EP18" s="143"/>
      <c r="EQ18" s="143"/>
      <c r="ER18" s="143"/>
      <c r="ES18" s="143"/>
      <c r="ET18" s="143"/>
      <c r="EU18" s="143"/>
      <c r="EV18" s="143"/>
      <c r="EW18" s="143"/>
      <c r="EX18" s="143"/>
      <c r="EY18" s="143"/>
      <c r="EZ18" s="143"/>
      <c r="FA18" s="143"/>
      <c r="FB18" s="143"/>
      <c r="FC18" s="143"/>
      <c r="FD18" s="143"/>
      <c r="FE18" s="143"/>
      <c r="FF18" s="143"/>
      <c r="FG18" s="143"/>
      <c r="FH18" s="143"/>
      <c r="FI18" s="143"/>
      <c r="FJ18" s="143"/>
      <c r="FK18" s="143"/>
      <c r="FL18" s="143"/>
      <c r="FM18" s="143"/>
      <c r="FN18" s="143"/>
      <c r="FO18" s="143"/>
      <c r="FP18" s="143"/>
      <c r="FQ18" s="143"/>
      <c r="FR18" s="143"/>
      <c r="FS18" s="143"/>
      <c r="FT18" s="143"/>
      <c r="FU18" s="143"/>
      <c r="FV18" s="143"/>
      <c r="FW18" s="143"/>
      <c r="FX18" s="143"/>
      <c r="FY18" s="143"/>
      <c r="FZ18" s="143"/>
      <c r="GA18" s="143"/>
      <c r="GB18" s="143"/>
      <c r="GC18" s="143"/>
      <c r="GD18" s="143"/>
      <c r="GE18" s="143"/>
      <c r="GF18" s="143"/>
      <c r="GG18" s="143"/>
      <c r="GH18" s="143"/>
      <c r="GI18" s="143"/>
      <c r="GJ18" s="143"/>
      <c r="GK18" s="143"/>
      <c r="GL18" s="143"/>
      <c r="GM18" s="143"/>
      <c r="GN18" s="143"/>
      <c r="GO18" s="143"/>
      <c r="GP18" s="143"/>
      <c r="GQ18" s="143"/>
      <c r="GR18" s="143"/>
      <c r="GS18" s="143"/>
      <c r="GT18" s="143"/>
      <c r="GU18" s="143"/>
      <c r="GV18" s="143"/>
      <c r="GW18" s="143"/>
      <c r="GX18" s="143"/>
      <c r="GY18" s="143"/>
      <c r="GZ18" s="143"/>
      <c r="HA18" s="143"/>
      <c r="HB18" s="143"/>
      <c r="HC18" s="143"/>
      <c r="HD18" s="143"/>
      <c r="HE18" s="143"/>
      <c r="HF18" s="143"/>
      <c r="HG18" s="143"/>
      <c r="HH18" s="143"/>
      <c r="HI18" s="143"/>
      <c r="HJ18" s="143"/>
      <c r="HK18" s="143"/>
      <c r="HL18" s="143"/>
      <c r="HM18" s="143"/>
      <c r="HN18" s="143"/>
      <c r="HO18" s="143"/>
      <c r="HP18" s="143"/>
      <c r="HQ18" s="143"/>
      <c r="HR18" s="143"/>
      <c r="HS18" s="143"/>
      <c r="HT18" s="143"/>
      <c r="HU18" s="143"/>
      <c r="HV18" s="143"/>
      <c r="HW18" s="143"/>
      <c r="HX18" s="143"/>
      <c r="HY18" s="143"/>
      <c r="HZ18" s="143"/>
      <c r="IA18" s="143"/>
      <c r="IB18" s="143"/>
      <c r="IC18" s="143"/>
    </row>
    <row r="19" spans="1:237">
      <c r="A19" s="554" t="s">
        <v>152</v>
      </c>
      <c r="B19" s="555">
        <f>IFERROR(B10-B13-B17-B18,"0.00")</f>
        <v>0</v>
      </c>
      <c r="C19" s="556" t="str">
        <f>IFERROR(B19/$B$8*100,"-")</f>
        <v>-</v>
      </c>
      <c r="D19" s="555">
        <f>IFERROR(D10-D13-D17-D18,"0.00")</f>
        <v>0</v>
      </c>
      <c r="E19" s="556" t="str">
        <f>IFERROR(D19/$B$8*100,"-")</f>
        <v>-</v>
      </c>
      <c r="F19" s="555">
        <f>IFERROR(F10-F13-F17-F18,"0.00")</f>
        <v>0</v>
      </c>
      <c r="G19" s="556" t="str">
        <f>IFERROR(F19/$B$8*100,"-")</f>
        <v>-</v>
      </c>
      <c r="H19" s="555">
        <f>IFERROR(H10-H13-H17-H18,"0.00")</f>
        <v>0</v>
      </c>
      <c r="I19" s="619" t="str">
        <f>IFERROR(H19/$B$8*100,"-")</f>
        <v>-</v>
      </c>
    </row>
    <row r="20" spans="1:237">
      <c r="A20" s="582" t="s">
        <v>151</v>
      </c>
      <c r="B20" s="519"/>
      <c r="C20" s="512"/>
      <c r="D20" s="519"/>
      <c r="E20" s="512"/>
      <c r="F20" s="519"/>
      <c r="G20" s="512"/>
      <c r="H20" s="519"/>
      <c r="I20" s="517"/>
    </row>
    <row r="21" spans="1:237" ht="30">
      <c r="A21" s="557" t="s">
        <v>128</v>
      </c>
      <c r="B21" s="560">
        <f>IFERROR(SUM(B22:B24),"-")</f>
        <v>0</v>
      </c>
      <c r="C21" s="558" t="str">
        <f>IFERROR(B21/$B$8*100,"-")</f>
        <v>-</v>
      </c>
      <c r="D21" s="560">
        <f>IFERROR(SUM(D22:D24),"-")</f>
        <v>0</v>
      </c>
      <c r="E21" s="558" t="str">
        <f>IFERROR(D21/$B$8*100,"-")</f>
        <v>-</v>
      </c>
      <c r="F21" s="560">
        <f>IFERROR(SUM(F22:F24),"-")</f>
        <v>0</v>
      </c>
      <c r="G21" s="558" t="str">
        <f>IFERROR(F21/$B$8*100,"-")</f>
        <v>-</v>
      </c>
      <c r="H21" s="560">
        <f>IFERROR(SUM(H22:H24),"-")</f>
        <v>0</v>
      </c>
      <c r="I21" s="559" t="str">
        <f>IFERROR(H21/$B$8*100,"-")</f>
        <v>-</v>
      </c>
    </row>
    <row r="22" spans="1:237" ht="30">
      <c r="A22" s="583" t="s">
        <v>199</v>
      </c>
      <c r="B22" s="512">
        <f>IFERROR(('Financial Statement4'!J51)*$I$5/$I$6,"-")</f>
        <v>0</v>
      </c>
      <c r="C22" s="520"/>
      <c r="D22" s="512">
        <f>IFERROR(('Financial Statement4'!I51)*$I$5/$I$6,"-")</f>
        <v>0</v>
      </c>
      <c r="E22" s="520"/>
      <c r="F22" s="512">
        <f>IFERROR(('Financial Statement4'!H51)*$I$5/$I$6,"-")</f>
        <v>0</v>
      </c>
      <c r="G22" s="520"/>
      <c r="H22" s="512">
        <f>IFERROR(('Financial Statement4'!G51)*$I$5/$I$6,"-")</f>
        <v>0</v>
      </c>
      <c r="I22" s="521"/>
    </row>
    <row r="23" spans="1:237" ht="30">
      <c r="A23" s="583" t="s">
        <v>153</v>
      </c>
      <c r="B23" s="512"/>
      <c r="C23" s="520"/>
      <c r="D23" s="512"/>
      <c r="E23" s="520"/>
      <c r="F23" s="512"/>
      <c r="G23" s="520"/>
      <c r="H23" s="512"/>
      <c r="I23" s="521"/>
    </row>
    <row r="24" spans="1:237">
      <c r="A24" s="583" t="s">
        <v>183</v>
      </c>
      <c r="B24" s="512">
        <f>IFERROR(('Financial Statement4'!J47+'Financial Statement4'!J49+'Financial Statement4'!J60+'Financial Statement4'!J63+'Financial Statement4'!J65)*$I$5/$I$6,"-")</f>
        <v>0</v>
      </c>
      <c r="C24" s="520"/>
      <c r="D24" s="512">
        <f>IFERROR(('Financial Statement4'!I47+'Financial Statement4'!I49+'Financial Statement4'!I60+'Financial Statement4'!I63+'Financial Statement4'!I65)*$I$5/$I$6,"-")</f>
        <v>0</v>
      </c>
      <c r="E24" s="520"/>
      <c r="F24" s="512">
        <f>IFERROR(('Financial Statement4'!H47+'Financial Statement4'!H49+'Financial Statement4'!H60+'Financial Statement4'!H63+'Financial Statement4'!H65)*$I$5/$I$6,"-")</f>
        <v>0</v>
      </c>
      <c r="G24" s="520"/>
      <c r="H24" s="512">
        <f>IFERROR(('Financial Statement4'!G47+'Financial Statement4'!G49+'Financial Statement4'!G60+'Financial Statement4'!G63+'Financial Statement4'!G65)*$I$5/$I$6,"-")</f>
        <v>0</v>
      </c>
      <c r="I24" s="521"/>
    </row>
    <row r="25" spans="1:237" s="144" customFormat="1" ht="15" customHeight="1">
      <c r="A25" s="584" t="s">
        <v>129</v>
      </c>
      <c r="B25" s="512">
        <f>IFERROR(('Financial Statement4'!J48)*$I$5/$I$6,"-")</f>
        <v>0</v>
      </c>
      <c r="C25" s="515" t="str">
        <f>IFERROR(B25/$B$8*100,"-")</f>
        <v>-</v>
      </c>
      <c r="D25" s="512">
        <f>IFERROR(('Financial Statement4'!I48)*$I$5/$I$6,"-")</f>
        <v>0</v>
      </c>
      <c r="E25" s="515" t="str">
        <f>IFERROR(D25/$B$8*100,"-")</f>
        <v>-</v>
      </c>
      <c r="F25" s="512">
        <f>IFERROR(('Financial Statement4'!H48)*$I$5/$I$6,"-")</f>
        <v>0</v>
      </c>
      <c r="G25" s="515" t="str">
        <f>IFERROR(F25/$B$8*100,"-")</f>
        <v>-</v>
      </c>
      <c r="H25" s="512">
        <f>IFERROR(('Financial Statement4'!G48)*$I$5/$I$6,"-")</f>
        <v>0</v>
      </c>
      <c r="I25" s="516" t="str">
        <f>IFERROR(H25/$B$8*100,"-")</f>
        <v>-</v>
      </c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143"/>
      <c r="CA25" s="143"/>
      <c r="CB25" s="143"/>
      <c r="CC25" s="143"/>
      <c r="CD25" s="143"/>
      <c r="CE25" s="143"/>
      <c r="CF25" s="143"/>
      <c r="CG25" s="143"/>
      <c r="CH25" s="143"/>
      <c r="CI25" s="143"/>
      <c r="CJ25" s="143"/>
      <c r="CK25" s="143"/>
      <c r="CL25" s="143"/>
      <c r="CM25" s="143"/>
      <c r="CN25" s="143"/>
      <c r="CO25" s="143"/>
      <c r="CP25" s="143"/>
      <c r="CQ25" s="143"/>
      <c r="CR25" s="143"/>
      <c r="CS25" s="143"/>
      <c r="CT25" s="143"/>
      <c r="CU25" s="143"/>
      <c r="CV25" s="143"/>
      <c r="CW25" s="143"/>
      <c r="CX25" s="143"/>
      <c r="CY25" s="143"/>
      <c r="CZ25" s="143"/>
      <c r="DA25" s="143"/>
      <c r="DB25" s="143"/>
      <c r="DC25" s="143"/>
      <c r="DD25" s="143"/>
      <c r="DE25" s="143"/>
      <c r="DF25" s="143"/>
      <c r="DG25" s="143"/>
      <c r="DH25" s="143"/>
      <c r="DI25" s="143"/>
      <c r="DJ25" s="143"/>
      <c r="DK25" s="143"/>
      <c r="DL25" s="143"/>
      <c r="DM25" s="143"/>
      <c r="DN25" s="143"/>
      <c r="DO25" s="143"/>
      <c r="DP25" s="143"/>
      <c r="DQ25" s="143"/>
      <c r="DR25" s="143"/>
      <c r="DS25" s="143"/>
      <c r="DT25" s="143"/>
      <c r="DU25" s="143"/>
      <c r="DV25" s="143"/>
      <c r="DW25" s="143"/>
      <c r="DX25" s="143"/>
      <c r="DY25" s="143"/>
      <c r="DZ25" s="143"/>
      <c r="EA25" s="143"/>
      <c r="EB25" s="143"/>
      <c r="EC25" s="143"/>
      <c r="ED25" s="143"/>
      <c r="EE25" s="143"/>
      <c r="EF25" s="143"/>
      <c r="EG25" s="143"/>
      <c r="EH25" s="143"/>
      <c r="EI25" s="143"/>
      <c r="EJ25" s="143"/>
      <c r="EK25" s="143"/>
      <c r="EL25" s="143"/>
      <c r="EM25" s="143"/>
      <c r="EN25" s="143"/>
      <c r="EO25" s="143"/>
      <c r="EP25" s="143"/>
      <c r="EQ25" s="143"/>
      <c r="ER25" s="143"/>
      <c r="ES25" s="143"/>
      <c r="ET25" s="143"/>
      <c r="EU25" s="143"/>
      <c r="EV25" s="143"/>
      <c r="EW25" s="143"/>
      <c r="EX25" s="143"/>
      <c r="EY25" s="143"/>
      <c r="EZ25" s="143"/>
      <c r="FA25" s="143"/>
      <c r="FB25" s="143"/>
      <c r="FC25" s="143"/>
      <c r="FD25" s="143"/>
      <c r="FE25" s="143"/>
      <c r="FF25" s="143"/>
      <c r="FG25" s="143"/>
      <c r="FH25" s="143"/>
      <c r="FI25" s="143"/>
      <c r="FJ25" s="143"/>
      <c r="FK25" s="143"/>
      <c r="FL25" s="143"/>
      <c r="FM25" s="143"/>
      <c r="FN25" s="143"/>
      <c r="FO25" s="143"/>
      <c r="FP25" s="143"/>
      <c r="FQ25" s="143"/>
      <c r="FR25" s="143"/>
      <c r="FS25" s="143"/>
      <c r="FT25" s="143"/>
      <c r="FU25" s="143"/>
      <c r="FV25" s="143"/>
      <c r="FW25" s="143"/>
      <c r="FX25" s="143"/>
      <c r="FY25" s="143"/>
      <c r="FZ25" s="143"/>
      <c r="GA25" s="143"/>
      <c r="GB25" s="143"/>
      <c r="GC25" s="143"/>
      <c r="GD25" s="143"/>
      <c r="GE25" s="143"/>
      <c r="GF25" s="143"/>
      <c r="GG25" s="143"/>
      <c r="GH25" s="143"/>
      <c r="GI25" s="143"/>
      <c r="GJ25" s="143"/>
      <c r="GK25" s="143"/>
      <c r="GL25" s="143"/>
      <c r="GM25" s="143"/>
      <c r="GN25" s="143"/>
      <c r="GO25" s="143"/>
      <c r="GP25" s="143"/>
      <c r="GQ25" s="143"/>
      <c r="GR25" s="143"/>
      <c r="GS25" s="143"/>
      <c r="GT25" s="143"/>
      <c r="GU25" s="143"/>
      <c r="GV25" s="143"/>
      <c r="GW25" s="143"/>
      <c r="GX25" s="143"/>
      <c r="GY25" s="143"/>
      <c r="GZ25" s="143"/>
      <c r="HA25" s="143"/>
      <c r="HB25" s="143"/>
      <c r="HC25" s="143"/>
      <c r="HD25" s="143"/>
      <c r="HE25" s="143"/>
      <c r="HF25" s="143"/>
      <c r="HG25" s="143"/>
      <c r="HH25" s="143"/>
      <c r="HI25" s="143"/>
      <c r="HJ25" s="143"/>
      <c r="HK25" s="143"/>
      <c r="HL25" s="143"/>
      <c r="HM25" s="143"/>
      <c r="HN25" s="143"/>
      <c r="HO25" s="143"/>
      <c r="HP25" s="143"/>
      <c r="HQ25" s="143"/>
      <c r="HR25" s="143"/>
      <c r="HS25" s="143"/>
      <c r="HT25" s="143"/>
      <c r="HU25" s="143"/>
      <c r="HV25" s="143"/>
      <c r="HW25" s="143"/>
      <c r="HX25" s="143"/>
      <c r="HY25" s="143"/>
      <c r="HZ25" s="143"/>
      <c r="IA25" s="143"/>
      <c r="IB25" s="143"/>
      <c r="IC25" s="143"/>
    </row>
    <row r="26" spans="1:237">
      <c r="A26" s="557" t="s">
        <v>159</v>
      </c>
      <c r="B26" s="560">
        <f>IFERROR(B19-B21-B25,"-")</f>
        <v>0</v>
      </c>
      <c r="C26" s="558" t="str">
        <f>IFERROR(B26/$B$8*100,"-")</f>
        <v>-</v>
      </c>
      <c r="D26" s="560">
        <f>IFERROR(D19-D21-D25,"-")</f>
        <v>0</v>
      </c>
      <c r="E26" s="558" t="str">
        <f>IFERROR(D26/$B$8*100,"-")</f>
        <v>-</v>
      </c>
      <c r="F26" s="560">
        <f>IFERROR(F19-F21-F25,"-")</f>
        <v>0</v>
      </c>
      <c r="G26" s="558" t="str">
        <f>IFERROR(F26/$B$8*100,"-")</f>
        <v>-</v>
      </c>
      <c r="H26" s="560">
        <f>IFERROR(H19-H21-H25,"-")</f>
        <v>0</v>
      </c>
      <c r="I26" s="559" t="str">
        <f>IFERROR(H26/$B$8*100,"-")</f>
        <v>-</v>
      </c>
    </row>
    <row r="27" spans="1:237" s="144" customFormat="1">
      <c r="A27" s="518" t="s">
        <v>1</v>
      </c>
      <c r="B27" s="512">
        <f>IFERROR(('Financial Statement4'!J58)*$I$5/$I$6,"-")</f>
        <v>0</v>
      </c>
      <c r="C27" s="515" t="str">
        <f>IFERROR(B27/$B$8*100,"-")</f>
        <v>-</v>
      </c>
      <c r="D27" s="512">
        <f>IFERROR(('Financial Statement4'!I58)*$I$5/$I$6,"-")</f>
        <v>0</v>
      </c>
      <c r="E27" s="515" t="str">
        <f>IFERROR(D27/$B$8*100,"-")</f>
        <v>-</v>
      </c>
      <c r="F27" s="512">
        <f>IFERROR(('Financial Statement4'!H58)*$I$5/$I$6,"-")</f>
        <v>0</v>
      </c>
      <c r="G27" s="515" t="str">
        <f>IFERROR(F27/$B$8*100,"-")</f>
        <v>-</v>
      </c>
      <c r="H27" s="512">
        <f>IFERROR(('Financial Statement4'!G58)*$I$5/$I$6,"-")</f>
        <v>0</v>
      </c>
      <c r="I27" s="516" t="str">
        <f>IFERROR(H27/$B$8*100,"-")</f>
        <v>-</v>
      </c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  <c r="CA27" s="143"/>
      <c r="CB27" s="143"/>
      <c r="CC27" s="143"/>
      <c r="CD27" s="143"/>
      <c r="CE27" s="143"/>
      <c r="CF27" s="143"/>
      <c r="CG27" s="143"/>
      <c r="CH27" s="143"/>
      <c r="CI27" s="143"/>
      <c r="CJ27" s="143"/>
      <c r="CK27" s="143"/>
      <c r="CL27" s="143"/>
      <c r="CM27" s="143"/>
      <c r="CN27" s="143"/>
      <c r="CO27" s="143"/>
      <c r="CP27" s="143"/>
      <c r="CQ27" s="143"/>
      <c r="CR27" s="143"/>
      <c r="CS27" s="143"/>
      <c r="CT27" s="143"/>
      <c r="CU27" s="143"/>
      <c r="CV27" s="143"/>
      <c r="CW27" s="143"/>
      <c r="CX27" s="143"/>
      <c r="CY27" s="143"/>
      <c r="CZ27" s="143"/>
      <c r="DA27" s="143"/>
      <c r="DB27" s="143"/>
      <c r="DC27" s="143"/>
      <c r="DD27" s="143"/>
      <c r="DE27" s="143"/>
      <c r="DF27" s="143"/>
      <c r="DG27" s="143"/>
      <c r="DH27" s="143"/>
      <c r="DI27" s="143"/>
      <c r="DJ27" s="143"/>
      <c r="DK27" s="143"/>
      <c r="DL27" s="143"/>
      <c r="DM27" s="143"/>
      <c r="DN27" s="143"/>
      <c r="DO27" s="143"/>
      <c r="DP27" s="143"/>
      <c r="DQ27" s="143"/>
      <c r="DR27" s="143"/>
      <c r="DS27" s="143"/>
      <c r="DT27" s="143"/>
      <c r="DU27" s="143"/>
      <c r="DV27" s="143"/>
      <c r="DW27" s="143"/>
      <c r="DX27" s="143"/>
      <c r="DY27" s="143"/>
      <c r="DZ27" s="143"/>
      <c r="EA27" s="143"/>
      <c r="EB27" s="143"/>
      <c r="EC27" s="143"/>
      <c r="ED27" s="143"/>
      <c r="EE27" s="143"/>
      <c r="EF27" s="143"/>
      <c r="EG27" s="143"/>
      <c r="EH27" s="143"/>
      <c r="EI27" s="143"/>
      <c r="EJ27" s="143"/>
      <c r="EK27" s="143"/>
      <c r="EL27" s="143"/>
      <c r="EM27" s="143"/>
      <c r="EN27" s="143"/>
      <c r="EO27" s="143"/>
      <c r="EP27" s="143"/>
      <c r="EQ27" s="143"/>
      <c r="ER27" s="143"/>
      <c r="ES27" s="143"/>
      <c r="ET27" s="143"/>
      <c r="EU27" s="143"/>
      <c r="EV27" s="143"/>
      <c r="EW27" s="143"/>
      <c r="EX27" s="143"/>
      <c r="EY27" s="143"/>
      <c r="EZ27" s="143"/>
      <c r="FA27" s="143"/>
      <c r="FB27" s="143"/>
      <c r="FC27" s="143"/>
      <c r="FD27" s="143"/>
      <c r="FE27" s="143"/>
      <c r="FF27" s="143"/>
      <c r="FG27" s="143"/>
      <c r="FH27" s="143"/>
      <c r="FI27" s="143"/>
      <c r="FJ27" s="143"/>
      <c r="FK27" s="143"/>
      <c r="FL27" s="143"/>
      <c r="FM27" s="143"/>
      <c r="FN27" s="143"/>
      <c r="FO27" s="143"/>
      <c r="FP27" s="143"/>
      <c r="FQ27" s="143"/>
      <c r="FR27" s="143"/>
      <c r="FS27" s="143"/>
      <c r="FT27" s="143"/>
      <c r="FU27" s="143"/>
      <c r="FV27" s="143"/>
      <c r="FW27" s="143"/>
      <c r="FX27" s="143"/>
      <c r="FY27" s="143"/>
      <c r="FZ27" s="143"/>
      <c r="GA27" s="143"/>
      <c r="GB27" s="143"/>
      <c r="GC27" s="143"/>
      <c r="GD27" s="143"/>
      <c r="GE27" s="143"/>
      <c r="GF27" s="143"/>
      <c r="GG27" s="143"/>
      <c r="GH27" s="143"/>
      <c r="GI27" s="143"/>
      <c r="GJ27" s="143"/>
      <c r="GK27" s="143"/>
      <c r="GL27" s="143"/>
      <c r="GM27" s="143"/>
      <c r="GN27" s="143"/>
      <c r="GO27" s="143"/>
      <c r="GP27" s="143"/>
      <c r="GQ27" s="143"/>
      <c r="GR27" s="143"/>
      <c r="GS27" s="143"/>
      <c r="GT27" s="143"/>
      <c r="GU27" s="143"/>
      <c r="GV27" s="143"/>
      <c r="GW27" s="143"/>
      <c r="GX27" s="143"/>
      <c r="GY27" s="143"/>
      <c r="GZ27" s="143"/>
      <c r="HA27" s="143"/>
      <c r="HB27" s="143"/>
      <c r="HC27" s="143"/>
      <c r="HD27" s="143"/>
      <c r="HE27" s="143"/>
      <c r="HF27" s="143"/>
      <c r="HG27" s="143"/>
      <c r="HH27" s="143"/>
      <c r="HI27" s="143"/>
      <c r="HJ27" s="143"/>
      <c r="HK27" s="143"/>
      <c r="HL27" s="143"/>
      <c r="HM27" s="143"/>
      <c r="HN27" s="143"/>
      <c r="HO27" s="143"/>
      <c r="HP27" s="143"/>
      <c r="HQ27" s="143"/>
      <c r="HR27" s="143"/>
      <c r="HS27" s="143"/>
      <c r="HT27" s="143"/>
      <c r="HU27" s="143"/>
      <c r="HV27" s="143"/>
      <c r="HW27" s="143"/>
      <c r="HX27" s="143"/>
      <c r="HY27" s="143"/>
      <c r="HZ27" s="143"/>
      <c r="IA27" s="143"/>
      <c r="IB27" s="143"/>
      <c r="IC27" s="143"/>
    </row>
    <row r="28" spans="1:237">
      <c r="A28" s="557" t="s">
        <v>154</v>
      </c>
      <c r="B28" s="560">
        <f>IFERROR((B29+B30+B31+B32+B33),"-")</f>
        <v>0</v>
      </c>
      <c r="C28" s="558" t="str">
        <f>IFERROR(B28/$B$8*100,"-")</f>
        <v>-</v>
      </c>
      <c r="D28" s="560">
        <f>IFERROR((D29+D30+D31+D32+D33),"-")</f>
        <v>0</v>
      </c>
      <c r="E28" s="558" t="str">
        <f>IFERROR(D28/$B$8*100,"-")</f>
        <v>-</v>
      </c>
      <c r="F28" s="560">
        <f>IFERROR((F29+F30+F31+F32+F33),"-")</f>
        <v>0</v>
      </c>
      <c r="G28" s="558" t="str">
        <f>IFERROR(F28/$B$8*100,"-")</f>
        <v>-</v>
      </c>
      <c r="H28" s="560">
        <f>IFERROR((H29+H30+H31+H32+H33),"-")</f>
        <v>0</v>
      </c>
      <c r="I28" s="559" t="str">
        <f>IFERROR(H28/$B$8*100,"-")</f>
        <v>-</v>
      </c>
    </row>
    <row r="29" spans="1:237">
      <c r="A29" s="585" t="s">
        <v>155</v>
      </c>
      <c r="B29" s="512">
        <f>IFERROR(('Financial Statement4'!J69)*$I$5/$I$6,"-")</f>
        <v>0</v>
      </c>
      <c r="C29" s="512"/>
      <c r="D29" s="512">
        <f>IFERROR(('Financial Statement4'!I69)*$I$5/$I$6,"-")</f>
        <v>0</v>
      </c>
      <c r="E29" s="512"/>
      <c r="F29" s="512">
        <f>IFERROR(('Financial Statement4'!H69)*$I$5/$I$6,"-")</f>
        <v>0</v>
      </c>
      <c r="G29" s="512"/>
      <c r="H29" s="512">
        <f>IFERROR(('Financial Statement4'!G69)*$I$5/$I$6,"-")</f>
        <v>0</v>
      </c>
      <c r="I29" s="517"/>
    </row>
    <row r="30" spans="1:237">
      <c r="A30" s="585" t="s">
        <v>156</v>
      </c>
      <c r="B30" s="512">
        <f>IFERROR(('Financial Statement4'!J72)*$I$5/$I$6,"-")</f>
        <v>0</v>
      </c>
      <c r="C30" s="512"/>
      <c r="D30" s="512">
        <f>IFERROR(('Financial Statement4'!I72)*$I$5/$I$6,"-")</f>
        <v>0</v>
      </c>
      <c r="E30" s="512"/>
      <c r="F30" s="512">
        <f>IFERROR(('Financial Statement4'!H72)*$I$5/$I$6,"-")</f>
        <v>0</v>
      </c>
      <c r="G30" s="512"/>
      <c r="H30" s="512">
        <f>IFERROR(('Financial Statement4'!G72)*$I$5/$I$6,"-")</f>
        <v>0</v>
      </c>
      <c r="I30" s="517"/>
    </row>
    <row r="31" spans="1:237">
      <c r="A31" s="583" t="s">
        <v>200</v>
      </c>
      <c r="B31" s="512">
        <f>IFERROR(('Financial Statement4'!J52)*$I$5/$I$6,"-")</f>
        <v>0</v>
      </c>
      <c r="C31" s="512"/>
      <c r="D31" s="512">
        <f>IFERROR(('Financial Statement4'!I52)*$I$5/$I$6,"-")</f>
        <v>0</v>
      </c>
      <c r="E31" s="512"/>
      <c r="F31" s="512">
        <f>IFERROR(('Financial Statement4'!H52)*$I$5/$I$6,"-")</f>
        <v>0</v>
      </c>
      <c r="G31" s="512"/>
      <c r="H31" s="512">
        <f>IFERROR(('Financial Statement4'!G52)*$I$5/$I$6,"-")</f>
        <v>0</v>
      </c>
      <c r="I31" s="517"/>
    </row>
    <row r="32" spans="1:237" ht="30.75" customHeight="1">
      <c r="A32" s="585" t="s">
        <v>157</v>
      </c>
      <c r="B32" s="512">
        <f>IFERROR(('Financial Statement4'!J70+'Financial Statement4'!J71)*$I$5/$I$6,"-")</f>
        <v>0</v>
      </c>
      <c r="C32" s="512"/>
      <c r="D32" s="512">
        <f>IFERROR(('Financial Statement4'!I70+'Financial Statement4'!I71)*$I$5/$I$6,"-")</f>
        <v>0</v>
      </c>
      <c r="E32" s="512"/>
      <c r="F32" s="512">
        <f>IFERROR(('Financial Statement4'!H70+'Financial Statement4'!H71)*$I$5/$I$6,"-")</f>
        <v>0</v>
      </c>
      <c r="G32" s="512"/>
      <c r="H32" s="512">
        <f>IFERROR(('Financial Statement4'!G70+'Financial Statement4'!G71)*$I$5/$I$6,"-")</f>
        <v>0</v>
      </c>
      <c r="I32" s="517"/>
      <c r="J32" s="1141" t="s">
        <v>611</v>
      </c>
      <c r="K32" s="1142"/>
      <c r="L32" s="1142"/>
    </row>
    <row r="33" spans="1:237" ht="16.5" customHeight="1">
      <c r="A33" s="585" t="s">
        <v>158</v>
      </c>
      <c r="B33" s="512">
        <f>IFERROR(('Financial Statement4'!J54+'Financial Statement4'!J73)*$I$5/$I$6,"-")</f>
        <v>0</v>
      </c>
      <c r="C33" s="512"/>
      <c r="D33" s="512">
        <f>IFERROR(('Financial Statement4'!I54+'Financial Statement4'!I73)*$I$5/$I$6,"-")</f>
        <v>0</v>
      </c>
      <c r="E33" s="512"/>
      <c r="F33" s="512">
        <f>IFERROR(('Financial Statement4'!H54+'Financial Statement4'!H73)*$I$5/$I$6,"-")</f>
        <v>0</v>
      </c>
      <c r="G33" s="512"/>
      <c r="H33" s="512">
        <f>IFERROR(('Financial Statement4'!G54+'Financial Statement4'!G73)*$I$5/$I$6,"-")</f>
        <v>0</v>
      </c>
      <c r="I33" s="517"/>
      <c r="J33" s="1141" t="s">
        <v>610</v>
      </c>
      <c r="K33" s="1142"/>
      <c r="L33" s="1142"/>
    </row>
    <row r="34" spans="1:237" s="144" customFormat="1">
      <c r="A34" s="518" t="s">
        <v>22</v>
      </c>
      <c r="B34" s="512">
        <f>IFERROR(('Financial Statement4'!J61+'Financial Statement4'!J64)*$I$5/$I$6,"-")</f>
        <v>0</v>
      </c>
      <c r="C34" s="515" t="str">
        <f>IFERROR(B34/$B$8*100,"-")</f>
        <v>-</v>
      </c>
      <c r="D34" s="512">
        <f>IFERROR(('Financial Statement4'!I61+'Financial Statement4'!I64)*$I$5/$I$6,"-")</f>
        <v>0</v>
      </c>
      <c r="E34" s="515" t="str">
        <f>IFERROR(D34/$B$8*100,"-")</f>
        <v>-</v>
      </c>
      <c r="F34" s="512">
        <f>IFERROR(('Financial Statement4'!H61+'Financial Statement4'!H64)*$I$5/$I$6,"-")</f>
        <v>0</v>
      </c>
      <c r="G34" s="515" t="str">
        <f>IFERROR(F34/$B$8*100,"-")</f>
        <v>-</v>
      </c>
      <c r="H34" s="512">
        <f>IFERROR(('Financial Statement4'!G61+'Financial Statement4'!G64)*$I$5/$I$6,"-")</f>
        <v>0</v>
      </c>
      <c r="I34" s="516" t="str">
        <f>IFERROR(H34/$B$8*100,"-")</f>
        <v>-</v>
      </c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143"/>
      <c r="CA34" s="143"/>
      <c r="CB34" s="143"/>
      <c r="CC34" s="143"/>
      <c r="CD34" s="143"/>
      <c r="CE34" s="143"/>
      <c r="CF34" s="143"/>
      <c r="CG34" s="143"/>
      <c r="CH34" s="143"/>
      <c r="CI34" s="143"/>
      <c r="CJ34" s="143"/>
      <c r="CK34" s="143"/>
      <c r="CL34" s="143"/>
      <c r="CM34" s="143"/>
      <c r="CN34" s="143"/>
      <c r="CO34" s="143"/>
      <c r="CP34" s="143"/>
      <c r="CQ34" s="143"/>
      <c r="CR34" s="143"/>
      <c r="CS34" s="143"/>
      <c r="CT34" s="143"/>
      <c r="CU34" s="143"/>
      <c r="CV34" s="143"/>
      <c r="CW34" s="143"/>
      <c r="CX34" s="143"/>
      <c r="CY34" s="143"/>
      <c r="CZ34" s="143"/>
      <c r="DA34" s="143"/>
      <c r="DB34" s="143"/>
      <c r="DC34" s="143"/>
      <c r="DD34" s="143"/>
      <c r="DE34" s="143"/>
      <c r="DF34" s="143"/>
      <c r="DG34" s="143"/>
      <c r="DH34" s="143"/>
      <c r="DI34" s="143"/>
      <c r="DJ34" s="143"/>
      <c r="DK34" s="143"/>
      <c r="DL34" s="143"/>
      <c r="DM34" s="143"/>
      <c r="DN34" s="143"/>
      <c r="DO34" s="143"/>
      <c r="DP34" s="143"/>
      <c r="DQ34" s="143"/>
      <c r="DR34" s="143"/>
      <c r="DS34" s="143"/>
      <c r="DT34" s="143"/>
      <c r="DU34" s="143"/>
      <c r="DV34" s="143"/>
      <c r="DW34" s="143"/>
      <c r="DX34" s="143"/>
      <c r="DY34" s="143"/>
      <c r="DZ34" s="143"/>
      <c r="EA34" s="143"/>
      <c r="EB34" s="143"/>
      <c r="EC34" s="143"/>
      <c r="ED34" s="143"/>
      <c r="EE34" s="143"/>
      <c r="EF34" s="143"/>
      <c r="EG34" s="143"/>
      <c r="EH34" s="143"/>
      <c r="EI34" s="143"/>
      <c r="EJ34" s="143"/>
      <c r="EK34" s="143"/>
      <c r="EL34" s="143"/>
      <c r="EM34" s="143"/>
      <c r="EN34" s="143"/>
      <c r="EO34" s="143"/>
      <c r="EP34" s="143"/>
      <c r="EQ34" s="143"/>
      <c r="ER34" s="143"/>
      <c r="ES34" s="143"/>
      <c r="ET34" s="143"/>
      <c r="EU34" s="143"/>
      <c r="EV34" s="143"/>
      <c r="EW34" s="143"/>
      <c r="EX34" s="143"/>
      <c r="EY34" s="143"/>
      <c r="EZ34" s="143"/>
      <c r="FA34" s="143"/>
      <c r="FB34" s="143"/>
      <c r="FC34" s="143"/>
      <c r="FD34" s="143"/>
      <c r="FE34" s="143"/>
      <c r="FF34" s="143"/>
      <c r="FG34" s="143"/>
      <c r="FH34" s="143"/>
      <c r="FI34" s="143"/>
      <c r="FJ34" s="143"/>
      <c r="FK34" s="143"/>
      <c r="FL34" s="143"/>
      <c r="FM34" s="143"/>
      <c r="FN34" s="143"/>
      <c r="FO34" s="143"/>
      <c r="FP34" s="143"/>
      <c r="FQ34" s="143"/>
      <c r="FR34" s="143"/>
      <c r="FS34" s="143"/>
      <c r="FT34" s="143"/>
      <c r="FU34" s="143"/>
      <c r="FV34" s="143"/>
      <c r="FW34" s="143"/>
      <c r="FX34" s="143"/>
      <c r="FY34" s="143"/>
      <c r="FZ34" s="143"/>
      <c r="GA34" s="143"/>
      <c r="GB34" s="143"/>
      <c r="GC34" s="143"/>
      <c r="GD34" s="143"/>
      <c r="GE34" s="143"/>
      <c r="GF34" s="143"/>
      <c r="GG34" s="143"/>
      <c r="GH34" s="143"/>
      <c r="GI34" s="143"/>
      <c r="GJ34" s="143"/>
      <c r="GK34" s="143"/>
      <c r="GL34" s="143"/>
      <c r="GM34" s="143"/>
      <c r="GN34" s="143"/>
      <c r="GO34" s="143"/>
      <c r="GP34" s="143"/>
      <c r="GQ34" s="143"/>
      <c r="GR34" s="143"/>
      <c r="GS34" s="143"/>
      <c r="GT34" s="143"/>
      <c r="GU34" s="143"/>
      <c r="GV34" s="143"/>
      <c r="GW34" s="143"/>
      <c r="GX34" s="143"/>
      <c r="GY34" s="143"/>
      <c r="GZ34" s="143"/>
      <c r="HA34" s="143"/>
      <c r="HB34" s="143"/>
      <c r="HC34" s="143"/>
      <c r="HD34" s="143"/>
      <c r="HE34" s="143"/>
      <c r="HF34" s="143"/>
      <c r="HG34" s="143"/>
      <c r="HH34" s="143"/>
      <c r="HI34" s="143"/>
      <c r="HJ34" s="143"/>
      <c r="HK34" s="143"/>
      <c r="HL34" s="143"/>
      <c r="HM34" s="143"/>
      <c r="HN34" s="143"/>
      <c r="HO34" s="143"/>
      <c r="HP34" s="143"/>
      <c r="HQ34" s="143"/>
      <c r="HR34" s="143"/>
      <c r="HS34" s="143"/>
      <c r="HT34" s="143"/>
      <c r="HU34" s="143"/>
      <c r="HV34" s="143"/>
      <c r="HW34" s="143"/>
      <c r="HX34" s="143"/>
      <c r="HY34" s="143"/>
      <c r="HZ34" s="143"/>
      <c r="IA34" s="143"/>
      <c r="IB34" s="143"/>
      <c r="IC34" s="143"/>
    </row>
    <row r="35" spans="1:237" ht="15.75" customHeight="1">
      <c r="A35" s="557" t="s">
        <v>160</v>
      </c>
      <c r="B35" s="560">
        <f>IFERROR(B26-B27-B28-B34,"-")</f>
        <v>0</v>
      </c>
      <c r="C35" s="558" t="str">
        <f>IFERROR(B35/$B$8*100,"-")</f>
        <v>-</v>
      </c>
      <c r="D35" s="560">
        <f>IFERROR(D26-D27-D28-D34,"-")</f>
        <v>0</v>
      </c>
      <c r="E35" s="558" t="str">
        <f>IFERROR(D35/$B$8*100,"-")</f>
        <v>-</v>
      </c>
      <c r="F35" s="560">
        <f>IFERROR(F26-F27-F28-F34,"-")</f>
        <v>0</v>
      </c>
      <c r="G35" s="558" t="str">
        <f>IFERROR(F35/$B$8*100,"-")</f>
        <v>-</v>
      </c>
      <c r="H35" s="560">
        <f>IFERROR(H26-H27-H28-H34,"-")</f>
        <v>0</v>
      </c>
      <c r="I35" s="559" t="str">
        <f>IFERROR(H35/$B$8*100,"-")</f>
        <v>-</v>
      </c>
    </row>
    <row r="36" spans="1:237">
      <c r="A36" s="518" t="s">
        <v>161</v>
      </c>
      <c r="B36" s="512">
        <f>IFERROR(('Financial Statement4'!J74)*$I$5/$I$6,"-")</f>
        <v>0</v>
      </c>
      <c r="C36" s="512"/>
      <c r="D36" s="512">
        <f>IFERROR(('Financial Statement4'!I74)*$I$5/$I$6,"-")</f>
        <v>0</v>
      </c>
      <c r="E36" s="512"/>
      <c r="F36" s="512">
        <f>IFERROR(('Financial Statement4'!H74)*$I$5/$I$6,"-")</f>
        <v>0</v>
      </c>
      <c r="G36" s="512"/>
      <c r="H36" s="512">
        <f>IFERROR(('Financial Statement4'!G74)*$I$5/$I$6,"-")</f>
        <v>0</v>
      </c>
      <c r="I36" s="517"/>
    </row>
    <row r="37" spans="1:237" s="144" customFormat="1">
      <c r="A37" s="586" t="s">
        <v>2</v>
      </c>
      <c r="B37" s="512">
        <f>IFERROR(('Financial Statement4'!J87)*$I$5/$I$6,"-")</f>
        <v>0</v>
      </c>
      <c r="C37" s="515" t="str">
        <f t="shared" ref="C37:C43" si="0">IFERROR(B37/$B$8*100,"-")</f>
        <v>-</v>
      </c>
      <c r="D37" s="512">
        <f>IFERROR(('Financial Statement4'!I87)*$I$5/$I$6,"-")</f>
        <v>0</v>
      </c>
      <c r="E37" s="515" t="str">
        <f t="shared" ref="E37:E43" si="1">IFERROR(D37/$B$8*100,"-")</f>
        <v>-</v>
      </c>
      <c r="F37" s="512">
        <f>IFERROR(('Financial Statement4'!H87)*$I$5/$I$6,"-")</f>
        <v>0</v>
      </c>
      <c r="G37" s="515" t="str">
        <f t="shared" ref="G37:G43" si="2">IFERROR(F37/$B$8*100,"-")</f>
        <v>-</v>
      </c>
      <c r="H37" s="512">
        <f>IFERROR(('Financial Statement4'!G87)*$I$5/$I$6,"-")</f>
        <v>0</v>
      </c>
      <c r="I37" s="516" t="str">
        <f t="shared" ref="I37:I43" si="3">IFERROR(H37/$B$8*100,"-")</f>
        <v>-</v>
      </c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143"/>
      <c r="CA37" s="143"/>
      <c r="CB37" s="143"/>
      <c r="CC37" s="143"/>
      <c r="CD37" s="143"/>
      <c r="CE37" s="143"/>
      <c r="CF37" s="143"/>
      <c r="CG37" s="143"/>
      <c r="CH37" s="143"/>
      <c r="CI37" s="143"/>
      <c r="CJ37" s="143"/>
      <c r="CK37" s="143"/>
      <c r="CL37" s="143"/>
      <c r="CM37" s="143"/>
      <c r="CN37" s="143"/>
      <c r="CO37" s="143"/>
      <c r="CP37" s="143"/>
      <c r="CQ37" s="143"/>
      <c r="CR37" s="143"/>
      <c r="CS37" s="143"/>
      <c r="CT37" s="143"/>
      <c r="CU37" s="143"/>
      <c r="CV37" s="143"/>
      <c r="CW37" s="143"/>
      <c r="CX37" s="143"/>
      <c r="CY37" s="143"/>
      <c r="CZ37" s="143"/>
      <c r="DA37" s="143"/>
      <c r="DB37" s="143"/>
      <c r="DC37" s="143"/>
      <c r="DD37" s="143"/>
      <c r="DE37" s="143"/>
      <c r="DF37" s="143"/>
      <c r="DG37" s="143"/>
      <c r="DH37" s="143"/>
      <c r="DI37" s="143"/>
      <c r="DJ37" s="143"/>
      <c r="DK37" s="143"/>
      <c r="DL37" s="143"/>
      <c r="DM37" s="143"/>
      <c r="DN37" s="143"/>
      <c r="DO37" s="143"/>
      <c r="DP37" s="143"/>
      <c r="DQ37" s="143"/>
      <c r="DR37" s="143"/>
      <c r="DS37" s="143"/>
      <c r="DT37" s="143"/>
      <c r="DU37" s="143"/>
      <c r="DV37" s="143"/>
      <c r="DW37" s="143"/>
      <c r="DX37" s="143"/>
      <c r="DY37" s="143"/>
      <c r="DZ37" s="143"/>
      <c r="EA37" s="143"/>
      <c r="EB37" s="143"/>
      <c r="EC37" s="143"/>
      <c r="ED37" s="143"/>
      <c r="EE37" s="143"/>
      <c r="EF37" s="143"/>
      <c r="EG37" s="143"/>
      <c r="EH37" s="143"/>
      <c r="EI37" s="143"/>
      <c r="EJ37" s="143"/>
      <c r="EK37" s="143"/>
      <c r="EL37" s="143"/>
      <c r="EM37" s="143"/>
      <c r="EN37" s="143"/>
      <c r="EO37" s="143"/>
      <c r="EP37" s="143"/>
      <c r="EQ37" s="143"/>
      <c r="ER37" s="143"/>
      <c r="ES37" s="143"/>
      <c r="ET37" s="143"/>
      <c r="EU37" s="143"/>
      <c r="EV37" s="143"/>
      <c r="EW37" s="143"/>
      <c r="EX37" s="143"/>
      <c r="EY37" s="143"/>
      <c r="EZ37" s="143"/>
      <c r="FA37" s="143"/>
      <c r="FB37" s="143"/>
      <c r="FC37" s="143"/>
      <c r="FD37" s="143"/>
      <c r="FE37" s="143"/>
      <c r="FF37" s="143"/>
      <c r="FG37" s="143"/>
      <c r="FH37" s="143"/>
      <c r="FI37" s="143"/>
      <c r="FJ37" s="143"/>
      <c r="FK37" s="143"/>
      <c r="FL37" s="143"/>
      <c r="FM37" s="143"/>
      <c r="FN37" s="143"/>
      <c r="FO37" s="143"/>
      <c r="FP37" s="143"/>
      <c r="FQ37" s="143"/>
      <c r="FR37" s="143"/>
      <c r="FS37" s="143"/>
      <c r="FT37" s="143"/>
      <c r="FU37" s="143"/>
      <c r="FV37" s="143"/>
      <c r="FW37" s="143"/>
      <c r="FX37" s="143"/>
      <c r="FY37" s="143"/>
      <c r="FZ37" s="143"/>
      <c r="GA37" s="143"/>
      <c r="GB37" s="143"/>
      <c r="GC37" s="143"/>
      <c r="GD37" s="143"/>
      <c r="GE37" s="143"/>
      <c r="GF37" s="143"/>
      <c r="GG37" s="143"/>
      <c r="GH37" s="143"/>
      <c r="GI37" s="143"/>
      <c r="GJ37" s="143"/>
      <c r="GK37" s="143"/>
      <c r="GL37" s="143"/>
      <c r="GM37" s="143"/>
      <c r="GN37" s="143"/>
      <c r="GO37" s="143"/>
      <c r="GP37" s="143"/>
      <c r="GQ37" s="143"/>
      <c r="GR37" s="143"/>
      <c r="GS37" s="143"/>
      <c r="GT37" s="143"/>
      <c r="GU37" s="143"/>
      <c r="GV37" s="143"/>
      <c r="GW37" s="143"/>
      <c r="GX37" s="143"/>
      <c r="GY37" s="143"/>
      <c r="GZ37" s="143"/>
      <c r="HA37" s="143"/>
      <c r="HB37" s="143"/>
      <c r="HC37" s="143"/>
      <c r="HD37" s="143"/>
      <c r="HE37" s="143"/>
      <c r="HF37" s="143"/>
      <c r="HG37" s="143"/>
      <c r="HH37" s="143"/>
      <c r="HI37" s="143"/>
      <c r="HJ37" s="143"/>
      <c r="HK37" s="143"/>
      <c r="HL37" s="143"/>
      <c r="HM37" s="143"/>
      <c r="HN37" s="143"/>
      <c r="HO37" s="143"/>
      <c r="HP37" s="143"/>
      <c r="HQ37" s="143"/>
      <c r="HR37" s="143"/>
      <c r="HS37" s="143"/>
      <c r="HT37" s="143"/>
      <c r="HU37" s="143"/>
      <c r="HV37" s="143"/>
      <c r="HW37" s="143"/>
      <c r="HX37" s="143"/>
      <c r="HY37" s="143"/>
      <c r="HZ37" s="143"/>
      <c r="IA37" s="143"/>
      <c r="IB37" s="143"/>
      <c r="IC37" s="143"/>
    </row>
    <row r="38" spans="1:237" s="183" customFormat="1" ht="15.75" customHeight="1">
      <c r="A38" s="557" t="s">
        <v>23</v>
      </c>
      <c r="B38" s="560">
        <f>IFERROR(B35+B36-B37,"-")</f>
        <v>0</v>
      </c>
      <c r="C38" s="558" t="str">
        <f t="shared" si="0"/>
        <v>-</v>
      </c>
      <c r="D38" s="560">
        <f>IFERROR(D35+D36-D37,"-")</f>
        <v>0</v>
      </c>
      <c r="E38" s="558" t="str">
        <f t="shared" si="1"/>
        <v>-</v>
      </c>
      <c r="F38" s="560">
        <f>IFERROR(F35+F36-F37,"-")</f>
        <v>0</v>
      </c>
      <c r="G38" s="558" t="str">
        <f t="shared" si="2"/>
        <v>-</v>
      </c>
      <c r="H38" s="560">
        <f>IFERROR(H35+H36-H37,"-")</f>
        <v>0</v>
      </c>
      <c r="I38" s="559" t="str">
        <f t="shared" si="3"/>
        <v>-</v>
      </c>
      <c r="J38" s="587"/>
      <c r="K38" s="587"/>
      <c r="L38" s="587"/>
      <c r="M38" s="587"/>
      <c r="N38" s="587"/>
      <c r="O38" s="587"/>
      <c r="P38" s="587"/>
      <c r="Q38" s="587"/>
      <c r="R38" s="587"/>
      <c r="S38" s="587"/>
      <c r="T38" s="587"/>
      <c r="U38" s="587"/>
      <c r="V38" s="587"/>
      <c r="W38" s="587"/>
      <c r="X38" s="587"/>
      <c r="Y38" s="587"/>
      <c r="Z38" s="587"/>
      <c r="AA38" s="587"/>
      <c r="AB38" s="587"/>
      <c r="AC38" s="587"/>
      <c r="AD38" s="587"/>
      <c r="AE38" s="587"/>
      <c r="AF38" s="587"/>
      <c r="AG38" s="587"/>
      <c r="AH38" s="587"/>
      <c r="AI38" s="587"/>
      <c r="AJ38" s="587"/>
      <c r="AK38" s="587"/>
      <c r="AL38" s="587"/>
      <c r="AM38" s="587"/>
      <c r="AN38" s="587"/>
      <c r="AO38" s="587"/>
      <c r="AP38" s="587"/>
      <c r="AQ38" s="587"/>
      <c r="AR38" s="587"/>
      <c r="AS38" s="587"/>
      <c r="AT38" s="587"/>
      <c r="AU38" s="587"/>
      <c r="AV38" s="587"/>
      <c r="AW38" s="587"/>
      <c r="AX38" s="587"/>
      <c r="AY38" s="587"/>
      <c r="AZ38" s="587"/>
      <c r="BA38" s="587"/>
      <c r="BB38" s="587"/>
      <c r="BC38" s="587"/>
      <c r="BD38" s="587"/>
      <c r="BE38" s="587"/>
      <c r="BF38" s="587"/>
      <c r="BG38" s="587"/>
      <c r="BH38" s="587"/>
      <c r="BI38" s="587"/>
      <c r="BJ38" s="587"/>
      <c r="BK38" s="587"/>
      <c r="BL38" s="587"/>
      <c r="BM38" s="587"/>
      <c r="BN38" s="587"/>
      <c r="BO38" s="587"/>
      <c r="BP38" s="587"/>
      <c r="BQ38" s="587"/>
      <c r="BR38" s="587"/>
      <c r="BS38" s="587"/>
      <c r="BT38" s="587"/>
      <c r="BU38" s="587"/>
      <c r="BV38" s="587"/>
      <c r="BW38" s="587"/>
      <c r="BX38" s="587"/>
      <c r="BY38" s="587"/>
      <c r="BZ38" s="587"/>
      <c r="CA38" s="587"/>
      <c r="CB38" s="587"/>
      <c r="CC38" s="587"/>
      <c r="CD38" s="587"/>
      <c r="CE38" s="587"/>
      <c r="CF38" s="587"/>
      <c r="CG38" s="587"/>
      <c r="CH38" s="587"/>
      <c r="CI38" s="587"/>
      <c r="CJ38" s="587"/>
      <c r="CK38" s="587"/>
      <c r="CL38" s="587"/>
      <c r="CM38" s="587"/>
      <c r="CN38" s="587"/>
      <c r="CO38" s="587"/>
      <c r="CP38" s="587"/>
      <c r="CQ38" s="587"/>
      <c r="CR38" s="587"/>
      <c r="CS38" s="587"/>
      <c r="CT38" s="587"/>
      <c r="CU38" s="587"/>
      <c r="CV38" s="587"/>
      <c r="CW38" s="587"/>
      <c r="CX38" s="587"/>
      <c r="CY38" s="587"/>
      <c r="CZ38" s="587"/>
      <c r="DA38" s="587"/>
      <c r="DB38" s="587"/>
      <c r="DC38" s="587"/>
      <c r="DD38" s="587"/>
      <c r="DE38" s="587"/>
      <c r="DF38" s="587"/>
      <c r="DG38" s="587"/>
      <c r="DH38" s="587"/>
      <c r="DI38" s="587"/>
      <c r="DJ38" s="587"/>
      <c r="DK38" s="587"/>
      <c r="DL38" s="587"/>
      <c r="DM38" s="587"/>
      <c r="DN38" s="587"/>
      <c r="DO38" s="587"/>
      <c r="DP38" s="587"/>
      <c r="DQ38" s="587"/>
      <c r="DR38" s="587"/>
      <c r="DS38" s="587"/>
      <c r="DT38" s="587"/>
      <c r="DU38" s="587"/>
      <c r="DV38" s="587"/>
      <c r="DW38" s="587"/>
      <c r="DX38" s="587"/>
      <c r="DY38" s="587"/>
      <c r="DZ38" s="587"/>
      <c r="EA38" s="587"/>
      <c r="EB38" s="587"/>
      <c r="EC38" s="587"/>
      <c r="ED38" s="587"/>
      <c r="EE38" s="587"/>
      <c r="EF38" s="587"/>
      <c r="EG38" s="587"/>
      <c r="EH38" s="587"/>
      <c r="EI38" s="587"/>
      <c r="EJ38" s="587"/>
      <c r="EK38" s="587"/>
      <c r="EL38" s="587"/>
      <c r="EM38" s="587"/>
      <c r="EN38" s="587"/>
      <c r="EO38" s="587"/>
      <c r="EP38" s="587"/>
      <c r="EQ38" s="587"/>
      <c r="ER38" s="587"/>
      <c r="ES38" s="587"/>
      <c r="ET38" s="587"/>
      <c r="EU38" s="587"/>
      <c r="EV38" s="587"/>
      <c r="EW38" s="587"/>
      <c r="EX38" s="587"/>
      <c r="EY38" s="587"/>
      <c r="EZ38" s="587"/>
      <c r="FA38" s="587"/>
      <c r="FB38" s="587"/>
      <c r="FC38" s="587"/>
      <c r="FD38" s="587"/>
      <c r="FE38" s="587"/>
      <c r="FF38" s="587"/>
      <c r="FG38" s="587"/>
      <c r="FH38" s="587"/>
      <c r="FI38" s="587"/>
      <c r="FJ38" s="587"/>
      <c r="FK38" s="587"/>
      <c r="FL38" s="587"/>
      <c r="FM38" s="587"/>
      <c r="FN38" s="587"/>
      <c r="FO38" s="587"/>
      <c r="FP38" s="587"/>
      <c r="FQ38" s="587"/>
      <c r="FR38" s="587"/>
      <c r="FS38" s="587"/>
      <c r="FT38" s="587"/>
      <c r="FU38" s="587"/>
      <c r="FV38" s="587"/>
      <c r="FW38" s="587"/>
      <c r="FX38" s="587"/>
      <c r="FY38" s="587"/>
      <c r="FZ38" s="587"/>
      <c r="GA38" s="587"/>
      <c r="GB38" s="587"/>
      <c r="GC38" s="587"/>
      <c r="GD38" s="587"/>
      <c r="GE38" s="587"/>
      <c r="GF38" s="587"/>
      <c r="GG38" s="587"/>
      <c r="GH38" s="587"/>
      <c r="GI38" s="587"/>
      <c r="GJ38" s="587"/>
      <c r="GK38" s="587"/>
      <c r="GL38" s="587"/>
      <c r="GM38" s="587"/>
      <c r="GN38" s="587"/>
      <c r="GO38" s="587"/>
      <c r="GP38" s="587"/>
      <c r="GQ38" s="587"/>
      <c r="GR38" s="587"/>
      <c r="GS38" s="587"/>
      <c r="GT38" s="587"/>
      <c r="GU38" s="587"/>
      <c r="GV38" s="587"/>
      <c r="GW38" s="587"/>
      <c r="GX38" s="587"/>
      <c r="GY38" s="587"/>
      <c r="GZ38" s="587"/>
      <c r="HA38" s="587"/>
      <c r="HB38" s="587"/>
      <c r="HC38" s="587"/>
      <c r="HD38" s="587"/>
      <c r="HE38" s="587"/>
      <c r="HF38" s="587"/>
      <c r="HG38" s="587"/>
      <c r="HH38" s="587"/>
      <c r="HI38" s="587"/>
      <c r="HJ38" s="587"/>
      <c r="HK38" s="587"/>
      <c r="HL38" s="587"/>
      <c r="HM38" s="587"/>
      <c r="HN38" s="587"/>
      <c r="HO38" s="587"/>
      <c r="HP38" s="587"/>
      <c r="HQ38" s="587"/>
      <c r="HR38" s="587"/>
      <c r="HS38" s="587"/>
      <c r="HT38" s="587"/>
      <c r="HU38" s="587"/>
      <c r="HV38" s="587"/>
      <c r="HW38" s="587"/>
      <c r="HX38" s="587"/>
      <c r="HY38" s="587"/>
      <c r="HZ38" s="587"/>
      <c r="IA38" s="587"/>
      <c r="IB38" s="587"/>
      <c r="IC38" s="587"/>
    </row>
    <row r="39" spans="1:237" s="144" customFormat="1" ht="45">
      <c r="A39" s="588" t="s">
        <v>162</v>
      </c>
      <c r="B39" s="589">
        <f>IFERROR(B38+B27+B34-B36,"-")</f>
        <v>0</v>
      </c>
      <c r="C39" s="580" t="str">
        <f t="shared" si="0"/>
        <v>-</v>
      </c>
      <c r="D39" s="589">
        <f>IFERROR(D38+D27+D34-D36,"-")</f>
        <v>0</v>
      </c>
      <c r="E39" s="580" t="str">
        <f t="shared" si="1"/>
        <v>-</v>
      </c>
      <c r="F39" s="589">
        <f>IFERROR(F38+F27+F34-F36,"-")</f>
        <v>0</v>
      </c>
      <c r="G39" s="580" t="str">
        <f t="shared" si="2"/>
        <v>-</v>
      </c>
      <c r="H39" s="589">
        <f>IFERROR(H38+H27+H34-H36,"-")</f>
        <v>0</v>
      </c>
      <c r="I39" s="581" t="str">
        <f t="shared" si="3"/>
        <v>-</v>
      </c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  <c r="BP39" s="143"/>
      <c r="BQ39" s="143"/>
      <c r="BR39" s="143"/>
      <c r="BS39" s="143"/>
      <c r="BT39" s="143"/>
      <c r="BU39" s="143"/>
      <c r="BV39" s="143"/>
      <c r="BW39" s="143"/>
      <c r="BX39" s="143"/>
      <c r="BY39" s="143"/>
      <c r="BZ39" s="143"/>
      <c r="CA39" s="143"/>
      <c r="CB39" s="143"/>
      <c r="CC39" s="143"/>
      <c r="CD39" s="143"/>
      <c r="CE39" s="143"/>
      <c r="CF39" s="143"/>
      <c r="CG39" s="143"/>
      <c r="CH39" s="143"/>
      <c r="CI39" s="143"/>
      <c r="CJ39" s="143"/>
      <c r="CK39" s="143"/>
      <c r="CL39" s="143"/>
      <c r="CM39" s="143"/>
      <c r="CN39" s="143"/>
      <c r="CO39" s="143"/>
      <c r="CP39" s="143"/>
      <c r="CQ39" s="143"/>
      <c r="CR39" s="143"/>
      <c r="CS39" s="143"/>
      <c r="CT39" s="143"/>
      <c r="CU39" s="143"/>
      <c r="CV39" s="143"/>
      <c r="CW39" s="143"/>
      <c r="CX39" s="143"/>
      <c r="CY39" s="143"/>
      <c r="CZ39" s="143"/>
      <c r="DA39" s="143"/>
      <c r="DB39" s="143"/>
      <c r="DC39" s="143"/>
      <c r="DD39" s="143"/>
      <c r="DE39" s="143"/>
      <c r="DF39" s="143"/>
      <c r="DG39" s="143"/>
      <c r="DH39" s="143"/>
      <c r="DI39" s="143"/>
      <c r="DJ39" s="143"/>
      <c r="DK39" s="143"/>
      <c r="DL39" s="143"/>
      <c r="DM39" s="143"/>
      <c r="DN39" s="143"/>
      <c r="DO39" s="143"/>
      <c r="DP39" s="143"/>
      <c r="DQ39" s="143"/>
      <c r="DR39" s="143"/>
      <c r="DS39" s="143"/>
      <c r="DT39" s="143"/>
      <c r="DU39" s="143"/>
      <c r="DV39" s="143"/>
      <c r="DW39" s="143"/>
      <c r="DX39" s="143"/>
      <c r="DY39" s="143"/>
      <c r="DZ39" s="143"/>
      <c r="EA39" s="143"/>
      <c r="EB39" s="143"/>
      <c r="EC39" s="143"/>
      <c r="ED39" s="143"/>
      <c r="EE39" s="143"/>
      <c r="EF39" s="143"/>
      <c r="EG39" s="143"/>
      <c r="EH39" s="143"/>
      <c r="EI39" s="143"/>
      <c r="EJ39" s="143"/>
      <c r="EK39" s="143"/>
      <c r="EL39" s="143"/>
      <c r="EM39" s="143"/>
      <c r="EN39" s="143"/>
      <c r="EO39" s="143"/>
      <c r="EP39" s="143"/>
      <c r="EQ39" s="143"/>
      <c r="ER39" s="143"/>
      <c r="ES39" s="143"/>
      <c r="ET39" s="143"/>
      <c r="EU39" s="143"/>
      <c r="EV39" s="143"/>
      <c r="EW39" s="143"/>
      <c r="EX39" s="143"/>
      <c r="EY39" s="143"/>
      <c r="EZ39" s="143"/>
      <c r="FA39" s="143"/>
      <c r="FB39" s="143"/>
      <c r="FC39" s="143"/>
      <c r="FD39" s="143"/>
      <c r="FE39" s="143"/>
      <c r="FF39" s="143"/>
      <c r="FG39" s="143"/>
      <c r="FH39" s="143"/>
      <c r="FI39" s="143"/>
      <c r="FJ39" s="143"/>
      <c r="FK39" s="143"/>
      <c r="FL39" s="143"/>
      <c r="FM39" s="143"/>
      <c r="FN39" s="143"/>
      <c r="FO39" s="143"/>
      <c r="FP39" s="143"/>
      <c r="FQ39" s="143"/>
      <c r="FR39" s="143"/>
      <c r="FS39" s="143"/>
      <c r="FT39" s="143"/>
      <c r="FU39" s="143"/>
      <c r="FV39" s="143"/>
      <c r="FW39" s="143"/>
      <c r="FX39" s="143"/>
      <c r="FY39" s="143"/>
      <c r="FZ39" s="143"/>
      <c r="GA39" s="143"/>
      <c r="GB39" s="143"/>
      <c r="GC39" s="143"/>
      <c r="GD39" s="143"/>
      <c r="GE39" s="143"/>
      <c r="GF39" s="143"/>
      <c r="GG39" s="143"/>
      <c r="GH39" s="143"/>
      <c r="GI39" s="143"/>
      <c r="GJ39" s="143"/>
      <c r="GK39" s="143"/>
      <c r="GL39" s="143"/>
      <c r="GM39" s="143"/>
      <c r="GN39" s="143"/>
      <c r="GO39" s="143"/>
      <c r="GP39" s="143"/>
      <c r="GQ39" s="143"/>
      <c r="GR39" s="143"/>
      <c r="GS39" s="143"/>
      <c r="GT39" s="143"/>
      <c r="GU39" s="143"/>
      <c r="GV39" s="143"/>
      <c r="GW39" s="143"/>
      <c r="GX39" s="143"/>
      <c r="GY39" s="143"/>
      <c r="GZ39" s="143"/>
      <c r="HA39" s="143"/>
      <c r="HB39" s="143"/>
      <c r="HC39" s="143"/>
      <c r="HD39" s="143"/>
      <c r="HE39" s="143"/>
      <c r="HF39" s="143"/>
      <c r="HG39" s="143"/>
      <c r="HH39" s="143"/>
      <c r="HI39" s="143"/>
      <c r="HJ39" s="143"/>
      <c r="HK39" s="143"/>
      <c r="HL39" s="143"/>
      <c r="HM39" s="143"/>
      <c r="HN39" s="143"/>
      <c r="HO39" s="143"/>
      <c r="HP39" s="143"/>
      <c r="HQ39" s="143"/>
      <c r="HR39" s="143"/>
      <c r="HS39" s="143"/>
      <c r="HT39" s="143"/>
      <c r="HU39" s="143"/>
      <c r="HV39" s="143"/>
      <c r="HW39" s="143"/>
      <c r="HX39" s="143"/>
      <c r="HY39" s="143"/>
      <c r="HZ39" s="143"/>
      <c r="IA39" s="143"/>
      <c r="IB39" s="143"/>
      <c r="IC39" s="143"/>
    </row>
    <row r="40" spans="1:237" s="144" customFormat="1">
      <c r="A40" s="590" t="s">
        <v>121</v>
      </c>
      <c r="B40" s="591">
        <f>+B22</f>
        <v>0</v>
      </c>
      <c r="C40" s="580" t="str">
        <f t="shared" si="0"/>
        <v>-</v>
      </c>
      <c r="D40" s="591">
        <f>+D22</f>
        <v>0</v>
      </c>
      <c r="E40" s="580" t="str">
        <f t="shared" si="1"/>
        <v>-</v>
      </c>
      <c r="F40" s="591">
        <f>+F22</f>
        <v>0</v>
      </c>
      <c r="G40" s="580" t="str">
        <f t="shared" si="2"/>
        <v>-</v>
      </c>
      <c r="H40" s="591">
        <f>+H22</f>
        <v>0</v>
      </c>
      <c r="I40" s="581" t="str">
        <f t="shared" si="3"/>
        <v>-</v>
      </c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3"/>
      <c r="BT40" s="143"/>
      <c r="BU40" s="143"/>
      <c r="BV40" s="143"/>
      <c r="BW40" s="143"/>
      <c r="BX40" s="143"/>
      <c r="BY40" s="143"/>
      <c r="BZ40" s="143"/>
      <c r="CA40" s="143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3"/>
      <c r="CP40" s="143"/>
      <c r="CQ40" s="143"/>
      <c r="CR40" s="143"/>
      <c r="CS40" s="143"/>
      <c r="CT40" s="143"/>
      <c r="CU40" s="143"/>
      <c r="CV40" s="143"/>
      <c r="CW40" s="143"/>
      <c r="CX40" s="143"/>
      <c r="CY40" s="143"/>
      <c r="CZ40" s="143"/>
      <c r="DA40" s="143"/>
      <c r="DB40" s="143"/>
      <c r="DC40" s="143"/>
      <c r="DD40" s="143"/>
      <c r="DE40" s="143"/>
      <c r="DF40" s="143"/>
      <c r="DG40" s="143"/>
      <c r="DH40" s="143"/>
      <c r="DI40" s="143"/>
      <c r="DJ40" s="143"/>
      <c r="DK40" s="143"/>
      <c r="DL40" s="143"/>
      <c r="DM40" s="143"/>
      <c r="DN40" s="143"/>
      <c r="DO40" s="143"/>
      <c r="DP40" s="143"/>
      <c r="DQ40" s="143"/>
      <c r="DR40" s="143"/>
      <c r="DS40" s="143"/>
      <c r="DT40" s="143"/>
      <c r="DU40" s="143"/>
      <c r="DV40" s="143"/>
      <c r="DW40" s="143"/>
      <c r="DX40" s="143"/>
      <c r="DY40" s="143"/>
      <c r="DZ40" s="143"/>
      <c r="EA40" s="143"/>
      <c r="EB40" s="143"/>
      <c r="EC40" s="143"/>
      <c r="ED40" s="143"/>
      <c r="EE40" s="143"/>
      <c r="EF40" s="143"/>
      <c r="EG40" s="143"/>
      <c r="EH40" s="143"/>
      <c r="EI40" s="143"/>
      <c r="EJ40" s="143"/>
      <c r="EK40" s="143"/>
      <c r="EL40" s="143"/>
      <c r="EM40" s="143"/>
      <c r="EN40" s="143"/>
      <c r="EO40" s="143"/>
      <c r="EP40" s="143"/>
      <c r="EQ40" s="143"/>
      <c r="ER40" s="143"/>
      <c r="ES40" s="143"/>
      <c r="ET40" s="143"/>
      <c r="EU40" s="143"/>
      <c r="EV40" s="143"/>
      <c r="EW40" s="143"/>
      <c r="EX40" s="143"/>
      <c r="EY40" s="143"/>
      <c r="EZ40" s="143"/>
      <c r="FA40" s="143"/>
      <c r="FB40" s="143"/>
      <c r="FC40" s="143"/>
      <c r="FD40" s="143"/>
      <c r="FE40" s="143"/>
      <c r="FF40" s="143"/>
      <c r="FG40" s="143"/>
      <c r="FH40" s="143"/>
      <c r="FI40" s="143"/>
      <c r="FJ40" s="143"/>
      <c r="FK40" s="143"/>
      <c r="FL40" s="143"/>
      <c r="FM40" s="143"/>
      <c r="FN40" s="143"/>
      <c r="FO40" s="143"/>
      <c r="FP40" s="143"/>
      <c r="FQ40" s="143"/>
      <c r="FR40" s="143"/>
      <c r="FS40" s="143"/>
      <c r="FT40" s="143"/>
      <c r="FU40" s="143"/>
      <c r="FV40" s="143"/>
      <c r="FW40" s="143"/>
      <c r="FX40" s="143"/>
      <c r="FY40" s="143"/>
      <c r="FZ40" s="143"/>
      <c r="GA40" s="143"/>
      <c r="GB40" s="143"/>
      <c r="GC40" s="143"/>
      <c r="GD40" s="143"/>
      <c r="GE40" s="143"/>
      <c r="GF40" s="143"/>
      <c r="GG40" s="143"/>
      <c r="GH40" s="143"/>
      <c r="GI40" s="143"/>
      <c r="GJ40" s="143"/>
      <c r="GK40" s="143"/>
      <c r="GL40" s="143"/>
      <c r="GM40" s="143"/>
      <c r="GN40" s="143"/>
      <c r="GO40" s="143"/>
      <c r="GP40" s="143"/>
      <c r="GQ40" s="143"/>
      <c r="GR40" s="143"/>
      <c r="GS40" s="143"/>
      <c r="GT40" s="143"/>
      <c r="GU40" s="143"/>
      <c r="GV40" s="143"/>
      <c r="GW40" s="143"/>
      <c r="GX40" s="143"/>
      <c r="GY40" s="143"/>
      <c r="GZ40" s="143"/>
      <c r="HA40" s="143"/>
      <c r="HB40" s="143"/>
      <c r="HC40" s="143"/>
      <c r="HD40" s="143"/>
      <c r="HE40" s="143"/>
      <c r="HF40" s="143"/>
      <c r="HG40" s="143"/>
      <c r="HH40" s="143"/>
      <c r="HI40" s="143"/>
      <c r="HJ40" s="143"/>
      <c r="HK40" s="143"/>
      <c r="HL40" s="143"/>
      <c r="HM40" s="143"/>
      <c r="HN40" s="143"/>
      <c r="HO40" s="143"/>
      <c r="HP40" s="143"/>
      <c r="HQ40" s="143"/>
      <c r="HR40" s="143"/>
      <c r="HS40" s="143"/>
      <c r="HT40" s="143"/>
      <c r="HU40" s="143"/>
      <c r="HV40" s="143"/>
      <c r="HW40" s="143"/>
      <c r="HX40" s="143"/>
      <c r="HY40" s="143"/>
      <c r="HZ40" s="143"/>
      <c r="IA40" s="143"/>
      <c r="IB40" s="143"/>
      <c r="IC40" s="143"/>
    </row>
    <row r="41" spans="1:237" s="144" customFormat="1">
      <c r="A41" s="590" t="s">
        <v>122</v>
      </c>
      <c r="B41" s="591">
        <f>+B31</f>
        <v>0</v>
      </c>
      <c r="C41" s="580" t="str">
        <f t="shared" si="0"/>
        <v>-</v>
      </c>
      <c r="D41" s="591">
        <f>+D31</f>
        <v>0</v>
      </c>
      <c r="E41" s="580" t="str">
        <f t="shared" si="1"/>
        <v>-</v>
      </c>
      <c r="F41" s="591">
        <f>+F31</f>
        <v>0</v>
      </c>
      <c r="G41" s="580" t="str">
        <f t="shared" si="2"/>
        <v>-</v>
      </c>
      <c r="H41" s="591">
        <f>+H31</f>
        <v>0</v>
      </c>
      <c r="I41" s="581" t="str">
        <f t="shared" si="3"/>
        <v>-</v>
      </c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3"/>
      <c r="BK41" s="143"/>
      <c r="BL41" s="143"/>
      <c r="BM41" s="143"/>
      <c r="BN41" s="143"/>
      <c r="BO41" s="143"/>
      <c r="BP41" s="143"/>
      <c r="BQ41" s="143"/>
      <c r="BR41" s="143"/>
      <c r="BS41" s="143"/>
      <c r="BT41" s="143"/>
      <c r="BU41" s="143"/>
      <c r="BV41" s="143"/>
      <c r="BW41" s="143"/>
      <c r="BX41" s="143"/>
      <c r="BY41" s="143"/>
      <c r="BZ41" s="143"/>
      <c r="CA41" s="143"/>
      <c r="CB41" s="143"/>
      <c r="CC41" s="143"/>
      <c r="CD41" s="143"/>
      <c r="CE41" s="143"/>
      <c r="CF41" s="143"/>
      <c r="CG41" s="143"/>
      <c r="CH41" s="143"/>
      <c r="CI41" s="143"/>
      <c r="CJ41" s="143"/>
      <c r="CK41" s="143"/>
      <c r="CL41" s="143"/>
      <c r="CM41" s="143"/>
      <c r="CN41" s="143"/>
      <c r="CO41" s="143"/>
      <c r="CP41" s="143"/>
      <c r="CQ41" s="143"/>
      <c r="CR41" s="143"/>
      <c r="CS41" s="143"/>
      <c r="CT41" s="143"/>
      <c r="CU41" s="143"/>
      <c r="CV41" s="143"/>
      <c r="CW41" s="143"/>
      <c r="CX41" s="143"/>
      <c r="CY41" s="143"/>
      <c r="CZ41" s="143"/>
      <c r="DA41" s="143"/>
      <c r="DB41" s="143"/>
      <c r="DC41" s="143"/>
      <c r="DD41" s="143"/>
      <c r="DE41" s="143"/>
      <c r="DF41" s="143"/>
      <c r="DG41" s="143"/>
      <c r="DH41" s="143"/>
      <c r="DI41" s="143"/>
      <c r="DJ41" s="143"/>
      <c r="DK41" s="143"/>
      <c r="DL41" s="143"/>
      <c r="DM41" s="143"/>
      <c r="DN41" s="143"/>
      <c r="DO41" s="143"/>
      <c r="DP41" s="143"/>
      <c r="DQ41" s="143"/>
      <c r="DR41" s="143"/>
      <c r="DS41" s="143"/>
      <c r="DT41" s="143"/>
      <c r="DU41" s="143"/>
      <c r="DV41" s="143"/>
      <c r="DW41" s="143"/>
      <c r="DX41" s="143"/>
      <c r="DY41" s="143"/>
      <c r="DZ41" s="143"/>
      <c r="EA41" s="143"/>
      <c r="EB41" s="143"/>
      <c r="EC41" s="143"/>
      <c r="ED41" s="143"/>
      <c r="EE41" s="143"/>
      <c r="EF41" s="143"/>
      <c r="EG41" s="143"/>
      <c r="EH41" s="143"/>
      <c r="EI41" s="143"/>
      <c r="EJ41" s="143"/>
      <c r="EK41" s="143"/>
      <c r="EL41" s="143"/>
      <c r="EM41" s="143"/>
      <c r="EN41" s="143"/>
      <c r="EO41" s="143"/>
      <c r="EP41" s="143"/>
      <c r="EQ41" s="143"/>
      <c r="ER41" s="143"/>
      <c r="ES41" s="143"/>
      <c r="ET41" s="143"/>
      <c r="EU41" s="143"/>
      <c r="EV41" s="143"/>
      <c r="EW41" s="143"/>
      <c r="EX41" s="143"/>
      <c r="EY41" s="143"/>
      <c r="EZ41" s="143"/>
      <c r="FA41" s="143"/>
      <c r="FB41" s="143"/>
      <c r="FC41" s="143"/>
      <c r="FD41" s="143"/>
      <c r="FE41" s="143"/>
      <c r="FF41" s="143"/>
      <c r="FG41" s="143"/>
      <c r="FH41" s="143"/>
      <c r="FI41" s="143"/>
      <c r="FJ41" s="143"/>
      <c r="FK41" s="143"/>
      <c r="FL41" s="143"/>
      <c r="FM41" s="143"/>
      <c r="FN41" s="143"/>
      <c r="FO41" s="143"/>
      <c r="FP41" s="143"/>
      <c r="FQ41" s="143"/>
      <c r="FR41" s="143"/>
      <c r="FS41" s="143"/>
      <c r="FT41" s="143"/>
      <c r="FU41" s="143"/>
      <c r="FV41" s="143"/>
      <c r="FW41" s="143"/>
      <c r="FX41" s="143"/>
      <c r="FY41" s="143"/>
      <c r="FZ41" s="143"/>
      <c r="GA41" s="143"/>
      <c r="GB41" s="143"/>
      <c r="GC41" s="143"/>
      <c r="GD41" s="143"/>
      <c r="GE41" s="143"/>
      <c r="GF41" s="143"/>
      <c r="GG41" s="143"/>
      <c r="GH41" s="143"/>
      <c r="GI41" s="143"/>
      <c r="GJ41" s="143"/>
      <c r="GK41" s="143"/>
      <c r="GL41" s="143"/>
      <c r="GM41" s="143"/>
      <c r="GN41" s="143"/>
      <c r="GO41" s="143"/>
      <c r="GP41" s="143"/>
      <c r="GQ41" s="143"/>
      <c r="GR41" s="143"/>
      <c r="GS41" s="143"/>
      <c r="GT41" s="143"/>
      <c r="GU41" s="143"/>
      <c r="GV41" s="143"/>
      <c r="GW41" s="143"/>
      <c r="GX41" s="143"/>
      <c r="GY41" s="143"/>
      <c r="GZ41" s="143"/>
      <c r="HA41" s="143"/>
      <c r="HB41" s="143"/>
      <c r="HC41" s="143"/>
      <c r="HD41" s="143"/>
      <c r="HE41" s="143"/>
      <c r="HF41" s="143"/>
      <c r="HG41" s="143"/>
      <c r="HH41" s="143"/>
      <c r="HI41" s="143"/>
      <c r="HJ41" s="143"/>
      <c r="HK41" s="143"/>
      <c r="HL41" s="143"/>
      <c r="HM41" s="143"/>
      <c r="HN41" s="143"/>
      <c r="HO41" s="143"/>
      <c r="HP41" s="143"/>
      <c r="HQ41" s="143"/>
      <c r="HR41" s="143"/>
      <c r="HS41" s="143"/>
      <c r="HT41" s="143"/>
      <c r="HU41" s="143"/>
      <c r="HV41" s="143"/>
      <c r="HW41" s="143"/>
      <c r="HX41" s="143"/>
      <c r="HY41" s="143"/>
      <c r="HZ41" s="143"/>
      <c r="IA41" s="143"/>
      <c r="IB41" s="143"/>
      <c r="IC41" s="143"/>
    </row>
    <row r="42" spans="1:237" s="144" customFormat="1" ht="30">
      <c r="A42" s="590" t="s">
        <v>153</v>
      </c>
      <c r="B42" s="591">
        <f>+B32</f>
        <v>0</v>
      </c>
      <c r="C42" s="580" t="str">
        <f t="shared" si="0"/>
        <v>-</v>
      </c>
      <c r="D42" s="591">
        <f>+D32</f>
        <v>0</v>
      </c>
      <c r="E42" s="580" t="str">
        <f t="shared" si="1"/>
        <v>-</v>
      </c>
      <c r="F42" s="591">
        <f>+F32</f>
        <v>0</v>
      </c>
      <c r="G42" s="580" t="str">
        <f t="shared" si="2"/>
        <v>-</v>
      </c>
      <c r="H42" s="591">
        <f>+H32</f>
        <v>0</v>
      </c>
      <c r="I42" s="581" t="str">
        <f t="shared" si="3"/>
        <v>-</v>
      </c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3"/>
      <c r="BP42" s="143"/>
      <c r="BQ42" s="143"/>
      <c r="BR42" s="143"/>
      <c r="BS42" s="143"/>
      <c r="BT42" s="143"/>
      <c r="BU42" s="143"/>
      <c r="BV42" s="143"/>
      <c r="BW42" s="143"/>
      <c r="BX42" s="143"/>
      <c r="BY42" s="143"/>
      <c r="BZ42" s="143"/>
      <c r="CA42" s="143"/>
      <c r="CB42" s="143"/>
      <c r="CC42" s="143"/>
      <c r="CD42" s="143"/>
      <c r="CE42" s="143"/>
      <c r="CF42" s="143"/>
      <c r="CG42" s="143"/>
      <c r="CH42" s="143"/>
      <c r="CI42" s="143"/>
      <c r="CJ42" s="143"/>
      <c r="CK42" s="143"/>
      <c r="CL42" s="143"/>
      <c r="CM42" s="143"/>
      <c r="CN42" s="143"/>
      <c r="CO42" s="143"/>
      <c r="CP42" s="143"/>
      <c r="CQ42" s="143"/>
      <c r="CR42" s="143"/>
      <c r="CS42" s="143"/>
      <c r="CT42" s="143"/>
      <c r="CU42" s="143"/>
      <c r="CV42" s="143"/>
      <c r="CW42" s="143"/>
      <c r="CX42" s="143"/>
      <c r="CY42" s="143"/>
      <c r="CZ42" s="143"/>
      <c r="DA42" s="143"/>
      <c r="DB42" s="143"/>
      <c r="DC42" s="143"/>
      <c r="DD42" s="143"/>
      <c r="DE42" s="143"/>
      <c r="DF42" s="143"/>
      <c r="DG42" s="143"/>
      <c r="DH42" s="143"/>
      <c r="DI42" s="143"/>
      <c r="DJ42" s="143"/>
      <c r="DK42" s="143"/>
      <c r="DL42" s="143"/>
      <c r="DM42" s="143"/>
      <c r="DN42" s="143"/>
      <c r="DO42" s="143"/>
      <c r="DP42" s="143"/>
      <c r="DQ42" s="143"/>
      <c r="DR42" s="143"/>
      <c r="DS42" s="143"/>
      <c r="DT42" s="143"/>
      <c r="DU42" s="143"/>
      <c r="DV42" s="143"/>
      <c r="DW42" s="143"/>
      <c r="DX42" s="143"/>
      <c r="DY42" s="143"/>
      <c r="DZ42" s="143"/>
      <c r="EA42" s="143"/>
      <c r="EB42" s="143"/>
      <c r="EC42" s="143"/>
      <c r="ED42" s="143"/>
      <c r="EE42" s="143"/>
      <c r="EF42" s="143"/>
      <c r="EG42" s="143"/>
      <c r="EH42" s="143"/>
      <c r="EI42" s="143"/>
      <c r="EJ42" s="143"/>
      <c r="EK42" s="143"/>
      <c r="EL42" s="143"/>
      <c r="EM42" s="143"/>
      <c r="EN42" s="143"/>
      <c r="EO42" s="143"/>
      <c r="EP42" s="143"/>
      <c r="EQ42" s="143"/>
      <c r="ER42" s="143"/>
      <c r="ES42" s="143"/>
      <c r="ET42" s="143"/>
      <c r="EU42" s="143"/>
      <c r="EV42" s="143"/>
      <c r="EW42" s="143"/>
      <c r="EX42" s="143"/>
      <c r="EY42" s="143"/>
      <c r="EZ42" s="143"/>
      <c r="FA42" s="143"/>
      <c r="FB42" s="143"/>
      <c r="FC42" s="143"/>
      <c r="FD42" s="143"/>
      <c r="FE42" s="143"/>
      <c r="FF42" s="143"/>
      <c r="FG42" s="143"/>
      <c r="FH42" s="143"/>
      <c r="FI42" s="143"/>
      <c r="FJ42" s="143"/>
      <c r="FK42" s="143"/>
      <c r="FL42" s="143"/>
      <c r="FM42" s="143"/>
      <c r="FN42" s="143"/>
      <c r="FO42" s="143"/>
      <c r="FP42" s="143"/>
      <c r="FQ42" s="143"/>
      <c r="FR42" s="143"/>
      <c r="FS42" s="143"/>
      <c r="FT42" s="143"/>
      <c r="FU42" s="143"/>
      <c r="FV42" s="143"/>
      <c r="FW42" s="143"/>
      <c r="FX42" s="143"/>
      <c r="FY42" s="143"/>
      <c r="FZ42" s="143"/>
      <c r="GA42" s="143"/>
      <c r="GB42" s="143"/>
      <c r="GC42" s="143"/>
      <c r="GD42" s="143"/>
      <c r="GE42" s="143"/>
      <c r="GF42" s="143"/>
      <c r="GG42" s="143"/>
      <c r="GH42" s="143"/>
      <c r="GI42" s="143"/>
      <c r="GJ42" s="143"/>
      <c r="GK42" s="143"/>
      <c r="GL42" s="143"/>
      <c r="GM42" s="143"/>
      <c r="GN42" s="143"/>
      <c r="GO42" s="143"/>
      <c r="GP42" s="143"/>
      <c r="GQ42" s="143"/>
      <c r="GR42" s="143"/>
      <c r="GS42" s="143"/>
      <c r="GT42" s="143"/>
      <c r="GU42" s="143"/>
      <c r="GV42" s="143"/>
      <c r="GW42" s="143"/>
      <c r="GX42" s="143"/>
      <c r="GY42" s="143"/>
      <c r="GZ42" s="143"/>
      <c r="HA42" s="143"/>
      <c r="HB42" s="143"/>
      <c r="HC42" s="143"/>
      <c r="HD42" s="143"/>
      <c r="HE42" s="143"/>
      <c r="HF42" s="143"/>
      <c r="HG42" s="143"/>
      <c r="HH42" s="143"/>
      <c r="HI42" s="143"/>
      <c r="HJ42" s="143"/>
      <c r="HK42" s="143"/>
      <c r="HL42" s="143"/>
      <c r="HM42" s="143"/>
      <c r="HN42" s="143"/>
      <c r="HO42" s="143"/>
      <c r="HP42" s="143"/>
      <c r="HQ42" s="143"/>
      <c r="HR42" s="143"/>
      <c r="HS42" s="143"/>
      <c r="HT42" s="143"/>
      <c r="HU42" s="143"/>
      <c r="HV42" s="143"/>
      <c r="HW42" s="143"/>
      <c r="HX42" s="143"/>
      <c r="HY42" s="143"/>
      <c r="HZ42" s="143"/>
      <c r="IA42" s="143"/>
      <c r="IB42" s="143"/>
      <c r="IC42" s="143"/>
    </row>
    <row r="43" spans="1:237" s="183" customFormat="1" ht="15.75" customHeight="1" thickBot="1">
      <c r="A43" s="620" t="s">
        <v>24</v>
      </c>
      <c r="B43" s="621">
        <f>IFERROR(B39+B40+B41+B42,"-")</f>
        <v>0</v>
      </c>
      <c r="C43" s="622" t="str">
        <f t="shared" si="0"/>
        <v>-</v>
      </c>
      <c r="D43" s="621">
        <f>IFERROR(D39+D40+D41+D42,"-")</f>
        <v>0</v>
      </c>
      <c r="E43" s="622" t="str">
        <f t="shared" si="1"/>
        <v>-</v>
      </c>
      <c r="F43" s="621">
        <f>IFERROR(F39+F40+F41+F42,"-")</f>
        <v>0</v>
      </c>
      <c r="G43" s="622" t="str">
        <f t="shared" si="2"/>
        <v>-</v>
      </c>
      <c r="H43" s="621">
        <f>IFERROR(H39+H40+H41+H42,"-")</f>
        <v>0</v>
      </c>
      <c r="I43" s="623" t="str">
        <f t="shared" si="3"/>
        <v>-</v>
      </c>
      <c r="J43" s="587"/>
      <c r="K43" s="587"/>
      <c r="L43" s="587"/>
      <c r="M43" s="587"/>
      <c r="N43" s="587"/>
      <c r="O43" s="587"/>
      <c r="P43" s="587"/>
      <c r="Q43" s="587"/>
      <c r="R43" s="587"/>
      <c r="S43" s="587"/>
      <c r="T43" s="587"/>
      <c r="U43" s="587"/>
      <c r="V43" s="587"/>
      <c r="W43" s="587"/>
      <c r="X43" s="587"/>
      <c r="Y43" s="587"/>
      <c r="Z43" s="587"/>
      <c r="AA43" s="587"/>
      <c r="AB43" s="587"/>
      <c r="AC43" s="587"/>
      <c r="AD43" s="587"/>
      <c r="AE43" s="587"/>
      <c r="AF43" s="587"/>
      <c r="AG43" s="587"/>
      <c r="AH43" s="587"/>
      <c r="AI43" s="587"/>
      <c r="AJ43" s="587"/>
      <c r="AK43" s="587"/>
      <c r="AL43" s="587"/>
      <c r="AM43" s="587"/>
      <c r="AN43" s="587"/>
      <c r="AO43" s="587"/>
      <c r="AP43" s="587"/>
      <c r="AQ43" s="587"/>
      <c r="AR43" s="587"/>
      <c r="AS43" s="587"/>
      <c r="AT43" s="587"/>
      <c r="AU43" s="587"/>
      <c r="AV43" s="587"/>
      <c r="AW43" s="587"/>
      <c r="AX43" s="587"/>
      <c r="AY43" s="587"/>
      <c r="AZ43" s="587"/>
      <c r="BA43" s="587"/>
      <c r="BB43" s="587"/>
      <c r="BC43" s="587"/>
      <c r="BD43" s="587"/>
      <c r="BE43" s="587"/>
      <c r="BF43" s="587"/>
      <c r="BG43" s="587"/>
      <c r="BH43" s="587"/>
      <c r="BI43" s="587"/>
      <c r="BJ43" s="587"/>
      <c r="BK43" s="587"/>
      <c r="BL43" s="587"/>
      <c r="BM43" s="587"/>
      <c r="BN43" s="587"/>
      <c r="BO43" s="587"/>
      <c r="BP43" s="587"/>
      <c r="BQ43" s="587"/>
      <c r="BR43" s="587"/>
      <c r="BS43" s="587"/>
      <c r="BT43" s="587"/>
      <c r="BU43" s="587"/>
      <c r="BV43" s="587"/>
      <c r="BW43" s="587"/>
      <c r="BX43" s="587"/>
      <c r="BY43" s="587"/>
      <c r="BZ43" s="587"/>
      <c r="CA43" s="587"/>
      <c r="CB43" s="587"/>
      <c r="CC43" s="587"/>
      <c r="CD43" s="587"/>
      <c r="CE43" s="587"/>
      <c r="CF43" s="587"/>
      <c r="CG43" s="587"/>
      <c r="CH43" s="587"/>
      <c r="CI43" s="587"/>
      <c r="CJ43" s="587"/>
      <c r="CK43" s="587"/>
      <c r="CL43" s="587"/>
      <c r="CM43" s="587"/>
      <c r="CN43" s="587"/>
      <c r="CO43" s="587"/>
      <c r="CP43" s="587"/>
      <c r="CQ43" s="587"/>
      <c r="CR43" s="587"/>
      <c r="CS43" s="587"/>
      <c r="CT43" s="587"/>
      <c r="CU43" s="587"/>
      <c r="CV43" s="587"/>
      <c r="CW43" s="587"/>
      <c r="CX43" s="587"/>
      <c r="CY43" s="587"/>
      <c r="CZ43" s="587"/>
      <c r="DA43" s="587"/>
      <c r="DB43" s="587"/>
      <c r="DC43" s="587"/>
      <c r="DD43" s="587"/>
      <c r="DE43" s="587"/>
      <c r="DF43" s="587"/>
      <c r="DG43" s="587"/>
      <c r="DH43" s="587"/>
      <c r="DI43" s="587"/>
      <c r="DJ43" s="587"/>
      <c r="DK43" s="587"/>
      <c r="DL43" s="587"/>
      <c r="DM43" s="587"/>
      <c r="DN43" s="587"/>
      <c r="DO43" s="587"/>
      <c r="DP43" s="587"/>
      <c r="DQ43" s="587"/>
      <c r="DR43" s="587"/>
      <c r="DS43" s="587"/>
      <c r="DT43" s="587"/>
      <c r="DU43" s="587"/>
      <c r="DV43" s="587"/>
      <c r="DW43" s="587"/>
      <c r="DX43" s="587"/>
      <c r="DY43" s="587"/>
      <c r="DZ43" s="587"/>
      <c r="EA43" s="587"/>
      <c r="EB43" s="587"/>
      <c r="EC43" s="587"/>
      <c r="ED43" s="587"/>
      <c r="EE43" s="587"/>
      <c r="EF43" s="587"/>
      <c r="EG43" s="587"/>
      <c r="EH43" s="587"/>
      <c r="EI43" s="587"/>
      <c r="EJ43" s="587"/>
      <c r="EK43" s="587"/>
      <c r="EL43" s="587"/>
      <c r="EM43" s="587"/>
      <c r="EN43" s="587"/>
      <c r="EO43" s="587"/>
      <c r="EP43" s="587"/>
      <c r="EQ43" s="587"/>
      <c r="ER43" s="587"/>
      <c r="ES43" s="587"/>
      <c r="ET43" s="587"/>
      <c r="EU43" s="587"/>
      <c r="EV43" s="587"/>
      <c r="EW43" s="587"/>
      <c r="EX43" s="587"/>
      <c r="EY43" s="587"/>
      <c r="EZ43" s="587"/>
      <c r="FA43" s="587"/>
      <c r="FB43" s="587"/>
      <c r="FC43" s="587"/>
      <c r="FD43" s="587"/>
      <c r="FE43" s="587"/>
      <c r="FF43" s="587"/>
      <c r="FG43" s="587"/>
      <c r="FH43" s="587"/>
      <c r="FI43" s="587"/>
      <c r="FJ43" s="587"/>
      <c r="FK43" s="587"/>
      <c r="FL43" s="587"/>
      <c r="FM43" s="587"/>
      <c r="FN43" s="587"/>
      <c r="FO43" s="587"/>
      <c r="FP43" s="587"/>
      <c r="FQ43" s="587"/>
      <c r="FR43" s="587"/>
      <c r="FS43" s="587"/>
      <c r="FT43" s="587"/>
      <c r="FU43" s="587"/>
      <c r="FV43" s="587"/>
      <c r="FW43" s="587"/>
      <c r="FX43" s="587"/>
      <c r="FY43" s="587"/>
      <c r="FZ43" s="587"/>
      <c r="GA43" s="587"/>
      <c r="GB43" s="587"/>
      <c r="GC43" s="587"/>
      <c r="GD43" s="587"/>
      <c r="GE43" s="587"/>
      <c r="GF43" s="587"/>
      <c r="GG43" s="587"/>
      <c r="GH43" s="587"/>
      <c r="GI43" s="587"/>
      <c r="GJ43" s="587"/>
      <c r="GK43" s="587"/>
      <c r="GL43" s="587"/>
      <c r="GM43" s="587"/>
      <c r="GN43" s="587"/>
      <c r="GO43" s="587"/>
      <c r="GP43" s="587"/>
      <c r="GQ43" s="587"/>
      <c r="GR43" s="587"/>
      <c r="GS43" s="587"/>
      <c r="GT43" s="587"/>
      <c r="GU43" s="587"/>
      <c r="GV43" s="587"/>
      <c r="GW43" s="587"/>
      <c r="GX43" s="587"/>
      <c r="GY43" s="587"/>
      <c r="GZ43" s="587"/>
      <c r="HA43" s="587"/>
      <c r="HB43" s="587"/>
      <c r="HC43" s="587"/>
      <c r="HD43" s="587"/>
      <c r="HE43" s="587"/>
      <c r="HF43" s="587"/>
      <c r="HG43" s="587"/>
      <c r="HH43" s="587"/>
      <c r="HI43" s="587"/>
      <c r="HJ43" s="587"/>
      <c r="HK43" s="587"/>
      <c r="HL43" s="587"/>
      <c r="HM43" s="587"/>
      <c r="HN43" s="587"/>
      <c r="HO43" s="587"/>
      <c r="HP43" s="587"/>
      <c r="HQ43" s="587"/>
      <c r="HR43" s="587"/>
      <c r="HS43" s="587"/>
      <c r="HT43" s="587"/>
      <c r="HU43" s="587"/>
      <c r="HV43" s="587"/>
      <c r="HW43" s="587"/>
      <c r="HX43" s="587"/>
      <c r="HY43" s="587"/>
      <c r="HZ43" s="587"/>
      <c r="IA43" s="587"/>
      <c r="IB43" s="587"/>
      <c r="IC43" s="587"/>
    </row>
    <row r="44" spans="1:237" ht="15.75" thickBot="1">
      <c r="A44" s="631"/>
      <c r="B44" s="632"/>
      <c r="C44" s="633"/>
      <c r="D44" s="632"/>
      <c r="E44" s="633"/>
      <c r="F44" s="632"/>
      <c r="G44" s="633"/>
      <c r="H44" s="632"/>
      <c r="I44" s="633"/>
    </row>
    <row r="45" spans="1:237">
      <c r="A45" s="1149" t="s">
        <v>25</v>
      </c>
      <c r="B45" s="638">
        <f>B5</f>
        <v>0</v>
      </c>
      <c r="C45" s="639" t="s">
        <v>19</v>
      </c>
      <c r="D45" s="638" t="str">
        <f>D5</f>
        <v>-</v>
      </c>
      <c r="E45" s="639" t="s">
        <v>19</v>
      </c>
      <c r="F45" s="638" t="str">
        <f>F5</f>
        <v>-</v>
      </c>
      <c r="G45" s="639" t="s">
        <v>19</v>
      </c>
      <c r="H45" s="638" t="str">
        <f>H5</f>
        <v>-</v>
      </c>
      <c r="I45" s="640" t="s">
        <v>19</v>
      </c>
    </row>
    <row r="46" spans="1:237" ht="14.25" customHeight="1">
      <c r="A46" s="1147"/>
      <c r="B46" s="567" t="str">
        <f>B6</f>
        <v>Rs. Lakhs</v>
      </c>
      <c r="C46" s="561">
        <f>B45</f>
        <v>0</v>
      </c>
      <c r="D46" s="567" t="str">
        <f>D6</f>
        <v>Rs. Lakhs</v>
      </c>
      <c r="E46" s="561" t="str">
        <f>D45</f>
        <v>-</v>
      </c>
      <c r="F46" s="567" t="str">
        <f>F6</f>
        <v>Rs. Lakhs</v>
      </c>
      <c r="G46" s="561" t="str">
        <f>F45</f>
        <v>-</v>
      </c>
      <c r="H46" s="567" t="str">
        <f>H6</f>
        <v>Rs. Lakhs</v>
      </c>
      <c r="I46" s="641" t="str">
        <f>H45</f>
        <v>-</v>
      </c>
    </row>
    <row r="47" spans="1:237" ht="30">
      <c r="A47" s="522" t="s">
        <v>163</v>
      </c>
      <c r="B47" s="512">
        <f>IFERROR(('Financial Statement4'!J108)*$I$5/$I$6,"-")</f>
        <v>0</v>
      </c>
      <c r="C47" s="512">
        <f t="shared" ref="C47:E56" si="4">IFERROR(+B47-D47,"-")</f>
        <v>0</v>
      </c>
      <c r="D47" s="512">
        <f>IFERROR(('Financial Statement4'!I108)*$I$5/$I$6,"-")</f>
        <v>0</v>
      </c>
      <c r="E47" s="512">
        <f t="shared" ref="E47:E54" si="5">IFERROR(+D47-F47,"-")</f>
        <v>0</v>
      </c>
      <c r="F47" s="512">
        <f>IFERROR(('Financial Statement4'!H108)*$I$5/$I$6,"-")</f>
        <v>0</v>
      </c>
      <c r="G47" s="512">
        <f t="shared" ref="G47:G56" si="6">IFERROR(+F47-H47,"-")</f>
        <v>0</v>
      </c>
      <c r="H47" s="512">
        <f>IFERROR(('Financial Statement4'!G108)*$I$5/$I$6,"-")</f>
        <v>0</v>
      </c>
      <c r="I47" s="517">
        <f t="shared" ref="I47:I56" si="7">IFERROR(+H47-J47,"-")</f>
        <v>0</v>
      </c>
    </row>
    <row r="48" spans="1:237" ht="30">
      <c r="A48" s="522" t="s">
        <v>173</v>
      </c>
      <c r="B48" s="512">
        <f>IFERROR(('Financial Statement4'!J120)*$I$5/$I$6,"-")</f>
        <v>0</v>
      </c>
      <c r="C48" s="512">
        <f t="shared" si="4"/>
        <v>0</v>
      </c>
      <c r="D48" s="512">
        <f>IFERROR(('Financial Statement4'!I120)*$I$5/$I$6,"-")</f>
        <v>0</v>
      </c>
      <c r="E48" s="512">
        <f t="shared" si="5"/>
        <v>0</v>
      </c>
      <c r="F48" s="512">
        <f>IFERROR(('Financial Statement4'!H120)*$I$5/$I$6,"-")</f>
        <v>0</v>
      </c>
      <c r="G48" s="512">
        <f t="shared" si="6"/>
        <v>0</v>
      </c>
      <c r="H48" s="512">
        <f>IFERROR(('Financial Statement4'!G120)*$I$5/$I$6,"-")</f>
        <v>0</v>
      </c>
      <c r="I48" s="517">
        <f t="shared" si="7"/>
        <v>0</v>
      </c>
    </row>
    <row r="49" spans="1:237" ht="45">
      <c r="A49" s="522" t="s">
        <v>167</v>
      </c>
      <c r="B49" s="512">
        <f>IFERROR(('Financial Statement4'!J115+'Financial Statement4'!J116+'Financial Statement4'!J118+'Financial Statement4'!J119)*$I$5/$I$6,"-")</f>
        <v>0</v>
      </c>
      <c r="C49" s="512">
        <f t="shared" si="4"/>
        <v>0</v>
      </c>
      <c r="D49" s="512">
        <f>IFERROR(('Financial Statement4'!I115+'Financial Statement4'!I116+'Financial Statement4'!I118+'Financial Statement4'!I119)*$I$5/$I$6,"-")</f>
        <v>0</v>
      </c>
      <c r="E49" s="512">
        <f t="shared" si="5"/>
        <v>0</v>
      </c>
      <c r="F49" s="512">
        <f>IFERROR(('Financial Statement4'!H115+'Financial Statement4'!H116+'Financial Statement4'!H118+'Financial Statement4'!H119)*$I$5/$I$6,"-")</f>
        <v>0</v>
      </c>
      <c r="G49" s="512">
        <f t="shared" si="6"/>
        <v>0</v>
      </c>
      <c r="H49" s="512">
        <f>IFERROR(('Financial Statement4'!G115+'Financial Statement4'!G116+'Financial Statement4'!G118+'Financial Statement4'!G119)*$I$5/$I$6,"-")</f>
        <v>0</v>
      </c>
      <c r="I49" s="517">
        <f t="shared" si="7"/>
        <v>0</v>
      </c>
    </row>
    <row r="50" spans="1:237" s="183" customFormat="1" ht="15.75" customHeight="1">
      <c r="A50" s="557" t="s">
        <v>26</v>
      </c>
      <c r="B50" s="560">
        <f>IFERROR(SUM(B47:B49),"0.00")</f>
        <v>0</v>
      </c>
      <c r="C50" s="560">
        <f t="shared" si="4"/>
        <v>0</v>
      </c>
      <c r="D50" s="560">
        <f>IFERROR(SUM(D47:D49),"0.00")</f>
        <v>0</v>
      </c>
      <c r="E50" s="560">
        <f t="shared" si="5"/>
        <v>0</v>
      </c>
      <c r="F50" s="560">
        <f>IFERROR(SUM(F47:F49),"0.00")</f>
        <v>0</v>
      </c>
      <c r="G50" s="560">
        <f t="shared" si="6"/>
        <v>0</v>
      </c>
      <c r="H50" s="560">
        <f>IFERROR(SUM(H47:H49),"0.00")</f>
        <v>0</v>
      </c>
      <c r="I50" s="642">
        <f t="shared" si="7"/>
        <v>0</v>
      </c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87"/>
      <c r="Y50" s="587"/>
      <c r="Z50" s="587"/>
      <c r="AA50" s="587"/>
      <c r="AB50" s="587"/>
      <c r="AC50" s="587"/>
      <c r="AD50" s="587"/>
      <c r="AE50" s="587"/>
      <c r="AF50" s="587"/>
      <c r="AG50" s="587"/>
      <c r="AH50" s="587"/>
      <c r="AI50" s="587"/>
      <c r="AJ50" s="587"/>
      <c r="AK50" s="587"/>
      <c r="AL50" s="587"/>
      <c r="AM50" s="587"/>
      <c r="AN50" s="587"/>
      <c r="AO50" s="587"/>
      <c r="AP50" s="587"/>
      <c r="AQ50" s="587"/>
      <c r="AR50" s="587"/>
      <c r="AS50" s="587"/>
      <c r="AT50" s="587"/>
      <c r="AU50" s="587"/>
      <c r="AV50" s="587"/>
      <c r="AW50" s="587"/>
      <c r="AX50" s="587"/>
      <c r="AY50" s="587"/>
      <c r="AZ50" s="587"/>
      <c r="BA50" s="587"/>
      <c r="BB50" s="587"/>
      <c r="BC50" s="587"/>
      <c r="BD50" s="587"/>
      <c r="BE50" s="587"/>
      <c r="BF50" s="587"/>
      <c r="BG50" s="587"/>
      <c r="BH50" s="587"/>
      <c r="BI50" s="587"/>
      <c r="BJ50" s="587"/>
      <c r="BK50" s="587"/>
      <c r="BL50" s="587"/>
      <c r="BM50" s="587"/>
      <c r="BN50" s="587"/>
      <c r="BO50" s="587"/>
      <c r="BP50" s="587"/>
      <c r="BQ50" s="587"/>
      <c r="BR50" s="587"/>
      <c r="BS50" s="587"/>
      <c r="BT50" s="587"/>
      <c r="BU50" s="587"/>
      <c r="BV50" s="587"/>
      <c r="BW50" s="587"/>
      <c r="BX50" s="587"/>
      <c r="BY50" s="587"/>
      <c r="BZ50" s="587"/>
      <c r="CA50" s="587"/>
      <c r="CB50" s="587"/>
      <c r="CC50" s="587"/>
      <c r="CD50" s="587"/>
      <c r="CE50" s="587"/>
      <c r="CF50" s="587"/>
      <c r="CG50" s="587"/>
      <c r="CH50" s="587"/>
      <c r="CI50" s="587"/>
      <c r="CJ50" s="587"/>
      <c r="CK50" s="587"/>
      <c r="CL50" s="587"/>
      <c r="CM50" s="587"/>
      <c r="CN50" s="587"/>
      <c r="CO50" s="587"/>
      <c r="CP50" s="587"/>
      <c r="CQ50" s="587"/>
      <c r="CR50" s="587"/>
      <c r="CS50" s="587"/>
      <c r="CT50" s="587"/>
      <c r="CU50" s="587"/>
      <c r="CV50" s="587"/>
      <c r="CW50" s="587"/>
      <c r="CX50" s="587"/>
      <c r="CY50" s="587"/>
      <c r="CZ50" s="587"/>
      <c r="DA50" s="587"/>
      <c r="DB50" s="587"/>
      <c r="DC50" s="587"/>
      <c r="DD50" s="587"/>
      <c r="DE50" s="587"/>
      <c r="DF50" s="587"/>
      <c r="DG50" s="587"/>
      <c r="DH50" s="587"/>
      <c r="DI50" s="587"/>
      <c r="DJ50" s="587"/>
      <c r="DK50" s="587"/>
      <c r="DL50" s="587"/>
      <c r="DM50" s="587"/>
      <c r="DN50" s="587"/>
      <c r="DO50" s="587"/>
      <c r="DP50" s="587"/>
      <c r="DQ50" s="587"/>
      <c r="DR50" s="587"/>
      <c r="DS50" s="587"/>
      <c r="DT50" s="587"/>
      <c r="DU50" s="587"/>
      <c r="DV50" s="587"/>
      <c r="DW50" s="587"/>
      <c r="DX50" s="587"/>
      <c r="DY50" s="587"/>
      <c r="DZ50" s="587"/>
      <c r="EA50" s="587"/>
      <c r="EB50" s="587"/>
      <c r="EC50" s="587"/>
      <c r="ED50" s="587"/>
      <c r="EE50" s="587"/>
      <c r="EF50" s="587"/>
      <c r="EG50" s="587"/>
      <c r="EH50" s="587"/>
      <c r="EI50" s="587"/>
      <c r="EJ50" s="587"/>
      <c r="EK50" s="587"/>
      <c r="EL50" s="587"/>
      <c r="EM50" s="587"/>
      <c r="EN50" s="587"/>
      <c r="EO50" s="587"/>
      <c r="EP50" s="587"/>
      <c r="EQ50" s="587"/>
      <c r="ER50" s="587"/>
      <c r="ES50" s="587"/>
      <c r="ET50" s="587"/>
      <c r="EU50" s="587"/>
      <c r="EV50" s="587"/>
      <c r="EW50" s="587"/>
      <c r="EX50" s="587"/>
      <c r="EY50" s="587"/>
      <c r="EZ50" s="587"/>
      <c r="FA50" s="587"/>
      <c r="FB50" s="587"/>
      <c r="FC50" s="587"/>
      <c r="FD50" s="587"/>
      <c r="FE50" s="587"/>
      <c r="FF50" s="587"/>
      <c r="FG50" s="587"/>
      <c r="FH50" s="587"/>
      <c r="FI50" s="587"/>
      <c r="FJ50" s="587"/>
      <c r="FK50" s="587"/>
      <c r="FL50" s="587"/>
      <c r="FM50" s="587"/>
      <c r="FN50" s="587"/>
      <c r="FO50" s="587"/>
      <c r="FP50" s="587"/>
      <c r="FQ50" s="587"/>
      <c r="FR50" s="587"/>
      <c r="FS50" s="587"/>
      <c r="FT50" s="587"/>
      <c r="FU50" s="587"/>
      <c r="FV50" s="587"/>
      <c r="FW50" s="587"/>
      <c r="FX50" s="587"/>
      <c r="FY50" s="587"/>
      <c r="FZ50" s="587"/>
      <c r="GA50" s="587"/>
      <c r="GB50" s="587"/>
      <c r="GC50" s="587"/>
      <c r="GD50" s="587"/>
      <c r="GE50" s="587"/>
      <c r="GF50" s="587"/>
      <c r="GG50" s="587"/>
      <c r="GH50" s="587"/>
      <c r="GI50" s="587"/>
      <c r="GJ50" s="587"/>
      <c r="GK50" s="587"/>
      <c r="GL50" s="587"/>
      <c r="GM50" s="587"/>
      <c r="GN50" s="587"/>
      <c r="GO50" s="587"/>
      <c r="GP50" s="587"/>
      <c r="GQ50" s="587"/>
      <c r="GR50" s="587"/>
      <c r="GS50" s="587"/>
      <c r="GT50" s="587"/>
      <c r="GU50" s="587"/>
      <c r="GV50" s="587"/>
      <c r="GW50" s="587"/>
      <c r="GX50" s="587"/>
      <c r="GY50" s="587"/>
      <c r="GZ50" s="587"/>
      <c r="HA50" s="587"/>
      <c r="HB50" s="587"/>
      <c r="HC50" s="587"/>
      <c r="HD50" s="587"/>
      <c r="HE50" s="587"/>
      <c r="HF50" s="587"/>
      <c r="HG50" s="587"/>
      <c r="HH50" s="587"/>
      <c r="HI50" s="587"/>
      <c r="HJ50" s="587"/>
      <c r="HK50" s="587"/>
      <c r="HL50" s="587"/>
      <c r="HM50" s="587"/>
      <c r="HN50" s="587"/>
      <c r="HO50" s="587"/>
      <c r="HP50" s="587"/>
      <c r="HQ50" s="587"/>
      <c r="HR50" s="587"/>
      <c r="HS50" s="587"/>
      <c r="HT50" s="587"/>
      <c r="HU50" s="587"/>
      <c r="HV50" s="587"/>
      <c r="HW50" s="587"/>
      <c r="HX50" s="587"/>
      <c r="HY50" s="587"/>
      <c r="HZ50" s="587"/>
      <c r="IA50" s="587"/>
      <c r="IB50" s="587"/>
      <c r="IC50" s="587"/>
    </row>
    <row r="51" spans="1:237">
      <c r="A51" s="522" t="s">
        <v>27</v>
      </c>
      <c r="B51" s="512">
        <f>IFERROR(('Financial Statement4'!J117)*$I$5/$I$6,"-")</f>
        <v>0</v>
      </c>
      <c r="C51" s="512">
        <f t="shared" si="4"/>
        <v>0</v>
      </c>
      <c r="D51" s="512">
        <f>IFERROR(('Financial Statement4'!I117)*$I$5/$I$6,"-")</f>
        <v>0</v>
      </c>
      <c r="E51" s="512">
        <f t="shared" si="5"/>
        <v>0</v>
      </c>
      <c r="F51" s="512">
        <f>IFERROR(('Financial Statement4'!H117)*$I$5/$I$6,"-")</f>
        <v>0</v>
      </c>
      <c r="G51" s="512">
        <f t="shared" si="6"/>
        <v>0</v>
      </c>
      <c r="H51" s="512">
        <f>IFERROR(('Financial Statement4'!G117)*$I$5/$I$6,"-")</f>
        <v>0</v>
      </c>
      <c r="I51" s="517">
        <f t="shared" si="7"/>
        <v>0</v>
      </c>
    </row>
    <row r="52" spans="1:237" s="183" customFormat="1" ht="15.75" customHeight="1">
      <c r="A52" s="557" t="s">
        <v>174</v>
      </c>
      <c r="B52" s="560">
        <f>IFERROR(B50+B59-B83-B86-B75-B51,"0.00")</f>
        <v>0</v>
      </c>
      <c r="C52" s="560">
        <f t="shared" si="4"/>
        <v>0</v>
      </c>
      <c r="D52" s="560">
        <f>IFERROR(D50+D59-D83-D86-D75-D51,"0.00")</f>
        <v>0</v>
      </c>
      <c r="E52" s="560">
        <f t="shared" si="5"/>
        <v>0</v>
      </c>
      <c r="F52" s="560">
        <f>IFERROR(F50+F59-F83-F86-F75-F51,"0.00")</f>
        <v>0</v>
      </c>
      <c r="G52" s="560">
        <f t="shared" si="6"/>
        <v>0</v>
      </c>
      <c r="H52" s="560">
        <f>IFERROR(H50+H59-H83-H86-H75-H51,"0.00")</f>
        <v>0</v>
      </c>
      <c r="I52" s="642">
        <f t="shared" si="7"/>
        <v>0</v>
      </c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87"/>
      <c r="AB52" s="587"/>
      <c r="AC52" s="587"/>
      <c r="AD52" s="587"/>
      <c r="AE52" s="587"/>
      <c r="AF52" s="587"/>
      <c r="AG52" s="587"/>
      <c r="AH52" s="587"/>
      <c r="AI52" s="587"/>
      <c r="AJ52" s="587"/>
      <c r="AK52" s="587"/>
      <c r="AL52" s="587"/>
      <c r="AM52" s="587"/>
      <c r="AN52" s="587"/>
      <c r="AO52" s="587"/>
      <c r="AP52" s="587"/>
      <c r="AQ52" s="587"/>
      <c r="AR52" s="587"/>
      <c r="AS52" s="587"/>
      <c r="AT52" s="587"/>
      <c r="AU52" s="587"/>
      <c r="AV52" s="587"/>
      <c r="AW52" s="587"/>
      <c r="AX52" s="587"/>
      <c r="AY52" s="587"/>
      <c r="AZ52" s="587"/>
      <c r="BA52" s="587"/>
      <c r="BB52" s="587"/>
      <c r="BC52" s="587"/>
      <c r="BD52" s="587"/>
      <c r="BE52" s="587"/>
      <c r="BF52" s="587"/>
      <c r="BG52" s="587"/>
      <c r="BH52" s="587"/>
      <c r="BI52" s="587"/>
      <c r="BJ52" s="587"/>
      <c r="BK52" s="587"/>
      <c r="BL52" s="587"/>
      <c r="BM52" s="587"/>
      <c r="BN52" s="587"/>
      <c r="BO52" s="587"/>
      <c r="BP52" s="587"/>
      <c r="BQ52" s="587"/>
      <c r="BR52" s="587"/>
      <c r="BS52" s="587"/>
      <c r="BT52" s="587"/>
      <c r="BU52" s="587"/>
      <c r="BV52" s="587"/>
      <c r="BW52" s="587"/>
      <c r="BX52" s="587"/>
      <c r="BY52" s="587"/>
      <c r="BZ52" s="587"/>
      <c r="CA52" s="587"/>
      <c r="CB52" s="587"/>
      <c r="CC52" s="587"/>
      <c r="CD52" s="587"/>
      <c r="CE52" s="587"/>
      <c r="CF52" s="587"/>
      <c r="CG52" s="587"/>
      <c r="CH52" s="587"/>
      <c r="CI52" s="587"/>
      <c r="CJ52" s="587"/>
      <c r="CK52" s="587"/>
      <c r="CL52" s="587"/>
      <c r="CM52" s="587"/>
      <c r="CN52" s="587"/>
      <c r="CO52" s="587"/>
      <c r="CP52" s="587"/>
      <c r="CQ52" s="587"/>
      <c r="CR52" s="587"/>
      <c r="CS52" s="587"/>
      <c r="CT52" s="587"/>
      <c r="CU52" s="587"/>
      <c r="CV52" s="587"/>
      <c r="CW52" s="587"/>
      <c r="CX52" s="587"/>
      <c r="CY52" s="587"/>
      <c r="CZ52" s="587"/>
      <c r="DA52" s="587"/>
      <c r="DB52" s="587"/>
      <c r="DC52" s="587"/>
      <c r="DD52" s="587"/>
      <c r="DE52" s="587"/>
      <c r="DF52" s="587"/>
      <c r="DG52" s="587"/>
      <c r="DH52" s="587"/>
      <c r="DI52" s="587"/>
      <c r="DJ52" s="587"/>
      <c r="DK52" s="587"/>
      <c r="DL52" s="587"/>
      <c r="DM52" s="587"/>
      <c r="DN52" s="587"/>
      <c r="DO52" s="587"/>
      <c r="DP52" s="587"/>
      <c r="DQ52" s="587"/>
      <c r="DR52" s="587"/>
      <c r="DS52" s="587"/>
      <c r="DT52" s="587"/>
      <c r="DU52" s="587"/>
      <c r="DV52" s="587"/>
      <c r="DW52" s="587"/>
      <c r="DX52" s="587"/>
      <c r="DY52" s="587"/>
      <c r="DZ52" s="587"/>
      <c r="EA52" s="587"/>
      <c r="EB52" s="587"/>
      <c r="EC52" s="587"/>
      <c r="ED52" s="587"/>
      <c r="EE52" s="587"/>
      <c r="EF52" s="587"/>
      <c r="EG52" s="587"/>
      <c r="EH52" s="587"/>
      <c r="EI52" s="587"/>
      <c r="EJ52" s="587"/>
      <c r="EK52" s="587"/>
      <c r="EL52" s="587"/>
      <c r="EM52" s="587"/>
      <c r="EN52" s="587"/>
      <c r="EO52" s="587"/>
      <c r="EP52" s="587"/>
      <c r="EQ52" s="587"/>
      <c r="ER52" s="587"/>
      <c r="ES52" s="587"/>
      <c r="ET52" s="587"/>
      <c r="EU52" s="587"/>
      <c r="EV52" s="587"/>
      <c r="EW52" s="587"/>
      <c r="EX52" s="587"/>
      <c r="EY52" s="587"/>
      <c r="EZ52" s="587"/>
      <c r="FA52" s="587"/>
      <c r="FB52" s="587"/>
      <c r="FC52" s="587"/>
      <c r="FD52" s="587"/>
      <c r="FE52" s="587"/>
      <c r="FF52" s="587"/>
      <c r="FG52" s="587"/>
      <c r="FH52" s="587"/>
      <c r="FI52" s="587"/>
      <c r="FJ52" s="587"/>
      <c r="FK52" s="587"/>
      <c r="FL52" s="587"/>
      <c r="FM52" s="587"/>
      <c r="FN52" s="587"/>
      <c r="FO52" s="587"/>
      <c r="FP52" s="587"/>
      <c r="FQ52" s="587"/>
      <c r="FR52" s="587"/>
      <c r="FS52" s="587"/>
      <c r="FT52" s="587"/>
      <c r="FU52" s="587"/>
      <c r="FV52" s="587"/>
      <c r="FW52" s="587"/>
      <c r="FX52" s="587"/>
      <c r="FY52" s="587"/>
      <c r="FZ52" s="587"/>
      <c r="GA52" s="587"/>
      <c r="GB52" s="587"/>
      <c r="GC52" s="587"/>
      <c r="GD52" s="587"/>
      <c r="GE52" s="587"/>
      <c r="GF52" s="587"/>
      <c r="GG52" s="587"/>
      <c r="GH52" s="587"/>
      <c r="GI52" s="587"/>
      <c r="GJ52" s="587"/>
      <c r="GK52" s="587"/>
      <c r="GL52" s="587"/>
      <c r="GM52" s="587"/>
      <c r="GN52" s="587"/>
      <c r="GO52" s="587"/>
      <c r="GP52" s="587"/>
      <c r="GQ52" s="587"/>
      <c r="GR52" s="587"/>
      <c r="GS52" s="587"/>
      <c r="GT52" s="587"/>
      <c r="GU52" s="587"/>
      <c r="GV52" s="587"/>
      <c r="GW52" s="587"/>
      <c r="GX52" s="587"/>
      <c r="GY52" s="587"/>
      <c r="GZ52" s="587"/>
      <c r="HA52" s="587"/>
      <c r="HB52" s="587"/>
      <c r="HC52" s="587"/>
      <c r="HD52" s="587"/>
      <c r="HE52" s="587"/>
      <c r="HF52" s="587"/>
      <c r="HG52" s="587"/>
      <c r="HH52" s="587"/>
      <c r="HI52" s="587"/>
      <c r="HJ52" s="587"/>
      <c r="HK52" s="587"/>
      <c r="HL52" s="587"/>
      <c r="HM52" s="587"/>
      <c r="HN52" s="587"/>
      <c r="HO52" s="587"/>
      <c r="HP52" s="587"/>
      <c r="HQ52" s="587"/>
      <c r="HR52" s="587"/>
      <c r="HS52" s="587"/>
      <c r="HT52" s="587"/>
      <c r="HU52" s="587"/>
      <c r="HV52" s="587"/>
      <c r="HW52" s="587"/>
      <c r="HX52" s="587"/>
      <c r="HY52" s="587"/>
      <c r="HZ52" s="587"/>
      <c r="IA52" s="587"/>
      <c r="IB52" s="587"/>
      <c r="IC52" s="587"/>
    </row>
    <row r="53" spans="1:237">
      <c r="A53" s="522" t="s">
        <v>28</v>
      </c>
      <c r="B53" s="512">
        <f>IFERROR(('Financial Statement4'!J128)*$I$5/$I$6,"-")</f>
        <v>0</v>
      </c>
      <c r="C53" s="512">
        <f t="shared" si="4"/>
        <v>0</v>
      </c>
      <c r="D53" s="512">
        <f>IFERROR(('Financial Statement4'!I128)*$I$5/$I$6,"-")</f>
        <v>0</v>
      </c>
      <c r="E53" s="512">
        <f t="shared" si="5"/>
        <v>0</v>
      </c>
      <c r="F53" s="512">
        <f>IFERROR(('Financial Statement4'!H128)*$I$5/$I$6,"-")</f>
        <v>0</v>
      </c>
      <c r="G53" s="512">
        <f t="shared" si="6"/>
        <v>0</v>
      </c>
      <c r="H53" s="512">
        <f>IFERROR(('Financial Statement4'!G128)*$I$5/$I$6,"-")</f>
        <v>0</v>
      </c>
      <c r="I53" s="517">
        <f t="shared" si="7"/>
        <v>0</v>
      </c>
    </row>
    <row r="54" spans="1:237">
      <c r="A54" s="522" t="s">
        <v>29</v>
      </c>
      <c r="B54" s="512">
        <f>IFERROR(('Financial Statement4'!J147)*$I$5/$I$6,"-")</f>
        <v>0</v>
      </c>
      <c r="C54" s="512">
        <f t="shared" si="4"/>
        <v>0</v>
      </c>
      <c r="D54" s="512">
        <f>IFERROR(('Financial Statement4'!I147)*$I$5/$I$6,"-")</f>
        <v>0</v>
      </c>
      <c r="E54" s="512">
        <f t="shared" si="5"/>
        <v>0</v>
      </c>
      <c r="F54" s="512">
        <f>IFERROR(('Financial Statement4'!H147)*$I$5/$I$6,"-")</f>
        <v>0</v>
      </c>
      <c r="G54" s="512">
        <f t="shared" si="6"/>
        <v>0</v>
      </c>
      <c r="H54" s="512">
        <f>IFERROR(('Financial Statement4'!G147)*$I$5/$I$6,"-")</f>
        <v>0</v>
      </c>
      <c r="I54" s="517">
        <f t="shared" si="7"/>
        <v>0</v>
      </c>
    </row>
    <row r="55" spans="1:237" s="183" customFormat="1" ht="15.75" customHeight="1">
      <c r="A55" s="557" t="s">
        <v>102</v>
      </c>
      <c r="B55" s="560">
        <f>IFERROR(B53+B54,"0.00")</f>
        <v>0</v>
      </c>
      <c r="C55" s="560">
        <f t="shared" si="4"/>
        <v>0</v>
      </c>
      <c r="D55" s="560">
        <f>IFERROR(D53+D54,"0.00")</f>
        <v>0</v>
      </c>
      <c r="E55" s="560">
        <f t="shared" si="4"/>
        <v>0</v>
      </c>
      <c r="F55" s="560">
        <f>IFERROR(F53+F54,"0.00")</f>
        <v>0</v>
      </c>
      <c r="G55" s="560">
        <f t="shared" si="6"/>
        <v>0</v>
      </c>
      <c r="H55" s="560">
        <f>IFERROR(H53+H54,"0.00")</f>
        <v>0</v>
      </c>
      <c r="I55" s="642">
        <f t="shared" si="7"/>
        <v>0</v>
      </c>
      <c r="J55" s="587"/>
      <c r="K55" s="587"/>
      <c r="L55" s="587"/>
      <c r="M55" s="587"/>
      <c r="N55" s="587"/>
      <c r="O55" s="587"/>
      <c r="P55" s="587"/>
      <c r="Q55" s="587"/>
      <c r="R55" s="587"/>
      <c r="S55" s="587"/>
      <c r="T55" s="587"/>
      <c r="U55" s="587"/>
      <c r="V55" s="587"/>
      <c r="W55" s="587"/>
      <c r="X55" s="587"/>
      <c r="Y55" s="587"/>
      <c r="Z55" s="587"/>
      <c r="AA55" s="587"/>
      <c r="AB55" s="587"/>
      <c r="AC55" s="587"/>
      <c r="AD55" s="587"/>
      <c r="AE55" s="587"/>
      <c r="AF55" s="587"/>
      <c r="AG55" s="587"/>
      <c r="AH55" s="587"/>
      <c r="AI55" s="587"/>
      <c r="AJ55" s="587"/>
      <c r="AK55" s="587"/>
      <c r="AL55" s="587"/>
      <c r="AM55" s="587"/>
      <c r="AN55" s="587"/>
      <c r="AO55" s="587"/>
      <c r="AP55" s="587"/>
      <c r="AQ55" s="587"/>
      <c r="AR55" s="587"/>
      <c r="AS55" s="587"/>
      <c r="AT55" s="587"/>
      <c r="AU55" s="587"/>
      <c r="AV55" s="587"/>
      <c r="AW55" s="587"/>
      <c r="AX55" s="587"/>
      <c r="AY55" s="587"/>
      <c r="AZ55" s="587"/>
      <c r="BA55" s="587"/>
      <c r="BB55" s="587"/>
      <c r="BC55" s="587"/>
      <c r="BD55" s="587"/>
      <c r="BE55" s="587"/>
      <c r="BF55" s="587"/>
      <c r="BG55" s="587"/>
      <c r="BH55" s="587"/>
      <c r="BI55" s="587"/>
      <c r="BJ55" s="587"/>
      <c r="BK55" s="587"/>
      <c r="BL55" s="587"/>
      <c r="BM55" s="587"/>
      <c r="BN55" s="587"/>
      <c r="BO55" s="587"/>
      <c r="BP55" s="587"/>
      <c r="BQ55" s="587"/>
      <c r="BR55" s="587"/>
      <c r="BS55" s="587"/>
      <c r="BT55" s="587"/>
      <c r="BU55" s="587"/>
      <c r="BV55" s="587"/>
      <c r="BW55" s="587"/>
      <c r="BX55" s="587"/>
      <c r="BY55" s="587"/>
      <c r="BZ55" s="587"/>
      <c r="CA55" s="587"/>
      <c r="CB55" s="587"/>
      <c r="CC55" s="587"/>
      <c r="CD55" s="587"/>
      <c r="CE55" s="587"/>
      <c r="CF55" s="587"/>
      <c r="CG55" s="587"/>
      <c r="CH55" s="587"/>
      <c r="CI55" s="587"/>
      <c r="CJ55" s="587"/>
      <c r="CK55" s="587"/>
      <c r="CL55" s="587"/>
      <c r="CM55" s="587"/>
      <c r="CN55" s="587"/>
      <c r="CO55" s="587"/>
      <c r="CP55" s="587"/>
      <c r="CQ55" s="587"/>
      <c r="CR55" s="587"/>
      <c r="CS55" s="587"/>
      <c r="CT55" s="587"/>
      <c r="CU55" s="587"/>
      <c r="CV55" s="587"/>
      <c r="CW55" s="587"/>
      <c r="CX55" s="587"/>
      <c r="CY55" s="587"/>
      <c r="CZ55" s="587"/>
      <c r="DA55" s="587"/>
      <c r="DB55" s="587"/>
      <c r="DC55" s="587"/>
      <c r="DD55" s="587"/>
      <c r="DE55" s="587"/>
      <c r="DF55" s="587"/>
      <c r="DG55" s="587"/>
      <c r="DH55" s="587"/>
      <c r="DI55" s="587"/>
      <c r="DJ55" s="587"/>
      <c r="DK55" s="587"/>
      <c r="DL55" s="587"/>
      <c r="DM55" s="587"/>
      <c r="DN55" s="587"/>
      <c r="DO55" s="587"/>
      <c r="DP55" s="587"/>
      <c r="DQ55" s="587"/>
      <c r="DR55" s="587"/>
      <c r="DS55" s="587"/>
      <c r="DT55" s="587"/>
      <c r="DU55" s="587"/>
      <c r="DV55" s="587"/>
      <c r="DW55" s="587"/>
      <c r="DX55" s="587"/>
      <c r="DY55" s="587"/>
      <c r="DZ55" s="587"/>
      <c r="EA55" s="587"/>
      <c r="EB55" s="587"/>
      <c r="EC55" s="587"/>
      <c r="ED55" s="587"/>
      <c r="EE55" s="587"/>
      <c r="EF55" s="587"/>
      <c r="EG55" s="587"/>
      <c r="EH55" s="587"/>
      <c r="EI55" s="587"/>
      <c r="EJ55" s="587"/>
      <c r="EK55" s="587"/>
      <c r="EL55" s="587"/>
      <c r="EM55" s="587"/>
      <c r="EN55" s="587"/>
      <c r="EO55" s="587"/>
      <c r="EP55" s="587"/>
      <c r="EQ55" s="587"/>
      <c r="ER55" s="587"/>
      <c r="ES55" s="587"/>
      <c r="ET55" s="587"/>
      <c r="EU55" s="587"/>
      <c r="EV55" s="587"/>
      <c r="EW55" s="587"/>
      <c r="EX55" s="587"/>
      <c r="EY55" s="587"/>
      <c r="EZ55" s="587"/>
      <c r="FA55" s="587"/>
      <c r="FB55" s="587"/>
      <c r="FC55" s="587"/>
      <c r="FD55" s="587"/>
      <c r="FE55" s="587"/>
      <c r="FF55" s="587"/>
      <c r="FG55" s="587"/>
      <c r="FH55" s="587"/>
      <c r="FI55" s="587"/>
      <c r="FJ55" s="587"/>
      <c r="FK55" s="587"/>
      <c r="FL55" s="587"/>
      <c r="FM55" s="587"/>
      <c r="FN55" s="587"/>
      <c r="FO55" s="587"/>
      <c r="FP55" s="587"/>
      <c r="FQ55" s="587"/>
      <c r="FR55" s="587"/>
      <c r="FS55" s="587"/>
      <c r="FT55" s="587"/>
      <c r="FU55" s="587"/>
      <c r="FV55" s="587"/>
      <c r="FW55" s="587"/>
      <c r="FX55" s="587"/>
      <c r="FY55" s="587"/>
      <c r="FZ55" s="587"/>
      <c r="GA55" s="587"/>
      <c r="GB55" s="587"/>
      <c r="GC55" s="587"/>
      <c r="GD55" s="587"/>
      <c r="GE55" s="587"/>
      <c r="GF55" s="587"/>
      <c r="GG55" s="587"/>
      <c r="GH55" s="587"/>
      <c r="GI55" s="587"/>
      <c r="GJ55" s="587"/>
      <c r="GK55" s="587"/>
      <c r="GL55" s="587"/>
      <c r="GM55" s="587"/>
      <c r="GN55" s="587"/>
      <c r="GO55" s="587"/>
      <c r="GP55" s="587"/>
      <c r="GQ55" s="587"/>
      <c r="GR55" s="587"/>
      <c r="GS55" s="587"/>
      <c r="GT55" s="587"/>
      <c r="GU55" s="587"/>
      <c r="GV55" s="587"/>
      <c r="GW55" s="587"/>
      <c r="GX55" s="587"/>
      <c r="GY55" s="587"/>
      <c r="GZ55" s="587"/>
      <c r="HA55" s="587"/>
      <c r="HB55" s="587"/>
      <c r="HC55" s="587"/>
      <c r="HD55" s="587"/>
      <c r="HE55" s="587"/>
      <c r="HF55" s="587"/>
      <c r="HG55" s="587"/>
      <c r="HH55" s="587"/>
      <c r="HI55" s="587"/>
      <c r="HJ55" s="587"/>
      <c r="HK55" s="587"/>
      <c r="HL55" s="587"/>
      <c r="HM55" s="587"/>
      <c r="HN55" s="587"/>
      <c r="HO55" s="587"/>
      <c r="HP55" s="587"/>
      <c r="HQ55" s="587"/>
      <c r="HR55" s="587"/>
      <c r="HS55" s="587"/>
      <c r="HT55" s="587"/>
      <c r="HU55" s="587"/>
      <c r="HV55" s="587"/>
      <c r="HW55" s="587"/>
      <c r="HX55" s="587"/>
      <c r="HY55" s="587"/>
      <c r="HZ55" s="587"/>
      <c r="IA55" s="587"/>
      <c r="IB55" s="587"/>
      <c r="IC55" s="587"/>
    </row>
    <row r="56" spans="1:237" s="183" customFormat="1" ht="15.75" customHeight="1">
      <c r="A56" s="557" t="s">
        <v>168</v>
      </c>
      <c r="B56" s="560">
        <f>IFERROR(SUM(B57:B58),"0.00")</f>
        <v>0</v>
      </c>
      <c r="C56" s="560">
        <f t="shared" si="4"/>
        <v>0</v>
      </c>
      <c r="D56" s="560">
        <f>IFERROR(SUM(D57:D58),"0.00")</f>
        <v>0</v>
      </c>
      <c r="E56" s="560">
        <f t="shared" si="4"/>
        <v>0</v>
      </c>
      <c r="F56" s="560">
        <f>IFERROR(SUM(F57:F58),"0.00")</f>
        <v>0</v>
      </c>
      <c r="G56" s="560">
        <f t="shared" si="6"/>
        <v>0</v>
      </c>
      <c r="H56" s="560">
        <f>IFERROR(SUM(H57:H58),"0.00")</f>
        <v>0</v>
      </c>
      <c r="I56" s="642">
        <f t="shared" si="7"/>
        <v>0</v>
      </c>
      <c r="J56" s="587"/>
      <c r="K56" s="587"/>
      <c r="L56" s="587"/>
      <c r="M56" s="587"/>
      <c r="N56" s="587"/>
      <c r="O56" s="587"/>
      <c r="P56" s="587"/>
      <c r="Q56" s="587"/>
      <c r="R56" s="587"/>
      <c r="S56" s="587"/>
      <c r="T56" s="587"/>
      <c r="U56" s="587"/>
      <c r="V56" s="587"/>
      <c r="W56" s="587"/>
      <c r="X56" s="587"/>
      <c r="Y56" s="587"/>
      <c r="Z56" s="587"/>
      <c r="AA56" s="587"/>
      <c r="AB56" s="587"/>
      <c r="AC56" s="587"/>
      <c r="AD56" s="587"/>
      <c r="AE56" s="587"/>
      <c r="AF56" s="587"/>
      <c r="AG56" s="587"/>
      <c r="AH56" s="587"/>
      <c r="AI56" s="587"/>
      <c r="AJ56" s="587"/>
      <c r="AK56" s="587"/>
      <c r="AL56" s="587"/>
      <c r="AM56" s="587"/>
      <c r="AN56" s="587"/>
      <c r="AO56" s="587"/>
      <c r="AP56" s="587"/>
      <c r="AQ56" s="587"/>
      <c r="AR56" s="587"/>
      <c r="AS56" s="587"/>
      <c r="AT56" s="587"/>
      <c r="AU56" s="587"/>
      <c r="AV56" s="587"/>
      <c r="AW56" s="587"/>
      <c r="AX56" s="587"/>
      <c r="AY56" s="587"/>
      <c r="AZ56" s="587"/>
      <c r="BA56" s="587"/>
      <c r="BB56" s="587"/>
      <c r="BC56" s="587"/>
      <c r="BD56" s="587"/>
      <c r="BE56" s="587"/>
      <c r="BF56" s="587"/>
      <c r="BG56" s="587"/>
      <c r="BH56" s="587"/>
      <c r="BI56" s="587"/>
      <c r="BJ56" s="587"/>
      <c r="BK56" s="587"/>
      <c r="BL56" s="587"/>
      <c r="BM56" s="587"/>
      <c r="BN56" s="587"/>
      <c r="BO56" s="587"/>
      <c r="BP56" s="587"/>
      <c r="BQ56" s="587"/>
      <c r="BR56" s="587"/>
      <c r="BS56" s="587"/>
      <c r="BT56" s="587"/>
      <c r="BU56" s="587"/>
      <c r="BV56" s="587"/>
      <c r="BW56" s="587"/>
      <c r="BX56" s="587"/>
      <c r="BY56" s="587"/>
      <c r="BZ56" s="587"/>
      <c r="CA56" s="587"/>
      <c r="CB56" s="587"/>
      <c r="CC56" s="587"/>
      <c r="CD56" s="587"/>
      <c r="CE56" s="587"/>
      <c r="CF56" s="587"/>
      <c r="CG56" s="587"/>
      <c r="CH56" s="587"/>
      <c r="CI56" s="587"/>
      <c r="CJ56" s="587"/>
      <c r="CK56" s="587"/>
      <c r="CL56" s="587"/>
      <c r="CM56" s="587"/>
      <c r="CN56" s="587"/>
      <c r="CO56" s="587"/>
      <c r="CP56" s="587"/>
      <c r="CQ56" s="587"/>
      <c r="CR56" s="587"/>
      <c r="CS56" s="587"/>
      <c r="CT56" s="587"/>
      <c r="CU56" s="587"/>
      <c r="CV56" s="587"/>
      <c r="CW56" s="587"/>
      <c r="CX56" s="587"/>
      <c r="CY56" s="587"/>
      <c r="CZ56" s="587"/>
      <c r="DA56" s="587"/>
      <c r="DB56" s="587"/>
      <c r="DC56" s="587"/>
      <c r="DD56" s="587"/>
      <c r="DE56" s="587"/>
      <c r="DF56" s="587"/>
      <c r="DG56" s="587"/>
      <c r="DH56" s="587"/>
      <c r="DI56" s="587"/>
      <c r="DJ56" s="587"/>
      <c r="DK56" s="587"/>
      <c r="DL56" s="587"/>
      <c r="DM56" s="587"/>
      <c r="DN56" s="587"/>
      <c r="DO56" s="587"/>
      <c r="DP56" s="587"/>
      <c r="DQ56" s="587"/>
      <c r="DR56" s="587"/>
      <c r="DS56" s="587"/>
      <c r="DT56" s="587"/>
      <c r="DU56" s="587"/>
      <c r="DV56" s="587"/>
      <c r="DW56" s="587"/>
      <c r="DX56" s="587"/>
      <c r="DY56" s="587"/>
      <c r="DZ56" s="587"/>
      <c r="EA56" s="587"/>
      <c r="EB56" s="587"/>
      <c r="EC56" s="587"/>
      <c r="ED56" s="587"/>
      <c r="EE56" s="587"/>
      <c r="EF56" s="587"/>
      <c r="EG56" s="587"/>
      <c r="EH56" s="587"/>
      <c r="EI56" s="587"/>
      <c r="EJ56" s="587"/>
      <c r="EK56" s="587"/>
      <c r="EL56" s="587"/>
      <c r="EM56" s="587"/>
      <c r="EN56" s="587"/>
      <c r="EO56" s="587"/>
      <c r="EP56" s="587"/>
      <c r="EQ56" s="587"/>
      <c r="ER56" s="587"/>
      <c r="ES56" s="587"/>
      <c r="ET56" s="587"/>
      <c r="EU56" s="587"/>
      <c r="EV56" s="587"/>
      <c r="EW56" s="587"/>
      <c r="EX56" s="587"/>
      <c r="EY56" s="587"/>
      <c r="EZ56" s="587"/>
      <c r="FA56" s="587"/>
      <c r="FB56" s="587"/>
      <c r="FC56" s="587"/>
      <c r="FD56" s="587"/>
      <c r="FE56" s="587"/>
      <c r="FF56" s="587"/>
      <c r="FG56" s="587"/>
      <c r="FH56" s="587"/>
      <c r="FI56" s="587"/>
      <c r="FJ56" s="587"/>
      <c r="FK56" s="587"/>
      <c r="FL56" s="587"/>
      <c r="FM56" s="587"/>
      <c r="FN56" s="587"/>
      <c r="FO56" s="587"/>
      <c r="FP56" s="587"/>
      <c r="FQ56" s="587"/>
      <c r="FR56" s="587"/>
      <c r="FS56" s="587"/>
      <c r="FT56" s="587"/>
      <c r="FU56" s="587"/>
      <c r="FV56" s="587"/>
      <c r="FW56" s="587"/>
      <c r="FX56" s="587"/>
      <c r="FY56" s="587"/>
      <c r="FZ56" s="587"/>
      <c r="GA56" s="587"/>
      <c r="GB56" s="587"/>
      <c r="GC56" s="587"/>
      <c r="GD56" s="587"/>
      <c r="GE56" s="587"/>
      <c r="GF56" s="587"/>
      <c r="GG56" s="587"/>
      <c r="GH56" s="587"/>
      <c r="GI56" s="587"/>
      <c r="GJ56" s="587"/>
      <c r="GK56" s="587"/>
      <c r="GL56" s="587"/>
      <c r="GM56" s="587"/>
      <c r="GN56" s="587"/>
      <c r="GO56" s="587"/>
      <c r="GP56" s="587"/>
      <c r="GQ56" s="587"/>
      <c r="GR56" s="587"/>
      <c r="GS56" s="587"/>
      <c r="GT56" s="587"/>
      <c r="GU56" s="587"/>
      <c r="GV56" s="587"/>
      <c r="GW56" s="587"/>
      <c r="GX56" s="587"/>
      <c r="GY56" s="587"/>
      <c r="GZ56" s="587"/>
      <c r="HA56" s="587"/>
      <c r="HB56" s="587"/>
      <c r="HC56" s="587"/>
      <c r="HD56" s="587"/>
      <c r="HE56" s="587"/>
      <c r="HF56" s="587"/>
      <c r="HG56" s="587"/>
      <c r="HH56" s="587"/>
      <c r="HI56" s="587"/>
      <c r="HJ56" s="587"/>
      <c r="HK56" s="587"/>
      <c r="HL56" s="587"/>
      <c r="HM56" s="587"/>
      <c r="HN56" s="587"/>
      <c r="HO56" s="587"/>
      <c r="HP56" s="587"/>
      <c r="HQ56" s="587"/>
      <c r="HR56" s="587"/>
      <c r="HS56" s="587"/>
      <c r="HT56" s="587"/>
      <c r="HU56" s="587"/>
      <c r="HV56" s="587"/>
      <c r="HW56" s="587"/>
      <c r="HX56" s="587"/>
      <c r="HY56" s="587"/>
      <c r="HZ56" s="587"/>
      <c r="IA56" s="587"/>
      <c r="IB56" s="587"/>
      <c r="IC56" s="587"/>
    </row>
    <row r="57" spans="1:237" s="144" customFormat="1">
      <c r="A57" s="540" t="s">
        <v>169</v>
      </c>
      <c r="B57" s="512">
        <f>IFERROR(('Financial Statement4'!J129+'Financial Statement4'!J148)*$I$5/$I$6,"-")</f>
        <v>0</v>
      </c>
      <c r="C57" s="512">
        <f>IFERROR(+B57-D57,"-")</f>
        <v>0</v>
      </c>
      <c r="D57" s="512">
        <f>IFERROR(('Financial Statement4'!I129+'Financial Statement4'!I148)*$I$5/$I$6,"-")</f>
        <v>0</v>
      </c>
      <c r="E57" s="512">
        <f>IFERROR(+D57-F57,"-")</f>
        <v>0</v>
      </c>
      <c r="F57" s="512">
        <f>IFERROR(('Financial Statement4'!H129+'Financial Statement4'!H148)*$I$5/$I$6,"-")</f>
        <v>0</v>
      </c>
      <c r="G57" s="512">
        <f>IFERROR(+F57-H57,"-")</f>
        <v>0</v>
      </c>
      <c r="H57" s="512">
        <f>IFERROR(('Financial Statement4'!G129+'Financial Statement4'!G148)*$I$5/$I$6,"-")</f>
        <v>0</v>
      </c>
      <c r="I57" s="517">
        <f>IFERROR(+H57-J57,"-")</f>
        <v>0</v>
      </c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M57" s="143"/>
      <c r="AN57" s="143"/>
      <c r="AO57" s="143"/>
      <c r="AP57" s="143"/>
      <c r="AQ57" s="143"/>
      <c r="AR57" s="143"/>
      <c r="AS57" s="143"/>
      <c r="AT57" s="143"/>
      <c r="AU57" s="143"/>
      <c r="AV57" s="143"/>
      <c r="AW57" s="143"/>
      <c r="AX57" s="143"/>
      <c r="AY57" s="143"/>
      <c r="AZ57" s="143"/>
      <c r="BA57" s="143"/>
      <c r="BB57" s="143"/>
      <c r="BC57" s="143"/>
      <c r="BD57" s="143"/>
      <c r="BE57" s="143"/>
      <c r="BF57" s="143"/>
      <c r="BG57" s="143"/>
      <c r="BH57" s="143"/>
      <c r="BI57" s="143"/>
      <c r="BJ57" s="143"/>
      <c r="BK57" s="143"/>
      <c r="BL57" s="143"/>
      <c r="BM57" s="143"/>
      <c r="BN57" s="143"/>
      <c r="BO57" s="143"/>
      <c r="BP57" s="143"/>
      <c r="BQ57" s="143"/>
      <c r="BR57" s="143"/>
      <c r="BS57" s="143"/>
      <c r="BT57" s="143"/>
      <c r="BU57" s="143"/>
      <c r="BV57" s="143"/>
      <c r="BW57" s="143"/>
      <c r="BX57" s="143"/>
      <c r="BY57" s="143"/>
      <c r="BZ57" s="143"/>
      <c r="CA57" s="143"/>
      <c r="CB57" s="143"/>
      <c r="CC57" s="143"/>
      <c r="CD57" s="143"/>
      <c r="CE57" s="143"/>
      <c r="CF57" s="143"/>
      <c r="CG57" s="143"/>
      <c r="CH57" s="143"/>
      <c r="CI57" s="143"/>
      <c r="CJ57" s="143"/>
      <c r="CK57" s="143"/>
      <c r="CL57" s="143"/>
      <c r="CM57" s="143"/>
      <c r="CN57" s="143"/>
      <c r="CO57" s="143"/>
      <c r="CP57" s="143"/>
      <c r="CQ57" s="143"/>
      <c r="CR57" s="143"/>
      <c r="CS57" s="143"/>
      <c r="CT57" s="143"/>
      <c r="CU57" s="143"/>
      <c r="CV57" s="143"/>
      <c r="CW57" s="143"/>
      <c r="CX57" s="143"/>
      <c r="CY57" s="143"/>
      <c r="CZ57" s="143"/>
      <c r="DA57" s="143"/>
      <c r="DB57" s="143"/>
      <c r="DC57" s="143"/>
      <c r="DD57" s="143"/>
      <c r="DE57" s="143"/>
      <c r="DF57" s="143"/>
      <c r="DG57" s="143"/>
      <c r="DH57" s="143"/>
      <c r="DI57" s="143"/>
      <c r="DJ57" s="143"/>
      <c r="DK57" s="143"/>
      <c r="DL57" s="143"/>
      <c r="DM57" s="143"/>
      <c r="DN57" s="143"/>
      <c r="DO57" s="143"/>
      <c r="DP57" s="143"/>
      <c r="DQ57" s="143"/>
      <c r="DR57" s="143"/>
      <c r="DS57" s="143"/>
      <c r="DT57" s="143"/>
      <c r="DU57" s="143"/>
      <c r="DV57" s="143"/>
      <c r="DW57" s="143"/>
      <c r="DX57" s="143"/>
      <c r="DY57" s="143"/>
      <c r="DZ57" s="143"/>
      <c r="EA57" s="143"/>
      <c r="EB57" s="143"/>
      <c r="EC57" s="143"/>
      <c r="ED57" s="143"/>
      <c r="EE57" s="143"/>
      <c r="EF57" s="143"/>
      <c r="EG57" s="143"/>
      <c r="EH57" s="143"/>
      <c r="EI57" s="143"/>
      <c r="EJ57" s="143"/>
      <c r="EK57" s="143"/>
      <c r="EL57" s="143"/>
      <c r="EM57" s="143"/>
      <c r="EN57" s="143"/>
      <c r="EO57" s="143"/>
      <c r="EP57" s="143"/>
      <c r="EQ57" s="143"/>
      <c r="ER57" s="143"/>
      <c r="ES57" s="143"/>
      <c r="ET57" s="143"/>
      <c r="EU57" s="143"/>
      <c r="EV57" s="143"/>
      <c r="EW57" s="143"/>
      <c r="EX57" s="143"/>
      <c r="EY57" s="143"/>
      <c r="EZ57" s="143"/>
      <c r="FA57" s="143"/>
      <c r="FB57" s="143"/>
      <c r="FC57" s="143"/>
      <c r="FD57" s="143"/>
      <c r="FE57" s="143"/>
      <c r="FF57" s="143"/>
      <c r="FG57" s="143"/>
      <c r="FH57" s="143"/>
      <c r="FI57" s="143"/>
      <c r="FJ57" s="143"/>
      <c r="FK57" s="143"/>
      <c r="FL57" s="143"/>
      <c r="FM57" s="143"/>
      <c r="FN57" s="143"/>
      <c r="FO57" s="143"/>
      <c r="FP57" s="143"/>
      <c r="FQ57" s="143"/>
      <c r="FR57" s="143"/>
      <c r="FS57" s="143"/>
      <c r="FT57" s="143"/>
      <c r="FU57" s="143"/>
      <c r="FV57" s="143"/>
      <c r="FW57" s="143"/>
      <c r="FX57" s="143"/>
      <c r="FY57" s="143"/>
      <c r="FZ57" s="143"/>
      <c r="GA57" s="143"/>
      <c r="GB57" s="143"/>
      <c r="GC57" s="143"/>
      <c r="GD57" s="143"/>
      <c r="GE57" s="143"/>
      <c r="GF57" s="143"/>
      <c r="GG57" s="143"/>
      <c r="GH57" s="143"/>
      <c r="GI57" s="143"/>
      <c r="GJ57" s="143"/>
      <c r="GK57" s="143"/>
      <c r="GL57" s="143"/>
      <c r="GM57" s="143"/>
      <c r="GN57" s="143"/>
      <c r="GO57" s="143"/>
      <c r="GP57" s="143"/>
      <c r="GQ57" s="143"/>
      <c r="GR57" s="143"/>
      <c r="GS57" s="143"/>
      <c r="GT57" s="143"/>
      <c r="GU57" s="143"/>
      <c r="GV57" s="143"/>
      <c r="GW57" s="143"/>
      <c r="GX57" s="143"/>
      <c r="GY57" s="143"/>
      <c r="GZ57" s="143"/>
      <c r="HA57" s="143"/>
      <c r="HB57" s="143"/>
      <c r="HC57" s="143"/>
      <c r="HD57" s="143"/>
      <c r="HE57" s="143"/>
      <c r="HF57" s="143"/>
      <c r="HG57" s="143"/>
      <c r="HH57" s="143"/>
      <c r="HI57" s="143"/>
      <c r="HJ57" s="143"/>
      <c r="HK57" s="143"/>
      <c r="HL57" s="143"/>
      <c r="HM57" s="143"/>
      <c r="HN57" s="143"/>
      <c r="HO57" s="143"/>
      <c r="HP57" s="143"/>
      <c r="HQ57" s="143"/>
      <c r="HR57" s="143"/>
      <c r="HS57" s="143"/>
      <c r="HT57" s="143"/>
      <c r="HU57" s="143"/>
      <c r="HV57" s="143"/>
      <c r="HW57" s="143"/>
      <c r="HX57" s="143"/>
      <c r="HY57" s="143"/>
      <c r="HZ57" s="143"/>
      <c r="IA57" s="143"/>
      <c r="IB57" s="143"/>
      <c r="IC57" s="143"/>
    </row>
    <row r="58" spans="1:237" s="144" customFormat="1">
      <c r="A58" s="540" t="s">
        <v>170</v>
      </c>
      <c r="B58" s="512">
        <f>IFERROR(('Financial Statement4'!J133+'Financial Statement4'!J134+'Financial Statement4'!J153)*$I$5/$I$6,"-")</f>
        <v>0</v>
      </c>
      <c r="C58" s="512">
        <f>IFERROR(+B58-D58,"-")</f>
        <v>0</v>
      </c>
      <c r="D58" s="512">
        <f>IFERROR(('Financial Statement4'!I133+'Financial Statement4'!I134+'Financial Statement4'!I153)*$I$5/$I$6,"-")</f>
        <v>0</v>
      </c>
      <c r="E58" s="512">
        <f>IFERROR(+D58-F58,"-")</f>
        <v>0</v>
      </c>
      <c r="F58" s="512">
        <f>IFERROR(('Financial Statement4'!H133+'Financial Statement4'!H134+'Financial Statement4'!H153)*$I$5/$I$6,"-")</f>
        <v>0</v>
      </c>
      <c r="G58" s="512">
        <f>IFERROR(+F58-H58,"-")</f>
        <v>0</v>
      </c>
      <c r="H58" s="512">
        <f>IFERROR(('Financial Statement4'!G133+'Financial Statement4'!G134+'Financial Statement4'!G153)*$I$5/$I$6,"-")</f>
        <v>0</v>
      </c>
      <c r="I58" s="517">
        <f>IFERROR(+H58-J58,"-")</f>
        <v>0</v>
      </c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3"/>
      <c r="AN58" s="143"/>
      <c r="AO58" s="143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3"/>
      <c r="BA58" s="143"/>
      <c r="BB58" s="143"/>
      <c r="BC58" s="143"/>
      <c r="BD58" s="143"/>
      <c r="BE58" s="143"/>
      <c r="BF58" s="143"/>
      <c r="BG58" s="143"/>
      <c r="BH58" s="143"/>
      <c r="BI58" s="143"/>
      <c r="BJ58" s="143"/>
      <c r="BK58" s="143"/>
      <c r="BL58" s="143"/>
      <c r="BM58" s="143"/>
      <c r="BN58" s="143"/>
      <c r="BO58" s="143"/>
      <c r="BP58" s="143"/>
      <c r="BQ58" s="143"/>
      <c r="BR58" s="143"/>
      <c r="BS58" s="143"/>
      <c r="BT58" s="143"/>
      <c r="BU58" s="143"/>
      <c r="BV58" s="143"/>
      <c r="BW58" s="143"/>
      <c r="BX58" s="143"/>
      <c r="BY58" s="143"/>
      <c r="BZ58" s="143"/>
      <c r="CA58" s="143"/>
      <c r="CB58" s="143"/>
      <c r="CC58" s="143"/>
      <c r="CD58" s="143"/>
      <c r="CE58" s="143"/>
      <c r="CF58" s="143"/>
      <c r="CG58" s="143"/>
      <c r="CH58" s="143"/>
      <c r="CI58" s="143"/>
      <c r="CJ58" s="143"/>
      <c r="CK58" s="143"/>
      <c r="CL58" s="143"/>
      <c r="CM58" s="143"/>
      <c r="CN58" s="143"/>
      <c r="CO58" s="143"/>
      <c r="CP58" s="143"/>
      <c r="CQ58" s="143"/>
      <c r="CR58" s="143"/>
      <c r="CS58" s="143"/>
      <c r="CT58" s="143"/>
      <c r="CU58" s="143"/>
      <c r="CV58" s="143"/>
      <c r="CW58" s="143"/>
      <c r="CX58" s="143"/>
      <c r="CY58" s="143"/>
      <c r="CZ58" s="143"/>
      <c r="DA58" s="143"/>
      <c r="DB58" s="143"/>
      <c r="DC58" s="143"/>
      <c r="DD58" s="143"/>
      <c r="DE58" s="143"/>
      <c r="DF58" s="143"/>
      <c r="DG58" s="143"/>
      <c r="DH58" s="143"/>
      <c r="DI58" s="143"/>
      <c r="DJ58" s="143"/>
      <c r="DK58" s="143"/>
      <c r="DL58" s="143"/>
      <c r="DM58" s="143"/>
      <c r="DN58" s="143"/>
      <c r="DO58" s="143"/>
      <c r="DP58" s="143"/>
      <c r="DQ58" s="143"/>
      <c r="DR58" s="143"/>
      <c r="DS58" s="143"/>
      <c r="DT58" s="143"/>
      <c r="DU58" s="143"/>
      <c r="DV58" s="143"/>
      <c r="DW58" s="143"/>
      <c r="DX58" s="143"/>
      <c r="DY58" s="143"/>
      <c r="DZ58" s="143"/>
      <c r="EA58" s="143"/>
      <c r="EB58" s="143"/>
      <c r="EC58" s="143"/>
      <c r="ED58" s="143"/>
      <c r="EE58" s="143"/>
      <c r="EF58" s="143"/>
      <c r="EG58" s="143"/>
      <c r="EH58" s="143"/>
      <c r="EI58" s="143"/>
      <c r="EJ58" s="143"/>
      <c r="EK58" s="143"/>
      <c r="EL58" s="143"/>
      <c r="EM58" s="143"/>
      <c r="EN58" s="143"/>
      <c r="EO58" s="143"/>
      <c r="EP58" s="143"/>
      <c r="EQ58" s="143"/>
      <c r="ER58" s="143"/>
      <c r="ES58" s="143"/>
      <c r="ET58" s="143"/>
      <c r="EU58" s="143"/>
      <c r="EV58" s="143"/>
      <c r="EW58" s="143"/>
      <c r="EX58" s="143"/>
      <c r="EY58" s="143"/>
      <c r="EZ58" s="143"/>
      <c r="FA58" s="143"/>
      <c r="FB58" s="143"/>
      <c r="FC58" s="143"/>
      <c r="FD58" s="143"/>
      <c r="FE58" s="143"/>
      <c r="FF58" s="143"/>
      <c r="FG58" s="143"/>
      <c r="FH58" s="143"/>
      <c r="FI58" s="143"/>
      <c r="FJ58" s="143"/>
      <c r="FK58" s="143"/>
      <c r="FL58" s="143"/>
      <c r="FM58" s="143"/>
      <c r="FN58" s="143"/>
      <c r="FO58" s="143"/>
      <c r="FP58" s="143"/>
      <c r="FQ58" s="143"/>
      <c r="FR58" s="143"/>
      <c r="FS58" s="143"/>
      <c r="FT58" s="143"/>
      <c r="FU58" s="143"/>
      <c r="FV58" s="143"/>
      <c r="FW58" s="143"/>
      <c r="FX58" s="143"/>
      <c r="FY58" s="143"/>
      <c r="FZ58" s="143"/>
      <c r="GA58" s="143"/>
      <c r="GB58" s="143"/>
      <c r="GC58" s="143"/>
      <c r="GD58" s="143"/>
      <c r="GE58" s="143"/>
      <c r="GF58" s="143"/>
      <c r="GG58" s="143"/>
      <c r="GH58" s="143"/>
      <c r="GI58" s="143"/>
      <c r="GJ58" s="143"/>
      <c r="GK58" s="143"/>
      <c r="GL58" s="143"/>
      <c r="GM58" s="143"/>
      <c r="GN58" s="143"/>
      <c r="GO58" s="143"/>
      <c r="GP58" s="143"/>
      <c r="GQ58" s="143"/>
      <c r="GR58" s="143"/>
      <c r="GS58" s="143"/>
      <c r="GT58" s="143"/>
      <c r="GU58" s="143"/>
      <c r="GV58" s="143"/>
      <c r="GW58" s="143"/>
      <c r="GX58" s="143"/>
      <c r="GY58" s="143"/>
      <c r="GZ58" s="143"/>
      <c r="HA58" s="143"/>
      <c r="HB58" s="143"/>
      <c r="HC58" s="143"/>
      <c r="HD58" s="143"/>
      <c r="HE58" s="143"/>
      <c r="HF58" s="143"/>
      <c r="HG58" s="143"/>
      <c r="HH58" s="143"/>
      <c r="HI58" s="143"/>
      <c r="HJ58" s="143"/>
      <c r="HK58" s="143"/>
      <c r="HL58" s="143"/>
      <c r="HM58" s="143"/>
      <c r="HN58" s="143"/>
      <c r="HO58" s="143"/>
      <c r="HP58" s="143"/>
      <c r="HQ58" s="143"/>
      <c r="HR58" s="143"/>
      <c r="HS58" s="143"/>
      <c r="HT58" s="143"/>
      <c r="HU58" s="143"/>
      <c r="HV58" s="143"/>
      <c r="HW58" s="143"/>
      <c r="HX58" s="143"/>
      <c r="HY58" s="143"/>
      <c r="HZ58" s="143"/>
      <c r="IA58" s="143"/>
      <c r="IB58" s="143"/>
      <c r="IC58" s="143"/>
    </row>
    <row r="59" spans="1:237" ht="30">
      <c r="A59" s="526" t="s">
        <v>126</v>
      </c>
      <c r="B59" s="512">
        <f>IFERROR(('Financial Statement4'!J130+'Financial Statement4'!J131+'Financial Statement4'!J132+'Financial Statement4'!J150+'Financial Statement4'!J151+'Financial Statement4'!J152+'Financial Statement4'!J140)*$I$5/$I$6,"-")</f>
        <v>0</v>
      </c>
      <c r="C59" s="512">
        <f>IFERROR(+B59-D59,"-")</f>
        <v>0</v>
      </c>
      <c r="D59" s="512">
        <f>IFERROR(('Financial Statement4'!I130+'Financial Statement4'!I131+'Financial Statement4'!I132+'Financial Statement4'!I150+'Financial Statement4'!I151+'Financial Statement4'!I152+'Financial Statement4'!I140)*$I$5/$I$6,"-")</f>
        <v>0</v>
      </c>
      <c r="E59" s="512">
        <f>IFERROR(+D59-F59,"-")</f>
        <v>0</v>
      </c>
      <c r="F59" s="512">
        <f>IFERROR(('Financial Statement4'!H130+'Financial Statement4'!H131+'Financial Statement4'!H132+'Financial Statement4'!H150+'Financial Statement4'!H151+'Financial Statement4'!H152+'Financial Statement4'!H140)*$I$5/$I$6,"-")</f>
        <v>0</v>
      </c>
      <c r="G59" s="512">
        <f>IFERROR(+F59-H59,"-")</f>
        <v>0</v>
      </c>
      <c r="H59" s="512">
        <f>IFERROR(('Financial Statement4'!G130+'Financial Statement4'!G131+'Financial Statement4'!G132+'Financial Statement4'!G150+'Financial Statement4'!G151+'Financial Statement4'!G152+'Financial Statement4'!G140)*$I$5/$I$6,"-")</f>
        <v>0</v>
      </c>
      <c r="I59" s="517">
        <f>IFERROR(+H59-J59,"-")</f>
        <v>0</v>
      </c>
    </row>
    <row r="60" spans="1:237" s="183" customFormat="1" ht="15.75" customHeight="1">
      <c r="A60" s="557" t="s">
        <v>171</v>
      </c>
      <c r="B60" s="560">
        <f>IFERROR(B56+B59,"0.00")</f>
        <v>0</v>
      </c>
      <c r="C60" s="560">
        <f t="shared" ref="C60:E75" si="8">IFERROR(+B60-D60,"-")</f>
        <v>0</v>
      </c>
      <c r="D60" s="560">
        <f>IFERROR(D56+D59,"0.00")</f>
        <v>0</v>
      </c>
      <c r="E60" s="560">
        <f t="shared" si="8"/>
        <v>0</v>
      </c>
      <c r="F60" s="560">
        <f>IFERROR(F56+F59,"0.00")</f>
        <v>0</v>
      </c>
      <c r="G60" s="560">
        <f t="shared" ref="G60:G75" si="9">IFERROR(+F60-H60,"-")</f>
        <v>0</v>
      </c>
      <c r="H60" s="560">
        <f>IFERROR(H56+H59,"0.00")</f>
        <v>0</v>
      </c>
      <c r="I60" s="642">
        <f t="shared" ref="I60:I75" si="10">IFERROR(+H60-J60,"-")</f>
        <v>0</v>
      </c>
      <c r="J60" s="587"/>
      <c r="K60" s="587"/>
      <c r="L60" s="587"/>
      <c r="M60" s="587"/>
      <c r="N60" s="587"/>
      <c r="O60" s="587"/>
      <c r="P60" s="587"/>
      <c r="Q60" s="587"/>
      <c r="R60" s="587"/>
      <c r="S60" s="587"/>
      <c r="T60" s="587"/>
      <c r="U60" s="587"/>
      <c r="V60" s="587"/>
      <c r="W60" s="587"/>
      <c r="X60" s="587"/>
      <c r="Y60" s="587"/>
      <c r="Z60" s="587"/>
      <c r="AA60" s="587"/>
      <c r="AB60" s="587"/>
      <c r="AC60" s="587"/>
      <c r="AD60" s="587"/>
      <c r="AE60" s="587"/>
      <c r="AF60" s="587"/>
      <c r="AG60" s="587"/>
      <c r="AH60" s="587"/>
      <c r="AI60" s="587"/>
      <c r="AJ60" s="587"/>
      <c r="AK60" s="587"/>
      <c r="AL60" s="587"/>
      <c r="AM60" s="587"/>
      <c r="AN60" s="587"/>
      <c r="AO60" s="587"/>
      <c r="AP60" s="587"/>
      <c r="AQ60" s="587"/>
      <c r="AR60" s="587"/>
      <c r="AS60" s="587"/>
      <c r="AT60" s="587"/>
      <c r="AU60" s="587"/>
      <c r="AV60" s="587"/>
      <c r="AW60" s="587"/>
      <c r="AX60" s="587"/>
      <c r="AY60" s="587"/>
      <c r="AZ60" s="587"/>
      <c r="BA60" s="587"/>
      <c r="BB60" s="587"/>
      <c r="BC60" s="587"/>
      <c r="BD60" s="587"/>
      <c r="BE60" s="587"/>
      <c r="BF60" s="587"/>
      <c r="BG60" s="587"/>
      <c r="BH60" s="587"/>
      <c r="BI60" s="587"/>
      <c r="BJ60" s="587"/>
      <c r="BK60" s="587"/>
      <c r="BL60" s="587"/>
      <c r="BM60" s="587"/>
      <c r="BN60" s="587"/>
      <c r="BO60" s="587"/>
      <c r="BP60" s="587"/>
      <c r="BQ60" s="587"/>
      <c r="BR60" s="587"/>
      <c r="BS60" s="587"/>
      <c r="BT60" s="587"/>
      <c r="BU60" s="587"/>
      <c r="BV60" s="587"/>
      <c r="BW60" s="587"/>
      <c r="BX60" s="587"/>
      <c r="BY60" s="587"/>
      <c r="BZ60" s="587"/>
      <c r="CA60" s="587"/>
      <c r="CB60" s="587"/>
      <c r="CC60" s="587"/>
      <c r="CD60" s="587"/>
      <c r="CE60" s="587"/>
      <c r="CF60" s="587"/>
      <c r="CG60" s="587"/>
      <c r="CH60" s="587"/>
      <c r="CI60" s="587"/>
      <c r="CJ60" s="587"/>
      <c r="CK60" s="587"/>
      <c r="CL60" s="587"/>
      <c r="CM60" s="587"/>
      <c r="CN60" s="587"/>
      <c r="CO60" s="587"/>
      <c r="CP60" s="587"/>
      <c r="CQ60" s="587"/>
      <c r="CR60" s="587"/>
      <c r="CS60" s="587"/>
      <c r="CT60" s="587"/>
      <c r="CU60" s="587"/>
      <c r="CV60" s="587"/>
      <c r="CW60" s="587"/>
      <c r="CX60" s="587"/>
      <c r="CY60" s="587"/>
      <c r="CZ60" s="587"/>
      <c r="DA60" s="587"/>
      <c r="DB60" s="587"/>
      <c r="DC60" s="587"/>
      <c r="DD60" s="587"/>
      <c r="DE60" s="587"/>
      <c r="DF60" s="587"/>
      <c r="DG60" s="587"/>
      <c r="DH60" s="587"/>
      <c r="DI60" s="587"/>
      <c r="DJ60" s="587"/>
      <c r="DK60" s="587"/>
      <c r="DL60" s="587"/>
      <c r="DM60" s="587"/>
      <c r="DN60" s="587"/>
      <c r="DO60" s="587"/>
      <c r="DP60" s="587"/>
      <c r="DQ60" s="587"/>
      <c r="DR60" s="587"/>
      <c r="DS60" s="587"/>
      <c r="DT60" s="587"/>
      <c r="DU60" s="587"/>
      <c r="DV60" s="587"/>
      <c r="DW60" s="587"/>
      <c r="DX60" s="587"/>
      <c r="DY60" s="587"/>
      <c r="DZ60" s="587"/>
      <c r="EA60" s="587"/>
      <c r="EB60" s="587"/>
      <c r="EC60" s="587"/>
      <c r="ED60" s="587"/>
      <c r="EE60" s="587"/>
      <c r="EF60" s="587"/>
      <c r="EG60" s="587"/>
      <c r="EH60" s="587"/>
      <c r="EI60" s="587"/>
      <c r="EJ60" s="587"/>
      <c r="EK60" s="587"/>
      <c r="EL60" s="587"/>
      <c r="EM60" s="587"/>
      <c r="EN60" s="587"/>
      <c r="EO60" s="587"/>
      <c r="EP60" s="587"/>
      <c r="EQ60" s="587"/>
      <c r="ER60" s="587"/>
      <c r="ES60" s="587"/>
      <c r="ET60" s="587"/>
      <c r="EU60" s="587"/>
      <c r="EV60" s="587"/>
      <c r="EW60" s="587"/>
      <c r="EX60" s="587"/>
      <c r="EY60" s="587"/>
      <c r="EZ60" s="587"/>
      <c r="FA60" s="587"/>
      <c r="FB60" s="587"/>
      <c r="FC60" s="587"/>
      <c r="FD60" s="587"/>
      <c r="FE60" s="587"/>
      <c r="FF60" s="587"/>
      <c r="FG60" s="587"/>
      <c r="FH60" s="587"/>
      <c r="FI60" s="587"/>
      <c r="FJ60" s="587"/>
      <c r="FK60" s="587"/>
      <c r="FL60" s="587"/>
      <c r="FM60" s="587"/>
      <c r="FN60" s="587"/>
      <c r="FO60" s="587"/>
      <c r="FP60" s="587"/>
      <c r="FQ60" s="587"/>
      <c r="FR60" s="587"/>
      <c r="FS60" s="587"/>
      <c r="FT60" s="587"/>
      <c r="FU60" s="587"/>
      <c r="FV60" s="587"/>
      <c r="FW60" s="587"/>
      <c r="FX60" s="587"/>
      <c r="FY60" s="587"/>
      <c r="FZ60" s="587"/>
      <c r="GA60" s="587"/>
      <c r="GB60" s="587"/>
      <c r="GC60" s="587"/>
      <c r="GD60" s="587"/>
      <c r="GE60" s="587"/>
      <c r="GF60" s="587"/>
      <c r="GG60" s="587"/>
      <c r="GH60" s="587"/>
      <c r="GI60" s="587"/>
      <c r="GJ60" s="587"/>
      <c r="GK60" s="587"/>
      <c r="GL60" s="587"/>
      <c r="GM60" s="587"/>
      <c r="GN60" s="587"/>
      <c r="GO60" s="587"/>
      <c r="GP60" s="587"/>
      <c r="GQ60" s="587"/>
      <c r="GR60" s="587"/>
      <c r="GS60" s="587"/>
      <c r="GT60" s="587"/>
      <c r="GU60" s="587"/>
      <c r="GV60" s="587"/>
      <c r="GW60" s="587"/>
      <c r="GX60" s="587"/>
      <c r="GY60" s="587"/>
      <c r="GZ60" s="587"/>
      <c r="HA60" s="587"/>
      <c r="HB60" s="587"/>
      <c r="HC60" s="587"/>
      <c r="HD60" s="587"/>
      <c r="HE60" s="587"/>
      <c r="HF60" s="587"/>
      <c r="HG60" s="587"/>
      <c r="HH60" s="587"/>
      <c r="HI60" s="587"/>
      <c r="HJ60" s="587"/>
      <c r="HK60" s="587"/>
      <c r="HL60" s="587"/>
      <c r="HM60" s="587"/>
      <c r="HN60" s="587"/>
      <c r="HO60" s="587"/>
      <c r="HP60" s="587"/>
      <c r="HQ60" s="587"/>
      <c r="HR60" s="587"/>
      <c r="HS60" s="587"/>
      <c r="HT60" s="587"/>
      <c r="HU60" s="587"/>
      <c r="HV60" s="587"/>
      <c r="HW60" s="587"/>
      <c r="HX60" s="587"/>
      <c r="HY60" s="587"/>
      <c r="HZ60" s="587"/>
      <c r="IA60" s="587"/>
      <c r="IB60" s="587"/>
      <c r="IC60" s="587"/>
    </row>
    <row r="61" spans="1:237" s="183" customFormat="1" ht="15.75" customHeight="1">
      <c r="A61" s="557" t="s">
        <v>175</v>
      </c>
      <c r="B61" s="560">
        <f t="shared" ref="B61" si="11">+B60+B55</f>
        <v>0</v>
      </c>
      <c r="C61" s="560">
        <f t="shared" si="8"/>
        <v>0</v>
      </c>
      <c r="D61" s="560">
        <f t="shared" ref="D61:F61" si="12">+D60+D55</f>
        <v>0</v>
      </c>
      <c r="E61" s="560">
        <f t="shared" si="8"/>
        <v>0</v>
      </c>
      <c r="F61" s="560">
        <f t="shared" si="12"/>
        <v>0</v>
      </c>
      <c r="G61" s="560">
        <f t="shared" si="9"/>
        <v>0</v>
      </c>
      <c r="H61" s="560">
        <f t="shared" ref="H61" si="13">+H60+H55</f>
        <v>0</v>
      </c>
      <c r="I61" s="642">
        <f t="shared" si="10"/>
        <v>0</v>
      </c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87"/>
      <c r="AB61" s="587"/>
      <c r="AC61" s="587"/>
      <c r="AD61" s="587"/>
      <c r="AE61" s="587"/>
      <c r="AF61" s="587"/>
      <c r="AG61" s="587"/>
      <c r="AH61" s="587"/>
      <c r="AI61" s="587"/>
      <c r="AJ61" s="587"/>
      <c r="AK61" s="587"/>
      <c r="AL61" s="587"/>
      <c r="AM61" s="587"/>
      <c r="AN61" s="587"/>
      <c r="AO61" s="587"/>
      <c r="AP61" s="587"/>
      <c r="AQ61" s="587"/>
      <c r="AR61" s="587"/>
      <c r="AS61" s="587"/>
      <c r="AT61" s="587"/>
      <c r="AU61" s="587"/>
      <c r="AV61" s="587"/>
      <c r="AW61" s="587"/>
      <c r="AX61" s="587"/>
      <c r="AY61" s="587"/>
      <c r="AZ61" s="587"/>
      <c r="BA61" s="587"/>
      <c r="BB61" s="587"/>
      <c r="BC61" s="587"/>
      <c r="BD61" s="587"/>
      <c r="BE61" s="587"/>
      <c r="BF61" s="587"/>
      <c r="BG61" s="587"/>
      <c r="BH61" s="587"/>
      <c r="BI61" s="587"/>
      <c r="BJ61" s="587"/>
      <c r="BK61" s="587"/>
      <c r="BL61" s="587"/>
      <c r="BM61" s="587"/>
      <c r="BN61" s="587"/>
      <c r="BO61" s="587"/>
      <c r="BP61" s="587"/>
      <c r="BQ61" s="587"/>
      <c r="BR61" s="587"/>
      <c r="BS61" s="587"/>
      <c r="BT61" s="587"/>
      <c r="BU61" s="587"/>
      <c r="BV61" s="587"/>
      <c r="BW61" s="587"/>
      <c r="BX61" s="587"/>
      <c r="BY61" s="587"/>
      <c r="BZ61" s="587"/>
      <c r="CA61" s="587"/>
      <c r="CB61" s="587"/>
      <c r="CC61" s="587"/>
      <c r="CD61" s="587"/>
      <c r="CE61" s="587"/>
      <c r="CF61" s="587"/>
      <c r="CG61" s="587"/>
      <c r="CH61" s="587"/>
      <c r="CI61" s="587"/>
      <c r="CJ61" s="587"/>
      <c r="CK61" s="587"/>
      <c r="CL61" s="587"/>
      <c r="CM61" s="587"/>
      <c r="CN61" s="587"/>
      <c r="CO61" s="587"/>
      <c r="CP61" s="587"/>
      <c r="CQ61" s="587"/>
      <c r="CR61" s="587"/>
      <c r="CS61" s="587"/>
      <c r="CT61" s="587"/>
      <c r="CU61" s="587"/>
      <c r="CV61" s="587"/>
      <c r="CW61" s="587"/>
      <c r="CX61" s="587"/>
      <c r="CY61" s="587"/>
      <c r="CZ61" s="587"/>
      <c r="DA61" s="587"/>
      <c r="DB61" s="587"/>
      <c r="DC61" s="587"/>
      <c r="DD61" s="587"/>
      <c r="DE61" s="587"/>
      <c r="DF61" s="587"/>
      <c r="DG61" s="587"/>
      <c r="DH61" s="587"/>
      <c r="DI61" s="587"/>
      <c r="DJ61" s="587"/>
      <c r="DK61" s="587"/>
      <c r="DL61" s="587"/>
      <c r="DM61" s="587"/>
      <c r="DN61" s="587"/>
      <c r="DO61" s="587"/>
      <c r="DP61" s="587"/>
      <c r="DQ61" s="587"/>
      <c r="DR61" s="587"/>
      <c r="DS61" s="587"/>
      <c r="DT61" s="587"/>
      <c r="DU61" s="587"/>
      <c r="DV61" s="587"/>
      <c r="DW61" s="587"/>
      <c r="DX61" s="587"/>
      <c r="DY61" s="587"/>
      <c r="DZ61" s="587"/>
      <c r="EA61" s="587"/>
      <c r="EB61" s="587"/>
      <c r="EC61" s="587"/>
      <c r="ED61" s="587"/>
      <c r="EE61" s="587"/>
      <c r="EF61" s="587"/>
      <c r="EG61" s="587"/>
      <c r="EH61" s="587"/>
      <c r="EI61" s="587"/>
      <c r="EJ61" s="587"/>
      <c r="EK61" s="587"/>
      <c r="EL61" s="587"/>
      <c r="EM61" s="587"/>
      <c r="EN61" s="587"/>
      <c r="EO61" s="587"/>
      <c r="EP61" s="587"/>
      <c r="EQ61" s="587"/>
      <c r="ER61" s="587"/>
      <c r="ES61" s="587"/>
      <c r="ET61" s="587"/>
      <c r="EU61" s="587"/>
      <c r="EV61" s="587"/>
      <c r="EW61" s="587"/>
      <c r="EX61" s="587"/>
      <c r="EY61" s="587"/>
      <c r="EZ61" s="587"/>
      <c r="FA61" s="587"/>
      <c r="FB61" s="587"/>
      <c r="FC61" s="587"/>
      <c r="FD61" s="587"/>
      <c r="FE61" s="587"/>
      <c r="FF61" s="587"/>
      <c r="FG61" s="587"/>
      <c r="FH61" s="587"/>
      <c r="FI61" s="587"/>
      <c r="FJ61" s="587"/>
      <c r="FK61" s="587"/>
      <c r="FL61" s="587"/>
      <c r="FM61" s="587"/>
      <c r="FN61" s="587"/>
      <c r="FO61" s="587"/>
      <c r="FP61" s="587"/>
      <c r="FQ61" s="587"/>
      <c r="FR61" s="587"/>
      <c r="FS61" s="587"/>
      <c r="FT61" s="587"/>
      <c r="FU61" s="587"/>
      <c r="FV61" s="587"/>
      <c r="FW61" s="587"/>
      <c r="FX61" s="587"/>
      <c r="FY61" s="587"/>
      <c r="FZ61" s="587"/>
      <c r="GA61" s="587"/>
      <c r="GB61" s="587"/>
      <c r="GC61" s="587"/>
      <c r="GD61" s="587"/>
      <c r="GE61" s="587"/>
      <c r="GF61" s="587"/>
      <c r="GG61" s="587"/>
      <c r="GH61" s="587"/>
      <c r="GI61" s="587"/>
      <c r="GJ61" s="587"/>
      <c r="GK61" s="587"/>
      <c r="GL61" s="587"/>
      <c r="GM61" s="587"/>
      <c r="GN61" s="587"/>
      <c r="GO61" s="587"/>
      <c r="GP61" s="587"/>
      <c r="GQ61" s="587"/>
      <c r="GR61" s="587"/>
      <c r="GS61" s="587"/>
      <c r="GT61" s="587"/>
      <c r="GU61" s="587"/>
      <c r="GV61" s="587"/>
      <c r="GW61" s="587"/>
      <c r="GX61" s="587"/>
      <c r="GY61" s="587"/>
      <c r="GZ61" s="587"/>
      <c r="HA61" s="587"/>
      <c r="HB61" s="587"/>
      <c r="HC61" s="587"/>
      <c r="HD61" s="587"/>
      <c r="HE61" s="587"/>
      <c r="HF61" s="587"/>
      <c r="HG61" s="587"/>
      <c r="HH61" s="587"/>
      <c r="HI61" s="587"/>
      <c r="HJ61" s="587"/>
      <c r="HK61" s="587"/>
      <c r="HL61" s="587"/>
      <c r="HM61" s="587"/>
      <c r="HN61" s="587"/>
      <c r="HO61" s="587"/>
      <c r="HP61" s="587"/>
      <c r="HQ61" s="587"/>
      <c r="HR61" s="587"/>
      <c r="HS61" s="587"/>
      <c r="HT61" s="587"/>
      <c r="HU61" s="587"/>
      <c r="HV61" s="587"/>
      <c r="HW61" s="587"/>
      <c r="HX61" s="587"/>
      <c r="HY61" s="587"/>
      <c r="HZ61" s="587"/>
      <c r="IA61" s="587"/>
      <c r="IB61" s="587"/>
      <c r="IC61" s="587"/>
    </row>
    <row r="62" spans="1:237">
      <c r="A62" s="523" t="s">
        <v>164</v>
      </c>
      <c r="B62" s="512">
        <f>IFERROR(('Financial Statement4'!J135-'Financial Statement4'!J192)*$I$5/$I$6,"-")</f>
        <v>0</v>
      </c>
      <c r="C62" s="512">
        <f t="shared" si="8"/>
        <v>0</v>
      </c>
      <c r="D62" s="512">
        <f>IFERROR(('Financial Statement4'!I135-'Financial Statement4'!I192)*$I$5/$I$6,"-")</f>
        <v>0</v>
      </c>
      <c r="E62" s="512">
        <f t="shared" si="8"/>
        <v>0</v>
      </c>
      <c r="F62" s="512">
        <f>IFERROR(('Financial Statement4'!H135-'Financial Statement4'!H192)*$I$5/$I$6,"-")</f>
        <v>0</v>
      </c>
      <c r="G62" s="512">
        <f t="shared" si="9"/>
        <v>0</v>
      </c>
      <c r="H62" s="512">
        <f>IFERROR(('Financial Statement4'!G135-'Financial Statement4'!G192)*$I$5/$I$6,"-")</f>
        <v>0</v>
      </c>
      <c r="I62" s="517">
        <f t="shared" si="10"/>
        <v>0</v>
      </c>
    </row>
    <row r="63" spans="1:237" s="183" customFormat="1" ht="15.75" customHeight="1">
      <c r="A63" s="557" t="s">
        <v>123</v>
      </c>
      <c r="B63" s="560">
        <f>IFERROR(+B64+B67+B66+B65,"0.00")</f>
        <v>0</v>
      </c>
      <c r="C63" s="560">
        <f t="shared" si="8"/>
        <v>0</v>
      </c>
      <c r="D63" s="560">
        <f>IFERROR(+D64+D67+D66+D65,"0.00")</f>
        <v>0</v>
      </c>
      <c r="E63" s="560">
        <f t="shared" si="8"/>
        <v>0</v>
      </c>
      <c r="F63" s="560">
        <f>IFERROR(+F64+F67+F66+F65,"0.00")</f>
        <v>0</v>
      </c>
      <c r="G63" s="560">
        <f t="shared" si="9"/>
        <v>0</v>
      </c>
      <c r="H63" s="560">
        <f>IFERROR(+H64+H67+H66+H65,"0.00")</f>
        <v>0</v>
      </c>
      <c r="I63" s="642">
        <f t="shared" si="10"/>
        <v>0</v>
      </c>
      <c r="J63" s="587"/>
      <c r="K63" s="587"/>
      <c r="L63" s="587"/>
      <c r="M63" s="587"/>
      <c r="N63" s="587"/>
      <c r="O63" s="587"/>
      <c r="P63" s="587"/>
      <c r="Q63" s="587"/>
      <c r="R63" s="587"/>
      <c r="S63" s="587"/>
      <c r="T63" s="587"/>
      <c r="U63" s="587"/>
      <c r="V63" s="587"/>
      <c r="W63" s="587"/>
      <c r="X63" s="587"/>
      <c r="Y63" s="587"/>
      <c r="Z63" s="587"/>
      <c r="AA63" s="587"/>
      <c r="AB63" s="587"/>
      <c r="AC63" s="587"/>
      <c r="AD63" s="587"/>
      <c r="AE63" s="587"/>
      <c r="AF63" s="587"/>
      <c r="AG63" s="587"/>
      <c r="AH63" s="587"/>
      <c r="AI63" s="587"/>
      <c r="AJ63" s="587"/>
      <c r="AK63" s="587"/>
      <c r="AL63" s="587"/>
      <c r="AM63" s="587"/>
      <c r="AN63" s="587"/>
      <c r="AO63" s="587"/>
      <c r="AP63" s="587"/>
      <c r="AQ63" s="587"/>
      <c r="AR63" s="587"/>
      <c r="AS63" s="587"/>
      <c r="AT63" s="587"/>
      <c r="AU63" s="587"/>
      <c r="AV63" s="587"/>
      <c r="AW63" s="587"/>
      <c r="AX63" s="587"/>
      <c r="AY63" s="587"/>
      <c r="AZ63" s="587"/>
      <c r="BA63" s="587"/>
      <c r="BB63" s="587"/>
      <c r="BC63" s="587"/>
      <c r="BD63" s="587"/>
      <c r="BE63" s="587"/>
      <c r="BF63" s="587"/>
      <c r="BG63" s="587"/>
      <c r="BH63" s="587"/>
      <c r="BI63" s="587"/>
      <c r="BJ63" s="587"/>
      <c r="BK63" s="587"/>
      <c r="BL63" s="587"/>
      <c r="BM63" s="587"/>
      <c r="BN63" s="587"/>
      <c r="BO63" s="587"/>
      <c r="BP63" s="587"/>
      <c r="BQ63" s="587"/>
      <c r="BR63" s="587"/>
      <c r="BS63" s="587"/>
      <c r="BT63" s="587"/>
      <c r="BU63" s="587"/>
      <c r="BV63" s="587"/>
      <c r="BW63" s="587"/>
      <c r="BX63" s="587"/>
      <c r="BY63" s="587"/>
      <c r="BZ63" s="587"/>
      <c r="CA63" s="587"/>
      <c r="CB63" s="587"/>
      <c r="CC63" s="587"/>
      <c r="CD63" s="587"/>
      <c r="CE63" s="587"/>
      <c r="CF63" s="587"/>
      <c r="CG63" s="587"/>
      <c r="CH63" s="587"/>
      <c r="CI63" s="587"/>
      <c r="CJ63" s="587"/>
      <c r="CK63" s="587"/>
      <c r="CL63" s="587"/>
      <c r="CM63" s="587"/>
      <c r="CN63" s="587"/>
      <c r="CO63" s="587"/>
      <c r="CP63" s="587"/>
      <c r="CQ63" s="587"/>
      <c r="CR63" s="587"/>
      <c r="CS63" s="587"/>
      <c r="CT63" s="587"/>
      <c r="CU63" s="587"/>
      <c r="CV63" s="587"/>
      <c r="CW63" s="587"/>
      <c r="CX63" s="587"/>
      <c r="CY63" s="587"/>
      <c r="CZ63" s="587"/>
      <c r="DA63" s="587"/>
      <c r="DB63" s="587"/>
      <c r="DC63" s="587"/>
      <c r="DD63" s="587"/>
      <c r="DE63" s="587"/>
      <c r="DF63" s="587"/>
      <c r="DG63" s="587"/>
      <c r="DH63" s="587"/>
      <c r="DI63" s="587"/>
      <c r="DJ63" s="587"/>
      <c r="DK63" s="587"/>
      <c r="DL63" s="587"/>
      <c r="DM63" s="587"/>
      <c r="DN63" s="587"/>
      <c r="DO63" s="587"/>
      <c r="DP63" s="587"/>
      <c r="DQ63" s="587"/>
      <c r="DR63" s="587"/>
      <c r="DS63" s="587"/>
      <c r="DT63" s="587"/>
      <c r="DU63" s="587"/>
      <c r="DV63" s="587"/>
      <c r="DW63" s="587"/>
      <c r="DX63" s="587"/>
      <c r="DY63" s="587"/>
      <c r="DZ63" s="587"/>
      <c r="EA63" s="587"/>
      <c r="EB63" s="587"/>
      <c r="EC63" s="587"/>
      <c r="ED63" s="587"/>
      <c r="EE63" s="587"/>
      <c r="EF63" s="587"/>
      <c r="EG63" s="587"/>
      <c r="EH63" s="587"/>
      <c r="EI63" s="587"/>
      <c r="EJ63" s="587"/>
      <c r="EK63" s="587"/>
      <c r="EL63" s="587"/>
      <c r="EM63" s="587"/>
      <c r="EN63" s="587"/>
      <c r="EO63" s="587"/>
      <c r="EP63" s="587"/>
      <c r="EQ63" s="587"/>
      <c r="ER63" s="587"/>
      <c r="ES63" s="587"/>
      <c r="ET63" s="587"/>
      <c r="EU63" s="587"/>
      <c r="EV63" s="587"/>
      <c r="EW63" s="587"/>
      <c r="EX63" s="587"/>
      <c r="EY63" s="587"/>
      <c r="EZ63" s="587"/>
      <c r="FA63" s="587"/>
      <c r="FB63" s="587"/>
      <c r="FC63" s="587"/>
      <c r="FD63" s="587"/>
      <c r="FE63" s="587"/>
      <c r="FF63" s="587"/>
      <c r="FG63" s="587"/>
      <c r="FH63" s="587"/>
      <c r="FI63" s="587"/>
      <c r="FJ63" s="587"/>
      <c r="FK63" s="587"/>
      <c r="FL63" s="587"/>
      <c r="FM63" s="587"/>
      <c r="FN63" s="587"/>
      <c r="FO63" s="587"/>
      <c r="FP63" s="587"/>
      <c r="FQ63" s="587"/>
      <c r="FR63" s="587"/>
      <c r="FS63" s="587"/>
      <c r="FT63" s="587"/>
      <c r="FU63" s="587"/>
      <c r="FV63" s="587"/>
      <c r="FW63" s="587"/>
      <c r="FX63" s="587"/>
      <c r="FY63" s="587"/>
      <c r="FZ63" s="587"/>
      <c r="GA63" s="587"/>
      <c r="GB63" s="587"/>
      <c r="GC63" s="587"/>
      <c r="GD63" s="587"/>
      <c r="GE63" s="587"/>
      <c r="GF63" s="587"/>
      <c r="GG63" s="587"/>
      <c r="GH63" s="587"/>
      <c r="GI63" s="587"/>
      <c r="GJ63" s="587"/>
      <c r="GK63" s="587"/>
      <c r="GL63" s="587"/>
      <c r="GM63" s="587"/>
      <c r="GN63" s="587"/>
      <c r="GO63" s="587"/>
      <c r="GP63" s="587"/>
      <c r="GQ63" s="587"/>
      <c r="GR63" s="587"/>
      <c r="GS63" s="587"/>
      <c r="GT63" s="587"/>
      <c r="GU63" s="587"/>
      <c r="GV63" s="587"/>
      <c r="GW63" s="587"/>
      <c r="GX63" s="587"/>
      <c r="GY63" s="587"/>
      <c r="GZ63" s="587"/>
      <c r="HA63" s="587"/>
      <c r="HB63" s="587"/>
      <c r="HC63" s="587"/>
      <c r="HD63" s="587"/>
      <c r="HE63" s="587"/>
      <c r="HF63" s="587"/>
      <c r="HG63" s="587"/>
      <c r="HH63" s="587"/>
      <c r="HI63" s="587"/>
      <c r="HJ63" s="587"/>
      <c r="HK63" s="587"/>
      <c r="HL63" s="587"/>
      <c r="HM63" s="587"/>
      <c r="HN63" s="587"/>
      <c r="HO63" s="587"/>
      <c r="HP63" s="587"/>
      <c r="HQ63" s="587"/>
      <c r="HR63" s="587"/>
      <c r="HS63" s="587"/>
      <c r="HT63" s="587"/>
      <c r="HU63" s="587"/>
      <c r="HV63" s="587"/>
      <c r="HW63" s="587"/>
      <c r="HX63" s="587"/>
      <c r="HY63" s="587"/>
      <c r="HZ63" s="587"/>
      <c r="IA63" s="587"/>
      <c r="IB63" s="587"/>
      <c r="IC63" s="587"/>
    </row>
    <row r="64" spans="1:237" s="144" customFormat="1">
      <c r="A64" s="524" t="s">
        <v>166</v>
      </c>
      <c r="B64" s="512">
        <f>IFERROR(('Financial Statement4'!J154+'Financial Statement4'!J141)*$I$5/$I$6,"-")</f>
        <v>0</v>
      </c>
      <c r="C64" s="512">
        <f t="shared" si="8"/>
        <v>0</v>
      </c>
      <c r="D64" s="512">
        <f>IFERROR(('Financial Statement4'!I154+'Financial Statement4'!I141)*$I$5/$I$6,"-")</f>
        <v>0</v>
      </c>
      <c r="E64" s="512">
        <f t="shared" si="8"/>
        <v>0</v>
      </c>
      <c r="F64" s="512">
        <f>IFERROR(('Financial Statement4'!H154+'Financial Statement4'!H141)*$I$5/$I$6,"-")</f>
        <v>0</v>
      </c>
      <c r="G64" s="512">
        <f t="shared" si="9"/>
        <v>0</v>
      </c>
      <c r="H64" s="512">
        <f>IFERROR(('Financial Statement4'!G154+'Financial Statement4'!G141)*$I$5/$I$6,"-")</f>
        <v>0</v>
      </c>
      <c r="I64" s="517">
        <f t="shared" si="10"/>
        <v>0</v>
      </c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M64" s="143"/>
      <c r="AN64" s="143"/>
      <c r="AO64" s="143"/>
      <c r="AP64" s="143"/>
      <c r="AQ64" s="143"/>
      <c r="AR64" s="143"/>
      <c r="AS64" s="143"/>
      <c r="AT64" s="143"/>
      <c r="AU64" s="143"/>
      <c r="AV64" s="143"/>
      <c r="AW64" s="143"/>
      <c r="AX64" s="143"/>
      <c r="AY64" s="143"/>
      <c r="AZ64" s="143"/>
      <c r="BA64" s="143"/>
      <c r="BB64" s="143"/>
      <c r="BC64" s="143"/>
      <c r="BD64" s="143"/>
      <c r="BE64" s="143"/>
      <c r="BF64" s="143"/>
      <c r="BG64" s="143"/>
      <c r="BH64" s="143"/>
      <c r="BI64" s="143"/>
      <c r="BJ64" s="143"/>
      <c r="BK64" s="143"/>
      <c r="BL64" s="143"/>
      <c r="BM64" s="143"/>
      <c r="BN64" s="143"/>
      <c r="BO64" s="143"/>
      <c r="BP64" s="143"/>
      <c r="BQ64" s="143"/>
      <c r="BR64" s="143"/>
      <c r="BS64" s="143"/>
      <c r="BT64" s="143"/>
      <c r="BU64" s="143"/>
      <c r="BV64" s="143"/>
      <c r="BW64" s="143"/>
      <c r="BX64" s="143"/>
      <c r="BY64" s="143"/>
      <c r="BZ64" s="143"/>
      <c r="CA64" s="143"/>
      <c r="CB64" s="143"/>
      <c r="CC64" s="143"/>
      <c r="CD64" s="143"/>
      <c r="CE64" s="143"/>
      <c r="CF64" s="143"/>
      <c r="CG64" s="143"/>
      <c r="CH64" s="143"/>
      <c r="CI64" s="143"/>
      <c r="CJ64" s="143"/>
      <c r="CK64" s="143"/>
      <c r="CL64" s="143"/>
      <c r="CM64" s="143"/>
      <c r="CN64" s="143"/>
      <c r="CO64" s="143"/>
      <c r="CP64" s="143"/>
      <c r="CQ64" s="143"/>
      <c r="CR64" s="143"/>
      <c r="CS64" s="143"/>
      <c r="CT64" s="143"/>
      <c r="CU64" s="143"/>
      <c r="CV64" s="143"/>
      <c r="CW64" s="143"/>
      <c r="CX64" s="143"/>
      <c r="CY64" s="143"/>
      <c r="CZ64" s="143"/>
      <c r="DA64" s="143"/>
      <c r="DB64" s="143"/>
      <c r="DC64" s="143"/>
      <c r="DD64" s="143"/>
      <c r="DE64" s="143"/>
      <c r="DF64" s="143"/>
      <c r="DG64" s="143"/>
      <c r="DH64" s="143"/>
      <c r="DI64" s="143"/>
      <c r="DJ64" s="143"/>
      <c r="DK64" s="143"/>
      <c r="DL64" s="143"/>
      <c r="DM64" s="143"/>
      <c r="DN64" s="143"/>
      <c r="DO64" s="143"/>
      <c r="DP64" s="143"/>
      <c r="DQ64" s="143"/>
      <c r="DR64" s="143"/>
      <c r="DS64" s="143"/>
      <c r="DT64" s="143"/>
      <c r="DU64" s="143"/>
      <c r="DV64" s="143"/>
      <c r="DW64" s="143"/>
      <c r="DX64" s="143"/>
      <c r="DY64" s="143"/>
      <c r="DZ64" s="143"/>
      <c r="EA64" s="143"/>
      <c r="EB64" s="143"/>
      <c r="EC64" s="143"/>
      <c r="ED64" s="143"/>
      <c r="EE64" s="143"/>
      <c r="EF64" s="143"/>
      <c r="EG64" s="143"/>
      <c r="EH64" s="143"/>
      <c r="EI64" s="143"/>
      <c r="EJ64" s="143"/>
      <c r="EK64" s="143"/>
      <c r="EL64" s="143"/>
      <c r="EM64" s="143"/>
      <c r="EN64" s="143"/>
      <c r="EO64" s="143"/>
      <c r="EP64" s="143"/>
      <c r="EQ64" s="143"/>
      <c r="ER64" s="143"/>
      <c r="ES64" s="143"/>
      <c r="ET64" s="143"/>
      <c r="EU64" s="143"/>
      <c r="EV64" s="143"/>
      <c r="EW64" s="143"/>
      <c r="EX64" s="143"/>
      <c r="EY64" s="143"/>
      <c r="EZ64" s="143"/>
      <c r="FA64" s="143"/>
      <c r="FB64" s="143"/>
      <c r="FC64" s="143"/>
      <c r="FD64" s="143"/>
      <c r="FE64" s="143"/>
      <c r="FF64" s="143"/>
      <c r="FG64" s="143"/>
      <c r="FH64" s="143"/>
      <c r="FI64" s="143"/>
      <c r="FJ64" s="143"/>
      <c r="FK64" s="143"/>
      <c r="FL64" s="143"/>
      <c r="FM64" s="143"/>
      <c r="FN64" s="143"/>
      <c r="FO64" s="143"/>
      <c r="FP64" s="143"/>
      <c r="FQ64" s="143"/>
      <c r="FR64" s="143"/>
      <c r="FS64" s="143"/>
      <c r="FT64" s="143"/>
      <c r="FU64" s="143"/>
      <c r="FV64" s="143"/>
      <c r="FW64" s="143"/>
      <c r="FX64" s="143"/>
      <c r="FY64" s="143"/>
      <c r="FZ64" s="143"/>
      <c r="GA64" s="143"/>
      <c r="GB64" s="143"/>
      <c r="GC64" s="143"/>
      <c r="GD64" s="143"/>
      <c r="GE64" s="143"/>
      <c r="GF64" s="143"/>
      <c r="GG64" s="143"/>
      <c r="GH64" s="143"/>
      <c r="GI64" s="143"/>
      <c r="GJ64" s="143"/>
      <c r="GK64" s="143"/>
      <c r="GL64" s="143"/>
      <c r="GM64" s="143"/>
      <c r="GN64" s="143"/>
      <c r="GO64" s="143"/>
      <c r="GP64" s="143"/>
      <c r="GQ64" s="143"/>
      <c r="GR64" s="143"/>
      <c r="GS64" s="143"/>
      <c r="GT64" s="143"/>
      <c r="GU64" s="143"/>
      <c r="GV64" s="143"/>
      <c r="GW64" s="143"/>
      <c r="GX64" s="143"/>
      <c r="GY64" s="143"/>
      <c r="GZ64" s="143"/>
      <c r="HA64" s="143"/>
      <c r="HB64" s="143"/>
      <c r="HC64" s="143"/>
      <c r="HD64" s="143"/>
      <c r="HE64" s="143"/>
      <c r="HF64" s="143"/>
      <c r="HG64" s="143"/>
      <c r="HH64" s="143"/>
      <c r="HI64" s="143"/>
      <c r="HJ64" s="143"/>
      <c r="HK64" s="143"/>
      <c r="HL64" s="143"/>
      <c r="HM64" s="143"/>
      <c r="HN64" s="143"/>
      <c r="HO64" s="143"/>
      <c r="HP64" s="143"/>
      <c r="HQ64" s="143"/>
      <c r="HR64" s="143"/>
      <c r="HS64" s="143"/>
      <c r="HT64" s="143"/>
      <c r="HU64" s="143"/>
      <c r="HV64" s="143"/>
      <c r="HW64" s="143"/>
      <c r="HX64" s="143"/>
      <c r="HY64" s="143"/>
      <c r="HZ64" s="143"/>
      <c r="IA64" s="143"/>
      <c r="IB64" s="143"/>
      <c r="IC64" s="143"/>
    </row>
    <row r="65" spans="1:237" s="144" customFormat="1" ht="45">
      <c r="A65" s="524" t="s">
        <v>165</v>
      </c>
      <c r="B65" s="512">
        <f>IFERROR(('Financial Statement4'!J161)*$I$5/$I$6,"-")</f>
        <v>0</v>
      </c>
      <c r="C65" s="512">
        <f t="shared" si="8"/>
        <v>0</v>
      </c>
      <c r="D65" s="512">
        <f>IFERROR(('Financial Statement4'!I161)*$I$5/$I$6,"-")</f>
        <v>0</v>
      </c>
      <c r="E65" s="512">
        <f t="shared" si="8"/>
        <v>0</v>
      </c>
      <c r="F65" s="512">
        <f>IFERROR(('Financial Statement4'!H161)*$I$5/$I$6,"-")</f>
        <v>0</v>
      </c>
      <c r="G65" s="512">
        <f t="shared" si="9"/>
        <v>0</v>
      </c>
      <c r="H65" s="512">
        <f>IFERROR(('Financial Statement4'!G161)*$I$5/$I$6,"-")</f>
        <v>0</v>
      </c>
      <c r="I65" s="517">
        <f t="shared" si="10"/>
        <v>0</v>
      </c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L65" s="143"/>
      <c r="AM65" s="143"/>
      <c r="AN65" s="143"/>
      <c r="AO65" s="143"/>
      <c r="AP65" s="143"/>
      <c r="AQ65" s="143"/>
      <c r="AR65" s="143"/>
      <c r="AS65" s="143"/>
      <c r="AT65" s="143"/>
      <c r="AU65" s="143"/>
      <c r="AV65" s="143"/>
      <c r="AW65" s="143"/>
      <c r="AX65" s="143"/>
      <c r="AY65" s="143"/>
      <c r="AZ65" s="143"/>
      <c r="BA65" s="143"/>
      <c r="BB65" s="143"/>
      <c r="BC65" s="143"/>
      <c r="BD65" s="143"/>
      <c r="BE65" s="143"/>
      <c r="BF65" s="143"/>
      <c r="BG65" s="143"/>
      <c r="BH65" s="143"/>
      <c r="BI65" s="143"/>
      <c r="BJ65" s="143"/>
      <c r="BK65" s="143"/>
      <c r="BL65" s="143"/>
      <c r="BM65" s="143"/>
      <c r="BN65" s="143"/>
      <c r="BO65" s="143"/>
      <c r="BP65" s="143"/>
      <c r="BQ65" s="143"/>
      <c r="BR65" s="143"/>
      <c r="BS65" s="143"/>
      <c r="BT65" s="143"/>
      <c r="BU65" s="143"/>
      <c r="BV65" s="143"/>
      <c r="BW65" s="143"/>
      <c r="BX65" s="143"/>
      <c r="BY65" s="143"/>
      <c r="BZ65" s="143"/>
      <c r="CA65" s="143"/>
      <c r="CB65" s="143"/>
      <c r="CC65" s="143"/>
      <c r="CD65" s="143"/>
      <c r="CE65" s="143"/>
      <c r="CF65" s="143"/>
      <c r="CG65" s="143"/>
      <c r="CH65" s="143"/>
      <c r="CI65" s="143"/>
      <c r="CJ65" s="143"/>
      <c r="CK65" s="143"/>
      <c r="CL65" s="143"/>
      <c r="CM65" s="143"/>
      <c r="CN65" s="143"/>
      <c r="CO65" s="143"/>
      <c r="CP65" s="143"/>
      <c r="CQ65" s="143"/>
      <c r="CR65" s="143"/>
      <c r="CS65" s="143"/>
      <c r="CT65" s="143"/>
      <c r="CU65" s="143"/>
      <c r="CV65" s="143"/>
      <c r="CW65" s="143"/>
      <c r="CX65" s="143"/>
      <c r="CY65" s="143"/>
      <c r="CZ65" s="143"/>
      <c r="DA65" s="143"/>
      <c r="DB65" s="143"/>
      <c r="DC65" s="143"/>
      <c r="DD65" s="143"/>
      <c r="DE65" s="143"/>
      <c r="DF65" s="143"/>
      <c r="DG65" s="143"/>
      <c r="DH65" s="143"/>
      <c r="DI65" s="143"/>
      <c r="DJ65" s="143"/>
      <c r="DK65" s="143"/>
      <c r="DL65" s="143"/>
      <c r="DM65" s="143"/>
      <c r="DN65" s="143"/>
      <c r="DO65" s="143"/>
      <c r="DP65" s="143"/>
      <c r="DQ65" s="143"/>
      <c r="DR65" s="143"/>
      <c r="DS65" s="143"/>
      <c r="DT65" s="143"/>
      <c r="DU65" s="143"/>
      <c r="DV65" s="143"/>
      <c r="DW65" s="143"/>
      <c r="DX65" s="143"/>
      <c r="DY65" s="143"/>
      <c r="DZ65" s="143"/>
      <c r="EA65" s="143"/>
      <c r="EB65" s="143"/>
      <c r="EC65" s="143"/>
      <c r="ED65" s="143"/>
      <c r="EE65" s="143"/>
      <c r="EF65" s="143"/>
      <c r="EG65" s="143"/>
      <c r="EH65" s="143"/>
      <c r="EI65" s="143"/>
      <c r="EJ65" s="143"/>
      <c r="EK65" s="143"/>
      <c r="EL65" s="143"/>
      <c r="EM65" s="143"/>
      <c r="EN65" s="143"/>
      <c r="EO65" s="143"/>
      <c r="EP65" s="143"/>
      <c r="EQ65" s="143"/>
      <c r="ER65" s="143"/>
      <c r="ES65" s="143"/>
      <c r="ET65" s="143"/>
      <c r="EU65" s="143"/>
      <c r="EV65" s="143"/>
      <c r="EW65" s="143"/>
      <c r="EX65" s="143"/>
      <c r="EY65" s="143"/>
      <c r="EZ65" s="143"/>
      <c r="FA65" s="143"/>
      <c r="FB65" s="143"/>
      <c r="FC65" s="143"/>
      <c r="FD65" s="143"/>
      <c r="FE65" s="143"/>
      <c r="FF65" s="143"/>
      <c r="FG65" s="143"/>
      <c r="FH65" s="143"/>
      <c r="FI65" s="143"/>
      <c r="FJ65" s="143"/>
      <c r="FK65" s="143"/>
      <c r="FL65" s="143"/>
      <c r="FM65" s="143"/>
      <c r="FN65" s="143"/>
      <c r="FO65" s="143"/>
      <c r="FP65" s="143"/>
      <c r="FQ65" s="143"/>
      <c r="FR65" s="143"/>
      <c r="FS65" s="143"/>
      <c r="FT65" s="143"/>
      <c r="FU65" s="143"/>
      <c r="FV65" s="143"/>
      <c r="FW65" s="143"/>
      <c r="FX65" s="143"/>
      <c r="FY65" s="143"/>
      <c r="FZ65" s="143"/>
      <c r="GA65" s="143"/>
      <c r="GB65" s="143"/>
      <c r="GC65" s="143"/>
      <c r="GD65" s="143"/>
      <c r="GE65" s="143"/>
      <c r="GF65" s="143"/>
      <c r="GG65" s="143"/>
      <c r="GH65" s="143"/>
      <c r="GI65" s="143"/>
      <c r="GJ65" s="143"/>
      <c r="GK65" s="143"/>
      <c r="GL65" s="143"/>
      <c r="GM65" s="143"/>
      <c r="GN65" s="143"/>
      <c r="GO65" s="143"/>
      <c r="GP65" s="143"/>
      <c r="GQ65" s="143"/>
      <c r="GR65" s="143"/>
      <c r="GS65" s="143"/>
      <c r="GT65" s="143"/>
      <c r="GU65" s="143"/>
      <c r="GV65" s="143"/>
      <c r="GW65" s="143"/>
      <c r="GX65" s="143"/>
      <c r="GY65" s="143"/>
      <c r="GZ65" s="143"/>
      <c r="HA65" s="143"/>
      <c r="HB65" s="143"/>
      <c r="HC65" s="143"/>
      <c r="HD65" s="143"/>
      <c r="HE65" s="143"/>
      <c r="HF65" s="143"/>
      <c r="HG65" s="143"/>
      <c r="HH65" s="143"/>
      <c r="HI65" s="143"/>
      <c r="HJ65" s="143"/>
      <c r="HK65" s="143"/>
      <c r="HL65" s="143"/>
      <c r="HM65" s="143"/>
      <c r="HN65" s="143"/>
      <c r="HO65" s="143"/>
      <c r="HP65" s="143"/>
      <c r="HQ65" s="143"/>
      <c r="HR65" s="143"/>
      <c r="HS65" s="143"/>
      <c r="HT65" s="143"/>
      <c r="HU65" s="143"/>
      <c r="HV65" s="143"/>
      <c r="HW65" s="143"/>
      <c r="HX65" s="143"/>
      <c r="HY65" s="143"/>
      <c r="HZ65" s="143"/>
      <c r="IA65" s="143"/>
      <c r="IB65" s="143"/>
      <c r="IC65" s="143"/>
    </row>
    <row r="66" spans="1:237" s="144" customFormat="1" ht="30">
      <c r="A66" s="524" t="s">
        <v>172</v>
      </c>
      <c r="B66" s="512">
        <f>IFERROR(('Financial Statement4'!J149)*$I$5/$I$6,"-")</f>
        <v>0</v>
      </c>
      <c r="C66" s="512">
        <f t="shared" si="8"/>
        <v>0</v>
      </c>
      <c r="D66" s="512">
        <f>IFERROR(('Financial Statement4'!I149)*$I$5/$I$6,"-")</f>
        <v>0</v>
      </c>
      <c r="E66" s="512">
        <f t="shared" si="8"/>
        <v>0</v>
      </c>
      <c r="F66" s="512">
        <f>IFERROR(('Financial Statement4'!H149)*$I$5/$I$6,"-")</f>
        <v>0</v>
      </c>
      <c r="G66" s="512">
        <f t="shared" si="9"/>
        <v>0</v>
      </c>
      <c r="H66" s="512">
        <f>IFERROR(('Financial Statement4'!G149)*$I$5/$I$6,"-")</f>
        <v>0</v>
      </c>
      <c r="I66" s="517">
        <f t="shared" si="10"/>
        <v>0</v>
      </c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  <c r="AI66" s="143"/>
      <c r="AJ66" s="143"/>
      <c r="AK66" s="143"/>
      <c r="AL66" s="143"/>
      <c r="AM66" s="143"/>
      <c r="AN66" s="143"/>
      <c r="AO66" s="143"/>
      <c r="AP66" s="143"/>
      <c r="AQ66" s="143"/>
      <c r="AR66" s="143"/>
      <c r="AS66" s="143"/>
      <c r="AT66" s="143"/>
      <c r="AU66" s="143"/>
      <c r="AV66" s="143"/>
      <c r="AW66" s="143"/>
      <c r="AX66" s="143"/>
      <c r="AY66" s="143"/>
      <c r="AZ66" s="143"/>
      <c r="BA66" s="143"/>
      <c r="BB66" s="143"/>
      <c r="BC66" s="143"/>
      <c r="BD66" s="143"/>
      <c r="BE66" s="143"/>
      <c r="BF66" s="143"/>
      <c r="BG66" s="143"/>
      <c r="BH66" s="143"/>
      <c r="BI66" s="143"/>
      <c r="BJ66" s="143"/>
      <c r="BK66" s="143"/>
      <c r="BL66" s="143"/>
      <c r="BM66" s="143"/>
      <c r="BN66" s="143"/>
      <c r="BO66" s="143"/>
      <c r="BP66" s="143"/>
      <c r="BQ66" s="143"/>
      <c r="BR66" s="143"/>
      <c r="BS66" s="143"/>
      <c r="BT66" s="143"/>
      <c r="BU66" s="143"/>
      <c r="BV66" s="143"/>
      <c r="BW66" s="143"/>
      <c r="BX66" s="143"/>
      <c r="BY66" s="143"/>
      <c r="BZ66" s="143"/>
      <c r="CA66" s="143"/>
      <c r="CB66" s="143"/>
      <c r="CC66" s="143"/>
      <c r="CD66" s="143"/>
      <c r="CE66" s="143"/>
      <c r="CF66" s="143"/>
      <c r="CG66" s="143"/>
      <c r="CH66" s="143"/>
      <c r="CI66" s="143"/>
      <c r="CJ66" s="143"/>
      <c r="CK66" s="143"/>
      <c r="CL66" s="143"/>
      <c r="CM66" s="143"/>
      <c r="CN66" s="143"/>
      <c r="CO66" s="143"/>
      <c r="CP66" s="143"/>
      <c r="CQ66" s="143"/>
      <c r="CR66" s="143"/>
      <c r="CS66" s="143"/>
      <c r="CT66" s="143"/>
      <c r="CU66" s="143"/>
      <c r="CV66" s="143"/>
      <c r="CW66" s="143"/>
      <c r="CX66" s="143"/>
      <c r="CY66" s="143"/>
      <c r="CZ66" s="143"/>
      <c r="DA66" s="143"/>
      <c r="DB66" s="143"/>
      <c r="DC66" s="143"/>
      <c r="DD66" s="143"/>
      <c r="DE66" s="143"/>
      <c r="DF66" s="143"/>
      <c r="DG66" s="143"/>
      <c r="DH66" s="143"/>
      <c r="DI66" s="143"/>
      <c r="DJ66" s="143"/>
      <c r="DK66" s="143"/>
      <c r="DL66" s="143"/>
      <c r="DM66" s="143"/>
      <c r="DN66" s="143"/>
      <c r="DO66" s="143"/>
      <c r="DP66" s="143"/>
      <c r="DQ66" s="143"/>
      <c r="DR66" s="143"/>
      <c r="DS66" s="143"/>
      <c r="DT66" s="143"/>
      <c r="DU66" s="143"/>
      <c r="DV66" s="143"/>
      <c r="DW66" s="143"/>
      <c r="DX66" s="143"/>
      <c r="DY66" s="143"/>
      <c r="DZ66" s="143"/>
      <c r="EA66" s="143"/>
      <c r="EB66" s="143"/>
      <c r="EC66" s="143"/>
      <c r="ED66" s="143"/>
      <c r="EE66" s="143"/>
      <c r="EF66" s="143"/>
      <c r="EG66" s="143"/>
      <c r="EH66" s="143"/>
      <c r="EI66" s="143"/>
      <c r="EJ66" s="143"/>
      <c r="EK66" s="143"/>
      <c r="EL66" s="143"/>
      <c r="EM66" s="143"/>
      <c r="EN66" s="143"/>
      <c r="EO66" s="143"/>
      <c r="EP66" s="143"/>
      <c r="EQ66" s="143"/>
      <c r="ER66" s="143"/>
      <c r="ES66" s="143"/>
      <c r="ET66" s="143"/>
      <c r="EU66" s="143"/>
      <c r="EV66" s="143"/>
      <c r="EW66" s="143"/>
      <c r="EX66" s="143"/>
      <c r="EY66" s="143"/>
      <c r="EZ66" s="143"/>
      <c r="FA66" s="143"/>
      <c r="FB66" s="143"/>
      <c r="FC66" s="143"/>
      <c r="FD66" s="143"/>
      <c r="FE66" s="143"/>
      <c r="FF66" s="143"/>
      <c r="FG66" s="143"/>
      <c r="FH66" s="143"/>
      <c r="FI66" s="143"/>
      <c r="FJ66" s="143"/>
      <c r="FK66" s="143"/>
      <c r="FL66" s="143"/>
      <c r="FM66" s="143"/>
      <c r="FN66" s="143"/>
      <c r="FO66" s="143"/>
      <c r="FP66" s="143"/>
      <c r="FQ66" s="143"/>
      <c r="FR66" s="143"/>
      <c r="FS66" s="143"/>
      <c r="FT66" s="143"/>
      <c r="FU66" s="143"/>
      <c r="FV66" s="143"/>
      <c r="FW66" s="143"/>
      <c r="FX66" s="143"/>
      <c r="FY66" s="143"/>
      <c r="FZ66" s="143"/>
      <c r="GA66" s="143"/>
      <c r="GB66" s="143"/>
      <c r="GC66" s="143"/>
      <c r="GD66" s="143"/>
      <c r="GE66" s="143"/>
      <c r="GF66" s="143"/>
      <c r="GG66" s="143"/>
      <c r="GH66" s="143"/>
      <c r="GI66" s="143"/>
      <c r="GJ66" s="143"/>
      <c r="GK66" s="143"/>
      <c r="GL66" s="143"/>
      <c r="GM66" s="143"/>
      <c r="GN66" s="143"/>
      <c r="GO66" s="143"/>
      <c r="GP66" s="143"/>
      <c r="GQ66" s="143"/>
      <c r="GR66" s="143"/>
      <c r="GS66" s="143"/>
      <c r="GT66" s="143"/>
      <c r="GU66" s="143"/>
      <c r="GV66" s="143"/>
      <c r="GW66" s="143"/>
      <c r="GX66" s="143"/>
      <c r="GY66" s="143"/>
      <c r="GZ66" s="143"/>
      <c r="HA66" s="143"/>
      <c r="HB66" s="143"/>
      <c r="HC66" s="143"/>
      <c r="HD66" s="143"/>
      <c r="HE66" s="143"/>
      <c r="HF66" s="143"/>
      <c r="HG66" s="143"/>
      <c r="HH66" s="143"/>
      <c r="HI66" s="143"/>
      <c r="HJ66" s="143"/>
      <c r="HK66" s="143"/>
      <c r="HL66" s="143"/>
      <c r="HM66" s="143"/>
      <c r="HN66" s="143"/>
      <c r="HO66" s="143"/>
      <c r="HP66" s="143"/>
      <c r="HQ66" s="143"/>
      <c r="HR66" s="143"/>
      <c r="HS66" s="143"/>
      <c r="HT66" s="143"/>
      <c r="HU66" s="143"/>
      <c r="HV66" s="143"/>
      <c r="HW66" s="143"/>
      <c r="HX66" s="143"/>
      <c r="HY66" s="143"/>
      <c r="HZ66" s="143"/>
      <c r="IA66" s="143"/>
      <c r="IB66" s="143"/>
      <c r="IC66" s="143"/>
    </row>
    <row r="67" spans="1:237" s="144" customFormat="1" ht="15" customHeight="1">
      <c r="A67" s="524" t="s">
        <v>125</v>
      </c>
      <c r="B67" s="512">
        <f>IFERROR(('Financial Statement4'!J162+'Financial Statement4'!J163+'Financial Statement4'!J159+'Financial Statement4'!J136+'Financial Statement4'!J142)*$I$5/$I$6,"-")</f>
        <v>0</v>
      </c>
      <c r="C67" s="512">
        <f t="shared" si="8"/>
        <v>0</v>
      </c>
      <c r="D67" s="512">
        <f>IFERROR(('Financial Statement4'!I162+'Financial Statement4'!I163+'Financial Statement4'!I159+'Financial Statement4'!I136+'Financial Statement4'!I142)*$I$5/$I$6,"-")</f>
        <v>0</v>
      </c>
      <c r="E67" s="512">
        <f t="shared" si="8"/>
        <v>0</v>
      </c>
      <c r="F67" s="512">
        <f>IFERROR(('Financial Statement4'!H162+'Financial Statement4'!H163+'Financial Statement4'!H159+'Financial Statement4'!H136+'Financial Statement4'!H142)*$I$5/$I$6,"-")</f>
        <v>0</v>
      </c>
      <c r="G67" s="512">
        <f t="shared" si="9"/>
        <v>0</v>
      </c>
      <c r="H67" s="512">
        <f>IFERROR(('Financial Statement4'!G162+'Financial Statement4'!G163+'Financial Statement4'!G159+'Financial Statement4'!G136+'Financial Statement4'!G142)*$I$5/$I$6,"-")</f>
        <v>0</v>
      </c>
      <c r="I67" s="517" t="str">
        <f t="shared" si="10"/>
        <v>-</v>
      </c>
      <c r="J67" s="1143" t="s">
        <v>613</v>
      </c>
      <c r="K67" s="1144"/>
      <c r="L67" s="1144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L67" s="143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3"/>
      <c r="BG67" s="143"/>
      <c r="BH67" s="143"/>
      <c r="BI67" s="143"/>
      <c r="BJ67" s="143"/>
      <c r="BK67" s="143"/>
      <c r="BL67" s="143"/>
      <c r="BM67" s="143"/>
      <c r="BN67" s="143"/>
      <c r="BO67" s="143"/>
      <c r="BP67" s="143"/>
      <c r="BQ67" s="143"/>
      <c r="BR67" s="143"/>
      <c r="BS67" s="143"/>
      <c r="BT67" s="143"/>
      <c r="BU67" s="143"/>
      <c r="BV67" s="143"/>
      <c r="BW67" s="143"/>
      <c r="BX67" s="143"/>
      <c r="BY67" s="143"/>
      <c r="BZ67" s="143"/>
      <c r="CA67" s="143"/>
      <c r="CB67" s="143"/>
      <c r="CC67" s="143"/>
      <c r="CD67" s="143"/>
      <c r="CE67" s="143"/>
      <c r="CF67" s="143"/>
      <c r="CG67" s="143"/>
      <c r="CH67" s="143"/>
      <c r="CI67" s="143"/>
      <c r="CJ67" s="143"/>
      <c r="CK67" s="143"/>
      <c r="CL67" s="143"/>
      <c r="CM67" s="143"/>
      <c r="CN67" s="143"/>
      <c r="CO67" s="143"/>
      <c r="CP67" s="143"/>
      <c r="CQ67" s="143"/>
      <c r="CR67" s="143"/>
      <c r="CS67" s="143"/>
      <c r="CT67" s="143"/>
      <c r="CU67" s="143"/>
      <c r="CV67" s="143"/>
      <c r="CW67" s="143"/>
      <c r="CX67" s="143"/>
      <c r="CY67" s="143"/>
      <c r="CZ67" s="143"/>
      <c r="DA67" s="143"/>
      <c r="DB67" s="143"/>
      <c r="DC67" s="143"/>
      <c r="DD67" s="143"/>
      <c r="DE67" s="143"/>
      <c r="DF67" s="143"/>
      <c r="DG67" s="143"/>
      <c r="DH67" s="143"/>
      <c r="DI67" s="143"/>
      <c r="DJ67" s="143"/>
      <c r="DK67" s="143"/>
      <c r="DL67" s="143"/>
      <c r="DM67" s="143"/>
      <c r="DN67" s="143"/>
      <c r="DO67" s="143"/>
      <c r="DP67" s="143"/>
      <c r="DQ67" s="143"/>
      <c r="DR67" s="143"/>
      <c r="DS67" s="143"/>
      <c r="DT67" s="143"/>
      <c r="DU67" s="143"/>
      <c r="DV67" s="143"/>
      <c r="DW67" s="143"/>
      <c r="DX67" s="143"/>
      <c r="DY67" s="143"/>
      <c r="DZ67" s="143"/>
      <c r="EA67" s="143"/>
      <c r="EB67" s="143"/>
      <c r="EC67" s="143"/>
      <c r="ED67" s="143"/>
      <c r="EE67" s="143"/>
      <c r="EF67" s="143"/>
      <c r="EG67" s="143"/>
      <c r="EH67" s="143"/>
      <c r="EI67" s="143"/>
      <c r="EJ67" s="143"/>
      <c r="EK67" s="143"/>
      <c r="EL67" s="143"/>
      <c r="EM67" s="143"/>
      <c r="EN67" s="143"/>
      <c r="EO67" s="143"/>
      <c r="EP67" s="143"/>
      <c r="EQ67" s="143"/>
      <c r="ER67" s="143"/>
      <c r="ES67" s="143"/>
      <c r="ET67" s="143"/>
      <c r="EU67" s="143"/>
      <c r="EV67" s="143"/>
      <c r="EW67" s="143"/>
      <c r="EX67" s="143"/>
      <c r="EY67" s="143"/>
      <c r="EZ67" s="143"/>
      <c r="FA67" s="143"/>
      <c r="FB67" s="143"/>
      <c r="FC67" s="143"/>
      <c r="FD67" s="143"/>
      <c r="FE67" s="143"/>
      <c r="FF67" s="143"/>
      <c r="FG67" s="143"/>
      <c r="FH67" s="143"/>
      <c r="FI67" s="143"/>
      <c r="FJ67" s="143"/>
      <c r="FK67" s="143"/>
      <c r="FL67" s="143"/>
      <c r="FM67" s="143"/>
      <c r="FN67" s="143"/>
      <c r="FO67" s="143"/>
      <c r="FP67" s="143"/>
      <c r="FQ67" s="143"/>
      <c r="FR67" s="143"/>
      <c r="FS67" s="143"/>
      <c r="FT67" s="143"/>
      <c r="FU67" s="143"/>
      <c r="FV67" s="143"/>
      <c r="FW67" s="143"/>
      <c r="FX67" s="143"/>
      <c r="FY67" s="143"/>
      <c r="FZ67" s="143"/>
      <c r="GA67" s="143"/>
      <c r="GB67" s="143"/>
      <c r="GC67" s="143"/>
      <c r="GD67" s="143"/>
      <c r="GE67" s="143"/>
      <c r="GF67" s="143"/>
      <c r="GG67" s="143"/>
      <c r="GH67" s="143"/>
      <c r="GI67" s="143"/>
      <c r="GJ67" s="143"/>
      <c r="GK67" s="143"/>
      <c r="GL67" s="143"/>
      <c r="GM67" s="143"/>
      <c r="GN67" s="143"/>
      <c r="GO67" s="143"/>
      <c r="GP67" s="143"/>
      <c r="GQ67" s="143"/>
      <c r="GR67" s="143"/>
      <c r="GS67" s="143"/>
      <c r="GT67" s="143"/>
      <c r="GU67" s="143"/>
      <c r="GV67" s="143"/>
      <c r="GW67" s="143"/>
      <c r="GX67" s="143"/>
      <c r="GY67" s="143"/>
      <c r="GZ67" s="143"/>
      <c r="HA67" s="143"/>
      <c r="HB67" s="143"/>
      <c r="HC67" s="143"/>
      <c r="HD67" s="143"/>
      <c r="HE67" s="143"/>
      <c r="HF67" s="143"/>
      <c r="HG67" s="143"/>
      <c r="HH67" s="143"/>
      <c r="HI67" s="143"/>
      <c r="HJ67" s="143"/>
      <c r="HK67" s="143"/>
      <c r="HL67" s="143"/>
      <c r="HM67" s="143"/>
      <c r="HN67" s="143"/>
      <c r="HO67" s="143"/>
      <c r="HP67" s="143"/>
      <c r="HQ67" s="143"/>
      <c r="HR67" s="143"/>
      <c r="HS67" s="143"/>
      <c r="HT67" s="143"/>
      <c r="HU67" s="143"/>
      <c r="HV67" s="143"/>
      <c r="HW67" s="143"/>
      <c r="HX67" s="143"/>
      <c r="HY67" s="143"/>
      <c r="HZ67" s="143"/>
      <c r="IA67" s="143"/>
      <c r="IB67" s="143"/>
      <c r="IC67" s="143"/>
    </row>
    <row r="68" spans="1:237" s="183" customFormat="1" ht="15.75" customHeight="1">
      <c r="A68" s="557" t="s">
        <v>30</v>
      </c>
      <c r="B68" s="560">
        <f>IFERROR(B61+B63+B62,"0.00")</f>
        <v>0</v>
      </c>
      <c r="C68" s="560">
        <f t="shared" si="8"/>
        <v>0</v>
      </c>
      <c r="D68" s="560">
        <f>IFERROR(D61+D63+D62,"0.00")</f>
        <v>0</v>
      </c>
      <c r="E68" s="560">
        <f t="shared" si="8"/>
        <v>0</v>
      </c>
      <c r="F68" s="560">
        <f>IFERROR(F61+F63+F62,"0.00")</f>
        <v>0</v>
      </c>
      <c r="G68" s="560">
        <f t="shared" si="9"/>
        <v>0</v>
      </c>
      <c r="H68" s="560">
        <f>IFERROR(H61+H63+H62,"0.00")</f>
        <v>0</v>
      </c>
      <c r="I68" s="642">
        <f t="shared" si="10"/>
        <v>0</v>
      </c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87"/>
      <c r="AB68" s="587"/>
      <c r="AC68" s="587"/>
      <c r="AD68" s="587"/>
      <c r="AE68" s="587"/>
      <c r="AF68" s="587"/>
      <c r="AG68" s="587"/>
      <c r="AH68" s="587"/>
      <c r="AI68" s="587"/>
      <c r="AJ68" s="587"/>
      <c r="AK68" s="587"/>
      <c r="AL68" s="587"/>
      <c r="AM68" s="587"/>
      <c r="AN68" s="587"/>
      <c r="AO68" s="587"/>
      <c r="AP68" s="587"/>
      <c r="AQ68" s="587"/>
      <c r="AR68" s="587"/>
      <c r="AS68" s="587"/>
      <c r="AT68" s="587"/>
      <c r="AU68" s="587"/>
      <c r="AV68" s="587"/>
      <c r="AW68" s="587"/>
      <c r="AX68" s="587"/>
      <c r="AY68" s="587"/>
      <c r="AZ68" s="587"/>
      <c r="BA68" s="587"/>
      <c r="BB68" s="587"/>
      <c r="BC68" s="587"/>
      <c r="BD68" s="587"/>
      <c r="BE68" s="587"/>
      <c r="BF68" s="587"/>
      <c r="BG68" s="587"/>
      <c r="BH68" s="587"/>
      <c r="BI68" s="587"/>
      <c r="BJ68" s="587"/>
      <c r="BK68" s="587"/>
      <c r="BL68" s="587"/>
      <c r="BM68" s="587"/>
      <c r="BN68" s="587"/>
      <c r="BO68" s="587"/>
      <c r="BP68" s="587"/>
      <c r="BQ68" s="587"/>
      <c r="BR68" s="587"/>
      <c r="BS68" s="587"/>
      <c r="BT68" s="587"/>
      <c r="BU68" s="587"/>
      <c r="BV68" s="587"/>
      <c r="BW68" s="587"/>
      <c r="BX68" s="587"/>
      <c r="BY68" s="587"/>
      <c r="BZ68" s="587"/>
      <c r="CA68" s="587"/>
      <c r="CB68" s="587"/>
      <c r="CC68" s="587"/>
      <c r="CD68" s="587"/>
      <c r="CE68" s="587"/>
      <c r="CF68" s="587"/>
      <c r="CG68" s="587"/>
      <c r="CH68" s="587"/>
      <c r="CI68" s="587"/>
      <c r="CJ68" s="587"/>
      <c r="CK68" s="587"/>
      <c r="CL68" s="587"/>
      <c r="CM68" s="587"/>
      <c r="CN68" s="587"/>
      <c r="CO68" s="587"/>
      <c r="CP68" s="587"/>
      <c r="CQ68" s="587"/>
      <c r="CR68" s="587"/>
      <c r="CS68" s="587"/>
      <c r="CT68" s="587"/>
      <c r="CU68" s="587"/>
      <c r="CV68" s="587"/>
      <c r="CW68" s="587"/>
      <c r="CX68" s="587"/>
      <c r="CY68" s="587"/>
      <c r="CZ68" s="587"/>
      <c r="DA68" s="587"/>
      <c r="DB68" s="587"/>
      <c r="DC68" s="587"/>
      <c r="DD68" s="587"/>
      <c r="DE68" s="587"/>
      <c r="DF68" s="587"/>
      <c r="DG68" s="587"/>
      <c r="DH68" s="587"/>
      <c r="DI68" s="587"/>
      <c r="DJ68" s="587"/>
      <c r="DK68" s="587"/>
      <c r="DL68" s="587"/>
      <c r="DM68" s="587"/>
      <c r="DN68" s="587"/>
      <c r="DO68" s="587"/>
      <c r="DP68" s="587"/>
      <c r="DQ68" s="587"/>
      <c r="DR68" s="587"/>
      <c r="DS68" s="587"/>
      <c r="DT68" s="587"/>
      <c r="DU68" s="587"/>
      <c r="DV68" s="587"/>
      <c r="DW68" s="587"/>
      <c r="DX68" s="587"/>
      <c r="DY68" s="587"/>
      <c r="DZ68" s="587"/>
      <c r="EA68" s="587"/>
      <c r="EB68" s="587"/>
      <c r="EC68" s="587"/>
      <c r="ED68" s="587"/>
      <c r="EE68" s="587"/>
      <c r="EF68" s="587"/>
      <c r="EG68" s="587"/>
      <c r="EH68" s="587"/>
      <c r="EI68" s="587"/>
      <c r="EJ68" s="587"/>
      <c r="EK68" s="587"/>
      <c r="EL68" s="587"/>
      <c r="EM68" s="587"/>
      <c r="EN68" s="587"/>
      <c r="EO68" s="587"/>
      <c r="EP68" s="587"/>
      <c r="EQ68" s="587"/>
      <c r="ER68" s="587"/>
      <c r="ES68" s="587"/>
      <c r="ET68" s="587"/>
      <c r="EU68" s="587"/>
      <c r="EV68" s="587"/>
      <c r="EW68" s="587"/>
      <c r="EX68" s="587"/>
      <c r="EY68" s="587"/>
      <c r="EZ68" s="587"/>
      <c r="FA68" s="587"/>
      <c r="FB68" s="587"/>
      <c r="FC68" s="587"/>
      <c r="FD68" s="587"/>
      <c r="FE68" s="587"/>
      <c r="FF68" s="587"/>
      <c r="FG68" s="587"/>
      <c r="FH68" s="587"/>
      <c r="FI68" s="587"/>
      <c r="FJ68" s="587"/>
      <c r="FK68" s="587"/>
      <c r="FL68" s="587"/>
      <c r="FM68" s="587"/>
      <c r="FN68" s="587"/>
      <c r="FO68" s="587"/>
      <c r="FP68" s="587"/>
      <c r="FQ68" s="587"/>
      <c r="FR68" s="587"/>
      <c r="FS68" s="587"/>
      <c r="FT68" s="587"/>
      <c r="FU68" s="587"/>
      <c r="FV68" s="587"/>
      <c r="FW68" s="587"/>
      <c r="FX68" s="587"/>
      <c r="FY68" s="587"/>
      <c r="FZ68" s="587"/>
      <c r="GA68" s="587"/>
      <c r="GB68" s="587"/>
      <c r="GC68" s="587"/>
      <c r="GD68" s="587"/>
      <c r="GE68" s="587"/>
      <c r="GF68" s="587"/>
      <c r="GG68" s="587"/>
      <c r="GH68" s="587"/>
      <c r="GI68" s="587"/>
      <c r="GJ68" s="587"/>
      <c r="GK68" s="587"/>
      <c r="GL68" s="587"/>
      <c r="GM68" s="587"/>
      <c r="GN68" s="587"/>
      <c r="GO68" s="587"/>
      <c r="GP68" s="587"/>
      <c r="GQ68" s="587"/>
      <c r="GR68" s="587"/>
      <c r="GS68" s="587"/>
      <c r="GT68" s="587"/>
      <c r="GU68" s="587"/>
      <c r="GV68" s="587"/>
      <c r="GW68" s="587"/>
      <c r="GX68" s="587"/>
      <c r="GY68" s="587"/>
      <c r="GZ68" s="587"/>
      <c r="HA68" s="587"/>
      <c r="HB68" s="587"/>
      <c r="HC68" s="587"/>
      <c r="HD68" s="587"/>
      <c r="HE68" s="587"/>
      <c r="HF68" s="587"/>
      <c r="HG68" s="587"/>
      <c r="HH68" s="587"/>
      <c r="HI68" s="587"/>
      <c r="HJ68" s="587"/>
      <c r="HK68" s="587"/>
      <c r="HL68" s="587"/>
      <c r="HM68" s="587"/>
      <c r="HN68" s="587"/>
      <c r="HO68" s="587"/>
      <c r="HP68" s="587"/>
      <c r="HQ68" s="587"/>
      <c r="HR68" s="587"/>
      <c r="HS68" s="587"/>
      <c r="HT68" s="587"/>
      <c r="HU68" s="587"/>
      <c r="HV68" s="587"/>
      <c r="HW68" s="587"/>
      <c r="HX68" s="587"/>
      <c r="HY68" s="587"/>
      <c r="HZ68" s="587"/>
      <c r="IA68" s="587"/>
      <c r="IB68" s="587"/>
      <c r="IC68" s="587"/>
    </row>
    <row r="69" spans="1:237">
      <c r="A69" s="592" t="s">
        <v>31</v>
      </c>
      <c r="B69" s="594">
        <f>IFERROR(B50+B51+B55+B56+B59+B63+B62,"0.00")</f>
        <v>0</v>
      </c>
      <c r="C69" s="593">
        <f t="shared" si="8"/>
        <v>0</v>
      </c>
      <c r="D69" s="594">
        <f>IFERROR(D50+D51+D55+D56+D59+D63+D62,"0.00")</f>
        <v>0</v>
      </c>
      <c r="E69" s="593">
        <f t="shared" si="8"/>
        <v>0</v>
      </c>
      <c r="F69" s="594">
        <f>IFERROR(F50+F51+F55+F56+F59+F63+F62,"0.00")</f>
        <v>0</v>
      </c>
      <c r="G69" s="593">
        <f t="shared" si="9"/>
        <v>0</v>
      </c>
      <c r="H69" s="594">
        <f>IFERROR(H50+H51+H55+H56+H59+H63+H62,"0.00")</f>
        <v>0</v>
      </c>
      <c r="I69" s="643">
        <f t="shared" si="10"/>
        <v>0</v>
      </c>
    </row>
    <row r="70" spans="1:237">
      <c r="A70" s="525" t="s">
        <v>32</v>
      </c>
      <c r="B70" s="512">
        <f>IFERROR(('Financial Statement4'!J169+'Financial Statement4'!J195)*$I$5/$I$6,"-")</f>
        <v>0</v>
      </c>
      <c r="C70" s="512">
        <f t="shared" si="8"/>
        <v>0</v>
      </c>
      <c r="D70" s="512">
        <f>IFERROR(('Financial Statement4'!I169+'Financial Statement4'!I195)*$I$5/$I$6,"-")</f>
        <v>0</v>
      </c>
      <c r="E70" s="512">
        <f t="shared" si="8"/>
        <v>0</v>
      </c>
      <c r="F70" s="512">
        <f>IFERROR(('Financial Statement4'!H169+'Financial Statement4'!H195)*$I$5/$I$6,"-")</f>
        <v>0</v>
      </c>
      <c r="G70" s="512">
        <f t="shared" si="9"/>
        <v>0</v>
      </c>
      <c r="H70" s="512">
        <f>IFERROR(('Financial Statement4'!G169+'Financial Statement4'!G195)*$I$5/$I$6,"-")</f>
        <v>0</v>
      </c>
      <c r="I70" s="517">
        <f t="shared" si="10"/>
        <v>0</v>
      </c>
    </row>
    <row r="71" spans="1:237" s="183" customFormat="1" ht="15.75" customHeight="1">
      <c r="A71" s="557" t="s">
        <v>33</v>
      </c>
      <c r="B71" s="560">
        <f>SUM(B72:B75)</f>
        <v>0</v>
      </c>
      <c r="C71" s="560">
        <f t="shared" si="8"/>
        <v>0</v>
      </c>
      <c r="D71" s="560">
        <f>SUM(D72:D75)</f>
        <v>0</v>
      </c>
      <c r="E71" s="560">
        <f t="shared" si="8"/>
        <v>0</v>
      </c>
      <c r="F71" s="560">
        <f>SUM(F72:F75)</f>
        <v>0</v>
      </c>
      <c r="G71" s="560">
        <f t="shared" si="9"/>
        <v>0</v>
      </c>
      <c r="H71" s="560">
        <f>SUM(H72:H75)</f>
        <v>0</v>
      </c>
      <c r="I71" s="642">
        <f t="shared" si="10"/>
        <v>0</v>
      </c>
      <c r="J71" s="587"/>
      <c r="K71" s="587"/>
      <c r="L71" s="587"/>
      <c r="M71" s="587"/>
      <c r="N71" s="587"/>
      <c r="O71" s="587"/>
      <c r="P71" s="587"/>
      <c r="Q71" s="587"/>
      <c r="R71" s="587"/>
      <c r="S71" s="587"/>
      <c r="T71" s="587"/>
      <c r="U71" s="587"/>
      <c r="V71" s="587"/>
      <c r="W71" s="587"/>
      <c r="X71" s="587"/>
      <c r="Y71" s="587"/>
      <c r="Z71" s="587"/>
      <c r="AA71" s="587"/>
      <c r="AB71" s="587"/>
      <c r="AC71" s="587"/>
      <c r="AD71" s="587"/>
      <c r="AE71" s="587"/>
      <c r="AF71" s="587"/>
      <c r="AG71" s="587"/>
      <c r="AH71" s="587"/>
      <c r="AI71" s="587"/>
      <c r="AJ71" s="587"/>
      <c r="AK71" s="587"/>
      <c r="AL71" s="587"/>
      <c r="AM71" s="587"/>
      <c r="AN71" s="587"/>
      <c r="AO71" s="587"/>
      <c r="AP71" s="587"/>
      <c r="AQ71" s="587"/>
      <c r="AR71" s="587"/>
      <c r="AS71" s="587"/>
      <c r="AT71" s="587"/>
      <c r="AU71" s="587"/>
      <c r="AV71" s="587"/>
      <c r="AW71" s="587"/>
      <c r="AX71" s="587"/>
      <c r="AY71" s="587"/>
      <c r="AZ71" s="587"/>
      <c r="BA71" s="587"/>
      <c r="BB71" s="587"/>
      <c r="BC71" s="587"/>
      <c r="BD71" s="587"/>
      <c r="BE71" s="587"/>
      <c r="BF71" s="587"/>
      <c r="BG71" s="587"/>
      <c r="BH71" s="587"/>
      <c r="BI71" s="587"/>
      <c r="BJ71" s="587"/>
      <c r="BK71" s="587"/>
      <c r="BL71" s="587"/>
      <c r="BM71" s="587"/>
      <c r="BN71" s="587"/>
      <c r="BO71" s="587"/>
      <c r="BP71" s="587"/>
      <c r="BQ71" s="587"/>
      <c r="BR71" s="587"/>
      <c r="BS71" s="587"/>
      <c r="BT71" s="587"/>
      <c r="BU71" s="587"/>
      <c r="BV71" s="587"/>
      <c r="BW71" s="587"/>
      <c r="BX71" s="587"/>
      <c r="BY71" s="587"/>
      <c r="BZ71" s="587"/>
      <c r="CA71" s="587"/>
      <c r="CB71" s="587"/>
      <c r="CC71" s="587"/>
      <c r="CD71" s="587"/>
      <c r="CE71" s="587"/>
      <c r="CF71" s="587"/>
      <c r="CG71" s="587"/>
      <c r="CH71" s="587"/>
      <c r="CI71" s="587"/>
      <c r="CJ71" s="587"/>
      <c r="CK71" s="587"/>
      <c r="CL71" s="587"/>
      <c r="CM71" s="587"/>
      <c r="CN71" s="587"/>
      <c r="CO71" s="587"/>
      <c r="CP71" s="587"/>
      <c r="CQ71" s="587"/>
      <c r="CR71" s="587"/>
      <c r="CS71" s="587"/>
      <c r="CT71" s="587"/>
      <c r="CU71" s="587"/>
      <c r="CV71" s="587"/>
      <c r="CW71" s="587"/>
      <c r="CX71" s="587"/>
      <c r="CY71" s="587"/>
      <c r="CZ71" s="587"/>
      <c r="DA71" s="587"/>
      <c r="DB71" s="587"/>
      <c r="DC71" s="587"/>
      <c r="DD71" s="587"/>
      <c r="DE71" s="587"/>
      <c r="DF71" s="587"/>
      <c r="DG71" s="587"/>
      <c r="DH71" s="587"/>
      <c r="DI71" s="587"/>
      <c r="DJ71" s="587"/>
      <c r="DK71" s="587"/>
      <c r="DL71" s="587"/>
      <c r="DM71" s="587"/>
      <c r="DN71" s="587"/>
      <c r="DO71" s="587"/>
      <c r="DP71" s="587"/>
      <c r="DQ71" s="587"/>
      <c r="DR71" s="587"/>
      <c r="DS71" s="587"/>
      <c r="DT71" s="587"/>
      <c r="DU71" s="587"/>
      <c r="DV71" s="587"/>
      <c r="DW71" s="587"/>
      <c r="DX71" s="587"/>
      <c r="DY71" s="587"/>
      <c r="DZ71" s="587"/>
      <c r="EA71" s="587"/>
      <c r="EB71" s="587"/>
      <c r="EC71" s="587"/>
      <c r="ED71" s="587"/>
      <c r="EE71" s="587"/>
      <c r="EF71" s="587"/>
      <c r="EG71" s="587"/>
      <c r="EH71" s="587"/>
      <c r="EI71" s="587"/>
      <c r="EJ71" s="587"/>
      <c r="EK71" s="587"/>
      <c r="EL71" s="587"/>
      <c r="EM71" s="587"/>
      <c r="EN71" s="587"/>
      <c r="EO71" s="587"/>
      <c r="EP71" s="587"/>
      <c r="EQ71" s="587"/>
      <c r="ER71" s="587"/>
      <c r="ES71" s="587"/>
      <c r="ET71" s="587"/>
      <c r="EU71" s="587"/>
      <c r="EV71" s="587"/>
      <c r="EW71" s="587"/>
      <c r="EX71" s="587"/>
      <c r="EY71" s="587"/>
      <c r="EZ71" s="587"/>
      <c r="FA71" s="587"/>
      <c r="FB71" s="587"/>
      <c r="FC71" s="587"/>
      <c r="FD71" s="587"/>
      <c r="FE71" s="587"/>
      <c r="FF71" s="587"/>
      <c r="FG71" s="587"/>
      <c r="FH71" s="587"/>
      <c r="FI71" s="587"/>
      <c r="FJ71" s="587"/>
      <c r="FK71" s="587"/>
      <c r="FL71" s="587"/>
      <c r="FM71" s="587"/>
      <c r="FN71" s="587"/>
      <c r="FO71" s="587"/>
      <c r="FP71" s="587"/>
      <c r="FQ71" s="587"/>
      <c r="FR71" s="587"/>
      <c r="FS71" s="587"/>
      <c r="FT71" s="587"/>
      <c r="FU71" s="587"/>
      <c r="FV71" s="587"/>
      <c r="FW71" s="587"/>
      <c r="FX71" s="587"/>
      <c r="FY71" s="587"/>
      <c r="FZ71" s="587"/>
      <c r="GA71" s="587"/>
      <c r="GB71" s="587"/>
      <c r="GC71" s="587"/>
      <c r="GD71" s="587"/>
      <c r="GE71" s="587"/>
      <c r="GF71" s="587"/>
      <c r="GG71" s="587"/>
      <c r="GH71" s="587"/>
      <c r="GI71" s="587"/>
      <c r="GJ71" s="587"/>
      <c r="GK71" s="587"/>
      <c r="GL71" s="587"/>
      <c r="GM71" s="587"/>
      <c r="GN71" s="587"/>
      <c r="GO71" s="587"/>
      <c r="GP71" s="587"/>
      <c r="GQ71" s="587"/>
      <c r="GR71" s="587"/>
      <c r="GS71" s="587"/>
      <c r="GT71" s="587"/>
      <c r="GU71" s="587"/>
      <c r="GV71" s="587"/>
      <c r="GW71" s="587"/>
      <c r="GX71" s="587"/>
      <c r="GY71" s="587"/>
      <c r="GZ71" s="587"/>
      <c r="HA71" s="587"/>
      <c r="HB71" s="587"/>
      <c r="HC71" s="587"/>
      <c r="HD71" s="587"/>
      <c r="HE71" s="587"/>
      <c r="HF71" s="587"/>
      <c r="HG71" s="587"/>
      <c r="HH71" s="587"/>
      <c r="HI71" s="587"/>
      <c r="HJ71" s="587"/>
      <c r="HK71" s="587"/>
      <c r="HL71" s="587"/>
      <c r="HM71" s="587"/>
      <c r="HN71" s="587"/>
      <c r="HO71" s="587"/>
      <c r="HP71" s="587"/>
      <c r="HQ71" s="587"/>
      <c r="HR71" s="587"/>
      <c r="HS71" s="587"/>
      <c r="HT71" s="587"/>
      <c r="HU71" s="587"/>
      <c r="HV71" s="587"/>
      <c r="HW71" s="587"/>
      <c r="HX71" s="587"/>
      <c r="HY71" s="587"/>
      <c r="HZ71" s="587"/>
      <c r="IA71" s="587"/>
      <c r="IB71" s="587"/>
      <c r="IC71" s="587"/>
    </row>
    <row r="72" spans="1:237" ht="30">
      <c r="A72" s="526" t="s">
        <v>176</v>
      </c>
      <c r="B72" s="512">
        <f>IFERROR(('Financial Statement4'!J180+'Financial Statement4'!J181+'Financial Statement4'!J201+'Financial Statement4'!J204)*$I$5/$I$6,"-")</f>
        <v>0</v>
      </c>
      <c r="C72" s="512">
        <f t="shared" si="8"/>
        <v>0</v>
      </c>
      <c r="D72" s="512">
        <f>IFERROR(('Financial Statement4'!I180+'Financial Statement4'!I181+'Financial Statement4'!I201+'Financial Statement4'!I204)*$I$5/$I$6,"-")</f>
        <v>0</v>
      </c>
      <c r="E72" s="512">
        <f t="shared" si="8"/>
        <v>0</v>
      </c>
      <c r="F72" s="512">
        <f>IFERROR(('Financial Statement4'!H180+'Financial Statement4'!H181+'Financial Statement4'!H201+'Financial Statement4'!H204)*$I$5/$I$6,"-")</f>
        <v>0</v>
      </c>
      <c r="G72" s="512">
        <f t="shared" si="9"/>
        <v>0</v>
      </c>
      <c r="H72" s="512">
        <f>IFERROR(('Financial Statement4'!G180+'Financial Statement4'!G181+'Financial Statement4'!G201+'Financial Statement4'!G204)*$I$5/$I$6,"-")</f>
        <v>0</v>
      </c>
      <c r="I72" s="517">
        <f t="shared" si="10"/>
        <v>0</v>
      </c>
    </row>
    <row r="73" spans="1:237">
      <c r="A73" s="526" t="s">
        <v>177</v>
      </c>
      <c r="B73" s="512">
        <f>IFERROR(('Financial Statement4'!J184)*$I$5/$I$6,"-")</f>
        <v>0</v>
      </c>
      <c r="C73" s="512">
        <f t="shared" si="8"/>
        <v>0</v>
      </c>
      <c r="D73" s="512">
        <f>IFERROR(('Financial Statement4'!I184)*$I$5/$I$6,"-")</f>
        <v>0</v>
      </c>
      <c r="E73" s="512">
        <f t="shared" si="8"/>
        <v>0</v>
      </c>
      <c r="F73" s="512">
        <f>IFERROR(('Financial Statement4'!H184)*$I$5/$I$6,"-")</f>
        <v>0</v>
      </c>
      <c r="G73" s="512">
        <f t="shared" si="9"/>
        <v>0</v>
      </c>
      <c r="H73" s="512">
        <f>IFERROR(('Financial Statement4'!G184)*$I$5/$I$6,"-")</f>
        <v>0</v>
      </c>
      <c r="I73" s="517">
        <f t="shared" si="10"/>
        <v>0</v>
      </c>
    </row>
    <row r="74" spans="1:237">
      <c r="A74" s="527" t="s">
        <v>178</v>
      </c>
      <c r="B74" s="512">
        <f>IFERROR(('Financial Statement4'!J182+'Financial Statement4'!J205)*$I$5/$I$6,"-")</f>
        <v>0</v>
      </c>
      <c r="C74" s="512">
        <f t="shared" si="8"/>
        <v>0</v>
      </c>
      <c r="D74" s="512">
        <f>IFERROR(('Financial Statement4'!I182+'Financial Statement4'!I205)*$I$5/$I$6,"-")</f>
        <v>0</v>
      </c>
      <c r="E74" s="512">
        <f t="shared" si="8"/>
        <v>0</v>
      </c>
      <c r="F74" s="512">
        <f>IFERROR(('Financial Statement4'!H182+'Financial Statement4'!H205)*$I$5/$I$6,"-")</f>
        <v>0</v>
      </c>
      <c r="G74" s="512">
        <f t="shared" si="9"/>
        <v>0</v>
      </c>
      <c r="H74" s="512">
        <f>IFERROR(('Financial Statement4'!G182+'Financial Statement4'!G205)*$I$5/$I$6,"-")</f>
        <v>0</v>
      </c>
      <c r="I74" s="517">
        <f t="shared" si="10"/>
        <v>0</v>
      </c>
    </row>
    <row r="75" spans="1:237">
      <c r="A75" s="526" t="s">
        <v>179</v>
      </c>
      <c r="B75" s="512">
        <f>IFERROR(('Financial Statement4'!J185+'Financial Statement4'!J206)*$I$5/$I$6,"-")</f>
        <v>0</v>
      </c>
      <c r="C75" s="512">
        <f t="shared" si="8"/>
        <v>0</v>
      </c>
      <c r="D75" s="512">
        <f>IFERROR(('Financial Statement4'!I185+'Financial Statement4'!I206)*$I$5/$I$6,"-")</f>
        <v>0</v>
      </c>
      <c r="E75" s="512">
        <f t="shared" si="8"/>
        <v>0</v>
      </c>
      <c r="F75" s="512">
        <f>IFERROR(('Financial Statement4'!H185+'Financial Statement4'!H206)*$I$5/$I$6,"-")</f>
        <v>0</v>
      </c>
      <c r="G75" s="512">
        <f t="shared" si="9"/>
        <v>0</v>
      </c>
      <c r="H75" s="512">
        <f>IFERROR(('Financial Statement4'!G185+'Financial Statement4'!G206)*$I$5/$I$6,"-")</f>
        <v>0</v>
      </c>
      <c r="I75" s="517">
        <f t="shared" si="10"/>
        <v>0</v>
      </c>
    </row>
    <row r="76" spans="1:237" s="183" customFormat="1" ht="15.75" customHeight="1">
      <c r="A76" s="557" t="s">
        <v>34</v>
      </c>
      <c r="B76" s="560">
        <f>IFERROR(B77+B78+B81+B82+B85,"0.00")</f>
        <v>0</v>
      </c>
      <c r="C76" s="560">
        <f>IFERROR(+B76-D76,"-")</f>
        <v>0</v>
      </c>
      <c r="D76" s="560">
        <f>IFERROR(D77+D78+D81+D82+D85,"0.00")</f>
        <v>0</v>
      </c>
      <c r="E76" s="560">
        <f>IFERROR(+D76-F76,"-")</f>
        <v>0</v>
      </c>
      <c r="F76" s="560">
        <f>IFERROR(F77+F78+F81+F82+F85,"0.00")</f>
        <v>0</v>
      </c>
      <c r="G76" s="560">
        <f>IFERROR(+F76-H76,"-")</f>
        <v>0</v>
      </c>
      <c r="H76" s="560">
        <f>IFERROR(H77+H78+H81+H82+H85,"0.00")</f>
        <v>0</v>
      </c>
      <c r="I76" s="642">
        <f>IFERROR(+H76-J76,"-")</f>
        <v>0</v>
      </c>
      <c r="J76" s="587"/>
      <c r="K76" s="587"/>
      <c r="L76" s="587"/>
      <c r="M76" s="587"/>
      <c r="N76" s="587"/>
      <c r="O76" s="587"/>
      <c r="P76" s="587"/>
      <c r="Q76" s="587"/>
      <c r="R76" s="587"/>
      <c r="S76" s="587"/>
      <c r="T76" s="587"/>
      <c r="U76" s="587"/>
      <c r="V76" s="587"/>
      <c r="W76" s="587"/>
      <c r="X76" s="587"/>
      <c r="Y76" s="587"/>
      <c r="Z76" s="587"/>
      <c r="AA76" s="587"/>
      <c r="AB76" s="587"/>
      <c r="AC76" s="587"/>
      <c r="AD76" s="587"/>
      <c r="AE76" s="587"/>
      <c r="AF76" s="587"/>
      <c r="AG76" s="587"/>
      <c r="AH76" s="587"/>
      <c r="AI76" s="587"/>
      <c r="AJ76" s="587"/>
      <c r="AK76" s="587"/>
      <c r="AL76" s="587"/>
      <c r="AM76" s="587"/>
      <c r="AN76" s="587"/>
      <c r="AO76" s="587"/>
      <c r="AP76" s="587"/>
      <c r="AQ76" s="587"/>
      <c r="AR76" s="587"/>
      <c r="AS76" s="587"/>
      <c r="AT76" s="587"/>
      <c r="AU76" s="587"/>
      <c r="AV76" s="587"/>
      <c r="AW76" s="587"/>
      <c r="AX76" s="587"/>
      <c r="AY76" s="587"/>
      <c r="AZ76" s="587"/>
      <c r="BA76" s="587"/>
      <c r="BB76" s="587"/>
      <c r="BC76" s="587"/>
      <c r="BD76" s="587"/>
      <c r="BE76" s="587"/>
      <c r="BF76" s="587"/>
      <c r="BG76" s="587"/>
      <c r="BH76" s="587"/>
      <c r="BI76" s="587"/>
      <c r="BJ76" s="587"/>
      <c r="BK76" s="587"/>
      <c r="BL76" s="587"/>
      <c r="BM76" s="587"/>
      <c r="BN76" s="587"/>
      <c r="BO76" s="587"/>
      <c r="BP76" s="587"/>
      <c r="BQ76" s="587"/>
      <c r="BR76" s="587"/>
      <c r="BS76" s="587"/>
      <c r="BT76" s="587"/>
      <c r="BU76" s="587"/>
      <c r="BV76" s="587"/>
      <c r="BW76" s="587"/>
      <c r="BX76" s="587"/>
      <c r="BY76" s="587"/>
      <c r="BZ76" s="587"/>
      <c r="CA76" s="587"/>
      <c r="CB76" s="587"/>
      <c r="CC76" s="587"/>
      <c r="CD76" s="587"/>
      <c r="CE76" s="587"/>
      <c r="CF76" s="587"/>
      <c r="CG76" s="587"/>
      <c r="CH76" s="587"/>
      <c r="CI76" s="587"/>
      <c r="CJ76" s="587"/>
      <c r="CK76" s="587"/>
      <c r="CL76" s="587"/>
      <c r="CM76" s="587"/>
      <c r="CN76" s="587"/>
      <c r="CO76" s="587"/>
      <c r="CP76" s="587"/>
      <c r="CQ76" s="587"/>
      <c r="CR76" s="587"/>
      <c r="CS76" s="587"/>
      <c r="CT76" s="587"/>
      <c r="CU76" s="587"/>
      <c r="CV76" s="587"/>
      <c r="CW76" s="587"/>
      <c r="CX76" s="587"/>
      <c r="CY76" s="587"/>
      <c r="CZ76" s="587"/>
      <c r="DA76" s="587"/>
      <c r="DB76" s="587"/>
      <c r="DC76" s="587"/>
      <c r="DD76" s="587"/>
      <c r="DE76" s="587"/>
      <c r="DF76" s="587"/>
      <c r="DG76" s="587"/>
      <c r="DH76" s="587"/>
      <c r="DI76" s="587"/>
      <c r="DJ76" s="587"/>
      <c r="DK76" s="587"/>
      <c r="DL76" s="587"/>
      <c r="DM76" s="587"/>
      <c r="DN76" s="587"/>
      <c r="DO76" s="587"/>
      <c r="DP76" s="587"/>
      <c r="DQ76" s="587"/>
      <c r="DR76" s="587"/>
      <c r="DS76" s="587"/>
      <c r="DT76" s="587"/>
      <c r="DU76" s="587"/>
      <c r="DV76" s="587"/>
      <c r="DW76" s="587"/>
      <c r="DX76" s="587"/>
      <c r="DY76" s="587"/>
      <c r="DZ76" s="587"/>
      <c r="EA76" s="587"/>
      <c r="EB76" s="587"/>
      <c r="EC76" s="587"/>
      <c r="ED76" s="587"/>
      <c r="EE76" s="587"/>
      <c r="EF76" s="587"/>
      <c r="EG76" s="587"/>
      <c r="EH76" s="587"/>
      <c r="EI76" s="587"/>
      <c r="EJ76" s="587"/>
      <c r="EK76" s="587"/>
      <c r="EL76" s="587"/>
      <c r="EM76" s="587"/>
      <c r="EN76" s="587"/>
      <c r="EO76" s="587"/>
      <c r="EP76" s="587"/>
      <c r="EQ76" s="587"/>
      <c r="ER76" s="587"/>
      <c r="ES76" s="587"/>
      <c r="ET76" s="587"/>
      <c r="EU76" s="587"/>
      <c r="EV76" s="587"/>
      <c r="EW76" s="587"/>
      <c r="EX76" s="587"/>
      <c r="EY76" s="587"/>
      <c r="EZ76" s="587"/>
      <c r="FA76" s="587"/>
      <c r="FB76" s="587"/>
      <c r="FC76" s="587"/>
      <c r="FD76" s="587"/>
      <c r="FE76" s="587"/>
      <c r="FF76" s="587"/>
      <c r="FG76" s="587"/>
      <c r="FH76" s="587"/>
      <c r="FI76" s="587"/>
      <c r="FJ76" s="587"/>
      <c r="FK76" s="587"/>
      <c r="FL76" s="587"/>
      <c r="FM76" s="587"/>
      <c r="FN76" s="587"/>
      <c r="FO76" s="587"/>
      <c r="FP76" s="587"/>
      <c r="FQ76" s="587"/>
      <c r="FR76" s="587"/>
      <c r="FS76" s="587"/>
      <c r="FT76" s="587"/>
      <c r="FU76" s="587"/>
      <c r="FV76" s="587"/>
      <c r="FW76" s="587"/>
      <c r="FX76" s="587"/>
      <c r="FY76" s="587"/>
      <c r="FZ76" s="587"/>
      <c r="GA76" s="587"/>
      <c r="GB76" s="587"/>
      <c r="GC76" s="587"/>
      <c r="GD76" s="587"/>
      <c r="GE76" s="587"/>
      <c r="GF76" s="587"/>
      <c r="GG76" s="587"/>
      <c r="GH76" s="587"/>
      <c r="GI76" s="587"/>
      <c r="GJ76" s="587"/>
      <c r="GK76" s="587"/>
      <c r="GL76" s="587"/>
      <c r="GM76" s="587"/>
      <c r="GN76" s="587"/>
      <c r="GO76" s="587"/>
      <c r="GP76" s="587"/>
      <c r="GQ76" s="587"/>
      <c r="GR76" s="587"/>
      <c r="GS76" s="587"/>
      <c r="GT76" s="587"/>
      <c r="GU76" s="587"/>
      <c r="GV76" s="587"/>
      <c r="GW76" s="587"/>
      <c r="GX76" s="587"/>
      <c r="GY76" s="587"/>
      <c r="GZ76" s="587"/>
      <c r="HA76" s="587"/>
      <c r="HB76" s="587"/>
      <c r="HC76" s="587"/>
      <c r="HD76" s="587"/>
      <c r="HE76" s="587"/>
      <c r="HF76" s="587"/>
      <c r="HG76" s="587"/>
      <c r="HH76" s="587"/>
      <c r="HI76" s="587"/>
      <c r="HJ76" s="587"/>
      <c r="HK76" s="587"/>
      <c r="HL76" s="587"/>
      <c r="HM76" s="587"/>
      <c r="HN76" s="587"/>
      <c r="HO76" s="587"/>
      <c r="HP76" s="587"/>
      <c r="HQ76" s="587"/>
      <c r="HR76" s="587"/>
      <c r="HS76" s="587"/>
      <c r="HT76" s="587"/>
      <c r="HU76" s="587"/>
      <c r="HV76" s="587"/>
      <c r="HW76" s="587"/>
      <c r="HX76" s="587"/>
      <c r="HY76" s="587"/>
      <c r="HZ76" s="587"/>
      <c r="IA76" s="587"/>
      <c r="IB76" s="587"/>
      <c r="IC76" s="587"/>
    </row>
    <row r="77" spans="1:237">
      <c r="A77" s="523" t="s">
        <v>180</v>
      </c>
      <c r="B77" s="512">
        <f>IFERROR(('Financial Statement4'!J207)*$I$5/$I$6,"-")</f>
        <v>0</v>
      </c>
      <c r="C77" s="512">
        <f>IFERROR(+B77-D77,"-")</f>
        <v>0</v>
      </c>
      <c r="D77" s="512">
        <f>IFERROR(('Financial Statement4'!I207)*$I$5/$I$6,"-")</f>
        <v>0</v>
      </c>
      <c r="E77" s="512">
        <f>IFERROR(+D77-F77,"-")</f>
        <v>0</v>
      </c>
      <c r="F77" s="512">
        <f>IFERROR(('Financial Statement4'!H207)*$I$5/$I$6,"-")</f>
        <v>0</v>
      </c>
      <c r="G77" s="512">
        <f>IFERROR(+F77-H77,"-")</f>
        <v>0</v>
      </c>
      <c r="H77" s="512">
        <f>IFERROR(('Financial Statement4'!G207)*$I$5/$I$6,"-")</f>
        <v>0</v>
      </c>
      <c r="I77" s="517">
        <f>IFERROR(+H77-J77,"-")</f>
        <v>0</v>
      </c>
    </row>
    <row r="78" spans="1:237" s="183" customFormat="1" ht="15.75" customHeight="1">
      <c r="A78" s="557" t="s">
        <v>35</v>
      </c>
      <c r="B78" s="560">
        <f>IFERROR(B79+B80,"0.00")</f>
        <v>0</v>
      </c>
      <c r="C78" s="560">
        <f>IFERROR(+B78-D78,"-")</f>
        <v>0</v>
      </c>
      <c r="D78" s="560">
        <f>IFERROR(D79+D80,"0.00")</f>
        <v>0</v>
      </c>
      <c r="E78" s="560">
        <f>IFERROR(+D78-F78,"-")</f>
        <v>0</v>
      </c>
      <c r="F78" s="560">
        <f>IFERROR(F79+F80,"0.00")</f>
        <v>0</v>
      </c>
      <c r="G78" s="560">
        <f>IFERROR(+F78-H78,"-")</f>
        <v>0</v>
      </c>
      <c r="H78" s="560">
        <f>IFERROR(H79+H80,"0.00")</f>
        <v>0</v>
      </c>
      <c r="I78" s="642">
        <f>IFERROR(+H78-J78,"-")</f>
        <v>0</v>
      </c>
      <c r="J78" s="587"/>
      <c r="K78" s="587"/>
      <c r="L78" s="587"/>
      <c r="M78" s="587"/>
      <c r="N78" s="587"/>
      <c r="O78" s="587"/>
      <c r="P78" s="587"/>
      <c r="Q78" s="587"/>
      <c r="R78" s="587"/>
      <c r="S78" s="587"/>
      <c r="T78" s="587"/>
      <c r="U78" s="587"/>
      <c r="V78" s="587"/>
      <c r="W78" s="587"/>
      <c r="X78" s="587"/>
      <c r="Y78" s="587"/>
      <c r="Z78" s="587"/>
      <c r="AA78" s="587"/>
      <c r="AB78" s="587"/>
      <c r="AC78" s="587"/>
      <c r="AD78" s="587"/>
      <c r="AE78" s="587"/>
      <c r="AF78" s="587"/>
      <c r="AG78" s="587"/>
      <c r="AH78" s="587"/>
      <c r="AI78" s="587"/>
      <c r="AJ78" s="587"/>
      <c r="AK78" s="587"/>
      <c r="AL78" s="587"/>
      <c r="AM78" s="587"/>
      <c r="AN78" s="587"/>
      <c r="AO78" s="587"/>
      <c r="AP78" s="587"/>
      <c r="AQ78" s="587"/>
      <c r="AR78" s="587"/>
      <c r="AS78" s="587"/>
      <c r="AT78" s="587"/>
      <c r="AU78" s="587"/>
      <c r="AV78" s="587"/>
      <c r="AW78" s="587"/>
      <c r="AX78" s="587"/>
      <c r="AY78" s="587"/>
      <c r="AZ78" s="587"/>
      <c r="BA78" s="587"/>
      <c r="BB78" s="587"/>
      <c r="BC78" s="587"/>
      <c r="BD78" s="587"/>
      <c r="BE78" s="587"/>
      <c r="BF78" s="587"/>
      <c r="BG78" s="587"/>
      <c r="BH78" s="587"/>
      <c r="BI78" s="587"/>
      <c r="BJ78" s="587"/>
      <c r="BK78" s="587"/>
      <c r="BL78" s="587"/>
      <c r="BM78" s="587"/>
      <c r="BN78" s="587"/>
      <c r="BO78" s="587"/>
      <c r="BP78" s="587"/>
      <c r="BQ78" s="587"/>
      <c r="BR78" s="587"/>
      <c r="BS78" s="587"/>
      <c r="BT78" s="587"/>
      <c r="BU78" s="587"/>
      <c r="BV78" s="587"/>
      <c r="BW78" s="587"/>
      <c r="BX78" s="587"/>
      <c r="BY78" s="587"/>
      <c r="BZ78" s="587"/>
      <c r="CA78" s="587"/>
      <c r="CB78" s="587"/>
      <c r="CC78" s="587"/>
      <c r="CD78" s="587"/>
      <c r="CE78" s="587"/>
      <c r="CF78" s="587"/>
      <c r="CG78" s="587"/>
      <c r="CH78" s="587"/>
      <c r="CI78" s="587"/>
      <c r="CJ78" s="587"/>
      <c r="CK78" s="587"/>
      <c r="CL78" s="587"/>
      <c r="CM78" s="587"/>
      <c r="CN78" s="587"/>
      <c r="CO78" s="587"/>
      <c r="CP78" s="587"/>
      <c r="CQ78" s="587"/>
      <c r="CR78" s="587"/>
      <c r="CS78" s="587"/>
      <c r="CT78" s="587"/>
      <c r="CU78" s="587"/>
      <c r="CV78" s="587"/>
      <c r="CW78" s="587"/>
      <c r="CX78" s="587"/>
      <c r="CY78" s="587"/>
      <c r="CZ78" s="587"/>
      <c r="DA78" s="587"/>
      <c r="DB78" s="587"/>
      <c r="DC78" s="587"/>
      <c r="DD78" s="587"/>
      <c r="DE78" s="587"/>
      <c r="DF78" s="587"/>
      <c r="DG78" s="587"/>
      <c r="DH78" s="587"/>
      <c r="DI78" s="587"/>
      <c r="DJ78" s="587"/>
      <c r="DK78" s="587"/>
      <c r="DL78" s="587"/>
      <c r="DM78" s="587"/>
      <c r="DN78" s="587"/>
      <c r="DO78" s="587"/>
      <c r="DP78" s="587"/>
      <c r="DQ78" s="587"/>
      <c r="DR78" s="587"/>
      <c r="DS78" s="587"/>
      <c r="DT78" s="587"/>
      <c r="DU78" s="587"/>
      <c r="DV78" s="587"/>
      <c r="DW78" s="587"/>
      <c r="DX78" s="587"/>
      <c r="DY78" s="587"/>
      <c r="DZ78" s="587"/>
      <c r="EA78" s="587"/>
      <c r="EB78" s="587"/>
      <c r="EC78" s="587"/>
      <c r="ED78" s="587"/>
      <c r="EE78" s="587"/>
      <c r="EF78" s="587"/>
      <c r="EG78" s="587"/>
      <c r="EH78" s="587"/>
      <c r="EI78" s="587"/>
      <c r="EJ78" s="587"/>
      <c r="EK78" s="587"/>
      <c r="EL78" s="587"/>
      <c r="EM78" s="587"/>
      <c r="EN78" s="587"/>
      <c r="EO78" s="587"/>
      <c r="EP78" s="587"/>
      <c r="EQ78" s="587"/>
      <c r="ER78" s="587"/>
      <c r="ES78" s="587"/>
      <c r="ET78" s="587"/>
      <c r="EU78" s="587"/>
      <c r="EV78" s="587"/>
      <c r="EW78" s="587"/>
      <c r="EX78" s="587"/>
      <c r="EY78" s="587"/>
      <c r="EZ78" s="587"/>
      <c r="FA78" s="587"/>
      <c r="FB78" s="587"/>
      <c r="FC78" s="587"/>
      <c r="FD78" s="587"/>
      <c r="FE78" s="587"/>
      <c r="FF78" s="587"/>
      <c r="FG78" s="587"/>
      <c r="FH78" s="587"/>
      <c r="FI78" s="587"/>
      <c r="FJ78" s="587"/>
      <c r="FK78" s="587"/>
      <c r="FL78" s="587"/>
      <c r="FM78" s="587"/>
      <c r="FN78" s="587"/>
      <c r="FO78" s="587"/>
      <c r="FP78" s="587"/>
      <c r="FQ78" s="587"/>
      <c r="FR78" s="587"/>
      <c r="FS78" s="587"/>
      <c r="FT78" s="587"/>
      <c r="FU78" s="587"/>
      <c r="FV78" s="587"/>
      <c r="FW78" s="587"/>
      <c r="FX78" s="587"/>
      <c r="FY78" s="587"/>
      <c r="FZ78" s="587"/>
      <c r="GA78" s="587"/>
      <c r="GB78" s="587"/>
      <c r="GC78" s="587"/>
      <c r="GD78" s="587"/>
      <c r="GE78" s="587"/>
      <c r="GF78" s="587"/>
      <c r="GG78" s="587"/>
      <c r="GH78" s="587"/>
      <c r="GI78" s="587"/>
      <c r="GJ78" s="587"/>
      <c r="GK78" s="587"/>
      <c r="GL78" s="587"/>
      <c r="GM78" s="587"/>
      <c r="GN78" s="587"/>
      <c r="GO78" s="587"/>
      <c r="GP78" s="587"/>
      <c r="GQ78" s="587"/>
      <c r="GR78" s="587"/>
      <c r="GS78" s="587"/>
      <c r="GT78" s="587"/>
      <c r="GU78" s="587"/>
      <c r="GV78" s="587"/>
      <c r="GW78" s="587"/>
      <c r="GX78" s="587"/>
      <c r="GY78" s="587"/>
      <c r="GZ78" s="587"/>
      <c r="HA78" s="587"/>
      <c r="HB78" s="587"/>
      <c r="HC78" s="587"/>
      <c r="HD78" s="587"/>
      <c r="HE78" s="587"/>
      <c r="HF78" s="587"/>
      <c r="HG78" s="587"/>
      <c r="HH78" s="587"/>
      <c r="HI78" s="587"/>
      <c r="HJ78" s="587"/>
      <c r="HK78" s="587"/>
      <c r="HL78" s="587"/>
      <c r="HM78" s="587"/>
      <c r="HN78" s="587"/>
      <c r="HO78" s="587"/>
      <c r="HP78" s="587"/>
      <c r="HQ78" s="587"/>
      <c r="HR78" s="587"/>
      <c r="HS78" s="587"/>
      <c r="HT78" s="587"/>
      <c r="HU78" s="587"/>
      <c r="HV78" s="587"/>
      <c r="HW78" s="587"/>
      <c r="HX78" s="587"/>
      <c r="HY78" s="587"/>
      <c r="HZ78" s="587"/>
      <c r="IA78" s="587"/>
      <c r="IB78" s="587"/>
      <c r="IC78" s="587"/>
    </row>
    <row r="79" spans="1:237" ht="30" customHeight="1">
      <c r="A79" s="523" t="s">
        <v>36</v>
      </c>
      <c r="B79" s="512">
        <f>IFERROR(('Financial Statement4'!J214-'Financial Statement4'!J216)*$I$5/$I$6,"-")</f>
        <v>0</v>
      </c>
      <c r="C79" s="512">
        <f t="shared" ref="C79:E80" si="14">IFERROR(+B79-D79,"-")</f>
        <v>0</v>
      </c>
      <c r="D79" s="512">
        <f>IFERROR(('Financial Statement4'!I214-'Financial Statement4'!I216)*$I$5/$I$6,"-")</f>
        <v>0</v>
      </c>
      <c r="E79" s="512">
        <f t="shared" si="14"/>
        <v>0</v>
      </c>
      <c r="F79" s="512">
        <f>IFERROR(('Financial Statement4'!H214-'Financial Statement4'!H216)*$I$5/$I$6,"-")</f>
        <v>0</v>
      </c>
      <c r="G79" s="512">
        <f t="shared" ref="G79:G80" si="15">IFERROR(+F79-H79,"-")</f>
        <v>0</v>
      </c>
      <c r="H79" s="512">
        <f>IFERROR(('Financial Statement4'!G214-'Financial Statement4'!G216)*$I$5/$I$6,"-")</f>
        <v>0</v>
      </c>
      <c r="I79" s="517" t="str">
        <f t="shared" ref="I79:I80" si="16">IFERROR(+H79-J79,"-")</f>
        <v>-</v>
      </c>
      <c r="J79" s="1141" t="s">
        <v>616</v>
      </c>
      <c r="K79" s="1142"/>
      <c r="L79" s="1142"/>
    </row>
    <row r="80" spans="1:237">
      <c r="A80" s="523" t="s">
        <v>37</v>
      </c>
      <c r="B80" s="512">
        <f>IFERROR(('Financial Statement4'!J213)*$I$5/$I$6,"-")</f>
        <v>0</v>
      </c>
      <c r="C80" s="512">
        <f t="shared" si="14"/>
        <v>0</v>
      </c>
      <c r="D80" s="512">
        <f>IFERROR(('Financial Statement4'!I213)*$I$5/$I$6,"-")</f>
        <v>0</v>
      </c>
      <c r="E80" s="512">
        <f t="shared" si="14"/>
        <v>0</v>
      </c>
      <c r="F80" s="512">
        <f>IFERROR(('Financial Statement4'!H213)*$I$5/$I$6,"-")</f>
        <v>0</v>
      </c>
      <c r="G80" s="512">
        <f t="shared" si="15"/>
        <v>0</v>
      </c>
      <c r="H80" s="512">
        <f>IFERROR(('Financial Statement4'!G213)*$I$5/$I$6,"-")</f>
        <v>0</v>
      </c>
      <c r="I80" s="517">
        <f t="shared" si="16"/>
        <v>0</v>
      </c>
    </row>
    <row r="81" spans="1:237" s="183" customFormat="1" ht="15.75" customHeight="1">
      <c r="A81" s="557" t="s">
        <v>38</v>
      </c>
      <c r="B81" s="560">
        <f>IFERROR(('Financial Statement4'!J217)*$I$5/$I$6,"-")</f>
        <v>0</v>
      </c>
      <c r="C81" s="560">
        <f>IFERROR(+B81-D81,"-")</f>
        <v>0</v>
      </c>
      <c r="D81" s="560">
        <f>IFERROR(('Financial Statement4'!I217)*$I$5/$I$6,"-")</f>
        <v>0</v>
      </c>
      <c r="E81" s="560">
        <f>IFERROR(+D81-F81,"-")</f>
        <v>0</v>
      </c>
      <c r="F81" s="560">
        <f>IFERROR(('Financial Statement4'!H217)*$I$5/$I$6,"-")</f>
        <v>0</v>
      </c>
      <c r="G81" s="560">
        <f>IFERROR(+F81-H81,"-")</f>
        <v>0</v>
      </c>
      <c r="H81" s="560">
        <f>IFERROR(('Financial Statement4'!G217)*$I$5/$I$6,"-")</f>
        <v>0</v>
      </c>
      <c r="I81" s="642">
        <f>IFERROR(+H81-J81,"-")</f>
        <v>0</v>
      </c>
      <c r="J81" s="587"/>
      <c r="K81" s="587"/>
      <c r="L81" s="587"/>
      <c r="M81" s="587"/>
      <c r="N81" s="587"/>
      <c r="O81" s="587"/>
      <c r="P81" s="587"/>
      <c r="Q81" s="587"/>
      <c r="R81" s="587"/>
      <c r="S81" s="587"/>
      <c r="T81" s="587"/>
      <c r="U81" s="587"/>
      <c r="V81" s="587"/>
      <c r="W81" s="587"/>
      <c r="X81" s="587"/>
      <c r="Y81" s="587"/>
      <c r="Z81" s="587"/>
      <c r="AA81" s="587"/>
      <c r="AB81" s="587"/>
      <c r="AC81" s="587"/>
      <c r="AD81" s="587"/>
      <c r="AE81" s="587"/>
      <c r="AF81" s="587"/>
      <c r="AG81" s="587"/>
      <c r="AH81" s="587"/>
      <c r="AI81" s="587"/>
      <c r="AJ81" s="587"/>
      <c r="AK81" s="587"/>
      <c r="AL81" s="587"/>
      <c r="AM81" s="587"/>
      <c r="AN81" s="587"/>
      <c r="AO81" s="587"/>
      <c r="AP81" s="587"/>
      <c r="AQ81" s="587"/>
      <c r="AR81" s="587"/>
      <c r="AS81" s="587"/>
      <c r="AT81" s="587"/>
      <c r="AU81" s="587"/>
      <c r="AV81" s="587"/>
      <c r="AW81" s="587"/>
      <c r="AX81" s="587"/>
      <c r="AY81" s="587"/>
      <c r="AZ81" s="587"/>
      <c r="BA81" s="587"/>
      <c r="BB81" s="587"/>
      <c r="BC81" s="587"/>
      <c r="BD81" s="587"/>
      <c r="BE81" s="587"/>
      <c r="BF81" s="587"/>
      <c r="BG81" s="587"/>
      <c r="BH81" s="587"/>
      <c r="BI81" s="587"/>
      <c r="BJ81" s="587"/>
      <c r="BK81" s="587"/>
      <c r="BL81" s="587"/>
      <c r="BM81" s="587"/>
      <c r="BN81" s="587"/>
      <c r="BO81" s="587"/>
      <c r="BP81" s="587"/>
      <c r="BQ81" s="587"/>
      <c r="BR81" s="587"/>
      <c r="BS81" s="587"/>
      <c r="BT81" s="587"/>
      <c r="BU81" s="587"/>
      <c r="BV81" s="587"/>
      <c r="BW81" s="587"/>
      <c r="BX81" s="587"/>
      <c r="BY81" s="587"/>
      <c r="BZ81" s="587"/>
      <c r="CA81" s="587"/>
      <c r="CB81" s="587"/>
      <c r="CC81" s="587"/>
      <c r="CD81" s="587"/>
      <c r="CE81" s="587"/>
      <c r="CF81" s="587"/>
      <c r="CG81" s="587"/>
      <c r="CH81" s="587"/>
      <c r="CI81" s="587"/>
      <c r="CJ81" s="587"/>
      <c r="CK81" s="587"/>
      <c r="CL81" s="587"/>
      <c r="CM81" s="587"/>
      <c r="CN81" s="587"/>
      <c r="CO81" s="587"/>
      <c r="CP81" s="587"/>
      <c r="CQ81" s="587"/>
      <c r="CR81" s="587"/>
      <c r="CS81" s="587"/>
      <c r="CT81" s="587"/>
      <c r="CU81" s="587"/>
      <c r="CV81" s="587"/>
      <c r="CW81" s="587"/>
      <c r="CX81" s="587"/>
      <c r="CY81" s="587"/>
      <c r="CZ81" s="587"/>
      <c r="DA81" s="587"/>
      <c r="DB81" s="587"/>
      <c r="DC81" s="587"/>
      <c r="DD81" s="587"/>
      <c r="DE81" s="587"/>
      <c r="DF81" s="587"/>
      <c r="DG81" s="587"/>
      <c r="DH81" s="587"/>
      <c r="DI81" s="587"/>
      <c r="DJ81" s="587"/>
      <c r="DK81" s="587"/>
      <c r="DL81" s="587"/>
      <c r="DM81" s="587"/>
      <c r="DN81" s="587"/>
      <c r="DO81" s="587"/>
      <c r="DP81" s="587"/>
      <c r="DQ81" s="587"/>
      <c r="DR81" s="587"/>
      <c r="DS81" s="587"/>
      <c r="DT81" s="587"/>
      <c r="DU81" s="587"/>
      <c r="DV81" s="587"/>
      <c r="DW81" s="587"/>
      <c r="DX81" s="587"/>
      <c r="DY81" s="587"/>
      <c r="DZ81" s="587"/>
      <c r="EA81" s="587"/>
      <c r="EB81" s="587"/>
      <c r="EC81" s="587"/>
      <c r="ED81" s="587"/>
      <c r="EE81" s="587"/>
      <c r="EF81" s="587"/>
      <c r="EG81" s="587"/>
      <c r="EH81" s="587"/>
      <c r="EI81" s="587"/>
      <c r="EJ81" s="587"/>
      <c r="EK81" s="587"/>
      <c r="EL81" s="587"/>
      <c r="EM81" s="587"/>
      <c r="EN81" s="587"/>
      <c r="EO81" s="587"/>
      <c r="EP81" s="587"/>
      <c r="EQ81" s="587"/>
      <c r="ER81" s="587"/>
      <c r="ES81" s="587"/>
      <c r="ET81" s="587"/>
      <c r="EU81" s="587"/>
      <c r="EV81" s="587"/>
      <c r="EW81" s="587"/>
      <c r="EX81" s="587"/>
      <c r="EY81" s="587"/>
      <c r="EZ81" s="587"/>
      <c r="FA81" s="587"/>
      <c r="FB81" s="587"/>
      <c r="FC81" s="587"/>
      <c r="FD81" s="587"/>
      <c r="FE81" s="587"/>
      <c r="FF81" s="587"/>
      <c r="FG81" s="587"/>
      <c r="FH81" s="587"/>
      <c r="FI81" s="587"/>
      <c r="FJ81" s="587"/>
      <c r="FK81" s="587"/>
      <c r="FL81" s="587"/>
      <c r="FM81" s="587"/>
      <c r="FN81" s="587"/>
      <c r="FO81" s="587"/>
      <c r="FP81" s="587"/>
      <c r="FQ81" s="587"/>
      <c r="FR81" s="587"/>
      <c r="FS81" s="587"/>
      <c r="FT81" s="587"/>
      <c r="FU81" s="587"/>
      <c r="FV81" s="587"/>
      <c r="FW81" s="587"/>
      <c r="FX81" s="587"/>
      <c r="FY81" s="587"/>
      <c r="FZ81" s="587"/>
      <c r="GA81" s="587"/>
      <c r="GB81" s="587"/>
      <c r="GC81" s="587"/>
      <c r="GD81" s="587"/>
      <c r="GE81" s="587"/>
      <c r="GF81" s="587"/>
      <c r="GG81" s="587"/>
      <c r="GH81" s="587"/>
      <c r="GI81" s="587"/>
      <c r="GJ81" s="587"/>
      <c r="GK81" s="587"/>
      <c r="GL81" s="587"/>
      <c r="GM81" s="587"/>
      <c r="GN81" s="587"/>
      <c r="GO81" s="587"/>
      <c r="GP81" s="587"/>
      <c r="GQ81" s="587"/>
      <c r="GR81" s="587"/>
      <c r="GS81" s="587"/>
      <c r="GT81" s="587"/>
      <c r="GU81" s="587"/>
      <c r="GV81" s="587"/>
      <c r="GW81" s="587"/>
      <c r="GX81" s="587"/>
      <c r="GY81" s="587"/>
      <c r="GZ81" s="587"/>
      <c r="HA81" s="587"/>
      <c r="HB81" s="587"/>
      <c r="HC81" s="587"/>
      <c r="HD81" s="587"/>
      <c r="HE81" s="587"/>
      <c r="HF81" s="587"/>
      <c r="HG81" s="587"/>
      <c r="HH81" s="587"/>
      <c r="HI81" s="587"/>
      <c r="HJ81" s="587"/>
      <c r="HK81" s="587"/>
      <c r="HL81" s="587"/>
      <c r="HM81" s="587"/>
      <c r="HN81" s="587"/>
      <c r="HO81" s="587"/>
      <c r="HP81" s="587"/>
      <c r="HQ81" s="587"/>
      <c r="HR81" s="587"/>
      <c r="HS81" s="587"/>
      <c r="HT81" s="587"/>
      <c r="HU81" s="587"/>
      <c r="HV81" s="587"/>
      <c r="HW81" s="587"/>
      <c r="HX81" s="587"/>
      <c r="HY81" s="587"/>
      <c r="HZ81" s="587"/>
      <c r="IA81" s="587"/>
      <c r="IB81" s="587"/>
      <c r="IC81" s="587"/>
    </row>
    <row r="82" spans="1:237" s="183" customFormat="1" ht="15.75" customHeight="1">
      <c r="A82" s="557" t="s">
        <v>39</v>
      </c>
      <c r="B82" s="560">
        <f>IFERROR(B83+B84,"0.00")</f>
        <v>0</v>
      </c>
      <c r="C82" s="560">
        <f>IFERROR(+B82-D82,"-")</f>
        <v>0</v>
      </c>
      <c r="D82" s="560">
        <f>IFERROR(D83+D84,"0.00")</f>
        <v>0</v>
      </c>
      <c r="E82" s="560">
        <f>IFERROR(+D82-F82,"-")</f>
        <v>0</v>
      </c>
      <c r="F82" s="560">
        <f>IFERROR(F83+F84,"0.00")</f>
        <v>0</v>
      </c>
      <c r="G82" s="560">
        <f>IFERROR(+F82-H82,"-")</f>
        <v>0</v>
      </c>
      <c r="H82" s="560">
        <f>IFERROR(H83+H84,"0.00")</f>
        <v>0</v>
      </c>
      <c r="I82" s="642">
        <f>IFERROR(+H82-J82,"-")</f>
        <v>0</v>
      </c>
      <c r="J82" s="587"/>
      <c r="K82" s="587"/>
      <c r="L82" s="587"/>
      <c r="M82" s="587"/>
      <c r="N82" s="587"/>
      <c r="O82" s="587"/>
      <c r="P82" s="587"/>
      <c r="Q82" s="587"/>
      <c r="R82" s="587"/>
      <c r="S82" s="587"/>
      <c r="T82" s="587"/>
      <c r="U82" s="587"/>
      <c r="V82" s="587"/>
      <c r="W82" s="587"/>
      <c r="X82" s="587"/>
      <c r="Y82" s="587"/>
      <c r="Z82" s="587"/>
      <c r="AA82" s="587"/>
      <c r="AB82" s="587"/>
      <c r="AC82" s="587"/>
      <c r="AD82" s="587"/>
      <c r="AE82" s="587"/>
      <c r="AF82" s="587"/>
      <c r="AG82" s="587"/>
      <c r="AH82" s="587"/>
      <c r="AI82" s="587"/>
      <c r="AJ82" s="587"/>
      <c r="AK82" s="587"/>
      <c r="AL82" s="587"/>
      <c r="AM82" s="587"/>
      <c r="AN82" s="587"/>
      <c r="AO82" s="587"/>
      <c r="AP82" s="587"/>
      <c r="AQ82" s="587"/>
      <c r="AR82" s="587"/>
      <c r="AS82" s="587"/>
      <c r="AT82" s="587"/>
      <c r="AU82" s="587"/>
      <c r="AV82" s="587"/>
      <c r="AW82" s="587"/>
      <c r="AX82" s="587"/>
      <c r="AY82" s="587"/>
      <c r="AZ82" s="587"/>
      <c r="BA82" s="587"/>
      <c r="BB82" s="587"/>
      <c r="BC82" s="587"/>
      <c r="BD82" s="587"/>
      <c r="BE82" s="587"/>
      <c r="BF82" s="587"/>
      <c r="BG82" s="587"/>
      <c r="BH82" s="587"/>
      <c r="BI82" s="587"/>
      <c r="BJ82" s="587"/>
      <c r="BK82" s="587"/>
      <c r="BL82" s="587"/>
      <c r="BM82" s="587"/>
      <c r="BN82" s="587"/>
      <c r="BO82" s="587"/>
      <c r="BP82" s="587"/>
      <c r="BQ82" s="587"/>
      <c r="BR82" s="587"/>
      <c r="BS82" s="587"/>
      <c r="BT82" s="587"/>
      <c r="BU82" s="587"/>
      <c r="BV82" s="587"/>
      <c r="BW82" s="587"/>
      <c r="BX82" s="587"/>
      <c r="BY82" s="587"/>
      <c r="BZ82" s="587"/>
      <c r="CA82" s="587"/>
      <c r="CB82" s="587"/>
      <c r="CC82" s="587"/>
      <c r="CD82" s="587"/>
      <c r="CE82" s="587"/>
      <c r="CF82" s="587"/>
      <c r="CG82" s="587"/>
      <c r="CH82" s="587"/>
      <c r="CI82" s="587"/>
      <c r="CJ82" s="587"/>
      <c r="CK82" s="587"/>
      <c r="CL82" s="587"/>
      <c r="CM82" s="587"/>
      <c r="CN82" s="587"/>
      <c r="CO82" s="587"/>
      <c r="CP82" s="587"/>
      <c r="CQ82" s="587"/>
      <c r="CR82" s="587"/>
      <c r="CS82" s="587"/>
      <c r="CT82" s="587"/>
      <c r="CU82" s="587"/>
      <c r="CV82" s="587"/>
      <c r="CW82" s="587"/>
      <c r="CX82" s="587"/>
      <c r="CY82" s="587"/>
      <c r="CZ82" s="587"/>
      <c r="DA82" s="587"/>
      <c r="DB82" s="587"/>
      <c r="DC82" s="587"/>
      <c r="DD82" s="587"/>
      <c r="DE82" s="587"/>
      <c r="DF82" s="587"/>
      <c r="DG82" s="587"/>
      <c r="DH82" s="587"/>
      <c r="DI82" s="587"/>
      <c r="DJ82" s="587"/>
      <c r="DK82" s="587"/>
      <c r="DL82" s="587"/>
      <c r="DM82" s="587"/>
      <c r="DN82" s="587"/>
      <c r="DO82" s="587"/>
      <c r="DP82" s="587"/>
      <c r="DQ82" s="587"/>
      <c r="DR82" s="587"/>
      <c r="DS82" s="587"/>
      <c r="DT82" s="587"/>
      <c r="DU82" s="587"/>
      <c r="DV82" s="587"/>
      <c r="DW82" s="587"/>
      <c r="DX82" s="587"/>
      <c r="DY82" s="587"/>
      <c r="DZ82" s="587"/>
      <c r="EA82" s="587"/>
      <c r="EB82" s="587"/>
      <c r="EC82" s="587"/>
      <c r="ED82" s="587"/>
      <c r="EE82" s="587"/>
      <c r="EF82" s="587"/>
      <c r="EG82" s="587"/>
      <c r="EH82" s="587"/>
      <c r="EI82" s="587"/>
      <c r="EJ82" s="587"/>
      <c r="EK82" s="587"/>
      <c r="EL82" s="587"/>
      <c r="EM82" s="587"/>
      <c r="EN82" s="587"/>
      <c r="EO82" s="587"/>
      <c r="EP82" s="587"/>
      <c r="EQ82" s="587"/>
      <c r="ER82" s="587"/>
      <c r="ES82" s="587"/>
      <c r="ET82" s="587"/>
      <c r="EU82" s="587"/>
      <c r="EV82" s="587"/>
      <c r="EW82" s="587"/>
      <c r="EX82" s="587"/>
      <c r="EY82" s="587"/>
      <c r="EZ82" s="587"/>
      <c r="FA82" s="587"/>
      <c r="FB82" s="587"/>
      <c r="FC82" s="587"/>
      <c r="FD82" s="587"/>
      <c r="FE82" s="587"/>
      <c r="FF82" s="587"/>
      <c r="FG82" s="587"/>
      <c r="FH82" s="587"/>
      <c r="FI82" s="587"/>
      <c r="FJ82" s="587"/>
      <c r="FK82" s="587"/>
      <c r="FL82" s="587"/>
      <c r="FM82" s="587"/>
      <c r="FN82" s="587"/>
      <c r="FO82" s="587"/>
      <c r="FP82" s="587"/>
      <c r="FQ82" s="587"/>
      <c r="FR82" s="587"/>
      <c r="FS82" s="587"/>
      <c r="FT82" s="587"/>
      <c r="FU82" s="587"/>
      <c r="FV82" s="587"/>
      <c r="FW82" s="587"/>
      <c r="FX82" s="587"/>
      <c r="FY82" s="587"/>
      <c r="FZ82" s="587"/>
      <c r="GA82" s="587"/>
      <c r="GB82" s="587"/>
      <c r="GC82" s="587"/>
      <c r="GD82" s="587"/>
      <c r="GE82" s="587"/>
      <c r="GF82" s="587"/>
      <c r="GG82" s="587"/>
      <c r="GH82" s="587"/>
      <c r="GI82" s="587"/>
      <c r="GJ82" s="587"/>
      <c r="GK82" s="587"/>
      <c r="GL82" s="587"/>
      <c r="GM82" s="587"/>
      <c r="GN82" s="587"/>
      <c r="GO82" s="587"/>
      <c r="GP82" s="587"/>
      <c r="GQ82" s="587"/>
      <c r="GR82" s="587"/>
      <c r="GS82" s="587"/>
      <c r="GT82" s="587"/>
      <c r="GU82" s="587"/>
      <c r="GV82" s="587"/>
      <c r="GW82" s="587"/>
      <c r="GX82" s="587"/>
      <c r="GY82" s="587"/>
      <c r="GZ82" s="587"/>
      <c r="HA82" s="587"/>
      <c r="HB82" s="587"/>
      <c r="HC82" s="587"/>
      <c r="HD82" s="587"/>
      <c r="HE82" s="587"/>
      <c r="HF82" s="587"/>
      <c r="HG82" s="587"/>
      <c r="HH82" s="587"/>
      <c r="HI82" s="587"/>
      <c r="HJ82" s="587"/>
      <c r="HK82" s="587"/>
      <c r="HL82" s="587"/>
      <c r="HM82" s="587"/>
      <c r="HN82" s="587"/>
      <c r="HO82" s="587"/>
      <c r="HP82" s="587"/>
      <c r="HQ82" s="587"/>
      <c r="HR82" s="587"/>
      <c r="HS82" s="587"/>
      <c r="HT82" s="587"/>
      <c r="HU82" s="587"/>
      <c r="HV82" s="587"/>
      <c r="HW82" s="587"/>
      <c r="HX82" s="587"/>
      <c r="HY82" s="587"/>
      <c r="HZ82" s="587"/>
      <c r="IA82" s="587"/>
      <c r="IB82" s="587"/>
      <c r="IC82" s="587"/>
    </row>
    <row r="83" spans="1:237" ht="34.5" customHeight="1">
      <c r="A83" s="522" t="s">
        <v>40</v>
      </c>
      <c r="B83" s="512">
        <f>IFERROR(('Financial Statement4'!J187+'Financial Statement4'!J219+'Financial Statement4'!J215)*$I$5/$I$6,"-")</f>
        <v>0</v>
      </c>
      <c r="C83" s="512">
        <f>IFERROR(+B83-D83,"-")</f>
        <v>0</v>
      </c>
      <c r="D83" s="512">
        <f>IFERROR(('Financial Statement4'!I187+'Financial Statement4'!I219+'Financial Statement4'!I215)*$I$5/$I$6,"-")</f>
        <v>0</v>
      </c>
      <c r="E83" s="512">
        <f>IFERROR(+D83-F83,"-")</f>
        <v>0</v>
      </c>
      <c r="F83" s="512">
        <f>IFERROR(('Financial Statement4'!H187+'Financial Statement4'!H219+'Financial Statement4'!H215)*$I$5/$I$6,"-")</f>
        <v>0</v>
      </c>
      <c r="G83" s="512">
        <f>IFERROR(+F83-H83,"-")</f>
        <v>0</v>
      </c>
      <c r="H83" s="512">
        <f>IFERROR(('Financial Statement4'!G187+'Financial Statement4'!G219+'Financial Statement4'!G215)*$I$5/$I$6,"-")</f>
        <v>0</v>
      </c>
      <c r="I83" s="517" t="str">
        <f>IFERROR(+H83-J83,"-")</f>
        <v>-</v>
      </c>
      <c r="J83" s="1141" t="s">
        <v>615</v>
      </c>
      <c r="K83" s="1142"/>
      <c r="L83" s="1142"/>
    </row>
    <row r="84" spans="1:237">
      <c r="A84" s="522" t="s">
        <v>41</v>
      </c>
      <c r="B84" s="512">
        <f>IFERROR(('Financial Statement4'!J191+'Financial Statement4'!J223)*$I$5/$I$6,"-")</f>
        <v>0</v>
      </c>
      <c r="C84" s="512">
        <f t="shared" ref="C84:E86" si="17">IFERROR(+B84-D84,"-")</f>
        <v>0</v>
      </c>
      <c r="D84" s="512">
        <f>IFERROR(('Financial Statement4'!I191+'Financial Statement4'!I223)*$I$5/$I$6,"-")</f>
        <v>0</v>
      </c>
      <c r="E84" s="512">
        <f t="shared" si="17"/>
        <v>0</v>
      </c>
      <c r="F84" s="512">
        <f>IFERROR(('Financial Statement4'!H191+'Financial Statement4'!H223)*$I$5/$I$6,"-")</f>
        <v>0</v>
      </c>
      <c r="G84" s="512">
        <f t="shared" ref="G84:G86" si="18">IFERROR(+F84-H84,"-")</f>
        <v>0</v>
      </c>
      <c r="H84" s="512">
        <f>IFERROR(('Financial Statement4'!G191+'Financial Statement4'!G223)*$I$5/$I$6,"-")</f>
        <v>0</v>
      </c>
      <c r="I84" s="517">
        <f t="shared" ref="I84:I86" si="19">IFERROR(+H84-J84,"-")</f>
        <v>0</v>
      </c>
      <c r="J84" s="47"/>
    </row>
    <row r="85" spans="1:237" ht="17.25" customHeight="1">
      <c r="A85" s="522" t="s">
        <v>181</v>
      </c>
      <c r="B85" s="512">
        <f>IFERROR(('Financial Statement4'!J224+'Financial Statement4'!J196)*$I$5/$I$6,"-")</f>
        <v>0</v>
      </c>
      <c r="C85" s="512">
        <f t="shared" si="17"/>
        <v>0</v>
      </c>
      <c r="D85" s="512">
        <f>IFERROR(('Financial Statement4'!I224+'Financial Statement4'!I196)*$I$5/$I$6,"-")</f>
        <v>0</v>
      </c>
      <c r="E85" s="512">
        <f t="shared" si="17"/>
        <v>0</v>
      </c>
      <c r="F85" s="512">
        <f>IFERROR(('Financial Statement4'!H224+'Financial Statement4'!H196)*$I$5/$I$6,"-")</f>
        <v>0</v>
      </c>
      <c r="G85" s="512">
        <f t="shared" si="18"/>
        <v>0</v>
      </c>
      <c r="H85" s="512">
        <f>IFERROR(('Financial Statement4'!G224+'Financial Statement4'!G196)*$I$5/$I$6,"-")</f>
        <v>0</v>
      </c>
      <c r="I85" s="517" t="str">
        <f t="shared" si="19"/>
        <v>-</v>
      </c>
      <c r="J85" s="1141" t="s">
        <v>614</v>
      </c>
      <c r="K85" s="1141"/>
      <c r="L85" s="1141"/>
    </row>
    <row r="86" spans="1:237" ht="30">
      <c r="A86" s="528" t="s">
        <v>182</v>
      </c>
      <c r="B86" s="512">
        <f>IFERROR(('Financial Statement4'!J194)*$I$5/$I$6,"-")</f>
        <v>0</v>
      </c>
      <c r="C86" s="512">
        <f t="shared" si="17"/>
        <v>0</v>
      </c>
      <c r="D86" s="512">
        <f>IFERROR(('Financial Statement4'!I194)*$I$5/$I$6,"-")</f>
        <v>0</v>
      </c>
      <c r="E86" s="512">
        <f t="shared" si="17"/>
        <v>0</v>
      </c>
      <c r="F86" s="512">
        <f>IFERROR(('Financial Statement4'!H194)*$I$5/$I$6,"-")</f>
        <v>0</v>
      </c>
      <c r="G86" s="512">
        <f t="shared" si="18"/>
        <v>0</v>
      </c>
      <c r="H86" s="512">
        <f>IFERROR(('Financial Statement4'!G194)*$I$5/$I$6,"-")</f>
        <v>0</v>
      </c>
      <c r="I86" s="517">
        <f t="shared" si="19"/>
        <v>0</v>
      </c>
    </row>
    <row r="87" spans="1:237">
      <c r="A87" s="592" t="s">
        <v>31</v>
      </c>
      <c r="B87" s="595">
        <f>IFERROR(B70+B71+B76+B86,"0.00")</f>
        <v>0</v>
      </c>
      <c r="C87" s="593">
        <f>IFERROR(+B87-D87,"-")</f>
        <v>0</v>
      </c>
      <c r="D87" s="595">
        <f>IFERROR(D70+D71+D76+D86,"0.00")</f>
        <v>0</v>
      </c>
      <c r="E87" s="593">
        <f>IFERROR(+D87-F87,"-")</f>
        <v>0</v>
      </c>
      <c r="F87" s="595">
        <f>IFERROR(F70+F71+F76+F86,"0.00")</f>
        <v>0</v>
      </c>
      <c r="G87" s="593">
        <f>IFERROR(+F87-H87,"-")</f>
        <v>0</v>
      </c>
      <c r="H87" s="595">
        <f>IFERROR(H70+H71+H76+H86,"0.00")</f>
        <v>0</v>
      </c>
      <c r="I87" s="643">
        <f>IFERROR(+H87-J87,"-")</f>
        <v>0</v>
      </c>
    </row>
    <row r="88" spans="1:237" s="144" customFormat="1">
      <c r="A88" s="596"/>
      <c r="B88" s="597"/>
      <c r="C88" s="512"/>
      <c r="D88" s="597"/>
      <c r="E88" s="512"/>
      <c r="F88" s="597"/>
      <c r="G88" s="512"/>
      <c r="H88" s="597"/>
      <c r="I88" s="517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R88" s="143"/>
      <c r="AS88" s="143"/>
      <c r="AT88" s="143"/>
      <c r="AU88" s="143"/>
      <c r="AV88" s="143"/>
      <c r="AW88" s="143"/>
      <c r="AX88" s="143"/>
      <c r="AY88" s="143"/>
      <c r="AZ88" s="143"/>
      <c r="BA88" s="143"/>
      <c r="BB88" s="143"/>
      <c r="BC88" s="143"/>
      <c r="BD88" s="143"/>
      <c r="BE88" s="143"/>
      <c r="BF88" s="143"/>
      <c r="BG88" s="143"/>
      <c r="BH88" s="143"/>
      <c r="BI88" s="143"/>
      <c r="BJ88" s="143"/>
      <c r="BK88" s="143"/>
      <c r="BL88" s="143"/>
      <c r="BM88" s="143"/>
      <c r="BN88" s="143"/>
      <c r="BO88" s="143"/>
      <c r="BP88" s="143"/>
      <c r="BQ88" s="143"/>
      <c r="BR88" s="143"/>
      <c r="BS88" s="143"/>
      <c r="BT88" s="143"/>
      <c r="BU88" s="143"/>
      <c r="BV88" s="143"/>
      <c r="BW88" s="143"/>
      <c r="BX88" s="143"/>
      <c r="BY88" s="143"/>
      <c r="BZ88" s="143"/>
      <c r="CA88" s="143"/>
      <c r="CB88" s="143"/>
      <c r="CC88" s="143"/>
      <c r="CD88" s="143"/>
      <c r="CE88" s="143"/>
      <c r="CF88" s="143"/>
      <c r="CG88" s="143"/>
      <c r="CH88" s="143"/>
      <c r="CI88" s="143"/>
      <c r="CJ88" s="143"/>
      <c r="CK88" s="143"/>
      <c r="CL88" s="143"/>
      <c r="CM88" s="143"/>
      <c r="CN88" s="143"/>
      <c r="CO88" s="143"/>
      <c r="CP88" s="143"/>
      <c r="CQ88" s="143"/>
      <c r="CR88" s="143"/>
      <c r="CS88" s="143"/>
      <c r="CT88" s="143"/>
      <c r="CU88" s="143"/>
      <c r="CV88" s="143"/>
      <c r="CW88" s="143"/>
      <c r="CX88" s="143"/>
      <c r="CY88" s="143"/>
      <c r="CZ88" s="143"/>
      <c r="DA88" s="143"/>
      <c r="DB88" s="143"/>
      <c r="DC88" s="143"/>
      <c r="DD88" s="143"/>
      <c r="DE88" s="143"/>
      <c r="DF88" s="143"/>
      <c r="DG88" s="143"/>
      <c r="DH88" s="143"/>
      <c r="DI88" s="143"/>
      <c r="DJ88" s="143"/>
      <c r="DK88" s="143"/>
      <c r="DL88" s="143"/>
      <c r="DM88" s="143"/>
      <c r="DN88" s="143"/>
      <c r="DO88" s="143"/>
      <c r="DP88" s="143"/>
      <c r="DQ88" s="143"/>
      <c r="DR88" s="143"/>
      <c r="DS88" s="143"/>
      <c r="DT88" s="143"/>
      <c r="DU88" s="143"/>
      <c r="DV88" s="143"/>
      <c r="DW88" s="143"/>
      <c r="DX88" s="143"/>
      <c r="DY88" s="143"/>
      <c r="DZ88" s="143"/>
      <c r="EA88" s="143"/>
      <c r="EB88" s="143"/>
      <c r="EC88" s="143"/>
      <c r="ED88" s="143"/>
      <c r="EE88" s="143"/>
      <c r="EF88" s="143"/>
      <c r="EG88" s="143"/>
      <c r="EH88" s="143"/>
      <c r="EI88" s="143"/>
      <c r="EJ88" s="143"/>
      <c r="EK88" s="143"/>
      <c r="EL88" s="143"/>
      <c r="EM88" s="143"/>
      <c r="EN88" s="143"/>
      <c r="EO88" s="143"/>
      <c r="EP88" s="143"/>
      <c r="EQ88" s="143"/>
      <c r="ER88" s="143"/>
      <c r="ES88" s="143"/>
      <c r="ET88" s="143"/>
      <c r="EU88" s="143"/>
      <c r="EV88" s="143"/>
      <c r="EW88" s="143"/>
      <c r="EX88" s="143"/>
      <c r="EY88" s="143"/>
      <c r="EZ88" s="143"/>
      <c r="FA88" s="143"/>
      <c r="FB88" s="143"/>
      <c r="FC88" s="143"/>
      <c r="FD88" s="143"/>
      <c r="FE88" s="143"/>
      <c r="FF88" s="143"/>
      <c r="FG88" s="143"/>
      <c r="FH88" s="143"/>
      <c r="FI88" s="143"/>
      <c r="FJ88" s="143"/>
      <c r="FK88" s="143"/>
      <c r="FL88" s="143"/>
      <c r="FM88" s="143"/>
      <c r="FN88" s="143"/>
      <c r="FO88" s="143"/>
      <c r="FP88" s="143"/>
      <c r="FQ88" s="143"/>
      <c r="FR88" s="143"/>
      <c r="FS88" s="143"/>
      <c r="FT88" s="143"/>
      <c r="FU88" s="143"/>
      <c r="FV88" s="143"/>
      <c r="FW88" s="143"/>
      <c r="FX88" s="143"/>
      <c r="FY88" s="143"/>
      <c r="FZ88" s="143"/>
      <c r="GA88" s="143"/>
      <c r="GB88" s="143"/>
      <c r="GC88" s="143"/>
      <c r="GD88" s="143"/>
      <c r="GE88" s="143"/>
      <c r="GF88" s="143"/>
      <c r="GG88" s="143"/>
      <c r="GH88" s="143"/>
      <c r="GI88" s="143"/>
      <c r="GJ88" s="143"/>
      <c r="GK88" s="143"/>
      <c r="GL88" s="143"/>
      <c r="GM88" s="143"/>
      <c r="GN88" s="143"/>
      <c r="GO88" s="143"/>
      <c r="GP88" s="143"/>
      <c r="GQ88" s="143"/>
      <c r="GR88" s="143"/>
      <c r="GS88" s="143"/>
      <c r="GT88" s="143"/>
      <c r="GU88" s="143"/>
      <c r="GV88" s="143"/>
      <c r="GW88" s="143"/>
      <c r="GX88" s="143"/>
      <c r="GY88" s="143"/>
      <c r="GZ88" s="143"/>
      <c r="HA88" s="143"/>
      <c r="HB88" s="143"/>
      <c r="HC88" s="143"/>
      <c r="HD88" s="143"/>
      <c r="HE88" s="143"/>
      <c r="HF88" s="143"/>
      <c r="HG88" s="143"/>
      <c r="HH88" s="143"/>
      <c r="HI88" s="143"/>
      <c r="HJ88" s="143"/>
      <c r="HK88" s="143"/>
      <c r="HL88" s="143"/>
      <c r="HM88" s="143"/>
      <c r="HN88" s="143"/>
      <c r="HO88" s="143"/>
      <c r="HP88" s="143"/>
      <c r="HQ88" s="143"/>
      <c r="HR88" s="143"/>
      <c r="HS88" s="143"/>
      <c r="HT88" s="143"/>
      <c r="HU88" s="143"/>
      <c r="HV88" s="143"/>
      <c r="HW88" s="143"/>
      <c r="HX88" s="143"/>
      <c r="HY88" s="143"/>
      <c r="HZ88" s="143"/>
      <c r="IA88" s="143"/>
      <c r="IB88" s="143"/>
      <c r="IC88" s="143"/>
    </row>
    <row r="89" spans="1:237" ht="12" customHeight="1" thickBot="1">
      <c r="A89" s="644" t="s">
        <v>574</v>
      </c>
      <c r="B89" s="645">
        <f>+B87-B69</f>
        <v>0</v>
      </c>
      <c r="C89" s="646"/>
      <c r="D89" s="645">
        <f>+D87-D69</f>
        <v>0</v>
      </c>
      <c r="E89" s="646"/>
      <c r="F89" s="645">
        <f>+F87-F69</f>
        <v>0</v>
      </c>
      <c r="G89" s="646"/>
      <c r="H89" s="645">
        <f>+H87-H69</f>
        <v>0</v>
      </c>
      <c r="I89" s="647"/>
    </row>
    <row r="90" spans="1:237" ht="15.75" thickBot="1">
      <c r="A90" s="634"/>
      <c r="B90" s="635"/>
      <c r="C90" s="636"/>
      <c r="D90" s="635"/>
      <c r="E90" s="636"/>
      <c r="F90" s="635"/>
      <c r="G90" s="636"/>
      <c r="H90" s="635"/>
      <c r="I90" s="637"/>
    </row>
    <row r="91" spans="1:237">
      <c r="A91" s="1150" t="s">
        <v>42</v>
      </c>
      <c r="B91" s="1151"/>
      <c r="C91" s="1151"/>
      <c r="D91" s="1151"/>
      <c r="E91" s="1151"/>
      <c r="F91" s="1151"/>
      <c r="G91" s="1151"/>
      <c r="H91" s="1151"/>
      <c r="I91" s="1152"/>
      <c r="HT91" s="1"/>
      <c r="HU91" s="1"/>
      <c r="HV91" s="1"/>
      <c r="HW91" s="1"/>
      <c r="HX91" s="1"/>
      <c r="HY91" s="1"/>
      <c r="HZ91" s="1"/>
      <c r="IA91" s="1"/>
      <c r="IB91" s="1"/>
      <c r="IC91" s="1"/>
    </row>
    <row r="92" spans="1:237">
      <c r="A92" s="522" t="s">
        <v>197</v>
      </c>
      <c r="B92" s="529" t="str">
        <f>IFERROR(B78/B8*365,"-")</f>
        <v>-</v>
      </c>
      <c r="C92" s="530"/>
      <c r="D92" s="529" t="str">
        <f>IFERROR(D78/D8*365,"-")</f>
        <v>-</v>
      </c>
      <c r="E92" s="529"/>
      <c r="F92" s="529" t="str">
        <f>IFERROR(F78/F8*365,"-")</f>
        <v>-</v>
      </c>
      <c r="G92" s="529"/>
      <c r="H92" s="529"/>
      <c r="I92" s="531"/>
      <c r="HT92" s="1"/>
      <c r="HU92" s="1"/>
      <c r="HV92" s="1"/>
      <c r="HW92" s="1"/>
      <c r="HX92" s="1"/>
      <c r="HY92" s="1"/>
      <c r="HZ92" s="1"/>
      <c r="IA92" s="1"/>
      <c r="IB92" s="1"/>
      <c r="IC92" s="1"/>
    </row>
    <row r="93" spans="1:237">
      <c r="A93" s="522" t="s">
        <v>198</v>
      </c>
      <c r="B93" s="529" t="str">
        <f>IFERROR(B64/B13*365,"-")</f>
        <v>-</v>
      </c>
      <c r="C93" s="530"/>
      <c r="D93" s="529" t="str">
        <f>IFERROR(D64/D13*365,"-")</f>
        <v>-</v>
      </c>
      <c r="E93" s="529"/>
      <c r="F93" s="529" t="str">
        <f>IFERROR(F64/F13*365,"-")</f>
        <v>-</v>
      </c>
      <c r="G93" s="529"/>
      <c r="H93" s="529"/>
      <c r="I93" s="531"/>
      <c r="HT93" s="1"/>
      <c r="HU93" s="1"/>
      <c r="HV93" s="1"/>
      <c r="HW93" s="1"/>
      <c r="HX93" s="1"/>
      <c r="HY93" s="1"/>
      <c r="HZ93" s="1"/>
      <c r="IA93" s="1"/>
      <c r="IB93" s="1"/>
      <c r="IC93" s="1"/>
    </row>
    <row r="94" spans="1:237">
      <c r="A94" s="522" t="s">
        <v>44</v>
      </c>
      <c r="B94" s="529" t="str">
        <f>IFERROR(+B77/B13*365,"-")</f>
        <v>-</v>
      </c>
      <c r="C94" s="530"/>
      <c r="D94" s="529" t="str">
        <f>IFERROR(+D77/D13*365,"-")</f>
        <v>-</v>
      </c>
      <c r="E94" s="529"/>
      <c r="F94" s="529" t="str">
        <f>IFERROR(+F77/F13*365,"-")</f>
        <v>-</v>
      </c>
      <c r="G94" s="529"/>
      <c r="H94" s="529"/>
      <c r="I94" s="531"/>
      <c r="HT94" s="1"/>
      <c r="HU94" s="1"/>
      <c r="HV94" s="1"/>
      <c r="HW94" s="1"/>
      <c r="HX94" s="1"/>
      <c r="HY94" s="1"/>
      <c r="HZ94" s="1"/>
      <c r="IA94" s="1"/>
      <c r="IB94" s="1"/>
      <c r="IC94" s="1"/>
    </row>
    <row r="95" spans="1:237">
      <c r="A95" s="522" t="s">
        <v>194</v>
      </c>
      <c r="B95" s="529">
        <f>IFERROR(+B76-B63,"-")</f>
        <v>0</v>
      </c>
      <c r="C95" s="530"/>
      <c r="D95" s="529">
        <f>IFERROR(+D76-D63,"-")</f>
        <v>0</v>
      </c>
      <c r="E95" s="529"/>
      <c r="F95" s="529">
        <f>IFERROR(+F76-F63,"-")</f>
        <v>0</v>
      </c>
      <c r="G95" s="529"/>
      <c r="H95" s="529"/>
      <c r="I95" s="531"/>
      <c r="HT95" s="1"/>
      <c r="HU95" s="1"/>
      <c r="HV95" s="1"/>
      <c r="HW95" s="1"/>
      <c r="HX95" s="1"/>
      <c r="HY95" s="1"/>
      <c r="HZ95" s="1"/>
      <c r="IA95" s="1"/>
      <c r="IB95" s="1"/>
      <c r="IC95" s="1"/>
    </row>
    <row r="96" spans="1:237">
      <c r="A96" s="522" t="s">
        <v>45</v>
      </c>
      <c r="B96" s="529" t="str">
        <f>IFERROR(+B76/B63,"-")</f>
        <v>-</v>
      </c>
      <c r="C96" s="530"/>
      <c r="D96" s="529" t="str">
        <f>IFERROR(+D76/D63,"-")</f>
        <v>-</v>
      </c>
      <c r="E96" s="529"/>
      <c r="F96" s="529" t="str">
        <f>IFERROR(+F76/F63,"-")</f>
        <v>-</v>
      </c>
      <c r="G96" s="529"/>
      <c r="H96" s="529"/>
      <c r="I96" s="531"/>
      <c r="HT96" s="1"/>
      <c r="HU96" s="1"/>
      <c r="HV96" s="1"/>
      <c r="HW96" s="1"/>
      <c r="HX96" s="1"/>
      <c r="HY96" s="1"/>
      <c r="HZ96" s="1"/>
      <c r="IA96" s="1"/>
      <c r="IB96" s="1"/>
      <c r="IC96" s="1"/>
    </row>
    <row r="97" spans="1:237">
      <c r="A97" s="522" t="s">
        <v>130</v>
      </c>
      <c r="B97" s="529" t="str">
        <f>IFERROR(+(B76-B77-B79)/B63,"-")</f>
        <v>-</v>
      </c>
      <c r="C97" s="530"/>
      <c r="D97" s="529" t="str">
        <f>IFERROR(+(D76-D77-D79)/D63,"-")</f>
        <v>-</v>
      </c>
      <c r="E97" s="529"/>
      <c r="F97" s="529" t="str">
        <f>IFERROR(+(F76-F77-F79)/F63,"-")</f>
        <v>-</v>
      </c>
      <c r="G97" s="529"/>
      <c r="H97" s="529"/>
      <c r="I97" s="531"/>
      <c r="HT97" s="1"/>
      <c r="HU97" s="1"/>
      <c r="HV97" s="1"/>
      <c r="HW97" s="1"/>
      <c r="HX97" s="1"/>
      <c r="HY97" s="1"/>
      <c r="HZ97" s="1"/>
      <c r="IA97" s="1"/>
      <c r="IB97" s="1"/>
      <c r="IC97" s="1"/>
    </row>
    <row r="98" spans="1:237">
      <c r="A98" s="522" t="s">
        <v>131</v>
      </c>
      <c r="B98" s="529" t="str">
        <f>IFERROR((B53+B54+B56+B66)/B52,"-")</f>
        <v>-</v>
      </c>
      <c r="C98" s="530"/>
      <c r="D98" s="529" t="str">
        <f>IFERROR((D53+D54+D56+D66)/D52,"-")</f>
        <v>-</v>
      </c>
      <c r="E98" s="529"/>
      <c r="F98" s="529" t="str">
        <f>IFERROR((F53+F54+F56+F66)/F52,"-")</f>
        <v>-</v>
      </c>
      <c r="G98" s="529"/>
      <c r="H98" s="529"/>
      <c r="I98" s="531"/>
      <c r="HT98" s="1"/>
      <c r="HU98" s="1"/>
      <c r="HV98" s="1"/>
      <c r="HW98" s="1"/>
      <c r="HX98" s="1"/>
      <c r="HY98" s="1"/>
      <c r="HZ98" s="1"/>
      <c r="IA98" s="1"/>
      <c r="IB98" s="1"/>
      <c r="IC98" s="1"/>
    </row>
    <row r="99" spans="1:237">
      <c r="A99" s="522" t="s">
        <v>48</v>
      </c>
      <c r="B99" s="529" t="str">
        <f>IFERROR(B26/B28,"-")</f>
        <v>-</v>
      </c>
      <c r="C99" s="530"/>
      <c r="D99" s="529" t="str">
        <f>IFERROR(D26/D28,"-")</f>
        <v>-</v>
      </c>
      <c r="E99" s="529"/>
      <c r="F99" s="529" t="str">
        <f>IFERROR(F26/F28,"-")</f>
        <v>-</v>
      </c>
      <c r="G99" s="529"/>
      <c r="H99" s="529"/>
      <c r="I99" s="531"/>
      <c r="HT99" s="1"/>
      <c r="HU99" s="1"/>
      <c r="HV99" s="1"/>
      <c r="HW99" s="1"/>
      <c r="HX99" s="1"/>
      <c r="HY99" s="1"/>
      <c r="HZ99" s="1"/>
      <c r="IA99" s="1"/>
      <c r="IB99" s="1"/>
      <c r="IC99" s="1"/>
    </row>
    <row r="100" spans="1:237">
      <c r="A100" s="532" t="s">
        <v>49</v>
      </c>
      <c r="B100" s="533" t="str">
        <f>IFERROR($B$26/($B$28+($B$53+$B$56+$B$66)/5),"-")</f>
        <v>-</v>
      </c>
      <c r="C100" s="534"/>
      <c r="D100" s="533" t="str">
        <f>IFERROR($D$26/($D$28+($D$53+$D$56+$D$66)/5),"-")</f>
        <v>-</v>
      </c>
      <c r="E100" s="533"/>
      <c r="F100" s="533" t="str">
        <f>IFERROR($D$26/($D$28+($D$53+$D$56+$D$66)/5),"-")</f>
        <v>-</v>
      </c>
      <c r="G100" s="533"/>
      <c r="H100" s="533"/>
      <c r="I100" s="535"/>
      <c r="HT100" s="1"/>
      <c r="HU100" s="1"/>
      <c r="HV100" s="1"/>
      <c r="HW100" s="1"/>
      <c r="HX100" s="1"/>
      <c r="HY100" s="1"/>
      <c r="HZ100" s="1"/>
      <c r="IA100" s="1"/>
      <c r="IB100" s="1"/>
      <c r="IC100" s="1"/>
    </row>
    <row r="101" spans="1:237">
      <c r="A101" s="536" t="s">
        <v>195</v>
      </c>
      <c r="B101" s="537">
        <v>10</v>
      </c>
      <c r="C101" s="534"/>
      <c r="D101" s="533" t="s">
        <v>196</v>
      </c>
      <c r="E101" s="533"/>
      <c r="F101" s="533" t="s">
        <v>196</v>
      </c>
      <c r="G101" s="533"/>
      <c r="H101" s="533"/>
      <c r="I101" s="535"/>
      <c r="HT101" s="1"/>
      <c r="HU101" s="1"/>
      <c r="HV101" s="1"/>
      <c r="HW101" s="1"/>
      <c r="HX101" s="1"/>
      <c r="HY101" s="1"/>
      <c r="HZ101" s="1"/>
      <c r="IA101" s="1"/>
      <c r="IB101" s="1"/>
      <c r="IC101" s="1"/>
    </row>
    <row r="102" spans="1:237">
      <c r="A102" s="536" t="s">
        <v>214</v>
      </c>
      <c r="B102" s="537">
        <f>(+'Eligibility Calculation Sheet'!F24*12)/100000</f>
        <v>0.14402016745098162</v>
      </c>
      <c r="C102" s="534"/>
      <c r="D102" s="533"/>
      <c r="E102" s="533"/>
      <c r="F102" s="533"/>
      <c r="G102" s="533"/>
      <c r="H102" s="533"/>
      <c r="I102" s="535"/>
      <c r="HT102" s="1"/>
      <c r="HU102" s="1"/>
      <c r="HV102" s="1"/>
      <c r="HW102" s="1"/>
      <c r="HX102" s="1"/>
      <c r="HY102" s="1"/>
      <c r="HZ102" s="1"/>
      <c r="IA102" s="1"/>
      <c r="IB102" s="1"/>
      <c r="IC102" s="1"/>
    </row>
    <row r="103" spans="1:237">
      <c r="A103" s="536" t="s">
        <v>50</v>
      </c>
      <c r="B103" s="537">
        <f>IFERROR($B$26/($B$28+B102+($B$53+$B$56+$B$66+$B$101)/5),"-")</f>
        <v>0</v>
      </c>
      <c r="C103" s="534"/>
      <c r="D103" s="533" t="str">
        <f>IFERROR($D$26/($D$28+($D$53+$D$56+$D$66)/5),"-")</f>
        <v>-</v>
      </c>
      <c r="E103" s="538"/>
      <c r="F103" s="533" t="str">
        <f>IFERROR($F$26/($F$28+($F$53+$F$56+$F$66)/5),"-")</f>
        <v>-</v>
      </c>
      <c r="G103" s="538"/>
      <c r="H103" s="533"/>
      <c r="I103" s="539"/>
      <c r="HT103" s="1"/>
      <c r="HU103" s="1"/>
      <c r="HV103" s="1"/>
      <c r="HW103" s="1"/>
      <c r="HX103" s="1"/>
      <c r="HY103" s="1"/>
      <c r="HZ103" s="1"/>
      <c r="IA103" s="1"/>
      <c r="IB103" s="1"/>
      <c r="IC103" s="1"/>
    </row>
    <row r="104" spans="1:237">
      <c r="A104" s="540" t="s">
        <v>51</v>
      </c>
      <c r="B104" s="529" t="str">
        <f>IFERROR(B19/B8*100,"-")</f>
        <v>-</v>
      </c>
      <c r="C104" s="541"/>
      <c r="D104" s="529" t="str">
        <f>IFERROR(D19/D8*100,"-")</f>
        <v>-</v>
      </c>
      <c r="E104" s="529"/>
      <c r="F104" s="529" t="str">
        <f>IFERROR(F19/F8*100,"-")</f>
        <v>-</v>
      </c>
      <c r="G104" s="529"/>
      <c r="H104" s="529"/>
      <c r="I104" s="531"/>
      <c r="HT104" s="1"/>
      <c r="HU104" s="1"/>
      <c r="HV104" s="1"/>
      <c r="HW104" s="1"/>
      <c r="HX104" s="1"/>
      <c r="HY104" s="1"/>
      <c r="HZ104" s="1"/>
      <c r="IA104" s="1"/>
      <c r="IB104" s="1"/>
      <c r="IC104" s="1"/>
    </row>
    <row r="105" spans="1:237">
      <c r="A105" s="540" t="s">
        <v>52</v>
      </c>
      <c r="B105" s="529" t="str">
        <f>IFERROR(B38/B8*100,"-")</f>
        <v>-</v>
      </c>
      <c r="C105" s="541"/>
      <c r="D105" s="529" t="str">
        <f>IFERROR(D38/D8*100,"-")</f>
        <v>-</v>
      </c>
      <c r="E105" s="529"/>
      <c r="F105" s="529" t="str">
        <f>IFERROR(F38/F8*100,"-")</f>
        <v>-</v>
      </c>
      <c r="G105" s="529"/>
      <c r="H105" s="529"/>
      <c r="I105" s="531"/>
      <c r="HT105" s="1"/>
      <c r="HU105" s="1"/>
      <c r="HV105" s="1"/>
      <c r="HW105" s="1"/>
      <c r="HX105" s="1"/>
      <c r="HY105" s="1"/>
      <c r="HZ105" s="1"/>
      <c r="IA105" s="1"/>
      <c r="IB105" s="1"/>
      <c r="IC105" s="1"/>
    </row>
    <row r="106" spans="1:237">
      <c r="A106" s="540" t="s">
        <v>53</v>
      </c>
      <c r="B106" s="529" t="str">
        <f>IFERROR(B39/B8*100,"-")</f>
        <v>-</v>
      </c>
      <c r="C106" s="541"/>
      <c r="D106" s="529" t="str">
        <f>IFERROR(D39/D8*100,"-")</f>
        <v>-</v>
      </c>
      <c r="E106" s="529"/>
      <c r="F106" s="529" t="str">
        <f>IFERROR(F39/F8*100,"-")</f>
        <v>-</v>
      </c>
      <c r="G106" s="529"/>
      <c r="H106" s="529"/>
      <c r="I106" s="531"/>
      <c r="HT106" s="1"/>
      <c r="HU106" s="1"/>
      <c r="HV106" s="1"/>
      <c r="HW106" s="1"/>
      <c r="HX106" s="1"/>
      <c r="HY106" s="1"/>
      <c r="HZ106" s="1"/>
      <c r="IA106" s="1"/>
      <c r="IB106" s="1"/>
      <c r="IC106" s="1"/>
    </row>
    <row r="107" spans="1:237">
      <c r="A107" s="540" t="s">
        <v>54</v>
      </c>
      <c r="B107" s="512" t="str">
        <f>IFERROR((B8-D8)/D8*100,"-")</f>
        <v>-</v>
      </c>
      <c r="C107" s="541"/>
      <c r="D107" s="512" t="str">
        <f>IFERROR((D8-F8)/F8*100,"-")</f>
        <v>-</v>
      </c>
      <c r="E107" s="529"/>
      <c r="F107" s="512" t="str">
        <f>IFERROR((F8-H8)/H8*100,"-")</f>
        <v>-</v>
      </c>
      <c r="G107" s="529"/>
      <c r="H107" s="512"/>
      <c r="I107" s="531"/>
      <c r="HT107" s="1"/>
      <c r="HU107" s="1"/>
      <c r="HV107" s="1"/>
      <c r="HW107" s="1"/>
      <c r="HX107" s="1"/>
      <c r="HY107" s="1"/>
      <c r="HZ107" s="1"/>
      <c r="IA107" s="1"/>
      <c r="IB107" s="1"/>
      <c r="IC107" s="1"/>
    </row>
    <row r="108" spans="1:237">
      <c r="A108" s="540" t="s">
        <v>55</v>
      </c>
      <c r="B108" s="529" t="str">
        <f>IFERROR((B38-D38)/D38*100,"-")</f>
        <v>-</v>
      </c>
      <c r="C108" s="541"/>
      <c r="D108" s="529" t="str">
        <f>IFERROR((D38-F38)/F38*100,"-")</f>
        <v>-</v>
      </c>
      <c r="E108" s="529"/>
      <c r="F108" s="529" t="str">
        <f>IFERROR((F38-H38)/H38*100,"-")</f>
        <v>-</v>
      </c>
      <c r="G108" s="529"/>
      <c r="H108" s="529"/>
      <c r="I108" s="531"/>
      <c r="HT108" s="1"/>
      <c r="HU108" s="1"/>
      <c r="HV108" s="1"/>
      <c r="HW108" s="1"/>
      <c r="HX108" s="1"/>
      <c r="HY108" s="1"/>
      <c r="HZ108" s="1"/>
      <c r="IA108" s="1"/>
      <c r="IB108" s="1"/>
      <c r="IC108" s="1"/>
    </row>
    <row r="109" spans="1:237">
      <c r="A109" s="522"/>
      <c r="B109" s="529"/>
      <c r="C109" s="530"/>
      <c r="D109" s="529"/>
      <c r="E109" s="529"/>
      <c r="F109" s="529"/>
      <c r="G109" s="529"/>
      <c r="H109" s="529"/>
      <c r="I109" s="531"/>
      <c r="HT109" s="1"/>
      <c r="HU109" s="1"/>
      <c r="HV109" s="1"/>
      <c r="HW109" s="1"/>
      <c r="HX109" s="1"/>
      <c r="HY109" s="1"/>
      <c r="HZ109" s="1"/>
      <c r="IA109" s="1"/>
      <c r="IB109" s="1"/>
      <c r="IC109" s="1"/>
    </row>
    <row r="110" spans="1:237">
      <c r="A110" s="542" t="s">
        <v>56</v>
      </c>
      <c r="B110" s="529"/>
      <c r="C110" s="530"/>
      <c r="D110" s="529"/>
      <c r="E110" s="543"/>
      <c r="F110" s="529"/>
      <c r="G110" s="543"/>
      <c r="H110" s="529"/>
      <c r="I110" s="544"/>
      <c r="HT110" s="1"/>
      <c r="HU110" s="1"/>
      <c r="HV110" s="1"/>
      <c r="HW110" s="1"/>
      <c r="HX110" s="1"/>
      <c r="HY110" s="1"/>
      <c r="HZ110" s="1"/>
      <c r="IA110" s="1"/>
      <c r="IB110" s="1"/>
      <c r="IC110" s="1"/>
    </row>
    <row r="111" spans="1:237">
      <c r="A111" s="522"/>
      <c r="B111" s="543"/>
      <c r="C111" s="530"/>
      <c r="D111" s="543"/>
      <c r="E111" s="543"/>
      <c r="F111" s="543"/>
      <c r="G111" s="543"/>
      <c r="H111" s="543"/>
      <c r="I111" s="544"/>
      <c r="HT111" s="1"/>
      <c r="HU111" s="1"/>
      <c r="HV111" s="1"/>
      <c r="HW111" s="1"/>
      <c r="HX111" s="1"/>
      <c r="HY111" s="1"/>
      <c r="HZ111" s="1"/>
      <c r="IA111" s="1"/>
      <c r="IB111" s="1"/>
      <c r="IC111" s="1"/>
    </row>
    <row r="112" spans="1:237">
      <c r="A112" s="522" t="s">
        <v>57</v>
      </c>
      <c r="B112" s="529">
        <f>B38</f>
        <v>0</v>
      </c>
      <c r="C112" s="530"/>
      <c r="D112" s="529">
        <f>D38</f>
        <v>0</v>
      </c>
      <c r="E112" s="543"/>
      <c r="F112" s="529">
        <f>F38</f>
        <v>0</v>
      </c>
      <c r="G112" s="543"/>
      <c r="H112" s="529"/>
      <c r="I112" s="544"/>
      <c r="HT112" s="1"/>
      <c r="HU112" s="1"/>
      <c r="HV112" s="1"/>
      <c r="HW112" s="1"/>
      <c r="HX112" s="1"/>
      <c r="HY112" s="1"/>
      <c r="HZ112" s="1"/>
      <c r="IA112" s="1"/>
      <c r="IB112" s="1"/>
      <c r="IC112" s="1"/>
    </row>
    <row r="113" spans="1:237">
      <c r="A113" s="522" t="s">
        <v>58</v>
      </c>
      <c r="B113" s="529"/>
      <c r="C113" s="530"/>
      <c r="D113" s="529"/>
      <c r="E113" s="543"/>
      <c r="F113" s="529"/>
      <c r="G113" s="543"/>
      <c r="H113" s="529"/>
      <c r="I113" s="544"/>
      <c r="HT113" s="1"/>
      <c r="HU113" s="1"/>
      <c r="HV113" s="1"/>
      <c r="HW113" s="1"/>
      <c r="HX113" s="1"/>
      <c r="HY113" s="1"/>
      <c r="HZ113" s="1"/>
      <c r="IA113" s="1"/>
      <c r="IB113" s="1"/>
      <c r="IC113" s="1"/>
    </row>
    <row r="114" spans="1:237">
      <c r="A114" s="522" t="s">
        <v>1</v>
      </c>
      <c r="B114" s="529">
        <f>B27</f>
        <v>0</v>
      </c>
      <c r="C114" s="530"/>
      <c r="D114" s="529">
        <f>D27</f>
        <v>0</v>
      </c>
      <c r="E114" s="543"/>
      <c r="F114" s="529">
        <f>F27</f>
        <v>0</v>
      </c>
      <c r="G114" s="543"/>
      <c r="H114" s="529"/>
      <c r="I114" s="544"/>
      <c r="HT114" s="1"/>
      <c r="HU114" s="1"/>
      <c r="HV114" s="1"/>
      <c r="HW114" s="1"/>
      <c r="HX114" s="1"/>
      <c r="HY114" s="1"/>
      <c r="HZ114" s="1"/>
      <c r="IA114" s="1"/>
      <c r="IB114" s="1"/>
      <c r="IC114" s="1"/>
    </row>
    <row r="115" spans="1:237" ht="30">
      <c r="A115" s="522" t="s">
        <v>59</v>
      </c>
      <c r="B115" s="529">
        <f>B34</f>
        <v>0</v>
      </c>
      <c r="C115" s="530"/>
      <c r="D115" s="529">
        <f>D34</f>
        <v>0</v>
      </c>
      <c r="E115" s="543"/>
      <c r="F115" s="529">
        <f>F34</f>
        <v>0</v>
      </c>
      <c r="G115" s="543"/>
      <c r="H115" s="529"/>
      <c r="I115" s="544"/>
      <c r="HT115" s="1"/>
      <c r="HU115" s="1"/>
      <c r="HV115" s="1"/>
      <c r="HW115" s="1"/>
      <c r="HX115" s="1"/>
      <c r="HY115" s="1"/>
      <c r="HZ115" s="1"/>
      <c r="IA115" s="1"/>
      <c r="IB115" s="1"/>
      <c r="IC115" s="1"/>
    </row>
    <row r="116" spans="1:237">
      <c r="A116" s="522" t="s">
        <v>60</v>
      </c>
      <c r="B116" s="529">
        <f>B37</f>
        <v>0</v>
      </c>
      <c r="C116" s="530"/>
      <c r="D116" s="529">
        <f>D37</f>
        <v>0</v>
      </c>
      <c r="E116" s="543"/>
      <c r="F116" s="529">
        <f>F37</f>
        <v>0</v>
      </c>
      <c r="G116" s="543"/>
      <c r="H116" s="529"/>
      <c r="I116" s="544"/>
      <c r="HT116" s="1"/>
      <c r="HU116" s="1"/>
      <c r="HV116" s="1"/>
      <c r="HW116" s="1"/>
      <c r="HX116" s="1"/>
      <c r="HY116" s="1"/>
      <c r="HZ116" s="1"/>
      <c r="IA116" s="1"/>
      <c r="IB116" s="1"/>
      <c r="IC116" s="1"/>
    </row>
    <row r="117" spans="1:237">
      <c r="A117" s="522" t="s">
        <v>61</v>
      </c>
      <c r="B117" s="529">
        <f>B28</f>
        <v>0</v>
      </c>
      <c r="C117" s="530"/>
      <c r="D117" s="529">
        <f>D28</f>
        <v>0</v>
      </c>
      <c r="E117" s="543"/>
      <c r="F117" s="529">
        <f>F28</f>
        <v>0</v>
      </c>
      <c r="G117" s="543"/>
      <c r="H117" s="529"/>
      <c r="I117" s="544"/>
      <c r="HT117" s="1"/>
      <c r="HU117" s="1"/>
      <c r="HV117" s="1"/>
      <c r="HW117" s="1"/>
      <c r="HX117" s="1"/>
      <c r="HY117" s="1"/>
      <c r="HZ117" s="1"/>
      <c r="IA117" s="1"/>
      <c r="IB117" s="1"/>
      <c r="IC117" s="1"/>
    </row>
    <row r="118" spans="1:237" ht="30">
      <c r="A118" s="542" t="s">
        <v>62</v>
      </c>
      <c r="B118" s="545">
        <f>+B36</f>
        <v>0</v>
      </c>
      <c r="C118" s="546"/>
      <c r="D118" s="545">
        <f>+D36</f>
        <v>0</v>
      </c>
      <c r="E118" s="547"/>
      <c r="F118" s="545">
        <f>+F36</f>
        <v>0</v>
      </c>
      <c r="G118" s="547"/>
      <c r="H118" s="545"/>
      <c r="I118" s="548"/>
      <c r="HT118" s="1"/>
      <c r="HU118" s="1"/>
      <c r="HV118" s="1"/>
      <c r="HW118" s="1"/>
      <c r="HX118" s="1"/>
      <c r="HY118" s="1"/>
      <c r="HZ118" s="1"/>
      <c r="IA118" s="1"/>
      <c r="IB118" s="1"/>
      <c r="IC118" s="1"/>
    </row>
    <row r="119" spans="1:237">
      <c r="A119" s="522"/>
      <c r="B119" s="543"/>
      <c r="C119" s="530"/>
      <c r="D119" s="543"/>
      <c r="E119" s="543"/>
      <c r="F119" s="543"/>
      <c r="G119" s="543"/>
      <c r="H119" s="543"/>
      <c r="I119" s="544"/>
      <c r="HT119" s="1"/>
      <c r="HU119" s="1"/>
      <c r="HV119" s="1"/>
      <c r="HW119" s="1"/>
      <c r="HX119" s="1"/>
      <c r="HY119" s="1"/>
      <c r="HZ119" s="1"/>
      <c r="IA119" s="1"/>
      <c r="IB119" s="1"/>
      <c r="IC119" s="1"/>
    </row>
    <row r="120" spans="1:237" ht="30">
      <c r="A120" s="522" t="s">
        <v>63</v>
      </c>
      <c r="B120" s="529">
        <f>SUM(B112:B119)</f>
        <v>0</v>
      </c>
      <c r="C120" s="530"/>
      <c r="D120" s="529">
        <f>SUM(D112:D119)</f>
        <v>0</v>
      </c>
      <c r="E120" s="543"/>
      <c r="F120" s="529">
        <f>SUM(F112:F119)</f>
        <v>0</v>
      </c>
      <c r="G120" s="543"/>
      <c r="H120" s="529"/>
      <c r="I120" s="544"/>
      <c r="HT120" s="1"/>
      <c r="HU120" s="1"/>
      <c r="HV120" s="1"/>
      <c r="HW120" s="1"/>
      <c r="HX120" s="1"/>
      <c r="HY120" s="1"/>
      <c r="HZ120" s="1"/>
      <c r="IA120" s="1"/>
      <c r="IB120" s="1"/>
      <c r="IC120" s="1"/>
    </row>
    <row r="121" spans="1:237">
      <c r="A121" s="522"/>
      <c r="B121" s="529"/>
      <c r="C121" s="530"/>
      <c r="D121" s="529"/>
      <c r="E121" s="543"/>
      <c r="F121" s="529"/>
      <c r="G121" s="543"/>
      <c r="H121" s="529"/>
      <c r="I121" s="544"/>
      <c r="HT121" s="1"/>
      <c r="HU121" s="1"/>
      <c r="HV121" s="1"/>
      <c r="HW121" s="1"/>
      <c r="HX121" s="1"/>
      <c r="HY121" s="1"/>
      <c r="HZ121" s="1"/>
      <c r="IA121" s="1"/>
      <c r="IB121" s="1"/>
      <c r="IC121" s="1"/>
    </row>
    <row r="122" spans="1:237">
      <c r="A122" s="522" t="s">
        <v>206</v>
      </c>
      <c r="B122" s="529">
        <f>D78-B78</f>
        <v>0</v>
      </c>
      <c r="C122" s="530"/>
      <c r="D122" s="529">
        <f>F78-D78</f>
        <v>0</v>
      </c>
      <c r="E122" s="543"/>
      <c r="F122" s="529">
        <f>H78-F78</f>
        <v>0</v>
      </c>
      <c r="G122" s="543"/>
      <c r="H122" s="529"/>
      <c r="I122" s="544"/>
      <c r="HT122" s="1"/>
      <c r="HU122" s="1"/>
      <c r="HV122" s="1"/>
      <c r="HW122" s="1"/>
      <c r="HX122" s="1"/>
      <c r="HY122" s="1"/>
      <c r="HZ122" s="1"/>
      <c r="IA122" s="1"/>
      <c r="IB122" s="1"/>
      <c r="IC122" s="1"/>
    </row>
    <row r="123" spans="1:237">
      <c r="A123" s="522" t="s">
        <v>207</v>
      </c>
      <c r="B123" s="529">
        <f>IFERROR(+D77-B77,"-")</f>
        <v>0</v>
      </c>
      <c r="C123" s="530"/>
      <c r="D123" s="529">
        <f>IFERROR(+F77-D77,"-")</f>
        <v>0</v>
      </c>
      <c r="E123" s="543"/>
      <c r="F123" s="529">
        <f>IFERROR(+H77-F77,"-")</f>
        <v>0</v>
      </c>
      <c r="G123" s="543"/>
      <c r="H123" s="529"/>
      <c r="I123" s="544"/>
      <c r="HT123" s="1"/>
      <c r="HU123" s="1"/>
      <c r="HV123" s="1"/>
      <c r="HW123" s="1"/>
      <c r="HX123" s="1"/>
      <c r="HY123" s="1"/>
      <c r="HZ123" s="1"/>
      <c r="IA123" s="1"/>
      <c r="IB123" s="1"/>
      <c r="IC123" s="1"/>
    </row>
    <row r="124" spans="1:237" ht="30">
      <c r="A124" s="522" t="s">
        <v>208</v>
      </c>
      <c r="B124" s="529">
        <f>D82-B82</f>
        <v>0</v>
      </c>
      <c r="C124" s="530"/>
      <c r="D124" s="529">
        <f>F82-D82</f>
        <v>0</v>
      </c>
      <c r="E124" s="543"/>
      <c r="F124" s="529">
        <f>H82-F82</f>
        <v>0</v>
      </c>
      <c r="G124" s="543"/>
      <c r="H124" s="529"/>
      <c r="I124" s="544"/>
      <c r="HT124" s="1"/>
      <c r="HU124" s="1"/>
      <c r="HV124" s="1"/>
      <c r="HW124" s="1"/>
      <c r="HX124" s="1"/>
      <c r="HY124" s="1"/>
      <c r="HZ124" s="1"/>
      <c r="IA124" s="1"/>
      <c r="IB124" s="1"/>
      <c r="IC124" s="1"/>
    </row>
    <row r="125" spans="1:237">
      <c r="A125" s="522" t="s">
        <v>209</v>
      </c>
      <c r="B125" s="529">
        <f>B63-D63</f>
        <v>0</v>
      </c>
      <c r="C125" s="530"/>
      <c r="D125" s="529">
        <f>D63-F63</f>
        <v>0</v>
      </c>
      <c r="E125" s="543"/>
      <c r="F125" s="529">
        <f>F63-H63</f>
        <v>0</v>
      </c>
      <c r="G125" s="543"/>
      <c r="H125" s="529"/>
      <c r="I125" s="544"/>
      <c r="HT125" s="1"/>
      <c r="HU125" s="1"/>
      <c r="HV125" s="1"/>
      <c r="HW125" s="1"/>
      <c r="HX125" s="1"/>
      <c r="HY125" s="1"/>
      <c r="HZ125" s="1"/>
      <c r="IA125" s="1"/>
      <c r="IB125" s="1"/>
      <c r="IC125" s="1"/>
    </row>
    <row r="126" spans="1:237">
      <c r="A126" s="542" t="s">
        <v>64</v>
      </c>
      <c r="B126" s="529">
        <f>SUM(B122:B125)</f>
        <v>0</v>
      </c>
      <c r="C126" s="530"/>
      <c r="D126" s="529">
        <f>SUM(D122:D125)</f>
        <v>0</v>
      </c>
      <c r="E126" s="543"/>
      <c r="F126" s="529">
        <f>SUM(F122:F125)</f>
        <v>0</v>
      </c>
      <c r="G126" s="543"/>
      <c r="H126" s="529"/>
      <c r="I126" s="544"/>
      <c r="HT126" s="1"/>
      <c r="HU126" s="1"/>
      <c r="HV126" s="1"/>
      <c r="HW126" s="1"/>
      <c r="HX126" s="1"/>
      <c r="HY126" s="1"/>
      <c r="HZ126" s="1"/>
      <c r="IA126" s="1"/>
      <c r="IB126" s="1"/>
      <c r="IC126" s="1"/>
    </row>
    <row r="127" spans="1:237">
      <c r="A127" s="542" t="s">
        <v>65</v>
      </c>
      <c r="B127" s="545">
        <f>B120+B126</f>
        <v>0</v>
      </c>
      <c r="C127" s="546"/>
      <c r="D127" s="545">
        <f>D120+D126</f>
        <v>0</v>
      </c>
      <c r="E127" s="547"/>
      <c r="F127" s="545">
        <f>F120+F126</f>
        <v>0</v>
      </c>
      <c r="G127" s="547"/>
      <c r="H127" s="545"/>
      <c r="I127" s="548"/>
      <c r="HT127" s="1"/>
      <c r="HU127" s="1"/>
      <c r="HV127" s="1"/>
      <c r="HW127" s="1"/>
      <c r="HX127" s="1"/>
      <c r="HY127" s="1"/>
      <c r="HZ127" s="1"/>
      <c r="IA127" s="1"/>
      <c r="IB127" s="1"/>
      <c r="IC127" s="1"/>
    </row>
    <row r="128" spans="1:237">
      <c r="A128" s="522" t="s">
        <v>210</v>
      </c>
      <c r="B128" s="529">
        <f>B37</f>
        <v>0</v>
      </c>
      <c r="C128" s="530"/>
      <c r="D128" s="529">
        <f>D37</f>
        <v>0</v>
      </c>
      <c r="E128" s="543"/>
      <c r="F128" s="529">
        <f>F37</f>
        <v>0</v>
      </c>
      <c r="G128" s="543"/>
      <c r="H128" s="529"/>
      <c r="I128" s="544"/>
      <c r="HT128" s="1"/>
      <c r="HU128" s="1"/>
      <c r="HV128" s="1"/>
      <c r="HW128" s="1"/>
      <c r="HX128" s="1"/>
      <c r="HY128" s="1"/>
      <c r="HZ128" s="1"/>
      <c r="IA128" s="1"/>
      <c r="IB128" s="1"/>
      <c r="IC128" s="1"/>
    </row>
    <row r="129" spans="1:237" ht="15.75" thickBot="1">
      <c r="A129" s="549" t="s">
        <v>66</v>
      </c>
      <c r="B129" s="550">
        <f>IFERROR(B127-B128,"-")</f>
        <v>0</v>
      </c>
      <c r="C129" s="551"/>
      <c r="D129" s="550">
        <f>IFERROR(D127-D128,"-")</f>
        <v>0</v>
      </c>
      <c r="E129" s="552"/>
      <c r="F129" s="550">
        <f>IFERROR(F127-F128,"-")</f>
        <v>0</v>
      </c>
      <c r="G129" s="552"/>
      <c r="H129" s="550"/>
      <c r="I129" s="553"/>
      <c r="HT129" s="1"/>
      <c r="HU129" s="1"/>
      <c r="HV129" s="1"/>
      <c r="HW129" s="1"/>
      <c r="HX129" s="1"/>
      <c r="HY129" s="1"/>
      <c r="HZ129" s="1"/>
      <c r="IA129" s="1"/>
      <c r="IB129" s="1"/>
      <c r="IC129" s="1"/>
    </row>
    <row r="130" spans="1:237" ht="15.75" thickBot="1">
      <c r="A130" s="224"/>
      <c r="B130" s="167"/>
      <c r="C130" s="166"/>
      <c r="D130" s="167"/>
      <c r="E130" s="167"/>
      <c r="F130" s="167"/>
      <c r="G130" s="167"/>
      <c r="H130" s="167"/>
      <c r="I130" s="225"/>
      <c r="HT130" s="1"/>
      <c r="HU130" s="1"/>
      <c r="HV130" s="1"/>
      <c r="HW130" s="1"/>
      <c r="HX130" s="1"/>
      <c r="HY130" s="1"/>
      <c r="HZ130" s="1"/>
      <c r="IA130" s="1"/>
      <c r="IB130" s="1"/>
      <c r="IC130" s="1"/>
    </row>
    <row r="131" spans="1:237" ht="30.75" thickBot="1">
      <c r="A131" s="170" t="s">
        <v>201</v>
      </c>
      <c r="B131" s="175">
        <f>IFERROR(C71-C83-C84+B36,"-")</f>
        <v>0</v>
      </c>
      <c r="C131" s="172"/>
      <c r="D131" s="175">
        <f>IFERROR(E71-E83-E84+D36,"-")</f>
        <v>0</v>
      </c>
      <c r="E131" s="173"/>
      <c r="F131" s="175">
        <f>IFERROR(G71-G83-G84+F36,"-")</f>
        <v>0</v>
      </c>
      <c r="G131" s="173"/>
      <c r="H131" s="175"/>
      <c r="I131" s="174"/>
      <c r="HT131" s="1"/>
      <c r="HU131" s="1"/>
      <c r="HV131" s="1"/>
      <c r="HW131" s="1"/>
      <c r="HX131" s="1"/>
      <c r="HY131" s="1"/>
      <c r="HZ131" s="1"/>
      <c r="IA131" s="1"/>
      <c r="IB131" s="1"/>
      <c r="IC131" s="1"/>
    </row>
    <row r="132" spans="1:237" ht="15.75" thickBot="1">
      <c r="A132" s="164"/>
      <c r="B132" s="168"/>
      <c r="C132" s="165"/>
      <c r="D132" s="168"/>
      <c r="E132" s="168"/>
      <c r="F132" s="168"/>
      <c r="G132" s="168"/>
      <c r="H132" s="168"/>
      <c r="I132" s="169"/>
      <c r="HT132" s="1"/>
      <c r="HU132" s="1"/>
      <c r="HV132" s="1"/>
      <c r="HW132" s="1"/>
      <c r="HX132" s="1"/>
      <c r="HY132" s="1"/>
      <c r="HZ132" s="1"/>
      <c r="IA132" s="1"/>
      <c r="IB132" s="1"/>
      <c r="IC132" s="1"/>
    </row>
    <row r="133" spans="1:237" ht="30.75" thickBot="1">
      <c r="A133" s="170" t="s">
        <v>202</v>
      </c>
      <c r="B133" s="171">
        <f>IFERROR(+C47+C48+C61-B28,"-")</f>
        <v>0</v>
      </c>
      <c r="C133" s="172"/>
      <c r="D133" s="171">
        <f>IFERROR(+E47+E48+E61-D28,"-")</f>
        <v>0</v>
      </c>
      <c r="E133" s="173"/>
      <c r="F133" s="171">
        <f>IFERROR(+G47+G48+G61-F28,"-")</f>
        <v>0</v>
      </c>
      <c r="G133" s="173"/>
      <c r="H133" s="171"/>
      <c r="I133" s="174"/>
      <c r="HT133" s="1"/>
      <c r="HU133" s="1"/>
      <c r="HV133" s="1"/>
      <c r="HW133" s="1"/>
      <c r="HX133" s="1"/>
      <c r="HY133" s="1"/>
      <c r="HZ133" s="1"/>
      <c r="IA133" s="1"/>
      <c r="IB133" s="1"/>
      <c r="IC133" s="1"/>
    </row>
    <row r="134" spans="1:237">
      <c r="A134" s="226" t="s">
        <v>205</v>
      </c>
      <c r="B134" s="176">
        <f>IFERROR(+B133+B131+B129,"-")</f>
        <v>0</v>
      </c>
      <c r="C134" s="83"/>
      <c r="D134" s="176">
        <f>IFERROR(+D133+D131+D129,"-")</f>
        <v>0</v>
      </c>
      <c r="E134" s="84"/>
      <c r="F134" s="176">
        <f>IFERROR(+F133+F131+F129,"-")</f>
        <v>0</v>
      </c>
      <c r="G134" s="84"/>
      <c r="H134" s="176"/>
      <c r="I134" s="227"/>
      <c r="HT134" s="1"/>
      <c r="HU134" s="1"/>
      <c r="HV134" s="1"/>
      <c r="HW134" s="1"/>
      <c r="HX134" s="1"/>
      <c r="HY134" s="1"/>
      <c r="HZ134" s="1"/>
      <c r="IA134" s="1"/>
      <c r="IB134" s="1"/>
      <c r="IC134" s="1"/>
    </row>
    <row r="135" spans="1:237">
      <c r="A135" s="118" t="s">
        <v>203</v>
      </c>
      <c r="B135" s="49">
        <f>+D81</f>
        <v>0</v>
      </c>
      <c r="C135" s="2"/>
      <c r="D135" s="49">
        <f>+F81</f>
        <v>0</v>
      </c>
      <c r="E135" s="3"/>
      <c r="F135" s="49">
        <f>+H81</f>
        <v>0</v>
      </c>
      <c r="G135" s="3"/>
      <c r="H135" s="3"/>
      <c r="I135" s="111"/>
      <c r="HT135" s="1"/>
      <c r="HU135" s="1"/>
      <c r="HV135" s="1"/>
      <c r="HW135" s="1"/>
      <c r="HX135" s="1"/>
      <c r="HY135" s="1"/>
      <c r="HZ135" s="1"/>
      <c r="IA135" s="1"/>
      <c r="IB135" s="1"/>
      <c r="IC135" s="1"/>
    </row>
    <row r="136" spans="1:237" ht="15.75" thickBot="1">
      <c r="A136" s="228" t="s">
        <v>204</v>
      </c>
      <c r="B136" s="229">
        <f>IFERROR(+B135+B134,"-")</f>
        <v>0</v>
      </c>
      <c r="C136" s="122"/>
      <c r="D136" s="229">
        <f>IFERROR(+D135+D134,"-")</f>
        <v>0</v>
      </c>
      <c r="E136" s="230"/>
      <c r="F136" s="229">
        <f>IFERROR(+F135+F134,"-")</f>
        <v>0</v>
      </c>
      <c r="G136" s="230"/>
      <c r="H136" s="229"/>
      <c r="I136" s="231"/>
      <c r="HT136" s="1"/>
      <c r="HU136" s="1"/>
      <c r="HV136" s="1"/>
      <c r="HW136" s="1"/>
      <c r="HX136" s="1"/>
      <c r="HY136" s="1"/>
      <c r="HZ136" s="1"/>
      <c r="IA136" s="1"/>
      <c r="IB136" s="1"/>
      <c r="IC136" s="1"/>
    </row>
    <row r="137" spans="1:237" s="598" customFormat="1" ht="15.75" thickBot="1">
      <c r="A137" s="578"/>
      <c r="B137" s="579"/>
      <c r="C137" s="578"/>
      <c r="D137" s="579"/>
      <c r="E137" s="579"/>
      <c r="F137" s="579"/>
      <c r="G137" s="579"/>
      <c r="H137" s="579"/>
      <c r="I137" s="579"/>
      <c r="J137" s="578"/>
      <c r="K137" s="578"/>
      <c r="L137" s="578"/>
      <c r="M137" s="578"/>
      <c r="N137" s="578"/>
      <c r="O137" s="578"/>
      <c r="P137" s="578"/>
      <c r="Q137" s="578"/>
      <c r="R137" s="578"/>
      <c r="S137" s="578"/>
      <c r="T137" s="578"/>
      <c r="U137" s="578"/>
      <c r="V137" s="578"/>
      <c r="W137" s="578"/>
      <c r="X137" s="578"/>
      <c r="Y137" s="578"/>
      <c r="Z137" s="578"/>
      <c r="AA137" s="578"/>
      <c r="AB137" s="578"/>
      <c r="AC137" s="578"/>
      <c r="AD137" s="578"/>
      <c r="AE137" s="578"/>
      <c r="AF137" s="578"/>
      <c r="AG137" s="578"/>
      <c r="AH137" s="578"/>
      <c r="AI137" s="578"/>
      <c r="AJ137" s="578"/>
      <c r="AK137" s="578"/>
      <c r="AL137" s="578"/>
      <c r="AM137" s="578"/>
      <c r="AN137" s="578"/>
      <c r="AO137" s="578"/>
      <c r="AP137" s="578"/>
      <c r="AQ137" s="578"/>
      <c r="AR137" s="578"/>
      <c r="AS137" s="578"/>
      <c r="AT137" s="578"/>
      <c r="AU137" s="578"/>
      <c r="AV137" s="578"/>
      <c r="AW137" s="578"/>
      <c r="AX137" s="578"/>
      <c r="AY137" s="578"/>
      <c r="AZ137" s="578"/>
      <c r="BA137" s="578"/>
      <c r="BB137" s="578"/>
      <c r="BC137" s="578"/>
      <c r="BD137" s="578"/>
      <c r="BE137" s="578"/>
      <c r="BF137" s="578"/>
      <c r="BG137" s="578"/>
      <c r="BH137" s="578"/>
      <c r="BI137" s="578"/>
      <c r="BJ137" s="578"/>
      <c r="BK137" s="578"/>
      <c r="BL137" s="578"/>
      <c r="BM137" s="578"/>
      <c r="BN137" s="578"/>
      <c r="BO137" s="578"/>
      <c r="BP137" s="578"/>
      <c r="BQ137" s="578"/>
      <c r="BR137" s="578"/>
      <c r="BS137" s="578"/>
      <c r="BT137" s="578"/>
      <c r="BU137" s="578"/>
      <c r="BV137" s="578"/>
      <c r="BW137" s="578"/>
      <c r="BX137" s="578"/>
      <c r="BY137" s="578"/>
      <c r="BZ137" s="578"/>
      <c r="CA137" s="578"/>
      <c r="CB137" s="578"/>
      <c r="CC137" s="578"/>
      <c r="CD137" s="578"/>
      <c r="CE137" s="578"/>
      <c r="CF137" s="578"/>
      <c r="CG137" s="578"/>
      <c r="CH137" s="578"/>
      <c r="CI137" s="578"/>
      <c r="CJ137" s="578"/>
      <c r="CK137" s="578"/>
      <c r="CL137" s="578"/>
      <c r="CM137" s="578"/>
      <c r="CN137" s="578"/>
      <c r="CO137" s="578"/>
      <c r="CP137" s="578"/>
      <c r="CQ137" s="578"/>
      <c r="CR137" s="578"/>
      <c r="CS137" s="578"/>
      <c r="CT137" s="578"/>
      <c r="CU137" s="578"/>
      <c r="CV137" s="578"/>
      <c r="CW137" s="578"/>
      <c r="CX137" s="578"/>
      <c r="CY137" s="578"/>
      <c r="CZ137" s="578"/>
      <c r="DA137" s="578"/>
      <c r="DB137" s="578"/>
      <c r="DC137" s="578"/>
      <c r="DD137" s="578"/>
      <c r="DE137" s="578"/>
      <c r="DF137" s="578"/>
      <c r="DG137" s="578"/>
      <c r="DH137" s="578"/>
      <c r="DI137" s="578"/>
      <c r="DJ137" s="578"/>
      <c r="DK137" s="578"/>
      <c r="DL137" s="578"/>
      <c r="DM137" s="578"/>
      <c r="DN137" s="578"/>
      <c r="DO137" s="578"/>
      <c r="DP137" s="578"/>
      <c r="DQ137" s="578"/>
      <c r="DR137" s="578"/>
      <c r="DS137" s="578"/>
      <c r="DT137" s="578"/>
      <c r="DU137" s="578"/>
      <c r="DV137" s="578"/>
      <c r="DW137" s="578"/>
      <c r="DX137" s="578"/>
      <c r="DY137" s="578"/>
      <c r="DZ137" s="578"/>
      <c r="EA137" s="578"/>
      <c r="EB137" s="578"/>
      <c r="EC137" s="578"/>
      <c r="ED137" s="578"/>
      <c r="EE137" s="578"/>
      <c r="EF137" s="578"/>
      <c r="EG137" s="578"/>
      <c r="EH137" s="578"/>
      <c r="EI137" s="578"/>
      <c r="EJ137" s="578"/>
      <c r="EK137" s="578"/>
      <c r="EL137" s="578"/>
      <c r="EM137" s="578"/>
      <c r="EN137" s="578"/>
      <c r="EO137" s="578"/>
      <c r="EP137" s="578"/>
      <c r="EQ137" s="578"/>
      <c r="ER137" s="578"/>
      <c r="ES137" s="578"/>
      <c r="ET137" s="578"/>
      <c r="EU137" s="578"/>
      <c r="EV137" s="578"/>
      <c r="EW137" s="578"/>
      <c r="EX137" s="578"/>
      <c r="EY137" s="578"/>
      <c r="EZ137" s="578"/>
      <c r="FA137" s="578"/>
      <c r="FB137" s="578"/>
      <c r="FC137" s="578"/>
      <c r="FD137" s="578"/>
      <c r="FE137" s="578"/>
      <c r="FF137" s="578"/>
      <c r="FG137" s="578"/>
      <c r="FH137" s="578"/>
      <c r="FI137" s="578"/>
      <c r="FJ137" s="578"/>
      <c r="FK137" s="578"/>
      <c r="FL137" s="578"/>
      <c r="FM137" s="578"/>
      <c r="FN137" s="578"/>
      <c r="FO137" s="578"/>
      <c r="FP137" s="578"/>
      <c r="FQ137" s="578"/>
      <c r="FR137" s="578"/>
      <c r="FS137" s="578"/>
      <c r="FT137" s="578"/>
      <c r="FU137" s="578"/>
      <c r="FV137" s="578"/>
      <c r="FW137" s="578"/>
      <c r="FX137" s="578"/>
      <c r="FY137" s="578"/>
      <c r="FZ137" s="578"/>
      <c r="GA137" s="578"/>
      <c r="GB137" s="578"/>
      <c r="GC137" s="578"/>
      <c r="GD137" s="578"/>
      <c r="GE137" s="578"/>
      <c r="GF137" s="578"/>
      <c r="GG137" s="578"/>
      <c r="GH137" s="578"/>
      <c r="GI137" s="578"/>
      <c r="GJ137" s="578"/>
      <c r="GK137" s="578"/>
      <c r="GL137" s="578"/>
      <c r="GM137" s="578"/>
      <c r="GN137" s="578"/>
      <c r="GO137" s="578"/>
      <c r="GP137" s="578"/>
      <c r="GQ137" s="578"/>
      <c r="GR137" s="578"/>
      <c r="GS137" s="578"/>
      <c r="GT137" s="578"/>
      <c r="GU137" s="578"/>
      <c r="GV137" s="578"/>
      <c r="GW137" s="578"/>
      <c r="GX137" s="578"/>
      <c r="GY137" s="578"/>
      <c r="GZ137" s="578"/>
      <c r="HA137" s="578"/>
      <c r="HB137" s="578"/>
      <c r="HC137" s="578"/>
      <c r="HD137" s="578"/>
      <c r="HE137" s="578"/>
      <c r="HF137" s="578"/>
      <c r="HG137" s="578"/>
      <c r="HH137" s="578"/>
      <c r="HI137" s="578"/>
      <c r="HJ137" s="578"/>
      <c r="HK137" s="578"/>
      <c r="HL137" s="578"/>
      <c r="HM137" s="578"/>
      <c r="HN137" s="578"/>
      <c r="HO137" s="578"/>
      <c r="HP137" s="578"/>
      <c r="HQ137" s="578"/>
      <c r="HR137" s="578"/>
      <c r="HS137" s="578"/>
    </row>
    <row r="138" spans="1:237" s="34" customFormat="1">
      <c r="A138" s="1145" t="s">
        <v>67</v>
      </c>
      <c r="B138" s="599">
        <f>B45</f>
        <v>0</v>
      </c>
      <c r="C138" s="600" t="s">
        <v>19</v>
      </c>
      <c r="D138" s="599" t="str">
        <f>D45</f>
        <v>-</v>
      </c>
      <c r="E138" s="600" t="s">
        <v>19</v>
      </c>
      <c r="F138" s="599" t="str">
        <f>F45</f>
        <v>-</v>
      </c>
      <c r="G138" s="600" t="s">
        <v>19</v>
      </c>
      <c r="H138" s="599" t="str">
        <f>H45</f>
        <v>-</v>
      </c>
      <c r="I138" s="601"/>
    </row>
    <row r="139" spans="1:237" s="34" customFormat="1" ht="16.5" customHeight="1" thickBot="1">
      <c r="A139" s="1146"/>
      <c r="B139" s="612" t="str">
        <f>B46</f>
        <v>Rs. Lakhs</v>
      </c>
      <c r="C139" s="613">
        <f>B138</f>
        <v>0</v>
      </c>
      <c r="D139" s="612" t="str">
        <f>D46</f>
        <v>Rs. Lakhs</v>
      </c>
      <c r="E139" s="613" t="str">
        <f>D138</f>
        <v>-</v>
      </c>
      <c r="F139" s="612" t="str">
        <f>F46</f>
        <v>Rs. Lakhs</v>
      </c>
      <c r="G139" s="613" t="str">
        <f>F138</f>
        <v>-</v>
      </c>
      <c r="H139" s="612" t="str">
        <f>H46</f>
        <v>Rs. Lakhs</v>
      </c>
      <c r="I139" s="614"/>
    </row>
    <row r="140" spans="1:237" s="34" customFormat="1">
      <c r="A140" s="615" t="s">
        <v>68</v>
      </c>
      <c r="B140" s="616">
        <f>B8</f>
        <v>0</v>
      </c>
      <c r="C140" s="617" t="str">
        <f t="shared" ref="C140:C145" si="20">IFERROR((B140-D140)/D140*100,"-")</f>
        <v>-</v>
      </c>
      <c r="D140" s="616">
        <f>D8</f>
        <v>0</v>
      </c>
      <c r="E140" s="617" t="str">
        <f t="shared" ref="E140:E145" si="21">IFERROR((D140-F140)/F140*100,"-")</f>
        <v>-</v>
      </c>
      <c r="F140" s="616">
        <f>F8</f>
        <v>0</v>
      </c>
      <c r="G140" s="617" t="str">
        <f t="shared" ref="G140:G145" si="22">IFERROR((F140-H140)/H140*100,"-")</f>
        <v>-</v>
      </c>
      <c r="H140" s="616">
        <f>H8</f>
        <v>0</v>
      </c>
      <c r="I140" s="618"/>
    </row>
    <row r="141" spans="1:237" s="34" customFormat="1">
      <c r="A141" s="602" t="s">
        <v>69</v>
      </c>
      <c r="B141" s="603">
        <f>B19</f>
        <v>0</v>
      </c>
      <c r="C141" s="604" t="str">
        <f t="shared" si="20"/>
        <v>-</v>
      </c>
      <c r="D141" s="603">
        <f>D19</f>
        <v>0</v>
      </c>
      <c r="E141" s="604" t="str">
        <f t="shared" si="21"/>
        <v>-</v>
      </c>
      <c r="F141" s="603">
        <f>F19</f>
        <v>0</v>
      </c>
      <c r="G141" s="604" t="str">
        <f t="shared" si="22"/>
        <v>-</v>
      </c>
      <c r="H141" s="603">
        <f>H19</f>
        <v>0</v>
      </c>
      <c r="I141" s="605"/>
    </row>
    <row r="142" spans="1:237" s="34" customFormat="1">
      <c r="A142" s="602" t="s">
        <v>57</v>
      </c>
      <c r="B142" s="603">
        <f>B38</f>
        <v>0</v>
      </c>
      <c r="C142" s="604" t="str">
        <f t="shared" si="20"/>
        <v>-</v>
      </c>
      <c r="D142" s="603">
        <f>D38</f>
        <v>0</v>
      </c>
      <c r="E142" s="604" t="str">
        <f t="shared" si="21"/>
        <v>-</v>
      </c>
      <c r="F142" s="603">
        <f>F38</f>
        <v>0</v>
      </c>
      <c r="G142" s="604" t="str">
        <f t="shared" si="22"/>
        <v>-</v>
      </c>
      <c r="H142" s="603">
        <f>H38</f>
        <v>0</v>
      </c>
      <c r="I142" s="605"/>
    </row>
    <row r="143" spans="1:237" s="34" customFormat="1">
      <c r="A143" s="602" t="s">
        <v>24</v>
      </c>
      <c r="B143" s="603">
        <f>B43</f>
        <v>0</v>
      </c>
      <c r="C143" s="604" t="str">
        <f t="shared" si="20"/>
        <v>-</v>
      </c>
      <c r="D143" s="603">
        <f>D43</f>
        <v>0</v>
      </c>
      <c r="E143" s="604" t="str">
        <f t="shared" si="21"/>
        <v>-</v>
      </c>
      <c r="F143" s="603">
        <f>F43</f>
        <v>0</v>
      </c>
      <c r="G143" s="604" t="str">
        <f t="shared" si="22"/>
        <v>-</v>
      </c>
      <c r="H143" s="603">
        <f>H43</f>
        <v>0</v>
      </c>
      <c r="I143" s="605"/>
    </row>
    <row r="144" spans="1:237" s="34" customFormat="1">
      <c r="A144" s="602" t="s">
        <v>70</v>
      </c>
      <c r="B144" s="603">
        <f>B55</f>
        <v>0</v>
      </c>
      <c r="C144" s="604" t="str">
        <f t="shared" si="20"/>
        <v>-</v>
      </c>
      <c r="D144" s="603">
        <f>D55</f>
        <v>0</v>
      </c>
      <c r="E144" s="604" t="str">
        <f t="shared" si="21"/>
        <v>-</v>
      </c>
      <c r="F144" s="603">
        <f>F55</f>
        <v>0</v>
      </c>
      <c r="G144" s="604" t="str">
        <f t="shared" si="22"/>
        <v>-</v>
      </c>
      <c r="H144" s="603">
        <f>H55</f>
        <v>0</v>
      </c>
      <c r="I144" s="605"/>
    </row>
    <row r="145" spans="1:9" s="34" customFormat="1" ht="30">
      <c r="A145" s="602" t="s">
        <v>71</v>
      </c>
      <c r="B145" s="603">
        <f>B59</f>
        <v>0</v>
      </c>
      <c r="C145" s="604" t="str">
        <f t="shared" si="20"/>
        <v>-</v>
      </c>
      <c r="D145" s="603">
        <f>D59</f>
        <v>0</v>
      </c>
      <c r="E145" s="604" t="str">
        <f t="shared" si="21"/>
        <v>-</v>
      </c>
      <c r="F145" s="603">
        <f>F59</f>
        <v>0</v>
      </c>
      <c r="G145" s="604" t="str">
        <f t="shared" si="22"/>
        <v>-</v>
      </c>
      <c r="H145" s="603">
        <f>H59</f>
        <v>0</v>
      </c>
      <c r="I145" s="605"/>
    </row>
    <row r="146" spans="1:9" s="34" customFormat="1">
      <c r="A146" s="602" t="s">
        <v>43</v>
      </c>
      <c r="B146" s="603" t="str">
        <f>B92</f>
        <v>-</v>
      </c>
      <c r="C146" s="606"/>
      <c r="D146" s="603" t="str">
        <f>D92</f>
        <v>-</v>
      </c>
      <c r="E146" s="606"/>
      <c r="F146" s="603" t="str">
        <f>F92</f>
        <v>-</v>
      </c>
      <c r="G146" s="606"/>
      <c r="H146" s="603">
        <f>H92</f>
        <v>0</v>
      </c>
      <c r="I146" s="607"/>
    </row>
    <row r="147" spans="1:9" s="34" customFormat="1">
      <c r="A147" s="602" t="s">
        <v>45</v>
      </c>
      <c r="B147" s="603" t="str">
        <f>+B96</f>
        <v>-</v>
      </c>
      <c r="C147" s="606"/>
      <c r="D147" s="603" t="str">
        <f>+D96</f>
        <v>-</v>
      </c>
      <c r="E147" s="606"/>
      <c r="F147" s="603" t="str">
        <f>+F96</f>
        <v>-</v>
      </c>
      <c r="G147" s="606"/>
      <c r="H147" s="603">
        <f>+H96</f>
        <v>0</v>
      </c>
      <c r="I147" s="607"/>
    </row>
    <row r="148" spans="1:9" s="34" customFormat="1">
      <c r="A148" s="602" t="s">
        <v>46</v>
      </c>
      <c r="B148" s="603" t="str">
        <f>+B97</f>
        <v>-</v>
      </c>
      <c r="C148" s="606"/>
      <c r="D148" s="603" t="str">
        <f>+D97</f>
        <v>-</v>
      </c>
      <c r="E148" s="606"/>
      <c r="F148" s="603" t="str">
        <f>+F97</f>
        <v>-</v>
      </c>
      <c r="G148" s="606"/>
      <c r="H148" s="603">
        <f>+H97</f>
        <v>0</v>
      </c>
      <c r="I148" s="607"/>
    </row>
    <row r="149" spans="1:9" s="34" customFormat="1">
      <c r="A149" s="602" t="s">
        <v>47</v>
      </c>
      <c r="B149" s="603" t="str">
        <f>B98</f>
        <v>-</v>
      </c>
      <c r="C149" s="606"/>
      <c r="D149" s="603" t="str">
        <f>D98</f>
        <v>-</v>
      </c>
      <c r="E149" s="606"/>
      <c r="F149" s="603" t="str">
        <f>F98</f>
        <v>-</v>
      </c>
      <c r="G149" s="606"/>
      <c r="H149" s="603">
        <f>H98</f>
        <v>0</v>
      </c>
      <c r="I149" s="607"/>
    </row>
    <row r="150" spans="1:9" s="34" customFormat="1">
      <c r="A150" s="602" t="s">
        <v>48</v>
      </c>
      <c r="B150" s="603" t="str">
        <f>B99</f>
        <v>-</v>
      </c>
      <c r="C150" s="606"/>
      <c r="D150" s="603" t="str">
        <f>D99</f>
        <v>-</v>
      </c>
      <c r="E150" s="606"/>
      <c r="F150" s="603" t="str">
        <f>F99</f>
        <v>-</v>
      </c>
      <c r="G150" s="606"/>
      <c r="H150" s="603">
        <f>H99</f>
        <v>0</v>
      </c>
      <c r="I150" s="607"/>
    </row>
    <row r="151" spans="1:9" s="34" customFormat="1">
      <c r="A151" s="602" t="s">
        <v>212</v>
      </c>
      <c r="B151" s="603" t="str">
        <f>B100</f>
        <v>-</v>
      </c>
      <c r="C151" s="606"/>
      <c r="D151" s="603" t="str">
        <f>D100</f>
        <v>-</v>
      </c>
      <c r="E151" s="606"/>
      <c r="F151" s="603" t="str">
        <f>F100</f>
        <v>-</v>
      </c>
      <c r="G151" s="606"/>
      <c r="H151" s="603">
        <f>H100</f>
        <v>0</v>
      </c>
      <c r="I151" s="607"/>
    </row>
    <row r="152" spans="1:9" s="34" customFormat="1">
      <c r="A152" s="602" t="s">
        <v>53</v>
      </c>
      <c r="B152" s="603" t="str">
        <f>B106</f>
        <v>-</v>
      </c>
      <c r="C152" s="606"/>
      <c r="D152" s="603" t="str">
        <f>D106</f>
        <v>-</v>
      </c>
      <c r="E152" s="606"/>
      <c r="F152" s="603" t="str">
        <f>F106</f>
        <v>-</v>
      </c>
      <c r="G152" s="606"/>
      <c r="H152" s="603">
        <f>H106</f>
        <v>0</v>
      </c>
      <c r="I152" s="607"/>
    </row>
    <row r="153" spans="1:9" ht="15.75" thickBot="1">
      <c r="A153" s="608" t="s">
        <v>211</v>
      </c>
      <c r="B153" s="609">
        <f>+B103</f>
        <v>0</v>
      </c>
      <c r="C153" s="610"/>
      <c r="D153" s="609"/>
      <c r="E153" s="610"/>
      <c r="F153" s="609"/>
      <c r="G153" s="610"/>
      <c r="H153" s="609"/>
      <c r="I153" s="611"/>
    </row>
  </sheetData>
  <mergeCells count="12">
    <mergeCell ref="A2:I3"/>
    <mergeCell ref="A5:A6"/>
    <mergeCell ref="A45:A46"/>
    <mergeCell ref="B4:F4"/>
    <mergeCell ref="J85:L85"/>
    <mergeCell ref="A91:I91"/>
    <mergeCell ref="A138:A139"/>
    <mergeCell ref="J32:L32"/>
    <mergeCell ref="J33:L33"/>
    <mergeCell ref="J67:L67"/>
    <mergeCell ref="J79:L79"/>
    <mergeCell ref="J83:L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2B3A-5887-481D-BE3D-74A24DC06D37}">
  <sheetPr codeName="Sheet29"/>
  <dimension ref="B1:P157"/>
  <sheetViews>
    <sheetView showGridLines="0" workbookViewId="0">
      <selection activeCell="J12" sqref="J12"/>
    </sheetView>
  </sheetViews>
  <sheetFormatPr defaultRowHeight="14.25"/>
  <cols>
    <col min="1" max="1" width="2.75" customWidth="1"/>
    <col min="2" max="2" width="8.625" customWidth="1"/>
    <col min="257" max="257" width="2.75" customWidth="1"/>
    <col min="258" max="258" width="8.625" customWidth="1"/>
    <col min="513" max="513" width="2.75" customWidth="1"/>
    <col min="514" max="514" width="8.625" customWidth="1"/>
    <col min="769" max="769" width="2.75" customWidth="1"/>
    <col min="770" max="770" width="8.625" customWidth="1"/>
    <col min="1025" max="1025" width="2.75" customWidth="1"/>
    <col min="1026" max="1026" width="8.625" customWidth="1"/>
    <col min="1281" max="1281" width="2.75" customWidth="1"/>
    <col min="1282" max="1282" width="8.625" customWidth="1"/>
    <col min="1537" max="1537" width="2.75" customWidth="1"/>
    <col min="1538" max="1538" width="8.625" customWidth="1"/>
    <col min="1793" max="1793" width="2.75" customWidth="1"/>
    <col min="1794" max="1794" width="8.625" customWidth="1"/>
    <col min="2049" max="2049" width="2.75" customWidth="1"/>
    <col min="2050" max="2050" width="8.625" customWidth="1"/>
    <col min="2305" max="2305" width="2.75" customWidth="1"/>
    <col min="2306" max="2306" width="8.625" customWidth="1"/>
    <col min="2561" max="2561" width="2.75" customWidth="1"/>
    <col min="2562" max="2562" width="8.625" customWidth="1"/>
    <col min="2817" max="2817" width="2.75" customWidth="1"/>
    <col min="2818" max="2818" width="8.625" customWidth="1"/>
    <col min="3073" max="3073" width="2.75" customWidth="1"/>
    <col min="3074" max="3074" width="8.625" customWidth="1"/>
    <col min="3329" max="3329" width="2.75" customWidth="1"/>
    <col min="3330" max="3330" width="8.625" customWidth="1"/>
    <col min="3585" max="3585" width="2.75" customWidth="1"/>
    <col min="3586" max="3586" width="8.625" customWidth="1"/>
    <col min="3841" max="3841" width="2.75" customWidth="1"/>
    <col min="3842" max="3842" width="8.625" customWidth="1"/>
    <col min="4097" max="4097" width="2.75" customWidth="1"/>
    <col min="4098" max="4098" width="8.625" customWidth="1"/>
    <col min="4353" max="4353" width="2.75" customWidth="1"/>
    <col min="4354" max="4354" width="8.625" customWidth="1"/>
    <col min="4609" max="4609" width="2.75" customWidth="1"/>
    <col min="4610" max="4610" width="8.625" customWidth="1"/>
    <col min="4865" max="4865" width="2.75" customWidth="1"/>
    <col min="4866" max="4866" width="8.625" customWidth="1"/>
    <col min="5121" max="5121" width="2.75" customWidth="1"/>
    <col min="5122" max="5122" width="8.625" customWidth="1"/>
    <col min="5377" max="5377" width="2.75" customWidth="1"/>
    <col min="5378" max="5378" width="8.625" customWidth="1"/>
    <col min="5633" max="5633" width="2.75" customWidth="1"/>
    <col min="5634" max="5634" width="8.625" customWidth="1"/>
    <col min="5889" max="5889" width="2.75" customWidth="1"/>
    <col min="5890" max="5890" width="8.625" customWidth="1"/>
    <col min="6145" max="6145" width="2.75" customWidth="1"/>
    <col min="6146" max="6146" width="8.625" customWidth="1"/>
    <col min="6401" max="6401" width="2.75" customWidth="1"/>
    <col min="6402" max="6402" width="8.625" customWidth="1"/>
    <col min="6657" max="6657" width="2.75" customWidth="1"/>
    <col min="6658" max="6658" width="8.625" customWidth="1"/>
    <col min="6913" max="6913" width="2.75" customWidth="1"/>
    <col min="6914" max="6914" width="8.625" customWidth="1"/>
    <col min="7169" max="7169" width="2.75" customWidth="1"/>
    <col min="7170" max="7170" width="8.625" customWidth="1"/>
    <col min="7425" max="7425" width="2.75" customWidth="1"/>
    <col min="7426" max="7426" width="8.625" customWidth="1"/>
    <col min="7681" max="7681" width="2.75" customWidth="1"/>
    <col min="7682" max="7682" width="8.625" customWidth="1"/>
    <col min="7937" max="7937" width="2.75" customWidth="1"/>
    <col min="7938" max="7938" width="8.625" customWidth="1"/>
    <col min="8193" max="8193" width="2.75" customWidth="1"/>
    <col min="8194" max="8194" width="8.625" customWidth="1"/>
    <col min="8449" max="8449" width="2.75" customWidth="1"/>
    <col min="8450" max="8450" width="8.625" customWidth="1"/>
    <col min="8705" max="8705" width="2.75" customWidth="1"/>
    <col min="8706" max="8706" width="8.625" customWidth="1"/>
    <col min="8961" max="8961" width="2.75" customWidth="1"/>
    <col min="8962" max="8962" width="8.625" customWidth="1"/>
    <col min="9217" max="9217" width="2.75" customWidth="1"/>
    <col min="9218" max="9218" width="8.625" customWidth="1"/>
    <col min="9473" max="9473" width="2.75" customWidth="1"/>
    <col min="9474" max="9474" width="8.625" customWidth="1"/>
    <col min="9729" max="9729" width="2.75" customWidth="1"/>
    <col min="9730" max="9730" width="8.625" customWidth="1"/>
    <col min="9985" max="9985" width="2.75" customWidth="1"/>
    <col min="9986" max="9986" width="8.625" customWidth="1"/>
    <col min="10241" max="10241" width="2.75" customWidth="1"/>
    <col min="10242" max="10242" width="8.625" customWidth="1"/>
    <col min="10497" max="10497" width="2.75" customWidth="1"/>
    <col min="10498" max="10498" width="8.625" customWidth="1"/>
    <col min="10753" max="10753" width="2.75" customWidth="1"/>
    <col min="10754" max="10754" width="8.625" customWidth="1"/>
    <col min="11009" max="11009" width="2.75" customWidth="1"/>
    <col min="11010" max="11010" width="8.625" customWidth="1"/>
    <col min="11265" max="11265" width="2.75" customWidth="1"/>
    <col min="11266" max="11266" width="8.625" customWidth="1"/>
    <col min="11521" max="11521" width="2.75" customWidth="1"/>
    <col min="11522" max="11522" width="8.625" customWidth="1"/>
    <col min="11777" max="11777" width="2.75" customWidth="1"/>
    <col min="11778" max="11778" width="8.625" customWidth="1"/>
    <col min="12033" max="12033" width="2.75" customWidth="1"/>
    <col min="12034" max="12034" width="8.625" customWidth="1"/>
    <col min="12289" max="12289" width="2.75" customWidth="1"/>
    <col min="12290" max="12290" width="8.625" customWidth="1"/>
    <col min="12545" max="12545" width="2.75" customWidth="1"/>
    <col min="12546" max="12546" width="8.625" customWidth="1"/>
    <col min="12801" max="12801" width="2.75" customWidth="1"/>
    <col min="12802" max="12802" width="8.625" customWidth="1"/>
    <col min="13057" max="13057" width="2.75" customWidth="1"/>
    <col min="13058" max="13058" width="8.625" customWidth="1"/>
    <col min="13313" max="13313" width="2.75" customWidth="1"/>
    <col min="13314" max="13314" width="8.625" customWidth="1"/>
    <col min="13569" max="13569" width="2.75" customWidth="1"/>
    <col min="13570" max="13570" width="8.625" customWidth="1"/>
    <col min="13825" max="13825" width="2.75" customWidth="1"/>
    <col min="13826" max="13826" width="8.625" customWidth="1"/>
    <col min="14081" max="14081" width="2.75" customWidth="1"/>
    <col min="14082" max="14082" width="8.625" customWidth="1"/>
    <col min="14337" max="14337" width="2.75" customWidth="1"/>
    <col min="14338" max="14338" width="8.625" customWidth="1"/>
    <col min="14593" max="14593" width="2.75" customWidth="1"/>
    <col min="14594" max="14594" width="8.625" customWidth="1"/>
    <col min="14849" max="14849" width="2.75" customWidth="1"/>
    <col min="14850" max="14850" width="8.625" customWidth="1"/>
    <col min="15105" max="15105" width="2.75" customWidth="1"/>
    <col min="15106" max="15106" width="8.625" customWidth="1"/>
    <col min="15361" max="15361" width="2.75" customWidth="1"/>
    <col min="15362" max="15362" width="8.625" customWidth="1"/>
    <col min="15617" max="15617" width="2.75" customWidth="1"/>
    <col min="15618" max="15618" width="8.625" customWidth="1"/>
    <col min="15873" max="15873" width="2.75" customWidth="1"/>
    <col min="15874" max="15874" width="8.625" customWidth="1"/>
    <col min="16129" max="16129" width="2.75" customWidth="1"/>
    <col min="16130" max="16130" width="8.625" customWidth="1"/>
  </cols>
  <sheetData>
    <row r="1" spans="2:16" ht="15" thickBot="1"/>
    <row r="2" spans="2:16" ht="15">
      <c r="B2" s="1162" t="s">
        <v>327</v>
      </c>
      <c r="C2" s="1163"/>
      <c r="D2" s="1164"/>
      <c r="E2" s="1163"/>
      <c r="F2" s="1163"/>
      <c r="G2" s="1163"/>
      <c r="H2" s="1163"/>
      <c r="I2" s="1163"/>
      <c r="J2" s="1163"/>
      <c r="K2" s="1163"/>
      <c r="L2" s="1163"/>
      <c r="M2" s="1163"/>
      <c r="N2" s="1163"/>
      <c r="O2" s="1163"/>
      <c r="P2" s="1165"/>
    </row>
    <row r="3" spans="2:16" ht="15">
      <c r="B3" s="256" t="s">
        <v>90</v>
      </c>
      <c r="C3" s="1170" t="s">
        <v>91</v>
      </c>
      <c r="D3" s="1171"/>
      <c r="E3" s="1170" t="s">
        <v>92</v>
      </c>
      <c r="F3" s="1172"/>
      <c r="G3" s="1172"/>
      <c r="H3" s="1172"/>
      <c r="I3" s="1172"/>
      <c r="J3" s="1172"/>
      <c r="K3" s="1171"/>
      <c r="L3" s="1173" t="s">
        <v>145</v>
      </c>
      <c r="M3" s="1173" t="s">
        <v>146</v>
      </c>
      <c r="N3" s="1170" t="s">
        <v>114</v>
      </c>
      <c r="O3" s="1171"/>
      <c r="P3" s="1175" t="s">
        <v>107</v>
      </c>
    </row>
    <row r="4" spans="2:16" ht="15">
      <c r="B4" s="257" t="s">
        <v>93</v>
      </c>
      <c r="C4" s="258" t="s">
        <v>94</v>
      </c>
      <c r="D4" s="258" t="s">
        <v>95</v>
      </c>
      <c r="E4" s="258" t="s">
        <v>111</v>
      </c>
      <c r="F4" s="258" t="s">
        <v>103</v>
      </c>
      <c r="G4" s="258" t="s">
        <v>104</v>
      </c>
      <c r="H4" s="258" t="s">
        <v>96</v>
      </c>
      <c r="I4" s="258" t="s">
        <v>105</v>
      </c>
      <c r="J4" s="258" t="s">
        <v>97</v>
      </c>
      <c r="K4" s="258" t="s">
        <v>106</v>
      </c>
      <c r="L4" s="1174"/>
      <c r="M4" s="1174"/>
      <c r="N4" s="258" t="s">
        <v>112</v>
      </c>
      <c r="O4" s="258" t="s">
        <v>113</v>
      </c>
      <c r="P4" s="1176"/>
    </row>
    <row r="5" spans="2:16" ht="15">
      <c r="B5" s="259">
        <f>MAX(B32,B59,B86,B113,B140)</f>
        <v>43678</v>
      </c>
      <c r="C5" s="254">
        <f>SUMIF($B$32:$B$157,$B5,C$32:C$157)</f>
        <v>0</v>
      </c>
      <c r="D5" s="254">
        <f>SUMIF($B$32:$B$157,$B5,D$32:D$157)</f>
        <v>0</v>
      </c>
      <c r="E5" s="260">
        <f>SUM(F5:K5)/COUNT(F5:K5)</f>
        <v>0</v>
      </c>
      <c r="F5" s="254">
        <f t="shared" ref="F5:P5" si="0">SUMIF($B$32:$B$157,$B5,F$32:F$157)</f>
        <v>0</v>
      </c>
      <c r="G5" s="254">
        <f t="shared" si="0"/>
        <v>0</v>
      </c>
      <c r="H5" s="254">
        <f t="shared" si="0"/>
        <v>0</v>
      </c>
      <c r="I5" s="254">
        <f t="shared" si="0"/>
        <v>0</v>
      </c>
      <c r="J5" s="254">
        <f t="shared" si="0"/>
        <v>0</v>
      </c>
      <c r="K5" s="254">
        <f t="shared" si="0"/>
        <v>0</v>
      </c>
      <c r="L5" s="291">
        <f t="shared" si="0"/>
        <v>0</v>
      </c>
      <c r="M5" s="291">
        <f t="shared" si="0"/>
        <v>0</v>
      </c>
      <c r="N5" s="291">
        <f t="shared" si="0"/>
        <v>0</v>
      </c>
      <c r="O5" s="291">
        <f t="shared" si="0"/>
        <v>0</v>
      </c>
      <c r="P5" s="261">
        <f t="shared" si="0"/>
        <v>0</v>
      </c>
    </row>
    <row r="6" spans="2:16" ht="15">
      <c r="B6" s="262">
        <f>EDATE(B5,-1)</f>
        <v>43647</v>
      </c>
      <c r="C6" s="254">
        <f t="shared" ref="C6:P16" si="1">SUMIF($B$32:$B$157,$B6,C$32:C$157)</f>
        <v>0</v>
      </c>
      <c r="D6" s="254">
        <f t="shared" si="1"/>
        <v>0</v>
      </c>
      <c r="E6" s="260">
        <f t="shared" ref="E6:E16" si="2">SUM(F6:K6)/COUNT(F6:K6)</f>
        <v>0</v>
      </c>
      <c r="F6" s="254">
        <f t="shared" si="1"/>
        <v>0</v>
      </c>
      <c r="G6" s="254">
        <f t="shared" si="1"/>
        <v>0</v>
      </c>
      <c r="H6" s="254">
        <f t="shared" si="1"/>
        <v>0</v>
      </c>
      <c r="I6" s="254">
        <f t="shared" si="1"/>
        <v>0</v>
      </c>
      <c r="J6" s="254">
        <f t="shared" si="1"/>
        <v>0</v>
      </c>
      <c r="K6" s="254">
        <f t="shared" si="1"/>
        <v>0</v>
      </c>
      <c r="L6" s="291">
        <f t="shared" si="1"/>
        <v>0</v>
      </c>
      <c r="M6" s="291">
        <f t="shared" si="1"/>
        <v>0</v>
      </c>
      <c r="N6" s="291">
        <f t="shared" si="1"/>
        <v>0</v>
      </c>
      <c r="O6" s="291">
        <f t="shared" si="1"/>
        <v>0</v>
      </c>
      <c r="P6" s="261">
        <f t="shared" si="1"/>
        <v>0</v>
      </c>
    </row>
    <row r="7" spans="2:16" ht="15">
      <c r="B7" s="262">
        <f t="shared" ref="B7:B16" si="3">EDATE(B6,-1)</f>
        <v>43617</v>
      </c>
      <c r="C7" s="254">
        <f t="shared" si="1"/>
        <v>0</v>
      </c>
      <c r="D7" s="254">
        <f t="shared" si="1"/>
        <v>0</v>
      </c>
      <c r="E7" s="260">
        <f t="shared" si="2"/>
        <v>0</v>
      </c>
      <c r="F7" s="254">
        <f t="shared" si="1"/>
        <v>0</v>
      </c>
      <c r="G7" s="254">
        <f t="shared" si="1"/>
        <v>0</v>
      </c>
      <c r="H7" s="254">
        <f t="shared" si="1"/>
        <v>0</v>
      </c>
      <c r="I7" s="254">
        <f t="shared" si="1"/>
        <v>0</v>
      </c>
      <c r="J7" s="254">
        <f t="shared" si="1"/>
        <v>0</v>
      </c>
      <c r="K7" s="254">
        <f t="shared" si="1"/>
        <v>0</v>
      </c>
      <c r="L7" s="291">
        <f t="shared" si="1"/>
        <v>0</v>
      </c>
      <c r="M7" s="291">
        <f t="shared" si="1"/>
        <v>0</v>
      </c>
      <c r="N7" s="291">
        <f t="shared" si="1"/>
        <v>0</v>
      </c>
      <c r="O7" s="291">
        <f t="shared" si="1"/>
        <v>0</v>
      </c>
      <c r="P7" s="261">
        <f t="shared" si="1"/>
        <v>0</v>
      </c>
    </row>
    <row r="8" spans="2:16" ht="15">
      <c r="B8" s="262">
        <f t="shared" si="3"/>
        <v>43586</v>
      </c>
      <c r="C8" s="254">
        <f t="shared" si="1"/>
        <v>0</v>
      </c>
      <c r="D8" s="254">
        <f t="shared" si="1"/>
        <v>0</v>
      </c>
      <c r="E8" s="260">
        <f t="shared" si="2"/>
        <v>0</v>
      </c>
      <c r="F8" s="254">
        <f t="shared" si="1"/>
        <v>0</v>
      </c>
      <c r="G8" s="254">
        <f t="shared" si="1"/>
        <v>0</v>
      </c>
      <c r="H8" s="254">
        <f t="shared" si="1"/>
        <v>0</v>
      </c>
      <c r="I8" s="254">
        <f t="shared" si="1"/>
        <v>0</v>
      </c>
      <c r="J8" s="254">
        <f t="shared" si="1"/>
        <v>0</v>
      </c>
      <c r="K8" s="254">
        <f t="shared" si="1"/>
        <v>0</v>
      </c>
      <c r="L8" s="291">
        <f t="shared" si="1"/>
        <v>0</v>
      </c>
      <c r="M8" s="291">
        <f t="shared" si="1"/>
        <v>0</v>
      </c>
      <c r="N8" s="291">
        <f t="shared" si="1"/>
        <v>0</v>
      </c>
      <c r="O8" s="291">
        <f t="shared" si="1"/>
        <v>0</v>
      </c>
      <c r="P8" s="261">
        <f t="shared" si="1"/>
        <v>0</v>
      </c>
    </row>
    <row r="9" spans="2:16" ht="15">
      <c r="B9" s="262">
        <f t="shared" si="3"/>
        <v>43556</v>
      </c>
      <c r="C9" s="254">
        <f t="shared" si="1"/>
        <v>0</v>
      </c>
      <c r="D9" s="254">
        <f t="shared" si="1"/>
        <v>0</v>
      </c>
      <c r="E9" s="260">
        <f t="shared" si="2"/>
        <v>0</v>
      </c>
      <c r="F9" s="254">
        <f t="shared" si="1"/>
        <v>0</v>
      </c>
      <c r="G9" s="254">
        <f t="shared" si="1"/>
        <v>0</v>
      </c>
      <c r="H9" s="254">
        <f t="shared" si="1"/>
        <v>0</v>
      </c>
      <c r="I9" s="254">
        <f t="shared" si="1"/>
        <v>0</v>
      </c>
      <c r="J9" s="254">
        <f t="shared" si="1"/>
        <v>0</v>
      </c>
      <c r="K9" s="254">
        <f t="shared" si="1"/>
        <v>0</v>
      </c>
      <c r="L9" s="291">
        <f t="shared" si="1"/>
        <v>0</v>
      </c>
      <c r="M9" s="291">
        <f t="shared" si="1"/>
        <v>0</v>
      </c>
      <c r="N9" s="291">
        <f t="shared" si="1"/>
        <v>0</v>
      </c>
      <c r="O9" s="291">
        <f t="shared" si="1"/>
        <v>0</v>
      </c>
      <c r="P9" s="261">
        <f t="shared" si="1"/>
        <v>0</v>
      </c>
    </row>
    <row r="10" spans="2:16" ht="15">
      <c r="B10" s="262">
        <f t="shared" si="3"/>
        <v>43525</v>
      </c>
      <c r="C10" s="254">
        <f t="shared" si="1"/>
        <v>0</v>
      </c>
      <c r="D10" s="254">
        <f t="shared" si="1"/>
        <v>0</v>
      </c>
      <c r="E10" s="260">
        <f t="shared" si="2"/>
        <v>0</v>
      </c>
      <c r="F10" s="254">
        <f t="shared" si="1"/>
        <v>0</v>
      </c>
      <c r="G10" s="254">
        <f t="shared" si="1"/>
        <v>0</v>
      </c>
      <c r="H10" s="254">
        <f t="shared" si="1"/>
        <v>0</v>
      </c>
      <c r="I10" s="254">
        <f t="shared" si="1"/>
        <v>0</v>
      </c>
      <c r="J10" s="254">
        <f t="shared" si="1"/>
        <v>0</v>
      </c>
      <c r="K10" s="254">
        <f t="shared" si="1"/>
        <v>0</v>
      </c>
      <c r="L10" s="291">
        <f t="shared" si="1"/>
        <v>0</v>
      </c>
      <c r="M10" s="291">
        <f t="shared" si="1"/>
        <v>0</v>
      </c>
      <c r="N10" s="291">
        <f t="shared" si="1"/>
        <v>0</v>
      </c>
      <c r="O10" s="291">
        <f t="shared" si="1"/>
        <v>0</v>
      </c>
      <c r="P10" s="261">
        <f t="shared" si="1"/>
        <v>0</v>
      </c>
    </row>
    <row r="11" spans="2:16" ht="15">
      <c r="B11" s="262">
        <f t="shared" si="3"/>
        <v>43497</v>
      </c>
      <c r="C11" s="254">
        <f t="shared" si="1"/>
        <v>0</v>
      </c>
      <c r="D11" s="254">
        <f t="shared" si="1"/>
        <v>0</v>
      </c>
      <c r="E11" s="260">
        <f t="shared" si="2"/>
        <v>0</v>
      </c>
      <c r="F11" s="254">
        <f t="shared" si="1"/>
        <v>0</v>
      </c>
      <c r="G11" s="254">
        <f t="shared" si="1"/>
        <v>0</v>
      </c>
      <c r="H11" s="254">
        <f t="shared" si="1"/>
        <v>0</v>
      </c>
      <c r="I11" s="254">
        <f t="shared" si="1"/>
        <v>0</v>
      </c>
      <c r="J11" s="254">
        <f t="shared" si="1"/>
        <v>0</v>
      </c>
      <c r="K11" s="254">
        <f t="shared" si="1"/>
        <v>0</v>
      </c>
      <c r="L11" s="291">
        <f t="shared" si="1"/>
        <v>0</v>
      </c>
      <c r="M11" s="291">
        <f t="shared" si="1"/>
        <v>0</v>
      </c>
      <c r="N11" s="291">
        <f t="shared" si="1"/>
        <v>0</v>
      </c>
      <c r="O11" s="291">
        <f t="shared" si="1"/>
        <v>0</v>
      </c>
      <c r="P11" s="261">
        <f t="shared" si="1"/>
        <v>0</v>
      </c>
    </row>
    <row r="12" spans="2:16" ht="15">
      <c r="B12" s="262">
        <f t="shared" si="3"/>
        <v>43466</v>
      </c>
      <c r="C12" s="254">
        <f t="shared" si="1"/>
        <v>0</v>
      </c>
      <c r="D12" s="254">
        <f t="shared" si="1"/>
        <v>0</v>
      </c>
      <c r="E12" s="260">
        <f t="shared" si="2"/>
        <v>0</v>
      </c>
      <c r="F12" s="254">
        <f t="shared" si="1"/>
        <v>0</v>
      </c>
      <c r="G12" s="254">
        <f t="shared" si="1"/>
        <v>0</v>
      </c>
      <c r="H12" s="254">
        <f t="shared" si="1"/>
        <v>0</v>
      </c>
      <c r="I12" s="254">
        <f t="shared" si="1"/>
        <v>0</v>
      </c>
      <c r="J12" s="254">
        <f t="shared" si="1"/>
        <v>0</v>
      </c>
      <c r="K12" s="254">
        <f t="shared" si="1"/>
        <v>0</v>
      </c>
      <c r="L12" s="291">
        <f t="shared" si="1"/>
        <v>0</v>
      </c>
      <c r="M12" s="291">
        <f t="shared" si="1"/>
        <v>0</v>
      </c>
      <c r="N12" s="291">
        <f t="shared" si="1"/>
        <v>0</v>
      </c>
      <c r="O12" s="291">
        <f t="shared" si="1"/>
        <v>0</v>
      </c>
      <c r="P12" s="261">
        <f t="shared" si="1"/>
        <v>0</v>
      </c>
    </row>
    <row r="13" spans="2:16" ht="15">
      <c r="B13" s="262">
        <f t="shared" si="3"/>
        <v>43435</v>
      </c>
      <c r="C13" s="254">
        <f t="shared" si="1"/>
        <v>0</v>
      </c>
      <c r="D13" s="254">
        <f t="shared" si="1"/>
        <v>0</v>
      </c>
      <c r="E13" s="260">
        <f t="shared" si="2"/>
        <v>0</v>
      </c>
      <c r="F13" s="254">
        <f t="shared" si="1"/>
        <v>0</v>
      </c>
      <c r="G13" s="254">
        <f t="shared" si="1"/>
        <v>0</v>
      </c>
      <c r="H13" s="254">
        <f t="shared" si="1"/>
        <v>0</v>
      </c>
      <c r="I13" s="254">
        <f t="shared" si="1"/>
        <v>0</v>
      </c>
      <c r="J13" s="254">
        <f t="shared" si="1"/>
        <v>0</v>
      </c>
      <c r="K13" s="254">
        <f t="shared" si="1"/>
        <v>0</v>
      </c>
      <c r="L13" s="291">
        <f t="shared" si="1"/>
        <v>0</v>
      </c>
      <c r="M13" s="291">
        <f t="shared" si="1"/>
        <v>0</v>
      </c>
      <c r="N13" s="291">
        <f t="shared" si="1"/>
        <v>0</v>
      </c>
      <c r="O13" s="291">
        <f t="shared" si="1"/>
        <v>0</v>
      </c>
      <c r="P13" s="261">
        <f t="shared" si="1"/>
        <v>0</v>
      </c>
    </row>
    <row r="14" spans="2:16" ht="15">
      <c r="B14" s="262">
        <f t="shared" si="3"/>
        <v>43405</v>
      </c>
      <c r="C14" s="254">
        <f t="shared" si="1"/>
        <v>0</v>
      </c>
      <c r="D14" s="254">
        <f t="shared" si="1"/>
        <v>0</v>
      </c>
      <c r="E14" s="260">
        <f t="shared" si="2"/>
        <v>0</v>
      </c>
      <c r="F14" s="254">
        <f t="shared" si="1"/>
        <v>0</v>
      </c>
      <c r="G14" s="254">
        <f t="shared" si="1"/>
        <v>0</v>
      </c>
      <c r="H14" s="254">
        <f t="shared" si="1"/>
        <v>0</v>
      </c>
      <c r="I14" s="254">
        <f t="shared" si="1"/>
        <v>0</v>
      </c>
      <c r="J14" s="254">
        <f t="shared" si="1"/>
        <v>0</v>
      </c>
      <c r="K14" s="254">
        <f t="shared" si="1"/>
        <v>0</v>
      </c>
      <c r="L14" s="291">
        <f t="shared" si="1"/>
        <v>0</v>
      </c>
      <c r="M14" s="291">
        <f t="shared" si="1"/>
        <v>0</v>
      </c>
      <c r="N14" s="291">
        <f t="shared" si="1"/>
        <v>0</v>
      </c>
      <c r="O14" s="291">
        <f t="shared" si="1"/>
        <v>0</v>
      </c>
      <c r="P14" s="261">
        <f t="shared" si="1"/>
        <v>0</v>
      </c>
    </row>
    <row r="15" spans="2:16" ht="15">
      <c r="B15" s="262">
        <f t="shared" si="3"/>
        <v>43374</v>
      </c>
      <c r="C15" s="254">
        <f t="shared" si="1"/>
        <v>0</v>
      </c>
      <c r="D15" s="254">
        <f t="shared" si="1"/>
        <v>0</v>
      </c>
      <c r="E15" s="260">
        <f t="shared" si="2"/>
        <v>0</v>
      </c>
      <c r="F15" s="254">
        <f t="shared" si="1"/>
        <v>0</v>
      </c>
      <c r="G15" s="254">
        <f t="shared" si="1"/>
        <v>0</v>
      </c>
      <c r="H15" s="254">
        <f t="shared" si="1"/>
        <v>0</v>
      </c>
      <c r="I15" s="254">
        <f t="shared" si="1"/>
        <v>0</v>
      </c>
      <c r="J15" s="254">
        <f t="shared" si="1"/>
        <v>0</v>
      </c>
      <c r="K15" s="254">
        <f t="shared" si="1"/>
        <v>0</v>
      </c>
      <c r="L15" s="291">
        <f t="shared" si="1"/>
        <v>0</v>
      </c>
      <c r="M15" s="291">
        <f t="shared" si="1"/>
        <v>0</v>
      </c>
      <c r="N15" s="291">
        <f t="shared" si="1"/>
        <v>0</v>
      </c>
      <c r="O15" s="291">
        <f t="shared" si="1"/>
        <v>0</v>
      </c>
      <c r="P15" s="261">
        <f t="shared" si="1"/>
        <v>0</v>
      </c>
    </row>
    <row r="16" spans="2:16" ht="15">
      <c r="B16" s="262">
        <f t="shared" si="3"/>
        <v>43344</v>
      </c>
      <c r="C16" s="254">
        <f t="shared" si="1"/>
        <v>0</v>
      </c>
      <c r="D16" s="254">
        <f t="shared" si="1"/>
        <v>0</v>
      </c>
      <c r="E16" s="260">
        <f t="shared" si="2"/>
        <v>0</v>
      </c>
      <c r="F16" s="254">
        <f t="shared" si="1"/>
        <v>0</v>
      </c>
      <c r="G16" s="254">
        <f t="shared" si="1"/>
        <v>0</v>
      </c>
      <c r="H16" s="254">
        <f t="shared" si="1"/>
        <v>0</v>
      </c>
      <c r="I16" s="254">
        <f t="shared" si="1"/>
        <v>0</v>
      </c>
      <c r="J16" s="254">
        <f t="shared" si="1"/>
        <v>0</v>
      </c>
      <c r="K16" s="254">
        <f t="shared" si="1"/>
        <v>0</v>
      </c>
      <c r="L16" s="291">
        <f t="shared" si="1"/>
        <v>0</v>
      </c>
      <c r="M16" s="291">
        <f t="shared" si="1"/>
        <v>0</v>
      </c>
      <c r="N16" s="291">
        <f t="shared" si="1"/>
        <v>0</v>
      </c>
      <c r="O16" s="291">
        <f t="shared" si="1"/>
        <v>0</v>
      </c>
      <c r="P16" s="261">
        <f t="shared" si="1"/>
        <v>0</v>
      </c>
    </row>
    <row r="17" spans="2:16" ht="15">
      <c r="B17" s="255" t="s">
        <v>135</v>
      </c>
      <c r="C17" s="1155">
        <f>D22-D20+C20</f>
        <v>0</v>
      </c>
      <c r="D17" s="1156"/>
      <c r="E17" s="263"/>
      <c r="F17" s="263"/>
      <c r="G17" s="263"/>
      <c r="H17" s="263"/>
      <c r="I17" s="263"/>
      <c r="J17" s="263"/>
      <c r="K17" s="263"/>
      <c r="L17" s="263"/>
      <c r="M17" s="263"/>
      <c r="N17" s="264"/>
      <c r="O17" s="264"/>
      <c r="P17" s="265"/>
    </row>
    <row r="18" spans="2:16" ht="24">
      <c r="B18" s="266" t="s">
        <v>334</v>
      </c>
      <c r="C18" s="267">
        <f>SUM(C5:C16)</f>
        <v>0</v>
      </c>
      <c r="D18" s="267">
        <f>SUM(D5:D16)</f>
        <v>0</v>
      </c>
      <c r="E18" s="268"/>
      <c r="F18" s="268"/>
      <c r="G18" s="268"/>
      <c r="H18" s="268"/>
      <c r="I18" s="268"/>
      <c r="J18" s="268"/>
      <c r="K18" s="268"/>
      <c r="L18" s="268"/>
      <c r="M18" s="268"/>
      <c r="N18" s="269"/>
      <c r="O18" s="269"/>
      <c r="P18" s="270"/>
    </row>
    <row r="19" spans="2:16" ht="15">
      <c r="B19" s="257" t="s">
        <v>170</v>
      </c>
      <c r="C19" s="267">
        <f>+C46+C73+C100+C127+C154</f>
        <v>0</v>
      </c>
      <c r="D19" s="267">
        <f>+D46+D73+D100+D127+D154</f>
        <v>0</v>
      </c>
      <c r="E19" s="268"/>
      <c r="F19" s="268"/>
      <c r="G19" s="268"/>
      <c r="H19" s="268"/>
      <c r="I19" s="268"/>
      <c r="J19" s="268"/>
      <c r="K19" s="268"/>
      <c r="L19" s="268"/>
      <c r="M19" s="268"/>
      <c r="N19" s="269"/>
      <c r="O19" s="269"/>
      <c r="P19" s="270"/>
    </row>
    <row r="20" spans="2:16" ht="15">
      <c r="B20" s="257" t="s">
        <v>64</v>
      </c>
      <c r="C20" s="267">
        <f>C18+C19</f>
        <v>0</v>
      </c>
      <c r="D20" s="267">
        <f>D18+D19</f>
        <v>0</v>
      </c>
      <c r="E20" s="268"/>
      <c r="F20" s="268"/>
      <c r="G20" s="268"/>
      <c r="H20" s="268"/>
      <c r="I20" s="268"/>
      <c r="J20" s="268"/>
      <c r="K20" s="268"/>
      <c r="L20" s="268"/>
      <c r="M20" s="268"/>
      <c r="N20" s="271">
        <f>SUM(N5:N16)</f>
        <v>0</v>
      </c>
      <c r="O20" s="271">
        <f t="shared" ref="O20:P20" si="4">SUM(O5:O16)</f>
        <v>0</v>
      </c>
      <c r="P20" s="272">
        <f t="shared" si="4"/>
        <v>0</v>
      </c>
    </row>
    <row r="21" spans="2:16" ht="15">
      <c r="B21" s="273" t="s">
        <v>0</v>
      </c>
      <c r="C21" s="274">
        <f>+AVERAGE(C5:C16)</f>
        <v>0</v>
      </c>
      <c r="D21" s="274">
        <f>+AVERAGE(D5:D16)</f>
        <v>0</v>
      </c>
      <c r="E21" s="274">
        <f>AVERAGE(F5:K16)</f>
        <v>0</v>
      </c>
      <c r="F21" s="268"/>
      <c r="G21" s="268"/>
      <c r="H21" s="268"/>
      <c r="I21" s="268"/>
      <c r="J21" s="268"/>
      <c r="K21" s="268"/>
      <c r="L21" s="268"/>
      <c r="M21" s="268"/>
      <c r="N21" s="268"/>
      <c r="O21" s="268"/>
      <c r="P21" s="275"/>
    </row>
    <row r="22" spans="2:16" ht="15.75" thickBot="1">
      <c r="B22" s="1157" t="s">
        <v>136</v>
      </c>
      <c r="C22" s="1158"/>
      <c r="D22" s="276">
        <f>+D49+D76+D103+D130+D157</f>
        <v>0</v>
      </c>
      <c r="E22" s="1159"/>
      <c r="F22" s="1160"/>
      <c r="G22" s="1161"/>
      <c r="H22" s="277"/>
      <c r="I22" s="277"/>
      <c r="J22" s="277"/>
      <c r="K22" s="277"/>
      <c r="L22" s="277"/>
      <c r="M22" s="277"/>
      <c r="N22" s="277"/>
      <c r="O22" s="277"/>
      <c r="P22" s="278"/>
    </row>
    <row r="23" spans="2:16" ht="15" thickBot="1"/>
    <row r="24" spans="2:16" ht="15">
      <c r="B24" s="1162" t="s">
        <v>328</v>
      </c>
      <c r="C24" s="1163"/>
      <c r="D24" s="1164"/>
      <c r="E24" s="1163"/>
      <c r="F24" s="1163"/>
      <c r="G24" s="1163"/>
      <c r="H24" s="1163"/>
      <c r="I24" s="1163"/>
      <c r="J24" s="1163"/>
      <c r="K24" s="1163"/>
      <c r="L24" s="1163"/>
      <c r="M24" s="1163"/>
      <c r="N24" s="1163"/>
      <c r="O24" s="1163"/>
      <c r="P24" s="1165"/>
    </row>
    <row r="25" spans="2:16" ht="15">
      <c r="B25" s="1166" t="s">
        <v>329</v>
      </c>
      <c r="C25" s="1167"/>
      <c r="D25" s="1168"/>
      <c r="E25" s="1167"/>
      <c r="F25" s="1167"/>
      <c r="G25" s="1167"/>
      <c r="H25" s="1167"/>
      <c r="I25" s="1167"/>
      <c r="J25" s="1167"/>
      <c r="K25" s="1167"/>
      <c r="L25" s="1167"/>
      <c r="M25" s="1167"/>
      <c r="N25" s="1167"/>
      <c r="O25" s="1167"/>
      <c r="P25" s="1169"/>
    </row>
    <row r="26" spans="2:16" ht="15">
      <c r="B26" s="1177" t="s">
        <v>85</v>
      </c>
      <c r="C26" s="1178"/>
      <c r="D26" s="680"/>
      <c r="E26" s="680"/>
      <c r="F26" s="680"/>
      <c r="G26" s="680"/>
      <c r="H26" s="681"/>
      <c r="I26" s="1181" t="s">
        <v>79</v>
      </c>
      <c r="J26" s="1178"/>
      <c r="K26" s="1191"/>
      <c r="L26" s="1191"/>
      <c r="M26" s="1191"/>
      <c r="N26" s="1191"/>
      <c r="O26" s="1191"/>
      <c r="P26" s="1192"/>
    </row>
    <row r="27" spans="2:16" ht="15">
      <c r="B27" s="1177" t="s">
        <v>86</v>
      </c>
      <c r="C27" s="1178"/>
      <c r="D27" s="1179"/>
      <c r="E27" s="1179"/>
      <c r="F27" s="1179"/>
      <c r="G27" s="1179"/>
      <c r="H27" s="1180"/>
      <c r="I27" s="1181" t="s">
        <v>87</v>
      </c>
      <c r="J27" s="1178"/>
      <c r="K27" s="1191"/>
      <c r="L27" s="1191"/>
      <c r="M27" s="1191"/>
      <c r="N27" s="1191"/>
      <c r="O27" s="1191"/>
      <c r="P27" s="1192"/>
    </row>
    <row r="28" spans="2:16" ht="15">
      <c r="B28" s="1177" t="s">
        <v>88</v>
      </c>
      <c r="C28" s="1178"/>
      <c r="D28" s="1179"/>
      <c r="E28" s="1179"/>
      <c r="F28" s="1179"/>
      <c r="G28" s="1179"/>
      <c r="H28" s="1180"/>
      <c r="I28" s="1181" t="s">
        <v>89</v>
      </c>
      <c r="J28" s="1178"/>
      <c r="K28" s="1182"/>
      <c r="L28" s="1182"/>
      <c r="M28" s="1182"/>
      <c r="N28" s="1182"/>
      <c r="O28" s="1182"/>
      <c r="P28" s="1183"/>
    </row>
    <row r="29" spans="2:16" ht="15">
      <c r="B29" s="1184" t="s">
        <v>269</v>
      </c>
      <c r="C29" s="1185"/>
      <c r="D29" s="1186"/>
      <c r="E29" s="1187"/>
      <c r="F29" s="1187"/>
      <c r="G29" s="1187"/>
      <c r="H29" s="1188"/>
      <c r="I29" s="1189"/>
      <c r="J29" s="1180"/>
      <c r="K29" s="1189"/>
      <c r="L29" s="1179"/>
      <c r="M29" s="1179"/>
      <c r="N29" s="1179"/>
      <c r="O29" s="1179"/>
      <c r="P29" s="1190"/>
    </row>
    <row r="30" spans="2:16" ht="15">
      <c r="B30" s="256" t="s">
        <v>90</v>
      </c>
      <c r="C30" s="1170" t="s">
        <v>91</v>
      </c>
      <c r="D30" s="1171"/>
      <c r="E30" s="1170" t="s">
        <v>92</v>
      </c>
      <c r="F30" s="1172"/>
      <c r="G30" s="1172"/>
      <c r="H30" s="1172"/>
      <c r="I30" s="1172"/>
      <c r="J30" s="1172"/>
      <c r="K30" s="1171"/>
      <c r="L30" s="1173" t="s">
        <v>145</v>
      </c>
      <c r="M30" s="1173" t="s">
        <v>146</v>
      </c>
      <c r="N30" s="1170" t="s">
        <v>114</v>
      </c>
      <c r="O30" s="1171"/>
      <c r="P30" s="1175" t="s">
        <v>107</v>
      </c>
    </row>
    <row r="31" spans="2:16" ht="15">
      <c r="B31" s="257" t="s">
        <v>93</v>
      </c>
      <c r="C31" s="258" t="s">
        <v>94</v>
      </c>
      <c r="D31" s="258" t="s">
        <v>95</v>
      </c>
      <c r="E31" s="258" t="s">
        <v>111</v>
      </c>
      <c r="F31" s="258" t="s">
        <v>103</v>
      </c>
      <c r="G31" s="258" t="s">
        <v>104</v>
      </c>
      <c r="H31" s="258" t="s">
        <v>96</v>
      </c>
      <c r="I31" s="258" t="s">
        <v>105</v>
      </c>
      <c r="J31" s="258" t="s">
        <v>97</v>
      </c>
      <c r="K31" s="258" t="s">
        <v>106</v>
      </c>
      <c r="L31" s="1174"/>
      <c r="M31" s="1174"/>
      <c r="N31" s="258" t="s">
        <v>112</v>
      </c>
      <c r="O31" s="258" t="s">
        <v>113</v>
      </c>
      <c r="P31" s="1176"/>
    </row>
    <row r="32" spans="2:16" ht="15">
      <c r="B32" s="259">
        <v>43678</v>
      </c>
      <c r="C32" s="281"/>
      <c r="D32" s="281"/>
      <c r="E32" s="260" t="e">
        <f>SUM(F32:K32)/COUNT(F32:K32)</f>
        <v>#DIV/0!</v>
      </c>
      <c r="F32" s="282"/>
      <c r="G32" s="282"/>
      <c r="H32" s="282"/>
      <c r="I32" s="282"/>
      <c r="J32" s="282"/>
      <c r="K32" s="282"/>
      <c r="L32" s="283"/>
      <c r="M32" s="283"/>
      <c r="N32" s="284"/>
      <c r="O32" s="284"/>
      <c r="P32" s="265"/>
    </row>
    <row r="33" spans="2:16" ht="15">
      <c r="B33" s="262">
        <f>EDATE(B32,-1)</f>
        <v>43647</v>
      </c>
      <c r="C33" s="281"/>
      <c r="D33" s="281"/>
      <c r="E33" s="260" t="e">
        <f t="shared" ref="E33:E43" si="5">SUM(F33:K33)/COUNT(F33:K33)</f>
        <v>#DIV/0!</v>
      </c>
      <c r="F33" s="282"/>
      <c r="G33" s="282"/>
      <c r="H33" s="282"/>
      <c r="I33" s="282"/>
      <c r="J33" s="282"/>
      <c r="K33" s="282"/>
      <c r="L33" s="283"/>
      <c r="M33" s="283"/>
      <c r="N33" s="284"/>
      <c r="O33" s="284"/>
      <c r="P33" s="265"/>
    </row>
    <row r="34" spans="2:16" ht="15">
      <c r="B34" s="262">
        <f t="shared" ref="B34:B43" si="6">EDATE(B33,-1)</f>
        <v>43617</v>
      </c>
      <c r="C34" s="281"/>
      <c r="D34" s="281"/>
      <c r="E34" s="260" t="e">
        <f t="shared" si="5"/>
        <v>#DIV/0!</v>
      </c>
      <c r="F34" s="282"/>
      <c r="G34" s="282"/>
      <c r="H34" s="282"/>
      <c r="I34" s="282"/>
      <c r="J34" s="282"/>
      <c r="K34" s="282"/>
      <c r="L34" s="283"/>
      <c r="M34" s="283"/>
      <c r="N34" s="284"/>
      <c r="O34" s="284"/>
      <c r="P34" s="265"/>
    </row>
    <row r="35" spans="2:16" ht="15">
      <c r="B35" s="262">
        <f t="shared" si="6"/>
        <v>43586</v>
      </c>
      <c r="C35" s="281"/>
      <c r="D35" s="281"/>
      <c r="E35" s="260" t="e">
        <f t="shared" si="5"/>
        <v>#DIV/0!</v>
      </c>
      <c r="F35" s="282"/>
      <c r="G35" s="282"/>
      <c r="H35" s="282"/>
      <c r="I35" s="282"/>
      <c r="J35" s="282"/>
      <c r="K35" s="282"/>
      <c r="L35" s="283"/>
      <c r="M35" s="283"/>
      <c r="N35" s="284"/>
      <c r="O35" s="284"/>
      <c r="P35" s="265"/>
    </row>
    <row r="36" spans="2:16" ht="15">
      <c r="B36" s="262">
        <f t="shared" si="6"/>
        <v>43556</v>
      </c>
      <c r="C36" s="281"/>
      <c r="D36" s="281"/>
      <c r="E36" s="260" t="e">
        <f t="shared" si="5"/>
        <v>#DIV/0!</v>
      </c>
      <c r="F36" s="282"/>
      <c r="G36" s="282"/>
      <c r="H36" s="282"/>
      <c r="I36" s="282"/>
      <c r="J36" s="282"/>
      <c r="K36" s="282"/>
      <c r="L36" s="283"/>
      <c r="M36" s="283"/>
      <c r="N36" s="284"/>
      <c r="O36" s="284"/>
      <c r="P36" s="265"/>
    </row>
    <row r="37" spans="2:16" ht="15">
      <c r="B37" s="262">
        <f t="shared" si="6"/>
        <v>43525</v>
      </c>
      <c r="C37" s="281"/>
      <c r="D37" s="281"/>
      <c r="E37" s="260" t="e">
        <f t="shared" si="5"/>
        <v>#DIV/0!</v>
      </c>
      <c r="F37" s="282"/>
      <c r="G37" s="282"/>
      <c r="H37" s="282"/>
      <c r="I37" s="282"/>
      <c r="J37" s="282"/>
      <c r="K37" s="282"/>
      <c r="L37" s="283"/>
      <c r="M37" s="283"/>
      <c r="N37" s="284"/>
      <c r="O37" s="284"/>
      <c r="P37" s="265"/>
    </row>
    <row r="38" spans="2:16" ht="15">
      <c r="B38" s="262">
        <f t="shared" si="6"/>
        <v>43497</v>
      </c>
      <c r="C38" s="281"/>
      <c r="D38" s="281"/>
      <c r="E38" s="260" t="e">
        <f t="shared" si="5"/>
        <v>#DIV/0!</v>
      </c>
      <c r="F38" s="282"/>
      <c r="G38" s="282"/>
      <c r="H38" s="282"/>
      <c r="I38" s="282"/>
      <c r="J38" s="282"/>
      <c r="K38" s="282"/>
      <c r="L38" s="283"/>
      <c r="M38" s="283"/>
      <c r="N38" s="284"/>
      <c r="O38" s="284"/>
      <c r="P38" s="265"/>
    </row>
    <row r="39" spans="2:16" ht="15">
      <c r="B39" s="262">
        <f t="shared" si="6"/>
        <v>43466</v>
      </c>
      <c r="C39" s="281"/>
      <c r="D39" s="281"/>
      <c r="E39" s="260" t="e">
        <f t="shared" si="5"/>
        <v>#DIV/0!</v>
      </c>
      <c r="F39" s="282"/>
      <c r="G39" s="282"/>
      <c r="H39" s="282"/>
      <c r="I39" s="282"/>
      <c r="J39" s="282"/>
      <c r="K39" s="282"/>
      <c r="L39" s="283"/>
      <c r="M39" s="283"/>
      <c r="N39" s="284"/>
      <c r="O39" s="284"/>
      <c r="P39" s="265"/>
    </row>
    <row r="40" spans="2:16" ht="15">
      <c r="B40" s="262">
        <f t="shared" si="6"/>
        <v>43435</v>
      </c>
      <c r="C40" s="281"/>
      <c r="D40" s="281"/>
      <c r="E40" s="260" t="e">
        <f t="shared" si="5"/>
        <v>#DIV/0!</v>
      </c>
      <c r="F40" s="282"/>
      <c r="G40" s="282"/>
      <c r="H40" s="282"/>
      <c r="I40" s="282"/>
      <c r="J40" s="282"/>
      <c r="K40" s="282"/>
      <c r="L40" s="283"/>
      <c r="M40" s="283"/>
      <c r="N40" s="284"/>
      <c r="O40" s="284"/>
      <c r="P40" s="265"/>
    </row>
    <row r="41" spans="2:16" ht="15">
      <c r="B41" s="262">
        <f t="shared" si="6"/>
        <v>43405</v>
      </c>
      <c r="C41" s="281"/>
      <c r="D41" s="281"/>
      <c r="E41" s="260" t="e">
        <f t="shared" si="5"/>
        <v>#DIV/0!</v>
      </c>
      <c r="F41" s="282"/>
      <c r="G41" s="282"/>
      <c r="H41" s="282"/>
      <c r="I41" s="282"/>
      <c r="J41" s="282"/>
      <c r="K41" s="282"/>
      <c r="L41" s="283"/>
      <c r="M41" s="283"/>
      <c r="N41" s="284"/>
      <c r="O41" s="284"/>
      <c r="P41" s="265"/>
    </row>
    <row r="42" spans="2:16" ht="15">
      <c r="B42" s="262">
        <f t="shared" si="6"/>
        <v>43374</v>
      </c>
      <c r="C42" s="281"/>
      <c r="D42" s="281"/>
      <c r="E42" s="260" t="e">
        <f t="shared" si="5"/>
        <v>#DIV/0!</v>
      </c>
      <c r="F42" s="282"/>
      <c r="G42" s="282"/>
      <c r="H42" s="282"/>
      <c r="I42" s="282"/>
      <c r="J42" s="282"/>
      <c r="K42" s="282"/>
      <c r="L42" s="283"/>
      <c r="M42" s="283"/>
      <c r="N42" s="284"/>
      <c r="O42" s="284"/>
      <c r="P42" s="265"/>
    </row>
    <row r="43" spans="2:16" ht="15">
      <c r="B43" s="262">
        <f t="shared" si="6"/>
        <v>43344</v>
      </c>
      <c r="C43" s="281"/>
      <c r="D43" s="281"/>
      <c r="E43" s="260" t="e">
        <f t="shared" si="5"/>
        <v>#DIV/0!</v>
      </c>
      <c r="F43" s="282"/>
      <c r="G43" s="282"/>
      <c r="H43" s="282"/>
      <c r="I43" s="282"/>
      <c r="J43" s="282"/>
      <c r="K43" s="282"/>
      <c r="L43" s="283"/>
      <c r="M43" s="283"/>
      <c r="N43" s="284"/>
      <c r="O43" s="284"/>
      <c r="P43" s="265"/>
    </row>
    <row r="44" spans="2:16" ht="15">
      <c r="B44" s="255" t="s">
        <v>135</v>
      </c>
      <c r="C44" s="1155">
        <f>D49-D47+C47</f>
        <v>0</v>
      </c>
      <c r="D44" s="1156"/>
      <c r="E44" s="263"/>
      <c r="F44" s="263"/>
      <c r="G44" s="263"/>
      <c r="H44" s="263"/>
      <c r="I44" s="263"/>
      <c r="J44" s="263"/>
      <c r="K44" s="263"/>
      <c r="L44" s="263"/>
      <c r="M44" s="263"/>
      <c r="N44" s="264"/>
      <c r="O44" s="264"/>
      <c r="P44" s="265"/>
    </row>
    <row r="45" spans="2:16" ht="24">
      <c r="B45" s="266" t="s">
        <v>334</v>
      </c>
      <c r="C45" s="267">
        <f>SUM(C32:C43)</f>
        <v>0</v>
      </c>
      <c r="D45" s="267">
        <f>SUM(D32:D43)</f>
        <v>0</v>
      </c>
      <c r="E45" s="268"/>
      <c r="F45" s="268"/>
      <c r="G45" s="268"/>
      <c r="H45" s="268"/>
      <c r="I45" s="268"/>
      <c r="J45" s="268"/>
      <c r="K45" s="268"/>
      <c r="L45" s="268"/>
      <c r="M45" s="268"/>
      <c r="N45" s="269"/>
      <c r="O45" s="269"/>
      <c r="P45" s="270"/>
    </row>
    <row r="46" spans="2:16" ht="15">
      <c r="B46" s="257" t="s">
        <v>170</v>
      </c>
      <c r="C46" s="267"/>
      <c r="D46" s="267"/>
      <c r="E46" s="268"/>
      <c r="F46" s="268"/>
      <c r="G46" s="268"/>
      <c r="H46" s="268"/>
      <c r="I46" s="268"/>
      <c r="J46" s="268"/>
      <c r="K46" s="268"/>
      <c r="L46" s="268"/>
      <c r="M46" s="268"/>
      <c r="N46" s="269"/>
      <c r="O46" s="269"/>
      <c r="P46" s="270"/>
    </row>
    <row r="47" spans="2:16" ht="15">
      <c r="B47" s="257" t="s">
        <v>64</v>
      </c>
      <c r="C47" s="267">
        <f>C45+C46</f>
        <v>0</v>
      </c>
      <c r="D47" s="267">
        <f>D45+D46</f>
        <v>0</v>
      </c>
      <c r="E47" s="268"/>
      <c r="F47" s="268"/>
      <c r="G47" s="268"/>
      <c r="H47" s="268"/>
      <c r="I47" s="268"/>
      <c r="J47" s="268"/>
      <c r="K47" s="268"/>
      <c r="L47" s="268"/>
      <c r="M47" s="268"/>
      <c r="N47" s="271">
        <f>SUM(N32:N43)</f>
        <v>0</v>
      </c>
      <c r="O47" s="271">
        <f t="shared" ref="O47:P47" si="7">SUM(O32:O43)</f>
        <v>0</v>
      </c>
      <c r="P47" s="272">
        <f t="shared" si="7"/>
        <v>0</v>
      </c>
    </row>
    <row r="48" spans="2:16" ht="15">
      <c r="B48" s="273" t="s">
        <v>0</v>
      </c>
      <c r="C48" s="274" t="e">
        <f>+AVERAGE(C32:C43)</f>
        <v>#DIV/0!</v>
      </c>
      <c r="D48" s="274" t="e">
        <f>+AVERAGE(D32:D43)</f>
        <v>#DIV/0!</v>
      </c>
      <c r="E48" s="274" t="e">
        <f>AVERAGE(F32:K43)</f>
        <v>#DIV/0!</v>
      </c>
      <c r="F48" s="268"/>
      <c r="G48" s="268"/>
      <c r="H48" s="268"/>
      <c r="I48" s="268"/>
      <c r="J48" s="268"/>
      <c r="K48" s="268"/>
      <c r="L48" s="268"/>
      <c r="M48" s="268"/>
      <c r="N48" s="268"/>
      <c r="O48" s="268"/>
      <c r="P48" s="275"/>
    </row>
    <row r="49" spans="2:16" ht="15.75" thickBot="1">
      <c r="B49" s="1157" t="s">
        <v>136</v>
      </c>
      <c r="C49" s="1158"/>
      <c r="D49" s="276"/>
      <c r="E49" s="1159"/>
      <c r="F49" s="1160"/>
      <c r="G49" s="1161"/>
      <c r="H49" s="277"/>
      <c r="I49" s="277"/>
      <c r="J49" s="277"/>
      <c r="K49" s="277"/>
      <c r="L49" s="277"/>
      <c r="M49" s="277"/>
      <c r="N49" s="277"/>
      <c r="O49" s="277"/>
      <c r="P49" s="278"/>
    </row>
    <row r="50" spans="2:16" ht="15" thickBot="1"/>
    <row r="51" spans="2:16" ht="15">
      <c r="B51" s="1162" t="s">
        <v>330</v>
      </c>
      <c r="C51" s="1163"/>
      <c r="D51" s="1164"/>
      <c r="E51" s="1163"/>
      <c r="F51" s="1163"/>
      <c r="G51" s="1163"/>
      <c r="H51" s="1163"/>
      <c r="I51" s="1163"/>
      <c r="J51" s="1163"/>
      <c r="K51" s="1163"/>
      <c r="L51" s="1163"/>
      <c r="M51" s="1163"/>
      <c r="N51" s="1163"/>
      <c r="O51" s="1163"/>
      <c r="P51" s="1165"/>
    </row>
    <row r="52" spans="2:16" ht="15">
      <c r="B52" s="1166" t="s">
        <v>329</v>
      </c>
      <c r="C52" s="1167"/>
      <c r="D52" s="1168"/>
      <c r="E52" s="1167"/>
      <c r="F52" s="1167"/>
      <c r="G52" s="1167"/>
      <c r="H52" s="1167"/>
      <c r="I52" s="1167"/>
      <c r="J52" s="1167"/>
      <c r="K52" s="1167"/>
      <c r="L52" s="1167"/>
      <c r="M52" s="1167"/>
      <c r="N52" s="1167"/>
      <c r="O52" s="1167"/>
      <c r="P52" s="1169"/>
    </row>
    <row r="53" spans="2:16" ht="15">
      <c r="B53" s="1177" t="s">
        <v>85</v>
      </c>
      <c r="C53" s="1178"/>
      <c r="D53" s="680"/>
      <c r="E53" s="680"/>
      <c r="F53" s="680"/>
      <c r="G53" s="680"/>
      <c r="H53" s="681"/>
      <c r="I53" s="1181" t="s">
        <v>79</v>
      </c>
      <c r="J53" s="1178"/>
      <c r="K53" s="1191"/>
      <c r="L53" s="1191"/>
      <c r="M53" s="1191"/>
      <c r="N53" s="1191"/>
      <c r="O53" s="1191"/>
      <c r="P53" s="1192"/>
    </row>
    <row r="54" spans="2:16" ht="15">
      <c r="B54" s="1177" t="s">
        <v>86</v>
      </c>
      <c r="C54" s="1178"/>
      <c r="D54" s="1179"/>
      <c r="E54" s="1179"/>
      <c r="F54" s="1179"/>
      <c r="G54" s="1179"/>
      <c r="H54" s="1180"/>
      <c r="I54" s="1181" t="s">
        <v>87</v>
      </c>
      <c r="J54" s="1178"/>
      <c r="K54" s="1191"/>
      <c r="L54" s="1191"/>
      <c r="M54" s="1191"/>
      <c r="N54" s="1191"/>
      <c r="O54" s="1191"/>
      <c r="P54" s="1192"/>
    </row>
    <row r="55" spans="2:16" ht="15">
      <c r="B55" s="1177" t="s">
        <v>88</v>
      </c>
      <c r="C55" s="1178"/>
      <c r="D55" s="1179"/>
      <c r="E55" s="1179"/>
      <c r="F55" s="1179"/>
      <c r="G55" s="1179"/>
      <c r="H55" s="1180"/>
      <c r="I55" s="1181" t="s">
        <v>89</v>
      </c>
      <c r="J55" s="1178"/>
      <c r="K55" s="1182"/>
      <c r="L55" s="1182"/>
      <c r="M55" s="1182"/>
      <c r="N55" s="1182"/>
      <c r="O55" s="1182"/>
      <c r="P55" s="1183"/>
    </row>
    <row r="56" spans="2:16" ht="15">
      <c r="B56" s="1184" t="s">
        <v>269</v>
      </c>
      <c r="C56" s="1185"/>
      <c r="D56" s="1186"/>
      <c r="E56" s="1187"/>
      <c r="F56" s="1187"/>
      <c r="G56" s="1187"/>
      <c r="H56" s="1188"/>
      <c r="I56" s="1189"/>
      <c r="J56" s="1180"/>
      <c r="K56" s="1189"/>
      <c r="L56" s="1179"/>
      <c r="M56" s="1179"/>
      <c r="N56" s="1179"/>
      <c r="O56" s="1179"/>
      <c r="P56" s="1190"/>
    </row>
    <row r="57" spans="2:16" ht="15">
      <c r="B57" s="256" t="s">
        <v>90</v>
      </c>
      <c r="C57" s="1170" t="s">
        <v>91</v>
      </c>
      <c r="D57" s="1171"/>
      <c r="E57" s="1170" t="s">
        <v>92</v>
      </c>
      <c r="F57" s="1172"/>
      <c r="G57" s="1172"/>
      <c r="H57" s="1172"/>
      <c r="I57" s="1172"/>
      <c r="J57" s="1172"/>
      <c r="K57" s="1171"/>
      <c r="L57" s="1173" t="s">
        <v>145</v>
      </c>
      <c r="M57" s="1173" t="s">
        <v>146</v>
      </c>
      <c r="N57" s="1170" t="s">
        <v>114</v>
      </c>
      <c r="O57" s="1171"/>
      <c r="P57" s="1175" t="s">
        <v>107</v>
      </c>
    </row>
    <row r="58" spans="2:16" ht="15">
      <c r="B58" s="257" t="s">
        <v>93</v>
      </c>
      <c r="C58" s="258" t="s">
        <v>94</v>
      </c>
      <c r="D58" s="258" t="s">
        <v>95</v>
      </c>
      <c r="E58" s="258" t="s">
        <v>111</v>
      </c>
      <c r="F58" s="258" t="s">
        <v>103</v>
      </c>
      <c r="G58" s="258" t="s">
        <v>104</v>
      </c>
      <c r="H58" s="258" t="s">
        <v>96</v>
      </c>
      <c r="I58" s="258" t="s">
        <v>105</v>
      </c>
      <c r="J58" s="258" t="s">
        <v>97</v>
      </c>
      <c r="K58" s="258" t="s">
        <v>106</v>
      </c>
      <c r="L58" s="1174"/>
      <c r="M58" s="1174"/>
      <c r="N58" s="258" t="s">
        <v>112</v>
      </c>
      <c r="O58" s="258" t="s">
        <v>113</v>
      </c>
      <c r="P58" s="1176"/>
    </row>
    <row r="59" spans="2:16" ht="15">
      <c r="B59" s="259">
        <v>43678</v>
      </c>
      <c r="C59" s="281"/>
      <c r="D59" s="281"/>
      <c r="E59" s="260" t="e">
        <f>SUM(F59:K59)/COUNT(F59:K59)</f>
        <v>#DIV/0!</v>
      </c>
      <c r="F59" s="282"/>
      <c r="G59" s="282"/>
      <c r="H59" s="282"/>
      <c r="I59" s="282"/>
      <c r="J59" s="282"/>
      <c r="K59" s="282"/>
      <c r="L59" s="283"/>
      <c r="M59" s="283"/>
      <c r="N59" s="284"/>
      <c r="O59" s="284"/>
      <c r="P59" s="265"/>
    </row>
    <row r="60" spans="2:16" ht="15">
      <c r="B60" s="262">
        <f>EDATE(B59,-1)</f>
        <v>43647</v>
      </c>
      <c r="C60" s="281"/>
      <c r="D60" s="281"/>
      <c r="E60" s="260" t="e">
        <f t="shared" ref="E60:E70" si="8">SUM(F60:K60)/COUNT(F60:K60)</f>
        <v>#DIV/0!</v>
      </c>
      <c r="F60" s="282"/>
      <c r="G60" s="282"/>
      <c r="H60" s="282"/>
      <c r="I60" s="282"/>
      <c r="J60" s="282"/>
      <c r="K60" s="282"/>
      <c r="L60" s="283"/>
      <c r="M60" s="283"/>
      <c r="N60" s="284"/>
      <c r="O60" s="284"/>
      <c r="P60" s="265"/>
    </row>
    <row r="61" spans="2:16" ht="15">
      <c r="B61" s="262">
        <f t="shared" ref="B61:B70" si="9">EDATE(B60,-1)</f>
        <v>43617</v>
      </c>
      <c r="C61" s="281"/>
      <c r="D61" s="281"/>
      <c r="E61" s="260" t="e">
        <f t="shared" si="8"/>
        <v>#DIV/0!</v>
      </c>
      <c r="F61" s="282"/>
      <c r="G61" s="282"/>
      <c r="H61" s="282"/>
      <c r="I61" s="282"/>
      <c r="J61" s="282"/>
      <c r="K61" s="282"/>
      <c r="L61" s="283"/>
      <c r="M61" s="283"/>
      <c r="N61" s="284"/>
      <c r="O61" s="284"/>
      <c r="P61" s="265"/>
    </row>
    <row r="62" spans="2:16" ht="15">
      <c r="B62" s="262">
        <f t="shared" si="9"/>
        <v>43586</v>
      </c>
      <c r="C62" s="281"/>
      <c r="D62" s="281"/>
      <c r="E62" s="260" t="e">
        <f t="shared" si="8"/>
        <v>#DIV/0!</v>
      </c>
      <c r="F62" s="282"/>
      <c r="G62" s="282"/>
      <c r="H62" s="282"/>
      <c r="I62" s="282"/>
      <c r="J62" s="282"/>
      <c r="K62" s="282"/>
      <c r="L62" s="283"/>
      <c r="M62" s="283"/>
      <c r="N62" s="284"/>
      <c r="O62" s="284"/>
      <c r="P62" s="265"/>
    </row>
    <row r="63" spans="2:16" ht="15">
      <c r="B63" s="262">
        <f t="shared" si="9"/>
        <v>43556</v>
      </c>
      <c r="C63" s="281"/>
      <c r="D63" s="281"/>
      <c r="E63" s="260" t="e">
        <f t="shared" si="8"/>
        <v>#DIV/0!</v>
      </c>
      <c r="F63" s="282"/>
      <c r="G63" s="282"/>
      <c r="H63" s="282"/>
      <c r="I63" s="282"/>
      <c r="J63" s="282"/>
      <c r="K63" s="282"/>
      <c r="L63" s="283"/>
      <c r="M63" s="283"/>
      <c r="N63" s="284"/>
      <c r="O63" s="284"/>
      <c r="P63" s="265"/>
    </row>
    <row r="64" spans="2:16" ht="15">
      <c r="B64" s="262">
        <f t="shared" si="9"/>
        <v>43525</v>
      </c>
      <c r="C64" s="281"/>
      <c r="D64" s="281"/>
      <c r="E64" s="260" t="e">
        <f t="shared" si="8"/>
        <v>#DIV/0!</v>
      </c>
      <c r="F64" s="282"/>
      <c r="G64" s="282"/>
      <c r="H64" s="282"/>
      <c r="I64" s="282"/>
      <c r="J64" s="282"/>
      <c r="K64" s="282"/>
      <c r="L64" s="283"/>
      <c r="M64" s="283"/>
      <c r="N64" s="284"/>
      <c r="O64" s="284"/>
      <c r="P64" s="265"/>
    </row>
    <row r="65" spans="2:16" ht="15">
      <c r="B65" s="262">
        <f t="shared" si="9"/>
        <v>43497</v>
      </c>
      <c r="C65" s="281"/>
      <c r="D65" s="281"/>
      <c r="E65" s="260" t="e">
        <f t="shared" si="8"/>
        <v>#DIV/0!</v>
      </c>
      <c r="F65" s="282"/>
      <c r="G65" s="282"/>
      <c r="H65" s="282"/>
      <c r="I65" s="282"/>
      <c r="J65" s="282"/>
      <c r="K65" s="282"/>
      <c r="L65" s="283"/>
      <c r="M65" s="283"/>
      <c r="N65" s="284"/>
      <c r="O65" s="284"/>
      <c r="P65" s="265"/>
    </row>
    <row r="66" spans="2:16" ht="15">
      <c r="B66" s="262">
        <f t="shared" si="9"/>
        <v>43466</v>
      </c>
      <c r="C66" s="281"/>
      <c r="D66" s="281"/>
      <c r="E66" s="260" t="e">
        <f t="shared" si="8"/>
        <v>#DIV/0!</v>
      </c>
      <c r="F66" s="282"/>
      <c r="G66" s="282"/>
      <c r="H66" s="282"/>
      <c r="I66" s="282"/>
      <c r="J66" s="282"/>
      <c r="K66" s="282"/>
      <c r="L66" s="283"/>
      <c r="M66" s="283"/>
      <c r="N66" s="284"/>
      <c r="O66" s="284"/>
      <c r="P66" s="265"/>
    </row>
    <row r="67" spans="2:16" ht="15">
      <c r="B67" s="262">
        <f t="shared" si="9"/>
        <v>43435</v>
      </c>
      <c r="C67" s="281"/>
      <c r="D67" s="281"/>
      <c r="E67" s="260" t="e">
        <f t="shared" si="8"/>
        <v>#DIV/0!</v>
      </c>
      <c r="F67" s="282"/>
      <c r="G67" s="282"/>
      <c r="H67" s="282"/>
      <c r="I67" s="282"/>
      <c r="J67" s="282"/>
      <c r="K67" s="282"/>
      <c r="L67" s="283"/>
      <c r="M67" s="283"/>
      <c r="N67" s="284"/>
      <c r="O67" s="284"/>
      <c r="P67" s="265"/>
    </row>
    <row r="68" spans="2:16" ht="15">
      <c r="B68" s="262">
        <f t="shared" si="9"/>
        <v>43405</v>
      </c>
      <c r="C68" s="281"/>
      <c r="D68" s="281"/>
      <c r="E68" s="260" t="e">
        <f t="shared" si="8"/>
        <v>#DIV/0!</v>
      </c>
      <c r="F68" s="282"/>
      <c r="G68" s="282"/>
      <c r="H68" s="282"/>
      <c r="I68" s="282"/>
      <c r="J68" s="282"/>
      <c r="K68" s="282"/>
      <c r="L68" s="283"/>
      <c r="M68" s="283"/>
      <c r="N68" s="284"/>
      <c r="O68" s="284"/>
      <c r="P68" s="265"/>
    </row>
    <row r="69" spans="2:16" ht="15">
      <c r="B69" s="262">
        <f t="shared" si="9"/>
        <v>43374</v>
      </c>
      <c r="C69" s="281"/>
      <c r="D69" s="281"/>
      <c r="E69" s="260" t="e">
        <f t="shared" si="8"/>
        <v>#DIV/0!</v>
      </c>
      <c r="F69" s="282"/>
      <c r="G69" s="282"/>
      <c r="H69" s="282"/>
      <c r="I69" s="282"/>
      <c r="J69" s="282"/>
      <c r="K69" s="282"/>
      <c r="L69" s="283"/>
      <c r="M69" s="283"/>
      <c r="N69" s="284"/>
      <c r="O69" s="284"/>
      <c r="P69" s="265"/>
    </row>
    <row r="70" spans="2:16" ht="15">
      <c r="B70" s="262">
        <f t="shared" si="9"/>
        <v>43344</v>
      </c>
      <c r="C70" s="281"/>
      <c r="D70" s="281"/>
      <c r="E70" s="260" t="e">
        <f t="shared" si="8"/>
        <v>#DIV/0!</v>
      </c>
      <c r="F70" s="282"/>
      <c r="G70" s="282"/>
      <c r="H70" s="282"/>
      <c r="I70" s="282"/>
      <c r="J70" s="282"/>
      <c r="K70" s="282"/>
      <c r="L70" s="283"/>
      <c r="M70" s="283"/>
      <c r="N70" s="284"/>
      <c r="O70" s="284"/>
      <c r="P70" s="265"/>
    </row>
    <row r="71" spans="2:16" ht="15">
      <c r="B71" s="255" t="s">
        <v>135</v>
      </c>
      <c r="C71" s="1155">
        <f>D76-D74+C74</f>
        <v>0</v>
      </c>
      <c r="D71" s="1156"/>
      <c r="E71" s="263"/>
      <c r="F71" s="263"/>
      <c r="G71" s="263"/>
      <c r="H71" s="263"/>
      <c r="I71" s="263"/>
      <c r="J71" s="263"/>
      <c r="K71" s="263"/>
      <c r="L71" s="263"/>
      <c r="M71" s="263"/>
      <c r="N71" s="264"/>
      <c r="O71" s="264"/>
      <c r="P71" s="265"/>
    </row>
    <row r="72" spans="2:16" ht="24">
      <c r="B72" s="266" t="s">
        <v>334</v>
      </c>
      <c r="C72" s="267">
        <f>SUM(C59:C70)</f>
        <v>0</v>
      </c>
      <c r="D72" s="267">
        <f>SUM(D59:D70)</f>
        <v>0</v>
      </c>
      <c r="E72" s="268"/>
      <c r="F72" s="268"/>
      <c r="G72" s="268"/>
      <c r="H72" s="268"/>
      <c r="I72" s="268"/>
      <c r="J72" s="268"/>
      <c r="K72" s="268"/>
      <c r="L72" s="268"/>
      <c r="M72" s="268"/>
      <c r="N72" s="269"/>
      <c r="O72" s="269"/>
      <c r="P72" s="270"/>
    </row>
    <row r="73" spans="2:16" ht="15">
      <c r="B73" s="257" t="s">
        <v>170</v>
      </c>
      <c r="C73" s="267"/>
      <c r="D73" s="267"/>
      <c r="E73" s="268"/>
      <c r="F73" s="268"/>
      <c r="G73" s="268"/>
      <c r="H73" s="268"/>
      <c r="I73" s="268"/>
      <c r="J73" s="268"/>
      <c r="K73" s="268"/>
      <c r="L73" s="268"/>
      <c r="M73" s="268"/>
      <c r="N73" s="269"/>
      <c r="O73" s="269"/>
      <c r="P73" s="270"/>
    </row>
    <row r="74" spans="2:16" ht="15">
      <c r="B74" s="257" t="s">
        <v>64</v>
      </c>
      <c r="C74" s="267">
        <f>C72+C73</f>
        <v>0</v>
      </c>
      <c r="D74" s="267">
        <f>D72+D73</f>
        <v>0</v>
      </c>
      <c r="E74" s="268"/>
      <c r="F74" s="268"/>
      <c r="G74" s="268"/>
      <c r="H74" s="268"/>
      <c r="I74" s="268"/>
      <c r="J74" s="268"/>
      <c r="K74" s="268"/>
      <c r="L74" s="268"/>
      <c r="M74" s="268"/>
      <c r="N74" s="271">
        <f>SUM(N59:N70)</f>
        <v>0</v>
      </c>
      <c r="O74" s="271">
        <f t="shared" ref="O74:P74" si="10">SUM(O59:O70)</f>
        <v>0</v>
      </c>
      <c r="P74" s="272">
        <f t="shared" si="10"/>
        <v>0</v>
      </c>
    </row>
    <row r="75" spans="2:16" ht="15">
      <c r="B75" s="273" t="s">
        <v>0</v>
      </c>
      <c r="C75" s="274" t="e">
        <f>+AVERAGE(C59:C70)</f>
        <v>#DIV/0!</v>
      </c>
      <c r="D75" s="274" t="e">
        <f>+AVERAGE(D59:D70)</f>
        <v>#DIV/0!</v>
      </c>
      <c r="E75" s="274" t="e">
        <f>AVERAGE(F59:K70)</f>
        <v>#DIV/0!</v>
      </c>
      <c r="F75" s="268"/>
      <c r="G75" s="268"/>
      <c r="H75" s="268"/>
      <c r="I75" s="268"/>
      <c r="J75" s="268"/>
      <c r="K75" s="268"/>
      <c r="L75" s="268"/>
      <c r="M75" s="268"/>
      <c r="N75" s="268"/>
      <c r="O75" s="268"/>
      <c r="P75" s="275"/>
    </row>
    <row r="76" spans="2:16" ht="15.75" thickBot="1">
      <c r="B76" s="1157" t="s">
        <v>136</v>
      </c>
      <c r="C76" s="1158"/>
      <c r="D76" s="276"/>
      <c r="E76" s="1159"/>
      <c r="F76" s="1160"/>
      <c r="G76" s="1161"/>
      <c r="H76" s="277"/>
      <c r="I76" s="277"/>
      <c r="J76" s="277"/>
      <c r="K76" s="277"/>
      <c r="L76" s="277"/>
      <c r="M76" s="277"/>
      <c r="N76" s="277"/>
      <c r="O76" s="277"/>
      <c r="P76" s="278"/>
    </row>
    <row r="77" spans="2:16" ht="15" thickBot="1"/>
    <row r="78" spans="2:16" ht="15">
      <c r="B78" s="1162" t="s">
        <v>331</v>
      </c>
      <c r="C78" s="1163"/>
      <c r="D78" s="1164"/>
      <c r="E78" s="1163"/>
      <c r="F78" s="1163"/>
      <c r="G78" s="1163"/>
      <c r="H78" s="1163"/>
      <c r="I78" s="1163"/>
      <c r="J78" s="1163"/>
      <c r="K78" s="1163"/>
      <c r="L78" s="1163"/>
      <c r="M78" s="1163"/>
      <c r="N78" s="1163"/>
      <c r="O78" s="1163"/>
      <c r="P78" s="1165"/>
    </row>
    <row r="79" spans="2:16" ht="15">
      <c r="B79" s="1166" t="s">
        <v>329</v>
      </c>
      <c r="C79" s="1167"/>
      <c r="D79" s="1168"/>
      <c r="E79" s="1167"/>
      <c r="F79" s="1167"/>
      <c r="G79" s="1167"/>
      <c r="H79" s="1167"/>
      <c r="I79" s="1167"/>
      <c r="J79" s="1167"/>
      <c r="K79" s="1167"/>
      <c r="L79" s="1167"/>
      <c r="M79" s="1167"/>
      <c r="N79" s="1167"/>
      <c r="O79" s="1167"/>
      <c r="P79" s="1169"/>
    </row>
    <row r="80" spans="2:16" ht="15">
      <c r="B80" s="1177" t="s">
        <v>85</v>
      </c>
      <c r="C80" s="1178"/>
      <c r="D80" s="680"/>
      <c r="E80" s="680"/>
      <c r="F80" s="680"/>
      <c r="G80" s="680"/>
      <c r="H80" s="681"/>
      <c r="I80" s="1181" t="s">
        <v>79</v>
      </c>
      <c r="J80" s="1178"/>
      <c r="K80" s="1191"/>
      <c r="L80" s="1191"/>
      <c r="M80" s="1191"/>
      <c r="N80" s="1191"/>
      <c r="O80" s="1191"/>
      <c r="P80" s="1192"/>
    </row>
    <row r="81" spans="2:16" ht="15">
      <c r="B81" s="1177" t="s">
        <v>86</v>
      </c>
      <c r="C81" s="1178"/>
      <c r="D81" s="1179"/>
      <c r="E81" s="1179"/>
      <c r="F81" s="1179"/>
      <c r="G81" s="1179"/>
      <c r="H81" s="1180"/>
      <c r="I81" s="1181" t="s">
        <v>87</v>
      </c>
      <c r="J81" s="1178"/>
      <c r="K81" s="1191"/>
      <c r="L81" s="1191"/>
      <c r="M81" s="1191"/>
      <c r="N81" s="1191"/>
      <c r="O81" s="1191"/>
      <c r="P81" s="1192"/>
    </row>
    <row r="82" spans="2:16" ht="15">
      <c r="B82" s="1177" t="s">
        <v>88</v>
      </c>
      <c r="C82" s="1178"/>
      <c r="D82" s="1179"/>
      <c r="E82" s="1179"/>
      <c r="F82" s="1179"/>
      <c r="G82" s="1179"/>
      <c r="H82" s="1180"/>
      <c r="I82" s="1181" t="s">
        <v>89</v>
      </c>
      <c r="J82" s="1178"/>
      <c r="K82" s="1182"/>
      <c r="L82" s="1182"/>
      <c r="M82" s="1182"/>
      <c r="N82" s="1182"/>
      <c r="O82" s="1182"/>
      <c r="P82" s="1183"/>
    </row>
    <row r="83" spans="2:16" ht="15">
      <c r="B83" s="1184" t="s">
        <v>269</v>
      </c>
      <c r="C83" s="1185"/>
      <c r="D83" s="1186"/>
      <c r="E83" s="1187"/>
      <c r="F83" s="1187"/>
      <c r="G83" s="1187"/>
      <c r="H83" s="1188"/>
      <c r="I83" s="1189"/>
      <c r="J83" s="1180"/>
      <c r="K83" s="1189"/>
      <c r="L83" s="1179"/>
      <c r="M83" s="1179"/>
      <c r="N83" s="1179"/>
      <c r="O83" s="1179"/>
      <c r="P83" s="1190"/>
    </row>
    <row r="84" spans="2:16" ht="15">
      <c r="B84" s="256" t="s">
        <v>90</v>
      </c>
      <c r="C84" s="1170" t="s">
        <v>91</v>
      </c>
      <c r="D84" s="1171"/>
      <c r="E84" s="1170" t="s">
        <v>92</v>
      </c>
      <c r="F84" s="1172"/>
      <c r="G84" s="1172"/>
      <c r="H84" s="1172"/>
      <c r="I84" s="1172"/>
      <c r="J84" s="1172"/>
      <c r="K84" s="1171"/>
      <c r="L84" s="1173" t="s">
        <v>145</v>
      </c>
      <c r="M84" s="1173" t="s">
        <v>146</v>
      </c>
      <c r="N84" s="1170" t="s">
        <v>114</v>
      </c>
      <c r="O84" s="1171"/>
      <c r="P84" s="1175" t="s">
        <v>107</v>
      </c>
    </row>
    <row r="85" spans="2:16" ht="15">
      <c r="B85" s="257" t="s">
        <v>93</v>
      </c>
      <c r="C85" s="258" t="s">
        <v>94</v>
      </c>
      <c r="D85" s="258" t="s">
        <v>95</v>
      </c>
      <c r="E85" s="258" t="s">
        <v>111</v>
      </c>
      <c r="F85" s="258" t="s">
        <v>103</v>
      </c>
      <c r="G85" s="258" t="s">
        <v>104</v>
      </c>
      <c r="H85" s="258" t="s">
        <v>96</v>
      </c>
      <c r="I85" s="258" t="s">
        <v>105</v>
      </c>
      <c r="J85" s="258" t="s">
        <v>97</v>
      </c>
      <c r="K85" s="258" t="s">
        <v>106</v>
      </c>
      <c r="L85" s="1174"/>
      <c r="M85" s="1174"/>
      <c r="N85" s="258" t="s">
        <v>112</v>
      </c>
      <c r="O85" s="258" t="s">
        <v>113</v>
      </c>
      <c r="P85" s="1176"/>
    </row>
    <row r="86" spans="2:16" ht="15">
      <c r="B86" s="259">
        <v>43678</v>
      </c>
      <c r="C86" s="281"/>
      <c r="D86" s="281"/>
      <c r="E86" s="260" t="e">
        <f>SUM(F86:K86)/COUNT(F86:K86)</f>
        <v>#DIV/0!</v>
      </c>
      <c r="F86" s="282"/>
      <c r="G86" s="282"/>
      <c r="H86" s="282"/>
      <c r="I86" s="282"/>
      <c r="J86" s="282"/>
      <c r="K86" s="282"/>
      <c r="L86" s="283"/>
      <c r="M86" s="283"/>
      <c r="N86" s="284"/>
      <c r="O86" s="284"/>
      <c r="P86" s="265"/>
    </row>
    <row r="87" spans="2:16" ht="15">
      <c r="B87" s="262">
        <f>EDATE(B86,-1)</f>
        <v>43647</v>
      </c>
      <c r="C87" s="281"/>
      <c r="D87" s="281"/>
      <c r="E87" s="260" t="e">
        <f t="shared" ref="E87:E97" si="11">SUM(F87:K87)/COUNT(F87:K87)</f>
        <v>#DIV/0!</v>
      </c>
      <c r="F87" s="282"/>
      <c r="G87" s="282"/>
      <c r="H87" s="282"/>
      <c r="I87" s="282"/>
      <c r="J87" s="282"/>
      <c r="K87" s="282"/>
      <c r="L87" s="283"/>
      <c r="M87" s="283"/>
      <c r="N87" s="284"/>
      <c r="O87" s="284"/>
      <c r="P87" s="265"/>
    </row>
    <row r="88" spans="2:16" ht="15">
      <c r="B88" s="262">
        <f t="shared" ref="B88:B97" si="12">EDATE(B87,-1)</f>
        <v>43617</v>
      </c>
      <c r="C88" s="281"/>
      <c r="D88" s="281"/>
      <c r="E88" s="260" t="e">
        <f t="shared" si="11"/>
        <v>#DIV/0!</v>
      </c>
      <c r="F88" s="282"/>
      <c r="G88" s="282"/>
      <c r="H88" s="282"/>
      <c r="I88" s="282"/>
      <c r="J88" s="282"/>
      <c r="K88" s="282"/>
      <c r="L88" s="283"/>
      <c r="M88" s="283"/>
      <c r="N88" s="284"/>
      <c r="O88" s="284"/>
      <c r="P88" s="265"/>
    </row>
    <row r="89" spans="2:16" ht="15">
      <c r="B89" s="262">
        <f t="shared" si="12"/>
        <v>43586</v>
      </c>
      <c r="C89" s="281"/>
      <c r="D89" s="281"/>
      <c r="E89" s="260" t="e">
        <f t="shared" si="11"/>
        <v>#DIV/0!</v>
      </c>
      <c r="F89" s="282"/>
      <c r="G89" s="282"/>
      <c r="H89" s="282"/>
      <c r="I89" s="282"/>
      <c r="J89" s="282"/>
      <c r="K89" s="282"/>
      <c r="L89" s="283"/>
      <c r="M89" s="283"/>
      <c r="N89" s="284"/>
      <c r="O89" s="284"/>
      <c r="P89" s="265"/>
    </row>
    <row r="90" spans="2:16" ht="15">
      <c r="B90" s="262">
        <f t="shared" si="12"/>
        <v>43556</v>
      </c>
      <c r="C90" s="281"/>
      <c r="D90" s="281"/>
      <c r="E90" s="260" t="e">
        <f t="shared" si="11"/>
        <v>#DIV/0!</v>
      </c>
      <c r="F90" s="282"/>
      <c r="G90" s="282"/>
      <c r="H90" s="282"/>
      <c r="I90" s="282"/>
      <c r="J90" s="282"/>
      <c r="K90" s="282"/>
      <c r="L90" s="283"/>
      <c r="M90" s="283"/>
      <c r="N90" s="284"/>
      <c r="O90" s="284"/>
      <c r="P90" s="265"/>
    </row>
    <row r="91" spans="2:16" ht="15">
      <c r="B91" s="262">
        <f t="shared" si="12"/>
        <v>43525</v>
      </c>
      <c r="C91" s="281"/>
      <c r="D91" s="281"/>
      <c r="E91" s="260" t="e">
        <f t="shared" si="11"/>
        <v>#DIV/0!</v>
      </c>
      <c r="F91" s="282"/>
      <c r="G91" s="282"/>
      <c r="H91" s="282"/>
      <c r="I91" s="282"/>
      <c r="J91" s="282"/>
      <c r="K91" s="282"/>
      <c r="L91" s="283"/>
      <c r="M91" s="283"/>
      <c r="N91" s="284"/>
      <c r="O91" s="284"/>
      <c r="P91" s="265"/>
    </row>
    <row r="92" spans="2:16" ht="15">
      <c r="B92" s="262">
        <f t="shared" si="12"/>
        <v>43497</v>
      </c>
      <c r="C92" s="281"/>
      <c r="D92" s="281"/>
      <c r="E92" s="260" t="e">
        <f t="shared" si="11"/>
        <v>#DIV/0!</v>
      </c>
      <c r="F92" s="282"/>
      <c r="G92" s="282"/>
      <c r="H92" s="282"/>
      <c r="I92" s="282"/>
      <c r="J92" s="282"/>
      <c r="K92" s="282"/>
      <c r="L92" s="283"/>
      <c r="M92" s="283"/>
      <c r="N92" s="284"/>
      <c r="O92" s="284"/>
      <c r="P92" s="265"/>
    </row>
    <row r="93" spans="2:16" ht="15">
      <c r="B93" s="262">
        <f t="shared" si="12"/>
        <v>43466</v>
      </c>
      <c r="C93" s="281"/>
      <c r="D93" s="281"/>
      <c r="E93" s="260" t="e">
        <f t="shared" si="11"/>
        <v>#DIV/0!</v>
      </c>
      <c r="F93" s="282"/>
      <c r="G93" s="282"/>
      <c r="H93" s="282"/>
      <c r="I93" s="282"/>
      <c r="J93" s="282"/>
      <c r="K93" s="282"/>
      <c r="L93" s="283"/>
      <c r="M93" s="283"/>
      <c r="N93" s="284"/>
      <c r="O93" s="284"/>
      <c r="P93" s="265"/>
    </row>
    <row r="94" spans="2:16" ht="15">
      <c r="B94" s="262">
        <f t="shared" si="12"/>
        <v>43435</v>
      </c>
      <c r="C94" s="281"/>
      <c r="D94" s="281"/>
      <c r="E94" s="260" t="e">
        <f t="shared" si="11"/>
        <v>#DIV/0!</v>
      </c>
      <c r="F94" s="282"/>
      <c r="G94" s="282"/>
      <c r="H94" s="282"/>
      <c r="I94" s="282"/>
      <c r="J94" s="282"/>
      <c r="K94" s="282"/>
      <c r="L94" s="283"/>
      <c r="M94" s="283"/>
      <c r="N94" s="284"/>
      <c r="O94" s="284"/>
      <c r="P94" s="265"/>
    </row>
    <row r="95" spans="2:16" ht="15">
      <c r="B95" s="262">
        <f t="shared" si="12"/>
        <v>43405</v>
      </c>
      <c r="C95" s="281"/>
      <c r="D95" s="281"/>
      <c r="E95" s="260" t="e">
        <f t="shared" si="11"/>
        <v>#DIV/0!</v>
      </c>
      <c r="F95" s="282"/>
      <c r="G95" s="282"/>
      <c r="H95" s="282"/>
      <c r="I95" s="282"/>
      <c r="J95" s="282"/>
      <c r="K95" s="282"/>
      <c r="L95" s="283"/>
      <c r="M95" s="283"/>
      <c r="N95" s="284"/>
      <c r="O95" s="284"/>
      <c r="P95" s="265"/>
    </row>
    <row r="96" spans="2:16" ht="15">
      <c r="B96" s="262">
        <f t="shared" si="12"/>
        <v>43374</v>
      </c>
      <c r="C96" s="281"/>
      <c r="D96" s="281"/>
      <c r="E96" s="260" t="e">
        <f t="shared" si="11"/>
        <v>#DIV/0!</v>
      </c>
      <c r="F96" s="282"/>
      <c r="G96" s="282"/>
      <c r="H96" s="282"/>
      <c r="I96" s="282"/>
      <c r="J96" s="282"/>
      <c r="K96" s="282"/>
      <c r="L96" s="283"/>
      <c r="M96" s="283"/>
      <c r="N96" s="284"/>
      <c r="O96" s="284"/>
      <c r="P96" s="265"/>
    </row>
    <row r="97" spans="2:16" ht="15">
      <c r="B97" s="262">
        <f t="shared" si="12"/>
        <v>43344</v>
      </c>
      <c r="C97" s="281"/>
      <c r="D97" s="281"/>
      <c r="E97" s="260" t="e">
        <f t="shared" si="11"/>
        <v>#DIV/0!</v>
      </c>
      <c r="F97" s="282"/>
      <c r="G97" s="282"/>
      <c r="H97" s="282"/>
      <c r="I97" s="282"/>
      <c r="J97" s="282"/>
      <c r="K97" s="282"/>
      <c r="L97" s="283"/>
      <c r="M97" s="283"/>
      <c r="N97" s="284"/>
      <c r="O97" s="284"/>
      <c r="P97" s="265"/>
    </row>
    <row r="98" spans="2:16" ht="15">
      <c r="B98" s="255" t="s">
        <v>135</v>
      </c>
      <c r="C98" s="1155">
        <f>D103-D101+C101</f>
        <v>0</v>
      </c>
      <c r="D98" s="1156"/>
      <c r="E98" s="263"/>
      <c r="F98" s="263"/>
      <c r="G98" s="263"/>
      <c r="H98" s="263"/>
      <c r="I98" s="263"/>
      <c r="J98" s="263"/>
      <c r="K98" s="263"/>
      <c r="L98" s="263"/>
      <c r="M98" s="263"/>
      <c r="N98" s="264"/>
      <c r="O98" s="264"/>
      <c r="P98" s="265"/>
    </row>
    <row r="99" spans="2:16" ht="24">
      <c r="B99" s="266" t="s">
        <v>334</v>
      </c>
      <c r="C99" s="267">
        <f>SUM(C86:C97)</f>
        <v>0</v>
      </c>
      <c r="D99" s="267">
        <f>SUM(D86:D97)</f>
        <v>0</v>
      </c>
      <c r="E99" s="268"/>
      <c r="F99" s="268"/>
      <c r="G99" s="268"/>
      <c r="H99" s="268"/>
      <c r="I99" s="268"/>
      <c r="J99" s="268"/>
      <c r="K99" s="268"/>
      <c r="L99" s="268"/>
      <c r="M99" s="268"/>
      <c r="N99" s="269"/>
      <c r="O99" s="269"/>
      <c r="P99" s="270"/>
    </row>
    <row r="100" spans="2:16" ht="15">
      <c r="B100" s="257" t="s">
        <v>170</v>
      </c>
      <c r="C100" s="267"/>
      <c r="D100" s="267"/>
      <c r="E100" s="268"/>
      <c r="F100" s="268"/>
      <c r="G100" s="268"/>
      <c r="H100" s="268"/>
      <c r="I100" s="268"/>
      <c r="J100" s="268"/>
      <c r="K100" s="268"/>
      <c r="L100" s="268"/>
      <c r="M100" s="268"/>
      <c r="N100" s="269"/>
      <c r="O100" s="269"/>
      <c r="P100" s="270"/>
    </row>
    <row r="101" spans="2:16" ht="15">
      <c r="B101" s="257" t="s">
        <v>64</v>
      </c>
      <c r="C101" s="267">
        <f>C99+C100</f>
        <v>0</v>
      </c>
      <c r="D101" s="267">
        <f>D99+D100</f>
        <v>0</v>
      </c>
      <c r="E101" s="268"/>
      <c r="F101" s="268"/>
      <c r="G101" s="268"/>
      <c r="H101" s="268"/>
      <c r="I101" s="268"/>
      <c r="J101" s="268"/>
      <c r="K101" s="268"/>
      <c r="L101" s="268"/>
      <c r="M101" s="268"/>
      <c r="N101" s="271">
        <f>SUM(N86:N97)</f>
        <v>0</v>
      </c>
      <c r="O101" s="271">
        <f t="shared" ref="O101:P101" si="13">SUM(O86:O97)</f>
        <v>0</v>
      </c>
      <c r="P101" s="272">
        <f t="shared" si="13"/>
        <v>0</v>
      </c>
    </row>
    <row r="102" spans="2:16" ht="15">
      <c r="B102" s="273" t="s">
        <v>0</v>
      </c>
      <c r="C102" s="274" t="e">
        <f>+AVERAGE(C86:C97)</f>
        <v>#DIV/0!</v>
      </c>
      <c r="D102" s="274" t="e">
        <f>+AVERAGE(D86:D97)</f>
        <v>#DIV/0!</v>
      </c>
      <c r="E102" s="274" t="e">
        <f>AVERAGE(F86:K97)</f>
        <v>#DIV/0!</v>
      </c>
      <c r="F102" s="268"/>
      <c r="G102" s="268"/>
      <c r="H102" s="268"/>
      <c r="I102" s="268"/>
      <c r="J102" s="268"/>
      <c r="K102" s="268"/>
      <c r="L102" s="268"/>
      <c r="M102" s="268"/>
      <c r="N102" s="268"/>
      <c r="O102" s="268"/>
      <c r="P102" s="275"/>
    </row>
    <row r="103" spans="2:16" ht="15.75" thickBot="1">
      <c r="B103" s="1157" t="s">
        <v>136</v>
      </c>
      <c r="C103" s="1158"/>
      <c r="D103" s="276"/>
      <c r="E103" s="1159"/>
      <c r="F103" s="1160"/>
      <c r="G103" s="1161"/>
      <c r="H103" s="277"/>
      <c r="I103" s="277"/>
      <c r="J103" s="277"/>
      <c r="K103" s="277"/>
      <c r="L103" s="277"/>
      <c r="M103" s="277"/>
      <c r="N103" s="277"/>
      <c r="O103" s="277"/>
      <c r="P103" s="278"/>
    </row>
    <row r="104" spans="2:16" ht="15" thickBot="1"/>
    <row r="105" spans="2:16" ht="15">
      <c r="B105" s="1162" t="s">
        <v>332</v>
      </c>
      <c r="C105" s="1163"/>
      <c r="D105" s="1164"/>
      <c r="E105" s="1163"/>
      <c r="F105" s="1163"/>
      <c r="G105" s="1163"/>
      <c r="H105" s="1163"/>
      <c r="I105" s="1163"/>
      <c r="J105" s="1163"/>
      <c r="K105" s="1163"/>
      <c r="L105" s="1163"/>
      <c r="M105" s="1163"/>
      <c r="N105" s="1163"/>
      <c r="O105" s="1163"/>
      <c r="P105" s="1165"/>
    </row>
    <row r="106" spans="2:16" ht="15">
      <c r="B106" s="1166" t="s">
        <v>329</v>
      </c>
      <c r="C106" s="1167"/>
      <c r="D106" s="1168"/>
      <c r="E106" s="1167"/>
      <c r="F106" s="1167"/>
      <c r="G106" s="1167"/>
      <c r="H106" s="1167"/>
      <c r="I106" s="1167"/>
      <c r="J106" s="1167"/>
      <c r="K106" s="1167"/>
      <c r="L106" s="1167"/>
      <c r="M106" s="1167"/>
      <c r="N106" s="1167"/>
      <c r="O106" s="1167"/>
      <c r="P106" s="1169"/>
    </row>
    <row r="107" spans="2:16" ht="15">
      <c r="B107" s="1177" t="s">
        <v>85</v>
      </c>
      <c r="C107" s="1178"/>
      <c r="D107" s="680"/>
      <c r="E107" s="680"/>
      <c r="F107" s="680"/>
      <c r="G107" s="680"/>
      <c r="H107" s="681"/>
      <c r="I107" s="1181" t="s">
        <v>79</v>
      </c>
      <c r="J107" s="1178"/>
      <c r="K107" s="1191"/>
      <c r="L107" s="1191"/>
      <c r="M107" s="1191"/>
      <c r="N107" s="1191"/>
      <c r="O107" s="1191"/>
      <c r="P107" s="1192"/>
    </row>
    <row r="108" spans="2:16" ht="15">
      <c r="B108" s="1177" t="s">
        <v>86</v>
      </c>
      <c r="C108" s="1178"/>
      <c r="D108" s="1179"/>
      <c r="E108" s="1179"/>
      <c r="F108" s="1179"/>
      <c r="G108" s="1179"/>
      <c r="H108" s="1180"/>
      <c r="I108" s="1181" t="s">
        <v>87</v>
      </c>
      <c r="J108" s="1178"/>
      <c r="K108" s="1191"/>
      <c r="L108" s="1191"/>
      <c r="M108" s="1191"/>
      <c r="N108" s="1191"/>
      <c r="O108" s="1191"/>
      <c r="P108" s="1192"/>
    </row>
    <row r="109" spans="2:16" ht="15">
      <c r="B109" s="1177" t="s">
        <v>88</v>
      </c>
      <c r="C109" s="1178"/>
      <c r="D109" s="1179"/>
      <c r="E109" s="1179"/>
      <c r="F109" s="1179"/>
      <c r="G109" s="1179"/>
      <c r="H109" s="1180"/>
      <c r="I109" s="1181" t="s">
        <v>89</v>
      </c>
      <c r="J109" s="1178"/>
      <c r="K109" s="1182"/>
      <c r="L109" s="1182"/>
      <c r="M109" s="1182"/>
      <c r="N109" s="1182"/>
      <c r="O109" s="1182"/>
      <c r="P109" s="1183"/>
    </row>
    <row r="110" spans="2:16" ht="15">
      <c r="B110" s="1184" t="s">
        <v>269</v>
      </c>
      <c r="C110" s="1185"/>
      <c r="D110" s="1186"/>
      <c r="E110" s="1187"/>
      <c r="F110" s="1187"/>
      <c r="G110" s="1187"/>
      <c r="H110" s="1188"/>
      <c r="I110" s="1189"/>
      <c r="J110" s="1180"/>
      <c r="K110" s="1189"/>
      <c r="L110" s="1179"/>
      <c r="M110" s="1179"/>
      <c r="N110" s="1179"/>
      <c r="O110" s="1179"/>
      <c r="P110" s="1190"/>
    </row>
    <row r="111" spans="2:16" ht="15">
      <c r="B111" s="256" t="s">
        <v>90</v>
      </c>
      <c r="C111" s="1170" t="s">
        <v>91</v>
      </c>
      <c r="D111" s="1171"/>
      <c r="E111" s="1170" t="s">
        <v>92</v>
      </c>
      <c r="F111" s="1172"/>
      <c r="G111" s="1172"/>
      <c r="H111" s="1172"/>
      <c r="I111" s="1172"/>
      <c r="J111" s="1172"/>
      <c r="K111" s="1171"/>
      <c r="L111" s="1173" t="s">
        <v>145</v>
      </c>
      <c r="M111" s="1173" t="s">
        <v>146</v>
      </c>
      <c r="N111" s="1170" t="s">
        <v>114</v>
      </c>
      <c r="O111" s="1171"/>
      <c r="P111" s="1175" t="s">
        <v>107</v>
      </c>
    </row>
    <row r="112" spans="2:16" ht="15">
      <c r="B112" s="257" t="s">
        <v>93</v>
      </c>
      <c r="C112" s="258" t="s">
        <v>94</v>
      </c>
      <c r="D112" s="258" t="s">
        <v>95</v>
      </c>
      <c r="E112" s="258" t="s">
        <v>111</v>
      </c>
      <c r="F112" s="258" t="s">
        <v>103</v>
      </c>
      <c r="G112" s="258" t="s">
        <v>104</v>
      </c>
      <c r="H112" s="258" t="s">
        <v>96</v>
      </c>
      <c r="I112" s="258" t="s">
        <v>105</v>
      </c>
      <c r="J112" s="258" t="s">
        <v>97</v>
      </c>
      <c r="K112" s="258" t="s">
        <v>106</v>
      </c>
      <c r="L112" s="1174"/>
      <c r="M112" s="1174"/>
      <c r="N112" s="258" t="s">
        <v>112</v>
      </c>
      <c r="O112" s="258" t="s">
        <v>113</v>
      </c>
      <c r="P112" s="1176"/>
    </row>
    <row r="113" spans="2:16" ht="15">
      <c r="B113" s="259">
        <v>43678</v>
      </c>
      <c r="C113" s="281"/>
      <c r="D113" s="281"/>
      <c r="E113" s="260" t="e">
        <f>SUM(F113:K113)/COUNT(F113:K113)</f>
        <v>#DIV/0!</v>
      </c>
      <c r="F113" s="282"/>
      <c r="G113" s="282"/>
      <c r="H113" s="282"/>
      <c r="I113" s="282"/>
      <c r="J113" s="282"/>
      <c r="K113" s="282"/>
      <c r="L113" s="283"/>
      <c r="M113" s="283"/>
      <c r="N113" s="284"/>
      <c r="O113" s="284"/>
      <c r="P113" s="265"/>
    </row>
    <row r="114" spans="2:16" ht="15">
      <c r="B114" s="262">
        <f>EDATE(B113,-1)</f>
        <v>43647</v>
      </c>
      <c r="C114" s="281"/>
      <c r="D114" s="281"/>
      <c r="E114" s="260" t="e">
        <f t="shared" ref="E114:E124" si="14">SUM(F114:K114)/COUNT(F114:K114)</f>
        <v>#DIV/0!</v>
      </c>
      <c r="F114" s="282"/>
      <c r="G114" s="282"/>
      <c r="H114" s="282"/>
      <c r="I114" s="282"/>
      <c r="J114" s="282"/>
      <c r="K114" s="282"/>
      <c r="L114" s="283"/>
      <c r="M114" s="283"/>
      <c r="N114" s="284"/>
      <c r="O114" s="284"/>
      <c r="P114" s="265"/>
    </row>
    <row r="115" spans="2:16" ht="15">
      <c r="B115" s="262">
        <f t="shared" ref="B115:B124" si="15">EDATE(B114,-1)</f>
        <v>43617</v>
      </c>
      <c r="C115" s="281"/>
      <c r="D115" s="281"/>
      <c r="E115" s="260" t="e">
        <f t="shared" si="14"/>
        <v>#DIV/0!</v>
      </c>
      <c r="F115" s="282"/>
      <c r="G115" s="282"/>
      <c r="H115" s="282"/>
      <c r="I115" s="282"/>
      <c r="J115" s="282"/>
      <c r="K115" s="282"/>
      <c r="L115" s="283"/>
      <c r="M115" s="283"/>
      <c r="N115" s="284"/>
      <c r="O115" s="284"/>
      <c r="P115" s="265"/>
    </row>
    <row r="116" spans="2:16" ht="15">
      <c r="B116" s="262">
        <f t="shared" si="15"/>
        <v>43586</v>
      </c>
      <c r="C116" s="281"/>
      <c r="D116" s="281"/>
      <c r="E116" s="260" t="e">
        <f t="shared" si="14"/>
        <v>#DIV/0!</v>
      </c>
      <c r="F116" s="282"/>
      <c r="G116" s="282"/>
      <c r="H116" s="282"/>
      <c r="I116" s="282"/>
      <c r="J116" s="282"/>
      <c r="K116" s="282"/>
      <c r="L116" s="283"/>
      <c r="M116" s="283"/>
      <c r="N116" s="284"/>
      <c r="O116" s="284"/>
      <c r="P116" s="265"/>
    </row>
    <row r="117" spans="2:16" ht="15">
      <c r="B117" s="262">
        <f t="shared" si="15"/>
        <v>43556</v>
      </c>
      <c r="C117" s="281"/>
      <c r="D117" s="281"/>
      <c r="E117" s="260" t="e">
        <f t="shared" si="14"/>
        <v>#DIV/0!</v>
      </c>
      <c r="F117" s="282"/>
      <c r="G117" s="282"/>
      <c r="H117" s="282"/>
      <c r="I117" s="282"/>
      <c r="J117" s="282"/>
      <c r="K117" s="282"/>
      <c r="L117" s="283"/>
      <c r="M117" s="283"/>
      <c r="N117" s="284"/>
      <c r="O117" s="284"/>
      <c r="P117" s="265"/>
    </row>
    <row r="118" spans="2:16" ht="15">
      <c r="B118" s="262">
        <f t="shared" si="15"/>
        <v>43525</v>
      </c>
      <c r="C118" s="281"/>
      <c r="D118" s="281"/>
      <c r="E118" s="260" t="e">
        <f t="shared" si="14"/>
        <v>#DIV/0!</v>
      </c>
      <c r="F118" s="282"/>
      <c r="G118" s="282"/>
      <c r="H118" s="282"/>
      <c r="I118" s="282"/>
      <c r="J118" s="282"/>
      <c r="K118" s="282"/>
      <c r="L118" s="283"/>
      <c r="M118" s="283"/>
      <c r="N118" s="284"/>
      <c r="O118" s="284"/>
      <c r="P118" s="265"/>
    </row>
    <row r="119" spans="2:16" ht="15">
      <c r="B119" s="262">
        <f t="shared" si="15"/>
        <v>43497</v>
      </c>
      <c r="C119" s="281"/>
      <c r="D119" s="281"/>
      <c r="E119" s="260" t="e">
        <f t="shared" si="14"/>
        <v>#DIV/0!</v>
      </c>
      <c r="F119" s="282"/>
      <c r="G119" s="282"/>
      <c r="H119" s="282"/>
      <c r="I119" s="282"/>
      <c r="J119" s="282"/>
      <c r="K119" s="282"/>
      <c r="L119" s="283"/>
      <c r="M119" s="283"/>
      <c r="N119" s="284"/>
      <c r="O119" s="284"/>
      <c r="P119" s="265"/>
    </row>
    <row r="120" spans="2:16" ht="15">
      <c r="B120" s="262">
        <f t="shared" si="15"/>
        <v>43466</v>
      </c>
      <c r="C120" s="281"/>
      <c r="D120" s="281"/>
      <c r="E120" s="260" t="e">
        <f t="shared" si="14"/>
        <v>#DIV/0!</v>
      </c>
      <c r="F120" s="282"/>
      <c r="G120" s="282"/>
      <c r="H120" s="282"/>
      <c r="I120" s="282"/>
      <c r="J120" s="282"/>
      <c r="K120" s="282"/>
      <c r="L120" s="283"/>
      <c r="M120" s="283"/>
      <c r="N120" s="284"/>
      <c r="O120" s="284"/>
      <c r="P120" s="265"/>
    </row>
    <row r="121" spans="2:16" ht="15">
      <c r="B121" s="262">
        <f t="shared" si="15"/>
        <v>43435</v>
      </c>
      <c r="C121" s="281"/>
      <c r="D121" s="281"/>
      <c r="E121" s="260" t="e">
        <f t="shared" si="14"/>
        <v>#DIV/0!</v>
      </c>
      <c r="F121" s="282"/>
      <c r="G121" s="282"/>
      <c r="H121" s="282"/>
      <c r="I121" s="282"/>
      <c r="J121" s="282"/>
      <c r="K121" s="282"/>
      <c r="L121" s="283"/>
      <c r="M121" s="283"/>
      <c r="N121" s="284"/>
      <c r="O121" s="284"/>
      <c r="P121" s="265"/>
    </row>
    <row r="122" spans="2:16" ht="15">
      <c r="B122" s="262">
        <f t="shared" si="15"/>
        <v>43405</v>
      </c>
      <c r="C122" s="281"/>
      <c r="D122" s="281"/>
      <c r="E122" s="260" t="e">
        <f t="shared" si="14"/>
        <v>#DIV/0!</v>
      </c>
      <c r="F122" s="282"/>
      <c r="G122" s="282"/>
      <c r="H122" s="282"/>
      <c r="I122" s="282"/>
      <c r="J122" s="282"/>
      <c r="K122" s="282"/>
      <c r="L122" s="283"/>
      <c r="M122" s="283"/>
      <c r="N122" s="284"/>
      <c r="O122" s="284"/>
      <c r="P122" s="265"/>
    </row>
    <row r="123" spans="2:16" ht="15">
      <c r="B123" s="262">
        <f t="shared" si="15"/>
        <v>43374</v>
      </c>
      <c r="C123" s="281"/>
      <c r="D123" s="281"/>
      <c r="E123" s="260" t="e">
        <f t="shared" si="14"/>
        <v>#DIV/0!</v>
      </c>
      <c r="F123" s="282"/>
      <c r="G123" s="282"/>
      <c r="H123" s="282"/>
      <c r="I123" s="282"/>
      <c r="J123" s="282"/>
      <c r="K123" s="282"/>
      <c r="L123" s="283"/>
      <c r="M123" s="283"/>
      <c r="N123" s="284"/>
      <c r="O123" s="284"/>
      <c r="P123" s="265"/>
    </row>
    <row r="124" spans="2:16" ht="15">
      <c r="B124" s="262">
        <f t="shared" si="15"/>
        <v>43344</v>
      </c>
      <c r="C124" s="281"/>
      <c r="D124" s="281"/>
      <c r="E124" s="260" t="e">
        <f t="shared" si="14"/>
        <v>#DIV/0!</v>
      </c>
      <c r="F124" s="282"/>
      <c r="G124" s="282"/>
      <c r="H124" s="282"/>
      <c r="I124" s="282"/>
      <c r="J124" s="282"/>
      <c r="K124" s="282"/>
      <c r="L124" s="283"/>
      <c r="M124" s="283"/>
      <c r="N124" s="284"/>
      <c r="O124" s="284"/>
      <c r="P124" s="265"/>
    </row>
    <row r="125" spans="2:16" ht="15">
      <c r="B125" s="255" t="s">
        <v>135</v>
      </c>
      <c r="C125" s="1155">
        <f>D130-D128+C128</f>
        <v>0</v>
      </c>
      <c r="D125" s="1156"/>
      <c r="E125" s="263"/>
      <c r="F125" s="263"/>
      <c r="G125" s="263"/>
      <c r="H125" s="263"/>
      <c r="I125" s="263"/>
      <c r="J125" s="263"/>
      <c r="K125" s="263"/>
      <c r="L125" s="263"/>
      <c r="M125" s="263"/>
      <c r="N125" s="264"/>
      <c r="O125" s="264"/>
      <c r="P125" s="265"/>
    </row>
    <row r="126" spans="2:16" ht="24">
      <c r="B126" s="266" t="s">
        <v>334</v>
      </c>
      <c r="C126" s="267">
        <f>SUM(C113:C124)</f>
        <v>0</v>
      </c>
      <c r="D126" s="267">
        <f>SUM(D113:D124)</f>
        <v>0</v>
      </c>
      <c r="E126" s="268"/>
      <c r="F126" s="268"/>
      <c r="G126" s="268"/>
      <c r="H126" s="268"/>
      <c r="I126" s="268"/>
      <c r="J126" s="268"/>
      <c r="K126" s="268"/>
      <c r="L126" s="268"/>
      <c r="M126" s="268"/>
      <c r="N126" s="269"/>
      <c r="O126" s="269"/>
      <c r="P126" s="270"/>
    </row>
    <row r="127" spans="2:16" ht="15">
      <c r="B127" s="257" t="s">
        <v>170</v>
      </c>
      <c r="C127" s="267"/>
      <c r="D127" s="267"/>
      <c r="E127" s="268"/>
      <c r="F127" s="268"/>
      <c r="G127" s="268"/>
      <c r="H127" s="268"/>
      <c r="I127" s="268"/>
      <c r="J127" s="268"/>
      <c r="K127" s="268"/>
      <c r="L127" s="268"/>
      <c r="M127" s="268"/>
      <c r="N127" s="269"/>
      <c r="O127" s="269"/>
      <c r="P127" s="270"/>
    </row>
    <row r="128" spans="2:16" ht="15">
      <c r="B128" s="257" t="s">
        <v>64</v>
      </c>
      <c r="C128" s="267">
        <f>C126+C127</f>
        <v>0</v>
      </c>
      <c r="D128" s="267">
        <f>D126+D127</f>
        <v>0</v>
      </c>
      <c r="E128" s="268"/>
      <c r="F128" s="268"/>
      <c r="G128" s="268"/>
      <c r="H128" s="268"/>
      <c r="I128" s="268"/>
      <c r="J128" s="268"/>
      <c r="K128" s="268"/>
      <c r="L128" s="268"/>
      <c r="M128" s="268"/>
      <c r="N128" s="271">
        <f>SUM(N113:N124)</f>
        <v>0</v>
      </c>
      <c r="O128" s="271">
        <f t="shared" ref="O128:P128" si="16">SUM(O113:O124)</f>
        <v>0</v>
      </c>
      <c r="P128" s="272">
        <f t="shared" si="16"/>
        <v>0</v>
      </c>
    </row>
    <row r="129" spans="2:16" ht="15">
      <c r="B129" s="273" t="s">
        <v>0</v>
      </c>
      <c r="C129" s="274" t="e">
        <f>+AVERAGE(C113:C124)</f>
        <v>#DIV/0!</v>
      </c>
      <c r="D129" s="274" t="e">
        <f>+AVERAGE(D113:D124)</f>
        <v>#DIV/0!</v>
      </c>
      <c r="E129" s="274" t="e">
        <f>AVERAGE(F113:K124)</f>
        <v>#DIV/0!</v>
      </c>
      <c r="F129" s="268"/>
      <c r="G129" s="268"/>
      <c r="H129" s="268"/>
      <c r="I129" s="268"/>
      <c r="J129" s="268"/>
      <c r="K129" s="268"/>
      <c r="L129" s="268"/>
      <c r="M129" s="268"/>
      <c r="N129" s="268"/>
      <c r="O129" s="268"/>
      <c r="P129" s="275"/>
    </row>
    <row r="130" spans="2:16" ht="15.75" thickBot="1">
      <c r="B130" s="1157" t="s">
        <v>136</v>
      </c>
      <c r="C130" s="1158"/>
      <c r="D130" s="276"/>
      <c r="E130" s="1159"/>
      <c r="F130" s="1160"/>
      <c r="G130" s="1161"/>
      <c r="H130" s="277"/>
      <c r="I130" s="277"/>
      <c r="J130" s="277"/>
      <c r="K130" s="277"/>
      <c r="L130" s="277"/>
      <c r="M130" s="277"/>
      <c r="N130" s="277"/>
      <c r="O130" s="277"/>
      <c r="P130" s="278"/>
    </row>
    <row r="131" spans="2:16" ht="15" thickBot="1"/>
    <row r="132" spans="2:16" ht="15">
      <c r="B132" s="1162" t="s">
        <v>333</v>
      </c>
      <c r="C132" s="1163"/>
      <c r="D132" s="1164"/>
      <c r="E132" s="1163"/>
      <c r="F132" s="1163"/>
      <c r="G132" s="1163"/>
      <c r="H132" s="1163"/>
      <c r="I132" s="1163"/>
      <c r="J132" s="1163"/>
      <c r="K132" s="1163"/>
      <c r="L132" s="1163"/>
      <c r="M132" s="1163"/>
      <c r="N132" s="1163"/>
      <c r="O132" s="1163"/>
      <c r="P132" s="1165"/>
    </row>
    <row r="133" spans="2:16" ht="15">
      <c r="B133" s="1166" t="s">
        <v>329</v>
      </c>
      <c r="C133" s="1167"/>
      <c r="D133" s="1168"/>
      <c r="E133" s="1167"/>
      <c r="F133" s="1167"/>
      <c r="G133" s="1167"/>
      <c r="H133" s="1167"/>
      <c r="I133" s="1167"/>
      <c r="J133" s="1167"/>
      <c r="K133" s="1167"/>
      <c r="L133" s="1167"/>
      <c r="M133" s="1167"/>
      <c r="N133" s="1167"/>
      <c r="O133" s="1167"/>
      <c r="P133" s="1169"/>
    </row>
    <row r="134" spans="2:16" ht="15">
      <c r="B134" s="1177" t="s">
        <v>85</v>
      </c>
      <c r="C134" s="1178"/>
      <c r="D134" s="680"/>
      <c r="E134" s="680"/>
      <c r="F134" s="680"/>
      <c r="G134" s="680"/>
      <c r="H134" s="681"/>
      <c r="I134" s="1181" t="s">
        <v>79</v>
      </c>
      <c r="J134" s="1178"/>
      <c r="K134" s="1191"/>
      <c r="L134" s="1191"/>
      <c r="M134" s="1191"/>
      <c r="N134" s="1191"/>
      <c r="O134" s="1191"/>
      <c r="P134" s="1192"/>
    </row>
    <row r="135" spans="2:16" ht="15">
      <c r="B135" s="1177" t="s">
        <v>86</v>
      </c>
      <c r="C135" s="1178"/>
      <c r="D135" s="1179"/>
      <c r="E135" s="1179"/>
      <c r="F135" s="1179"/>
      <c r="G135" s="1179"/>
      <c r="H135" s="1180"/>
      <c r="I135" s="1181" t="s">
        <v>87</v>
      </c>
      <c r="J135" s="1178"/>
      <c r="K135" s="1191"/>
      <c r="L135" s="1191"/>
      <c r="M135" s="1191"/>
      <c r="N135" s="1191"/>
      <c r="O135" s="1191"/>
      <c r="P135" s="1192"/>
    </row>
    <row r="136" spans="2:16" ht="15">
      <c r="B136" s="1177" t="s">
        <v>88</v>
      </c>
      <c r="C136" s="1178"/>
      <c r="D136" s="1179"/>
      <c r="E136" s="1179"/>
      <c r="F136" s="1179"/>
      <c r="G136" s="1179"/>
      <c r="H136" s="1180"/>
      <c r="I136" s="1181" t="s">
        <v>89</v>
      </c>
      <c r="J136" s="1178"/>
      <c r="K136" s="1182"/>
      <c r="L136" s="1182"/>
      <c r="M136" s="1182"/>
      <c r="N136" s="1182"/>
      <c r="O136" s="1182"/>
      <c r="P136" s="1183"/>
    </row>
    <row r="137" spans="2:16" ht="15">
      <c r="B137" s="1184" t="s">
        <v>269</v>
      </c>
      <c r="C137" s="1185"/>
      <c r="D137" s="1186"/>
      <c r="E137" s="1187"/>
      <c r="F137" s="1187"/>
      <c r="G137" s="1187"/>
      <c r="H137" s="1188"/>
      <c r="I137" s="1189"/>
      <c r="J137" s="1180"/>
      <c r="K137" s="1189"/>
      <c r="L137" s="1179"/>
      <c r="M137" s="1179"/>
      <c r="N137" s="1179"/>
      <c r="O137" s="1179"/>
      <c r="P137" s="1190"/>
    </row>
    <row r="138" spans="2:16" ht="15">
      <c r="B138" s="256" t="s">
        <v>90</v>
      </c>
      <c r="C138" s="1170" t="s">
        <v>91</v>
      </c>
      <c r="D138" s="1171"/>
      <c r="E138" s="1170" t="s">
        <v>92</v>
      </c>
      <c r="F138" s="1172"/>
      <c r="G138" s="1172"/>
      <c r="H138" s="1172"/>
      <c r="I138" s="1172"/>
      <c r="J138" s="1172"/>
      <c r="K138" s="1171"/>
      <c r="L138" s="1173" t="s">
        <v>145</v>
      </c>
      <c r="M138" s="1173" t="s">
        <v>146</v>
      </c>
      <c r="N138" s="1170" t="s">
        <v>114</v>
      </c>
      <c r="O138" s="1171"/>
      <c r="P138" s="1175" t="s">
        <v>107</v>
      </c>
    </row>
    <row r="139" spans="2:16" ht="15">
      <c r="B139" s="257" t="s">
        <v>93</v>
      </c>
      <c r="C139" s="258" t="s">
        <v>94</v>
      </c>
      <c r="D139" s="258" t="s">
        <v>95</v>
      </c>
      <c r="E139" s="258" t="s">
        <v>111</v>
      </c>
      <c r="F139" s="258" t="s">
        <v>103</v>
      </c>
      <c r="G139" s="258" t="s">
        <v>104</v>
      </c>
      <c r="H139" s="258" t="s">
        <v>96</v>
      </c>
      <c r="I139" s="258" t="s">
        <v>105</v>
      </c>
      <c r="J139" s="258" t="s">
        <v>97</v>
      </c>
      <c r="K139" s="258" t="s">
        <v>106</v>
      </c>
      <c r="L139" s="1174"/>
      <c r="M139" s="1174"/>
      <c r="N139" s="258" t="s">
        <v>112</v>
      </c>
      <c r="O139" s="258" t="s">
        <v>113</v>
      </c>
      <c r="P139" s="1176"/>
    </row>
    <row r="140" spans="2:16" ht="15">
      <c r="B140" s="259">
        <v>43678</v>
      </c>
      <c r="C140" s="281"/>
      <c r="D140" s="281"/>
      <c r="E140" s="260" t="e">
        <f>SUM(F140:K140)/COUNT(F140:K140)</f>
        <v>#DIV/0!</v>
      </c>
      <c r="F140" s="282"/>
      <c r="G140" s="282"/>
      <c r="H140" s="282"/>
      <c r="I140" s="282"/>
      <c r="J140" s="282"/>
      <c r="K140" s="282"/>
      <c r="L140" s="283"/>
      <c r="M140" s="283"/>
      <c r="N140" s="284"/>
      <c r="O140" s="284"/>
      <c r="P140" s="265"/>
    </row>
    <row r="141" spans="2:16" ht="15">
      <c r="B141" s="262">
        <f>EDATE(B140,-1)</f>
        <v>43647</v>
      </c>
      <c r="C141" s="281"/>
      <c r="D141" s="281"/>
      <c r="E141" s="260" t="e">
        <f t="shared" ref="E141:E151" si="17">SUM(F141:K141)/COUNT(F141:K141)</f>
        <v>#DIV/0!</v>
      </c>
      <c r="F141" s="282"/>
      <c r="G141" s="282"/>
      <c r="H141" s="282"/>
      <c r="I141" s="282"/>
      <c r="J141" s="282"/>
      <c r="K141" s="282"/>
      <c r="L141" s="283"/>
      <c r="M141" s="283"/>
      <c r="N141" s="284"/>
      <c r="O141" s="284"/>
      <c r="P141" s="265"/>
    </row>
    <row r="142" spans="2:16" ht="15">
      <c r="B142" s="262">
        <f t="shared" ref="B142:B151" si="18">EDATE(B141,-1)</f>
        <v>43617</v>
      </c>
      <c r="C142" s="281"/>
      <c r="D142" s="281"/>
      <c r="E142" s="260" t="e">
        <f t="shared" si="17"/>
        <v>#DIV/0!</v>
      </c>
      <c r="F142" s="282"/>
      <c r="G142" s="282"/>
      <c r="H142" s="282"/>
      <c r="I142" s="282"/>
      <c r="J142" s="282"/>
      <c r="K142" s="282"/>
      <c r="L142" s="283"/>
      <c r="M142" s="283"/>
      <c r="N142" s="284"/>
      <c r="O142" s="284"/>
      <c r="P142" s="265"/>
    </row>
    <row r="143" spans="2:16" ht="15">
      <c r="B143" s="262">
        <f t="shared" si="18"/>
        <v>43586</v>
      </c>
      <c r="C143" s="281"/>
      <c r="D143" s="281"/>
      <c r="E143" s="260" t="e">
        <f t="shared" si="17"/>
        <v>#DIV/0!</v>
      </c>
      <c r="F143" s="282"/>
      <c r="G143" s="282"/>
      <c r="H143" s="282"/>
      <c r="I143" s="282"/>
      <c r="J143" s="282"/>
      <c r="K143" s="282"/>
      <c r="L143" s="283"/>
      <c r="M143" s="283"/>
      <c r="N143" s="284"/>
      <c r="O143" s="284"/>
      <c r="P143" s="265"/>
    </row>
    <row r="144" spans="2:16" ht="15">
      <c r="B144" s="262">
        <f t="shared" si="18"/>
        <v>43556</v>
      </c>
      <c r="C144" s="281"/>
      <c r="D144" s="281"/>
      <c r="E144" s="260" t="e">
        <f t="shared" si="17"/>
        <v>#DIV/0!</v>
      </c>
      <c r="F144" s="282"/>
      <c r="G144" s="282"/>
      <c r="H144" s="282"/>
      <c r="I144" s="282"/>
      <c r="J144" s="282"/>
      <c r="K144" s="282"/>
      <c r="L144" s="283"/>
      <c r="M144" s="283"/>
      <c r="N144" s="284"/>
      <c r="O144" s="284"/>
      <c r="P144" s="265"/>
    </row>
    <row r="145" spans="2:16" ht="15">
      <c r="B145" s="262">
        <f t="shared" si="18"/>
        <v>43525</v>
      </c>
      <c r="C145" s="281"/>
      <c r="D145" s="281"/>
      <c r="E145" s="260" t="e">
        <f t="shared" si="17"/>
        <v>#DIV/0!</v>
      </c>
      <c r="F145" s="282"/>
      <c r="G145" s="282"/>
      <c r="H145" s="282"/>
      <c r="I145" s="282"/>
      <c r="J145" s="282"/>
      <c r="K145" s="282"/>
      <c r="L145" s="283"/>
      <c r="M145" s="283"/>
      <c r="N145" s="284"/>
      <c r="O145" s="284"/>
      <c r="P145" s="265"/>
    </row>
    <row r="146" spans="2:16" ht="15">
      <c r="B146" s="262">
        <f t="shared" si="18"/>
        <v>43497</v>
      </c>
      <c r="C146" s="281"/>
      <c r="D146" s="281"/>
      <c r="E146" s="260" t="e">
        <f t="shared" si="17"/>
        <v>#DIV/0!</v>
      </c>
      <c r="F146" s="282"/>
      <c r="G146" s="282"/>
      <c r="H146" s="282"/>
      <c r="I146" s="282"/>
      <c r="J146" s="282"/>
      <c r="K146" s="282"/>
      <c r="L146" s="283"/>
      <c r="M146" s="283"/>
      <c r="N146" s="284"/>
      <c r="O146" s="284"/>
      <c r="P146" s="265"/>
    </row>
    <row r="147" spans="2:16" ht="15">
      <c r="B147" s="262">
        <f t="shared" si="18"/>
        <v>43466</v>
      </c>
      <c r="C147" s="281"/>
      <c r="D147" s="281"/>
      <c r="E147" s="260" t="e">
        <f t="shared" si="17"/>
        <v>#DIV/0!</v>
      </c>
      <c r="F147" s="282"/>
      <c r="G147" s="282"/>
      <c r="H147" s="282"/>
      <c r="I147" s="282"/>
      <c r="J147" s="282"/>
      <c r="K147" s="282"/>
      <c r="L147" s="283"/>
      <c r="M147" s="283"/>
      <c r="N147" s="284"/>
      <c r="O147" s="284"/>
      <c r="P147" s="265"/>
    </row>
    <row r="148" spans="2:16" ht="15">
      <c r="B148" s="262">
        <f t="shared" si="18"/>
        <v>43435</v>
      </c>
      <c r="C148" s="281"/>
      <c r="D148" s="281"/>
      <c r="E148" s="260" t="e">
        <f t="shared" si="17"/>
        <v>#DIV/0!</v>
      </c>
      <c r="F148" s="282"/>
      <c r="G148" s="282"/>
      <c r="H148" s="282"/>
      <c r="I148" s="282"/>
      <c r="J148" s="282"/>
      <c r="K148" s="282"/>
      <c r="L148" s="283"/>
      <c r="M148" s="283"/>
      <c r="N148" s="284"/>
      <c r="O148" s="284"/>
      <c r="P148" s="265"/>
    </row>
    <row r="149" spans="2:16" ht="15">
      <c r="B149" s="262">
        <f t="shared" si="18"/>
        <v>43405</v>
      </c>
      <c r="C149" s="281"/>
      <c r="D149" s="281"/>
      <c r="E149" s="260" t="e">
        <f t="shared" si="17"/>
        <v>#DIV/0!</v>
      </c>
      <c r="F149" s="282"/>
      <c r="G149" s="282"/>
      <c r="H149" s="282"/>
      <c r="I149" s="282"/>
      <c r="J149" s="282"/>
      <c r="K149" s="282"/>
      <c r="L149" s="283"/>
      <c r="M149" s="283"/>
      <c r="N149" s="284"/>
      <c r="O149" s="284"/>
      <c r="P149" s="265"/>
    </row>
    <row r="150" spans="2:16" ht="15">
      <c r="B150" s="262">
        <f t="shared" si="18"/>
        <v>43374</v>
      </c>
      <c r="C150" s="281"/>
      <c r="D150" s="281"/>
      <c r="E150" s="260" t="e">
        <f t="shared" si="17"/>
        <v>#DIV/0!</v>
      </c>
      <c r="F150" s="282"/>
      <c r="G150" s="282"/>
      <c r="H150" s="282"/>
      <c r="I150" s="282"/>
      <c r="J150" s="282"/>
      <c r="K150" s="282"/>
      <c r="L150" s="283"/>
      <c r="M150" s="283"/>
      <c r="N150" s="284"/>
      <c r="O150" s="284"/>
      <c r="P150" s="265"/>
    </row>
    <row r="151" spans="2:16" ht="15">
      <c r="B151" s="262">
        <f t="shared" si="18"/>
        <v>43344</v>
      </c>
      <c r="C151" s="281"/>
      <c r="D151" s="281"/>
      <c r="E151" s="260" t="e">
        <f t="shared" si="17"/>
        <v>#DIV/0!</v>
      </c>
      <c r="F151" s="282"/>
      <c r="G151" s="282"/>
      <c r="H151" s="282"/>
      <c r="I151" s="282"/>
      <c r="J151" s="282"/>
      <c r="K151" s="282"/>
      <c r="L151" s="283"/>
      <c r="M151" s="283"/>
      <c r="N151" s="284"/>
      <c r="O151" s="284"/>
      <c r="P151" s="265"/>
    </row>
    <row r="152" spans="2:16" ht="15">
      <c r="B152" s="255" t="s">
        <v>135</v>
      </c>
      <c r="C152" s="1155">
        <f>D157-D155+C155</f>
        <v>0</v>
      </c>
      <c r="D152" s="1156"/>
      <c r="E152" s="263"/>
      <c r="F152" s="263"/>
      <c r="G152" s="263"/>
      <c r="H152" s="263"/>
      <c r="I152" s="263"/>
      <c r="J152" s="263"/>
      <c r="K152" s="263"/>
      <c r="L152" s="263"/>
      <c r="M152" s="263"/>
      <c r="N152" s="264"/>
      <c r="O152" s="264"/>
      <c r="P152" s="265"/>
    </row>
    <row r="153" spans="2:16" ht="24">
      <c r="B153" s="266" t="s">
        <v>334</v>
      </c>
      <c r="C153" s="267">
        <f>SUM(C140:C151)</f>
        <v>0</v>
      </c>
      <c r="D153" s="267">
        <f>SUM(D140:D151)</f>
        <v>0</v>
      </c>
      <c r="E153" s="268"/>
      <c r="F153" s="268"/>
      <c r="G153" s="268"/>
      <c r="H153" s="268"/>
      <c r="I153" s="268"/>
      <c r="J153" s="268"/>
      <c r="K153" s="268"/>
      <c r="L153" s="268"/>
      <c r="M153" s="268"/>
      <c r="N153" s="269"/>
      <c r="O153" s="269"/>
      <c r="P153" s="270"/>
    </row>
    <row r="154" spans="2:16" ht="15">
      <c r="B154" s="257" t="s">
        <v>170</v>
      </c>
      <c r="C154" s="267"/>
      <c r="D154" s="267"/>
      <c r="E154" s="268"/>
      <c r="F154" s="268"/>
      <c r="G154" s="268"/>
      <c r="H154" s="268"/>
      <c r="I154" s="268"/>
      <c r="J154" s="268"/>
      <c r="K154" s="268"/>
      <c r="L154" s="268"/>
      <c r="M154" s="268"/>
      <c r="N154" s="269"/>
      <c r="O154" s="269"/>
      <c r="P154" s="270"/>
    </row>
    <row r="155" spans="2:16" ht="15">
      <c r="B155" s="257" t="s">
        <v>64</v>
      </c>
      <c r="C155" s="267">
        <f>C153+C154</f>
        <v>0</v>
      </c>
      <c r="D155" s="267">
        <f>D153+D154</f>
        <v>0</v>
      </c>
      <c r="E155" s="268"/>
      <c r="F155" s="268"/>
      <c r="G155" s="268"/>
      <c r="H155" s="268"/>
      <c r="I155" s="268"/>
      <c r="J155" s="268"/>
      <c r="K155" s="268"/>
      <c r="L155" s="268"/>
      <c r="M155" s="268"/>
      <c r="N155" s="271">
        <f>SUM(N140:N151)</f>
        <v>0</v>
      </c>
      <c r="O155" s="271">
        <f t="shared" ref="O155:P155" si="19">SUM(O140:O151)</f>
        <v>0</v>
      </c>
      <c r="P155" s="272">
        <f t="shared" si="19"/>
        <v>0</v>
      </c>
    </row>
    <row r="156" spans="2:16" ht="15">
      <c r="B156" s="273" t="s">
        <v>0</v>
      </c>
      <c r="C156" s="274" t="e">
        <f>+AVERAGE(C140:C151)</f>
        <v>#DIV/0!</v>
      </c>
      <c r="D156" s="274" t="e">
        <f>+AVERAGE(D140:D151)</f>
        <v>#DIV/0!</v>
      </c>
      <c r="E156" s="274" t="e">
        <f>AVERAGE(F140:K151)</f>
        <v>#DIV/0!</v>
      </c>
      <c r="F156" s="268"/>
      <c r="G156" s="268"/>
      <c r="H156" s="268"/>
      <c r="I156" s="268"/>
      <c r="J156" s="268"/>
      <c r="K156" s="268"/>
      <c r="L156" s="268"/>
      <c r="M156" s="268"/>
      <c r="N156" s="268"/>
      <c r="O156" s="268"/>
      <c r="P156" s="275"/>
    </row>
    <row r="157" spans="2:16" ht="15.75" thickBot="1">
      <c r="B157" s="1157" t="s">
        <v>136</v>
      </c>
      <c r="C157" s="1158"/>
      <c r="D157" s="276"/>
      <c r="E157" s="1159"/>
      <c r="F157" s="1160"/>
      <c r="G157" s="1161"/>
      <c r="H157" s="277"/>
      <c r="I157" s="277"/>
      <c r="J157" s="277"/>
      <c r="K157" s="277"/>
      <c r="L157" s="277"/>
      <c r="M157" s="277"/>
      <c r="N157" s="277"/>
      <c r="O157" s="277"/>
      <c r="P157" s="278"/>
    </row>
  </sheetData>
  <mergeCells count="151">
    <mergeCell ref="C152:D152"/>
    <mergeCell ref="B157:C157"/>
    <mergeCell ref="E157:G157"/>
    <mergeCell ref="C138:D138"/>
    <mergeCell ref="E138:K138"/>
    <mergeCell ref="L138:L139"/>
    <mergeCell ref="M138:M139"/>
    <mergeCell ref="N138:O138"/>
    <mergeCell ref="P138:P139"/>
    <mergeCell ref="B136:C136"/>
    <mergeCell ref="D136:H136"/>
    <mergeCell ref="I136:J136"/>
    <mergeCell ref="K136:P136"/>
    <mergeCell ref="B137:D137"/>
    <mergeCell ref="E137:H137"/>
    <mergeCell ref="I137:J137"/>
    <mergeCell ref="K137:P137"/>
    <mergeCell ref="B134:C134"/>
    <mergeCell ref="I134:J134"/>
    <mergeCell ref="K134:P134"/>
    <mergeCell ref="B135:C135"/>
    <mergeCell ref="D135:H135"/>
    <mergeCell ref="I135:J135"/>
    <mergeCell ref="K135:P135"/>
    <mergeCell ref="C125:D125"/>
    <mergeCell ref="B130:C130"/>
    <mergeCell ref="E130:G130"/>
    <mergeCell ref="B132:D132"/>
    <mergeCell ref="E132:P132"/>
    <mergeCell ref="B133:D133"/>
    <mergeCell ref="E133:P133"/>
    <mergeCell ref="C111:D111"/>
    <mergeCell ref="E111:K111"/>
    <mergeCell ref="L111:L112"/>
    <mergeCell ref="M111:M112"/>
    <mergeCell ref="N111:O111"/>
    <mergeCell ref="P111:P112"/>
    <mergeCell ref="B109:C109"/>
    <mergeCell ref="D109:H109"/>
    <mergeCell ref="I109:J109"/>
    <mergeCell ref="K109:P109"/>
    <mergeCell ref="B110:D110"/>
    <mergeCell ref="E110:H110"/>
    <mergeCell ref="I110:J110"/>
    <mergeCell ref="K110:P110"/>
    <mergeCell ref="B107:C107"/>
    <mergeCell ref="I107:J107"/>
    <mergeCell ref="K107:P107"/>
    <mergeCell ref="B108:C108"/>
    <mergeCell ref="D108:H108"/>
    <mergeCell ref="I108:J108"/>
    <mergeCell ref="K108:P108"/>
    <mergeCell ref="C98:D98"/>
    <mergeCell ref="B103:C103"/>
    <mergeCell ref="E103:G103"/>
    <mergeCell ref="B105:D105"/>
    <mergeCell ref="E105:P105"/>
    <mergeCell ref="B106:D106"/>
    <mergeCell ref="E106:P106"/>
    <mergeCell ref="C84:D84"/>
    <mergeCell ref="E84:K84"/>
    <mergeCell ref="L84:L85"/>
    <mergeCell ref="M84:M85"/>
    <mergeCell ref="N84:O84"/>
    <mergeCell ref="P84:P85"/>
    <mergeCell ref="B82:C82"/>
    <mergeCell ref="D82:H82"/>
    <mergeCell ref="I82:J82"/>
    <mergeCell ref="K82:P82"/>
    <mergeCell ref="B83:D83"/>
    <mergeCell ref="E83:H83"/>
    <mergeCell ref="I83:J83"/>
    <mergeCell ref="K83:P83"/>
    <mergeCell ref="B80:C80"/>
    <mergeCell ref="I80:J80"/>
    <mergeCell ref="K80:P80"/>
    <mergeCell ref="B81:C81"/>
    <mergeCell ref="D81:H81"/>
    <mergeCell ref="I81:J81"/>
    <mergeCell ref="K81:P81"/>
    <mergeCell ref="C71:D71"/>
    <mergeCell ref="B76:C76"/>
    <mergeCell ref="E76:G76"/>
    <mergeCell ref="B78:D78"/>
    <mergeCell ref="E78:P78"/>
    <mergeCell ref="B79:D79"/>
    <mergeCell ref="E79:P79"/>
    <mergeCell ref="C57:D57"/>
    <mergeCell ref="E57:K57"/>
    <mergeCell ref="L57:L58"/>
    <mergeCell ref="M57:M58"/>
    <mergeCell ref="N57:O57"/>
    <mergeCell ref="P57:P58"/>
    <mergeCell ref="B55:C55"/>
    <mergeCell ref="D55:H55"/>
    <mergeCell ref="I55:J55"/>
    <mergeCell ref="K55:P55"/>
    <mergeCell ref="B56:D56"/>
    <mergeCell ref="E56:H56"/>
    <mergeCell ref="I56:J56"/>
    <mergeCell ref="K56:P56"/>
    <mergeCell ref="B53:C53"/>
    <mergeCell ref="I53:J53"/>
    <mergeCell ref="K53:P53"/>
    <mergeCell ref="B54:C54"/>
    <mergeCell ref="D54:H54"/>
    <mergeCell ref="I54:J54"/>
    <mergeCell ref="K54:P54"/>
    <mergeCell ref="C44:D44"/>
    <mergeCell ref="B49:C49"/>
    <mergeCell ref="E49:G49"/>
    <mergeCell ref="B51:D51"/>
    <mergeCell ref="E51:P51"/>
    <mergeCell ref="B52:D52"/>
    <mergeCell ref="E52:P52"/>
    <mergeCell ref="C30:D30"/>
    <mergeCell ref="E30:K30"/>
    <mergeCell ref="L30:L31"/>
    <mergeCell ref="M30:M31"/>
    <mergeCell ref="N30:O30"/>
    <mergeCell ref="P30:P31"/>
    <mergeCell ref="B28:C28"/>
    <mergeCell ref="D28:H28"/>
    <mergeCell ref="I28:J28"/>
    <mergeCell ref="K28:P28"/>
    <mergeCell ref="B29:D29"/>
    <mergeCell ref="E29:H29"/>
    <mergeCell ref="I29:J29"/>
    <mergeCell ref="K29:P29"/>
    <mergeCell ref="B26:C26"/>
    <mergeCell ref="I26:J26"/>
    <mergeCell ref="K26:P26"/>
    <mergeCell ref="B27:C27"/>
    <mergeCell ref="D27:H27"/>
    <mergeCell ref="I27:J27"/>
    <mergeCell ref="K27:P27"/>
    <mergeCell ref="C17:D17"/>
    <mergeCell ref="B22:C22"/>
    <mergeCell ref="E22:G22"/>
    <mergeCell ref="B24:D24"/>
    <mergeCell ref="E24:P24"/>
    <mergeCell ref="B25:D25"/>
    <mergeCell ref="E25:P25"/>
    <mergeCell ref="B2:D2"/>
    <mergeCell ref="E2:P2"/>
    <mergeCell ref="C3:D3"/>
    <mergeCell ref="E3:K3"/>
    <mergeCell ref="L3:L4"/>
    <mergeCell ref="M3:M4"/>
    <mergeCell ref="N3:O3"/>
    <mergeCell ref="P3:P4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31F80-A206-4214-A135-9EFFFB508FA2}">
  <sheetPr codeName="Sheet18"/>
  <dimension ref="B1:P157"/>
  <sheetViews>
    <sheetView showGridLines="0" workbookViewId="0">
      <selection activeCell="H7" sqref="H7"/>
    </sheetView>
  </sheetViews>
  <sheetFormatPr defaultRowHeight="14.25"/>
  <cols>
    <col min="1" max="1" width="2.75" customWidth="1"/>
    <col min="2" max="2" width="8.625" customWidth="1"/>
    <col min="257" max="257" width="2.75" customWidth="1"/>
    <col min="258" max="258" width="8.625" customWidth="1"/>
    <col min="513" max="513" width="2.75" customWidth="1"/>
    <col min="514" max="514" width="8.625" customWidth="1"/>
    <col min="769" max="769" width="2.75" customWidth="1"/>
    <col min="770" max="770" width="8.625" customWidth="1"/>
    <col min="1025" max="1025" width="2.75" customWidth="1"/>
    <col min="1026" max="1026" width="8.625" customWidth="1"/>
    <col min="1281" max="1281" width="2.75" customWidth="1"/>
    <col min="1282" max="1282" width="8.625" customWidth="1"/>
    <col min="1537" max="1537" width="2.75" customWidth="1"/>
    <col min="1538" max="1538" width="8.625" customWidth="1"/>
    <col min="1793" max="1793" width="2.75" customWidth="1"/>
    <col min="1794" max="1794" width="8.625" customWidth="1"/>
    <col min="2049" max="2049" width="2.75" customWidth="1"/>
    <col min="2050" max="2050" width="8.625" customWidth="1"/>
    <col min="2305" max="2305" width="2.75" customWidth="1"/>
    <col min="2306" max="2306" width="8.625" customWidth="1"/>
    <col min="2561" max="2561" width="2.75" customWidth="1"/>
    <col min="2562" max="2562" width="8.625" customWidth="1"/>
    <col min="2817" max="2817" width="2.75" customWidth="1"/>
    <col min="2818" max="2818" width="8.625" customWidth="1"/>
    <col min="3073" max="3073" width="2.75" customWidth="1"/>
    <col min="3074" max="3074" width="8.625" customWidth="1"/>
    <col min="3329" max="3329" width="2.75" customWidth="1"/>
    <col min="3330" max="3330" width="8.625" customWidth="1"/>
    <col min="3585" max="3585" width="2.75" customWidth="1"/>
    <col min="3586" max="3586" width="8.625" customWidth="1"/>
    <col min="3841" max="3841" width="2.75" customWidth="1"/>
    <col min="3842" max="3842" width="8.625" customWidth="1"/>
    <col min="4097" max="4097" width="2.75" customWidth="1"/>
    <col min="4098" max="4098" width="8.625" customWidth="1"/>
    <col min="4353" max="4353" width="2.75" customWidth="1"/>
    <col min="4354" max="4354" width="8.625" customWidth="1"/>
    <col min="4609" max="4609" width="2.75" customWidth="1"/>
    <col min="4610" max="4610" width="8.625" customWidth="1"/>
    <col min="4865" max="4865" width="2.75" customWidth="1"/>
    <col min="4866" max="4866" width="8.625" customWidth="1"/>
    <col min="5121" max="5121" width="2.75" customWidth="1"/>
    <col min="5122" max="5122" width="8.625" customWidth="1"/>
    <col min="5377" max="5377" width="2.75" customWidth="1"/>
    <col min="5378" max="5378" width="8.625" customWidth="1"/>
    <col min="5633" max="5633" width="2.75" customWidth="1"/>
    <col min="5634" max="5634" width="8.625" customWidth="1"/>
    <col min="5889" max="5889" width="2.75" customWidth="1"/>
    <col min="5890" max="5890" width="8.625" customWidth="1"/>
    <col min="6145" max="6145" width="2.75" customWidth="1"/>
    <col min="6146" max="6146" width="8.625" customWidth="1"/>
    <col min="6401" max="6401" width="2.75" customWidth="1"/>
    <col min="6402" max="6402" width="8.625" customWidth="1"/>
    <col min="6657" max="6657" width="2.75" customWidth="1"/>
    <col min="6658" max="6658" width="8.625" customWidth="1"/>
    <col min="6913" max="6913" width="2.75" customWidth="1"/>
    <col min="6914" max="6914" width="8.625" customWidth="1"/>
    <col min="7169" max="7169" width="2.75" customWidth="1"/>
    <col min="7170" max="7170" width="8.625" customWidth="1"/>
    <col min="7425" max="7425" width="2.75" customWidth="1"/>
    <col min="7426" max="7426" width="8.625" customWidth="1"/>
    <col min="7681" max="7681" width="2.75" customWidth="1"/>
    <col min="7682" max="7682" width="8.625" customWidth="1"/>
    <col min="7937" max="7937" width="2.75" customWidth="1"/>
    <col min="7938" max="7938" width="8.625" customWidth="1"/>
    <col min="8193" max="8193" width="2.75" customWidth="1"/>
    <col min="8194" max="8194" width="8.625" customWidth="1"/>
    <col min="8449" max="8449" width="2.75" customWidth="1"/>
    <col min="8450" max="8450" width="8.625" customWidth="1"/>
    <col min="8705" max="8705" width="2.75" customWidth="1"/>
    <col min="8706" max="8706" width="8.625" customWidth="1"/>
    <col min="8961" max="8961" width="2.75" customWidth="1"/>
    <col min="8962" max="8962" width="8.625" customWidth="1"/>
    <col min="9217" max="9217" width="2.75" customWidth="1"/>
    <col min="9218" max="9218" width="8.625" customWidth="1"/>
    <col min="9473" max="9473" width="2.75" customWidth="1"/>
    <col min="9474" max="9474" width="8.625" customWidth="1"/>
    <col min="9729" max="9729" width="2.75" customWidth="1"/>
    <col min="9730" max="9730" width="8.625" customWidth="1"/>
    <col min="9985" max="9985" width="2.75" customWidth="1"/>
    <col min="9986" max="9986" width="8.625" customWidth="1"/>
    <col min="10241" max="10241" width="2.75" customWidth="1"/>
    <col min="10242" max="10242" width="8.625" customWidth="1"/>
    <col min="10497" max="10497" width="2.75" customWidth="1"/>
    <col min="10498" max="10498" width="8.625" customWidth="1"/>
    <col min="10753" max="10753" width="2.75" customWidth="1"/>
    <col min="10754" max="10754" width="8.625" customWidth="1"/>
    <col min="11009" max="11009" width="2.75" customWidth="1"/>
    <col min="11010" max="11010" width="8.625" customWidth="1"/>
    <col min="11265" max="11265" width="2.75" customWidth="1"/>
    <col min="11266" max="11266" width="8.625" customWidth="1"/>
    <col min="11521" max="11521" width="2.75" customWidth="1"/>
    <col min="11522" max="11522" width="8.625" customWidth="1"/>
    <col min="11777" max="11777" width="2.75" customWidth="1"/>
    <col min="11778" max="11778" width="8.625" customWidth="1"/>
    <col min="12033" max="12033" width="2.75" customWidth="1"/>
    <col min="12034" max="12034" width="8.625" customWidth="1"/>
    <col min="12289" max="12289" width="2.75" customWidth="1"/>
    <col min="12290" max="12290" width="8.625" customWidth="1"/>
    <col min="12545" max="12545" width="2.75" customWidth="1"/>
    <col min="12546" max="12546" width="8.625" customWidth="1"/>
    <col min="12801" max="12801" width="2.75" customWidth="1"/>
    <col min="12802" max="12802" width="8.625" customWidth="1"/>
    <col min="13057" max="13057" width="2.75" customWidth="1"/>
    <col min="13058" max="13058" width="8.625" customWidth="1"/>
    <col min="13313" max="13313" width="2.75" customWidth="1"/>
    <col min="13314" max="13314" width="8.625" customWidth="1"/>
    <col min="13569" max="13569" width="2.75" customWidth="1"/>
    <col min="13570" max="13570" width="8.625" customWidth="1"/>
    <col min="13825" max="13825" width="2.75" customWidth="1"/>
    <col min="13826" max="13826" width="8.625" customWidth="1"/>
    <col min="14081" max="14081" width="2.75" customWidth="1"/>
    <col min="14082" max="14082" width="8.625" customWidth="1"/>
    <col min="14337" max="14337" width="2.75" customWidth="1"/>
    <col min="14338" max="14338" width="8.625" customWidth="1"/>
    <col min="14593" max="14593" width="2.75" customWidth="1"/>
    <col min="14594" max="14594" width="8.625" customWidth="1"/>
    <col min="14849" max="14849" width="2.75" customWidth="1"/>
    <col min="14850" max="14850" width="8.625" customWidth="1"/>
    <col min="15105" max="15105" width="2.75" customWidth="1"/>
    <col min="15106" max="15106" width="8.625" customWidth="1"/>
    <col min="15361" max="15361" width="2.75" customWidth="1"/>
    <col min="15362" max="15362" width="8.625" customWidth="1"/>
    <col min="15617" max="15617" width="2.75" customWidth="1"/>
    <col min="15618" max="15618" width="8.625" customWidth="1"/>
    <col min="15873" max="15873" width="2.75" customWidth="1"/>
    <col min="15874" max="15874" width="8.625" customWidth="1"/>
    <col min="16129" max="16129" width="2.75" customWidth="1"/>
    <col min="16130" max="16130" width="8.625" customWidth="1"/>
  </cols>
  <sheetData>
    <row r="1" spans="2:16" ht="15" thickBot="1"/>
    <row r="2" spans="2:16" ht="15">
      <c r="B2" s="1162" t="s">
        <v>327</v>
      </c>
      <c r="C2" s="1163"/>
      <c r="D2" s="1164"/>
      <c r="E2" s="1163"/>
      <c r="F2" s="1163"/>
      <c r="G2" s="1163"/>
      <c r="H2" s="1163"/>
      <c r="I2" s="1163"/>
      <c r="J2" s="1163"/>
      <c r="K2" s="1163"/>
      <c r="L2" s="1163"/>
      <c r="M2" s="1163"/>
      <c r="N2" s="1163"/>
      <c r="O2" s="1163"/>
      <c r="P2" s="1165"/>
    </row>
    <row r="3" spans="2:16" ht="15">
      <c r="B3" s="256" t="s">
        <v>90</v>
      </c>
      <c r="C3" s="1170" t="s">
        <v>91</v>
      </c>
      <c r="D3" s="1171"/>
      <c r="E3" s="1170" t="s">
        <v>92</v>
      </c>
      <c r="F3" s="1172"/>
      <c r="G3" s="1172"/>
      <c r="H3" s="1172"/>
      <c r="I3" s="1172"/>
      <c r="J3" s="1172"/>
      <c r="K3" s="1171"/>
      <c r="L3" s="1173" t="s">
        <v>145</v>
      </c>
      <c r="M3" s="1173" t="s">
        <v>146</v>
      </c>
      <c r="N3" s="1170" t="s">
        <v>114</v>
      </c>
      <c r="O3" s="1171"/>
      <c r="P3" s="1175" t="s">
        <v>107</v>
      </c>
    </row>
    <row r="4" spans="2:16" ht="15">
      <c r="B4" s="257" t="s">
        <v>93</v>
      </c>
      <c r="C4" s="258" t="s">
        <v>94</v>
      </c>
      <c r="D4" s="258" t="s">
        <v>95</v>
      </c>
      <c r="E4" s="258" t="s">
        <v>111</v>
      </c>
      <c r="F4" s="258" t="s">
        <v>103</v>
      </c>
      <c r="G4" s="258" t="s">
        <v>104</v>
      </c>
      <c r="H4" s="258" t="s">
        <v>96</v>
      </c>
      <c r="I4" s="258" t="s">
        <v>105</v>
      </c>
      <c r="J4" s="258" t="s">
        <v>97</v>
      </c>
      <c r="K4" s="258" t="s">
        <v>106</v>
      </c>
      <c r="L4" s="1174"/>
      <c r="M4" s="1174"/>
      <c r="N4" s="258" t="s">
        <v>112</v>
      </c>
      <c r="O4" s="258" t="s">
        <v>113</v>
      </c>
      <c r="P4" s="1176"/>
    </row>
    <row r="5" spans="2:16" ht="15">
      <c r="B5" s="259">
        <f>MAX(B32,B59,B86,B113,B140)</f>
        <v>43678</v>
      </c>
      <c r="C5" s="254">
        <f>SUMIF($B$32:$B$157,$B5,C$32:C$157)</f>
        <v>0</v>
      </c>
      <c r="D5" s="254">
        <f>SUMIF($B$32:$B$157,$B5,D$32:D$157)</f>
        <v>0</v>
      </c>
      <c r="E5" s="260">
        <f>SUM(F5:K5)/COUNT(F5:K5)</f>
        <v>0</v>
      </c>
      <c r="F5" s="254">
        <f t="shared" ref="F5:P5" si="0">SUMIF($B$32:$B$157,$B5,F$32:F$157)</f>
        <v>0</v>
      </c>
      <c r="G5" s="254">
        <f t="shared" si="0"/>
        <v>0</v>
      </c>
      <c r="H5" s="254">
        <f t="shared" si="0"/>
        <v>0</v>
      </c>
      <c r="I5" s="254">
        <f t="shared" si="0"/>
        <v>0</v>
      </c>
      <c r="J5" s="254">
        <f t="shared" si="0"/>
        <v>0</v>
      </c>
      <c r="K5" s="254">
        <f t="shared" si="0"/>
        <v>0</v>
      </c>
      <c r="L5" s="291">
        <f t="shared" si="0"/>
        <v>0</v>
      </c>
      <c r="M5" s="291">
        <f t="shared" si="0"/>
        <v>0</v>
      </c>
      <c r="N5" s="291">
        <f t="shared" si="0"/>
        <v>0</v>
      </c>
      <c r="O5" s="291">
        <f t="shared" si="0"/>
        <v>0</v>
      </c>
      <c r="P5" s="261">
        <f t="shared" si="0"/>
        <v>0</v>
      </c>
    </row>
    <row r="6" spans="2:16" ht="15">
      <c r="B6" s="262">
        <f>EDATE(B5,-1)</f>
        <v>43647</v>
      </c>
      <c r="C6" s="254">
        <f t="shared" ref="C6:P16" si="1">SUMIF($B$32:$B$157,$B6,C$32:C$157)</f>
        <v>0</v>
      </c>
      <c r="D6" s="254">
        <f t="shared" si="1"/>
        <v>0</v>
      </c>
      <c r="E6" s="260">
        <f t="shared" ref="E6:E16" si="2">SUM(F6:K6)/COUNT(F6:K6)</f>
        <v>0</v>
      </c>
      <c r="F6" s="254">
        <f t="shared" si="1"/>
        <v>0</v>
      </c>
      <c r="G6" s="254">
        <f t="shared" si="1"/>
        <v>0</v>
      </c>
      <c r="H6" s="254">
        <f t="shared" si="1"/>
        <v>0</v>
      </c>
      <c r="I6" s="254">
        <f t="shared" si="1"/>
        <v>0</v>
      </c>
      <c r="J6" s="254">
        <f t="shared" si="1"/>
        <v>0</v>
      </c>
      <c r="K6" s="254">
        <f t="shared" si="1"/>
        <v>0</v>
      </c>
      <c r="L6" s="291">
        <f t="shared" si="1"/>
        <v>0</v>
      </c>
      <c r="M6" s="291">
        <f t="shared" si="1"/>
        <v>0</v>
      </c>
      <c r="N6" s="291">
        <f t="shared" si="1"/>
        <v>0</v>
      </c>
      <c r="O6" s="291">
        <f t="shared" si="1"/>
        <v>0</v>
      </c>
      <c r="P6" s="261">
        <f t="shared" si="1"/>
        <v>0</v>
      </c>
    </row>
    <row r="7" spans="2:16" ht="15">
      <c r="B7" s="262">
        <f t="shared" ref="B7:B16" si="3">EDATE(B6,-1)</f>
        <v>43617</v>
      </c>
      <c r="C7" s="254">
        <f t="shared" si="1"/>
        <v>0</v>
      </c>
      <c r="D7" s="254">
        <f t="shared" si="1"/>
        <v>0</v>
      </c>
      <c r="E7" s="260">
        <f t="shared" si="2"/>
        <v>0</v>
      </c>
      <c r="F7" s="254">
        <f t="shared" si="1"/>
        <v>0</v>
      </c>
      <c r="G7" s="254">
        <f t="shared" si="1"/>
        <v>0</v>
      </c>
      <c r="H7" s="254">
        <f t="shared" si="1"/>
        <v>0</v>
      </c>
      <c r="I7" s="254">
        <f t="shared" si="1"/>
        <v>0</v>
      </c>
      <c r="J7" s="254">
        <f t="shared" si="1"/>
        <v>0</v>
      </c>
      <c r="K7" s="254">
        <f t="shared" si="1"/>
        <v>0</v>
      </c>
      <c r="L7" s="291">
        <f t="shared" si="1"/>
        <v>0</v>
      </c>
      <c r="M7" s="291">
        <f t="shared" si="1"/>
        <v>0</v>
      </c>
      <c r="N7" s="291">
        <f t="shared" si="1"/>
        <v>0</v>
      </c>
      <c r="O7" s="291">
        <f t="shared" si="1"/>
        <v>0</v>
      </c>
      <c r="P7" s="261">
        <f t="shared" si="1"/>
        <v>0</v>
      </c>
    </row>
    <row r="8" spans="2:16" ht="15">
      <c r="B8" s="262">
        <f t="shared" si="3"/>
        <v>43586</v>
      </c>
      <c r="C8" s="254">
        <f t="shared" si="1"/>
        <v>0</v>
      </c>
      <c r="D8" s="254">
        <f t="shared" si="1"/>
        <v>0</v>
      </c>
      <c r="E8" s="260">
        <f t="shared" si="2"/>
        <v>0</v>
      </c>
      <c r="F8" s="254">
        <f t="shared" si="1"/>
        <v>0</v>
      </c>
      <c r="G8" s="254">
        <f t="shared" si="1"/>
        <v>0</v>
      </c>
      <c r="H8" s="254">
        <f t="shared" si="1"/>
        <v>0</v>
      </c>
      <c r="I8" s="254">
        <f t="shared" si="1"/>
        <v>0</v>
      </c>
      <c r="J8" s="254">
        <f t="shared" si="1"/>
        <v>0</v>
      </c>
      <c r="K8" s="254">
        <f t="shared" si="1"/>
        <v>0</v>
      </c>
      <c r="L8" s="291">
        <f t="shared" si="1"/>
        <v>0</v>
      </c>
      <c r="M8" s="291">
        <f t="shared" si="1"/>
        <v>0</v>
      </c>
      <c r="N8" s="291">
        <f t="shared" si="1"/>
        <v>0</v>
      </c>
      <c r="O8" s="291">
        <f t="shared" si="1"/>
        <v>0</v>
      </c>
      <c r="P8" s="261">
        <f t="shared" si="1"/>
        <v>0</v>
      </c>
    </row>
    <row r="9" spans="2:16" ht="15">
      <c r="B9" s="262">
        <f t="shared" si="3"/>
        <v>43556</v>
      </c>
      <c r="C9" s="254">
        <f t="shared" si="1"/>
        <v>0</v>
      </c>
      <c r="D9" s="254">
        <f t="shared" si="1"/>
        <v>0</v>
      </c>
      <c r="E9" s="260">
        <f t="shared" si="2"/>
        <v>0</v>
      </c>
      <c r="F9" s="254">
        <f t="shared" si="1"/>
        <v>0</v>
      </c>
      <c r="G9" s="254">
        <f t="shared" si="1"/>
        <v>0</v>
      </c>
      <c r="H9" s="254">
        <f t="shared" si="1"/>
        <v>0</v>
      </c>
      <c r="I9" s="254">
        <f t="shared" si="1"/>
        <v>0</v>
      </c>
      <c r="J9" s="254">
        <f t="shared" si="1"/>
        <v>0</v>
      </c>
      <c r="K9" s="254">
        <f t="shared" si="1"/>
        <v>0</v>
      </c>
      <c r="L9" s="291">
        <f t="shared" si="1"/>
        <v>0</v>
      </c>
      <c r="M9" s="291">
        <f t="shared" si="1"/>
        <v>0</v>
      </c>
      <c r="N9" s="291">
        <f t="shared" si="1"/>
        <v>0</v>
      </c>
      <c r="O9" s="291">
        <f t="shared" si="1"/>
        <v>0</v>
      </c>
      <c r="P9" s="261">
        <f t="shared" si="1"/>
        <v>0</v>
      </c>
    </row>
    <row r="10" spans="2:16" ht="15">
      <c r="B10" s="262">
        <f t="shared" si="3"/>
        <v>43525</v>
      </c>
      <c r="C10" s="254">
        <f t="shared" si="1"/>
        <v>0</v>
      </c>
      <c r="D10" s="254">
        <f t="shared" si="1"/>
        <v>0</v>
      </c>
      <c r="E10" s="260">
        <f t="shared" si="2"/>
        <v>0</v>
      </c>
      <c r="F10" s="254">
        <f t="shared" si="1"/>
        <v>0</v>
      </c>
      <c r="G10" s="254">
        <f t="shared" si="1"/>
        <v>0</v>
      </c>
      <c r="H10" s="254">
        <f t="shared" si="1"/>
        <v>0</v>
      </c>
      <c r="I10" s="254">
        <f t="shared" si="1"/>
        <v>0</v>
      </c>
      <c r="J10" s="254">
        <f t="shared" si="1"/>
        <v>0</v>
      </c>
      <c r="K10" s="254">
        <f t="shared" si="1"/>
        <v>0</v>
      </c>
      <c r="L10" s="291">
        <f t="shared" si="1"/>
        <v>0</v>
      </c>
      <c r="M10" s="291">
        <f t="shared" si="1"/>
        <v>0</v>
      </c>
      <c r="N10" s="291">
        <f t="shared" si="1"/>
        <v>0</v>
      </c>
      <c r="O10" s="291">
        <f t="shared" si="1"/>
        <v>0</v>
      </c>
      <c r="P10" s="261">
        <f t="shared" si="1"/>
        <v>0</v>
      </c>
    </row>
    <row r="11" spans="2:16" ht="15">
      <c r="B11" s="262">
        <f t="shared" si="3"/>
        <v>43497</v>
      </c>
      <c r="C11" s="254">
        <f t="shared" si="1"/>
        <v>0</v>
      </c>
      <c r="D11" s="254">
        <f t="shared" si="1"/>
        <v>0</v>
      </c>
      <c r="E11" s="260">
        <f t="shared" si="2"/>
        <v>0</v>
      </c>
      <c r="F11" s="254">
        <f t="shared" si="1"/>
        <v>0</v>
      </c>
      <c r="G11" s="254">
        <f t="shared" si="1"/>
        <v>0</v>
      </c>
      <c r="H11" s="254">
        <f t="shared" si="1"/>
        <v>0</v>
      </c>
      <c r="I11" s="254">
        <f t="shared" si="1"/>
        <v>0</v>
      </c>
      <c r="J11" s="254">
        <f t="shared" si="1"/>
        <v>0</v>
      </c>
      <c r="K11" s="254">
        <f t="shared" si="1"/>
        <v>0</v>
      </c>
      <c r="L11" s="291">
        <f t="shared" si="1"/>
        <v>0</v>
      </c>
      <c r="M11" s="291">
        <f t="shared" si="1"/>
        <v>0</v>
      </c>
      <c r="N11" s="291">
        <f t="shared" si="1"/>
        <v>0</v>
      </c>
      <c r="O11" s="291">
        <f t="shared" si="1"/>
        <v>0</v>
      </c>
      <c r="P11" s="261">
        <f t="shared" si="1"/>
        <v>0</v>
      </c>
    </row>
    <row r="12" spans="2:16" ht="15">
      <c r="B12" s="262">
        <f t="shared" si="3"/>
        <v>43466</v>
      </c>
      <c r="C12" s="254">
        <f t="shared" si="1"/>
        <v>0</v>
      </c>
      <c r="D12" s="254">
        <f t="shared" si="1"/>
        <v>0</v>
      </c>
      <c r="E12" s="260">
        <f t="shared" si="2"/>
        <v>0</v>
      </c>
      <c r="F12" s="254">
        <f t="shared" si="1"/>
        <v>0</v>
      </c>
      <c r="G12" s="254">
        <f t="shared" si="1"/>
        <v>0</v>
      </c>
      <c r="H12" s="254">
        <f t="shared" si="1"/>
        <v>0</v>
      </c>
      <c r="I12" s="254">
        <f t="shared" si="1"/>
        <v>0</v>
      </c>
      <c r="J12" s="254">
        <f t="shared" si="1"/>
        <v>0</v>
      </c>
      <c r="K12" s="254">
        <f t="shared" si="1"/>
        <v>0</v>
      </c>
      <c r="L12" s="291">
        <f t="shared" si="1"/>
        <v>0</v>
      </c>
      <c r="M12" s="291">
        <f t="shared" si="1"/>
        <v>0</v>
      </c>
      <c r="N12" s="291">
        <f t="shared" si="1"/>
        <v>0</v>
      </c>
      <c r="O12" s="291">
        <f t="shared" si="1"/>
        <v>0</v>
      </c>
      <c r="P12" s="261">
        <f t="shared" si="1"/>
        <v>0</v>
      </c>
    </row>
    <row r="13" spans="2:16" ht="15">
      <c r="B13" s="262">
        <f t="shared" si="3"/>
        <v>43435</v>
      </c>
      <c r="C13" s="254">
        <f t="shared" si="1"/>
        <v>0</v>
      </c>
      <c r="D13" s="254">
        <f t="shared" si="1"/>
        <v>0</v>
      </c>
      <c r="E13" s="260">
        <f t="shared" si="2"/>
        <v>0</v>
      </c>
      <c r="F13" s="254">
        <f t="shared" si="1"/>
        <v>0</v>
      </c>
      <c r="G13" s="254">
        <f t="shared" si="1"/>
        <v>0</v>
      </c>
      <c r="H13" s="254">
        <f t="shared" si="1"/>
        <v>0</v>
      </c>
      <c r="I13" s="254">
        <f t="shared" si="1"/>
        <v>0</v>
      </c>
      <c r="J13" s="254">
        <f t="shared" si="1"/>
        <v>0</v>
      </c>
      <c r="K13" s="254">
        <f t="shared" si="1"/>
        <v>0</v>
      </c>
      <c r="L13" s="291">
        <f t="shared" si="1"/>
        <v>0</v>
      </c>
      <c r="M13" s="291">
        <f t="shared" si="1"/>
        <v>0</v>
      </c>
      <c r="N13" s="291">
        <f t="shared" si="1"/>
        <v>0</v>
      </c>
      <c r="O13" s="291">
        <f t="shared" si="1"/>
        <v>0</v>
      </c>
      <c r="P13" s="261">
        <f t="shared" si="1"/>
        <v>0</v>
      </c>
    </row>
    <row r="14" spans="2:16" ht="15">
      <c r="B14" s="262">
        <f t="shared" si="3"/>
        <v>43405</v>
      </c>
      <c r="C14" s="254">
        <f t="shared" si="1"/>
        <v>0</v>
      </c>
      <c r="D14" s="254">
        <f t="shared" si="1"/>
        <v>0</v>
      </c>
      <c r="E14" s="260">
        <f t="shared" si="2"/>
        <v>0</v>
      </c>
      <c r="F14" s="254">
        <f t="shared" si="1"/>
        <v>0</v>
      </c>
      <c r="G14" s="254">
        <f t="shared" si="1"/>
        <v>0</v>
      </c>
      <c r="H14" s="254">
        <f t="shared" si="1"/>
        <v>0</v>
      </c>
      <c r="I14" s="254">
        <f t="shared" si="1"/>
        <v>0</v>
      </c>
      <c r="J14" s="254">
        <f t="shared" si="1"/>
        <v>0</v>
      </c>
      <c r="K14" s="254">
        <f t="shared" si="1"/>
        <v>0</v>
      </c>
      <c r="L14" s="291">
        <f t="shared" si="1"/>
        <v>0</v>
      </c>
      <c r="M14" s="291">
        <f t="shared" si="1"/>
        <v>0</v>
      </c>
      <c r="N14" s="291">
        <f t="shared" si="1"/>
        <v>0</v>
      </c>
      <c r="O14" s="291">
        <f t="shared" si="1"/>
        <v>0</v>
      </c>
      <c r="P14" s="261">
        <f t="shared" si="1"/>
        <v>0</v>
      </c>
    </row>
    <row r="15" spans="2:16" ht="15">
      <c r="B15" s="262">
        <f t="shared" si="3"/>
        <v>43374</v>
      </c>
      <c r="C15" s="254">
        <f t="shared" si="1"/>
        <v>0</v>
      </c>
      <c r="D15" s="254">
        <f t="shared" si="1"/>
        <v>0</v>
      </c>
      <c r="E15" s="260">
        <f t="shared" si="2"/>
        <v>0</v>
      </c>
      <c r="F15" s="254">
        <f t="shared" si="1"/>
        <v>0</v>
      </c>
      <c r="G15" s="254">
        <f t="shared" si="1"/>
        <v>0</v>
      </c>
      <c r="H15" s="254">
        <f t="shared" si="1"/>
        <v>0</v>
      </c>
      <c r="I15" s="254">
        <f t="shared" si="1"/>
        <v>0</v>
      </c>
      <c r="J15" s="254">
        <f t="shared" si="1"/>
        <v>0</v>
      </c>
      <c r="K15" s="254">
        <f t="shared" si="1"/>
        <v>0</v>
      </c>
      <c r="L15" s="291">
        <f t="shared" si="1"/>
        <v>0</v>
      </c>
      <c r="M15" s="291">
        <f t="shared" si="1"/>
        <v>0</v>
      </c>
      <c r="N15" s="291">
        <f t="shared" si="1"/>
        <v>0</v>
      </c>
      <c r="O15" s="291">
        <f t="shared" si="1"/>
        <v>0</v>
      </c>
      <c r="P15" s="261">
        <f t="shared" si="1"/>
        <v>0</v>
      </c>
    </row>
    <row r="16" spans="2:16" ht="15">
      <c r="B16" s="262">
        <f t="shared" si="3"/>
        <v>43344</v>
      </c>
      <c r="C16" s="254">
        <f t="shared" si="1"/>
        <v>0</v>
      </c>
      <c r="D16" s="254">
        <f t="shared" si="1"/>
        <v>0</v>
      </c>
      <c r="E16" s="260">
        <f t="shared" si="2"/>
        <v>0</v>
      </c>
      <c r="F16" s="254">
        <f t="shared" si="1"/>
        <v>0</v>
      </c>
      <c r="G16" s="254">
        <f t="shared" si="1"/>
        <v>0</v>
      </c>
      <c r="H16" s="254">
        <f t="shared" si="1"/>
        <v>0</v>
      </c>
      <c r="I16" s="254">
        <f t="shared" si="1"/>
        <v>0</v>
      </c>
      <c r="J16" s="254">
        <f t="shared" si="1"/>
        <v>0</v>
      </c>
      <c r="K16" s="254">
        <f t="shared" si="1"/>
        <v>0</v>
      </c>
      <c r="L16" s="291">
        <f t="shared" si="1"/>
        <v>0</v>
      </c>
      <c r="M16" s="291">
        <f t="shared" si="1"/>
        <v>0</v>
      </c>
      <c r="N16" s="291">
        <f t="shared" si="1"/>
        <v>0</v>
      </c>
      <c r="O16" s="291">
        <f t="shared" si="1"/>
        <v>0</v>
      </c>
      <c r="P16" s="261">
        <f t="shared" si="1"/>
        <v>0</v>
      </c>
    </row>
    <row r="17" spans="2:16" ht="15">
      <c r="B17" s="255" t="s">
        <v>135</v>
      </c>
      <c r="C17" s="1155">
        <f>D22-D20+C20</f>
        <v>0</v>
      </c>
      <c r="D17" s="1156"/>
      <c r="E17" s="263"/>
      <c r="F17" s="263"/>
      <c r="G17" s="263"/>
      <c r="H17" s="263"/>
      <c r="I17" s="263"/>
      <c r="J17" s="263"/>
      <c r="K17" s="263"/>
      <c r="L17" s="263"/>
      <c r="M17" s="263"/>
      <c r="N17" s="264"/>
      <c r="O17" s="264"/>
      <c r="P17" s="265"/>
    </row>
    <row r="18" spans="2:16" ht="24">
      <c r="B18" s="266" t="s">
        <v>334</v>
      </c>
      <c r="C18" s="267">
        <f>SUM(C5:C16)</f>
        <v>0</v>
      </c>
      <c r="D18" s="267">
        <f>SUM(D5:D16)</f>
        <v>0</v>
      </c>
      <c r="E18" s="268"/>
      <c r="F18" s="268"/>
      <c r="G18" s="268"/>
      <c r="H18" s="268"/>
      <c r="I18" s="268"/>
      <c r="J18" s="268"/>
      <c r="K18" s="268"/>
      <c r="L18" s="268"/>
      <c r="M18" s="268"/>
      <c r="N18" s="269"/>
      <c r="O18" s="269"/>
      <c r="P18" s="270"/>
    </row>
    <row r="19" spans="2:16" ht="15">
      <c r="B19" s="257" t="s">
        <v>170</v>
      </c>
      <c r="C19" s="267">
        <f>+C46+C73+C100+C127+C154</f>
        <v>0</v>
      </c>
      <c r="D19" s="267">
        <f>+D46+D73+D100+D127+D154</f>
        <v>0</v>
      </c>
      <c r="E19" s="268"/>
      <c r="F19" s="268"/>
      <c r="G19" s="268"/>
      <c r="H19" s="268"/>
      <c r="I19" s="268"/>
      <c r="J19" s="268"/>
      <c r="K19" s="268"/>
      <c r="L19" s="268"/>
      <c r="M19" s="268"/>
      <c r="N19" s="269"/>
      <c r="O19" s="269"/>
      <c r="P19" s="270"/>
    </row>
    <row r="20" spans="2:16" ht="15">
      <c r="B20" s="257" t="s">
        <v>64</v>
      </c>
      <c r="C20" s="267">
        <f>C18+C19</f>
        <v>0</v>
      </c>
      <c r="D20" s="267">
        <f>D18+D19</f>
        <v>0</v>
      </c>
      <c r="E20" s="268"/>
      <c r="F20" s="268"/>
      <c r="G20" s="268"/>
      <c r="H20" s="268"/>
      <c r="I20" s="268"/>
      <c r="J20" s="268"/>
      <c r="K20" s="268"/>
      <c r="L20" s="268"/>
      <c r="M20" s="268"/>
      <c r="N20" s="271">
        <f>SUM(N5:N16)</f>
        <v>0</v>
      </c>
      <c r="O20" s="271">
        <f t="shared" ref="O20:P20" si="4">SUM(O5:O16)</f>
        <v>0</v>
      </c>
      <c r="P20" s="272">
        <f t="shared" si="4"/>
        <v>0</v>
      </c>
    </row>
    <row r="21" spans="2:16" ht="15">
      <c r="B21" s="273" t="s">
        <v>0</v>
      </c>
      <c r="C21" s="274">
        <f>+AVERAGE(C5:C16)</f>
        <v>0</v>
      </c>
      <c r="D21" s="274">
        <f>+AVERAGE(D5:D16)</f>
        <v>0</v>
      </c>
      <c r="E21" s="274">
        <f>AVERAGE(F5:K16)</f>
        <v>0</v>
      </c>
      <c r="F21" s="268"/>
      <c r="G21" s="268"/>
      <c r="H21" s="268"/>
      <c r="I21" s="268"/>
      <c r="J21" s="268"/>
      <c r="K21" s="268"/>
      <c r="L21" s="268"/>
      <c r="M21" s="268"/>
      <c r="N21" s="268"/>
      <c r="O21" s="268"/>
      <c r="P21" s="275"/>
    </row>
    <row r="22" spans="2:16" ht="15.75" thickBot="1">
      <c r="B22" s="1157" t="s">
        <v>136</v>
      </c>
      <c r="C22" s="1158"/>
      <c r="D22" s="276">
        <f>+D49+D76+D103+D130+D157</f>
        <v>0</v>
      </c>
      <c r="E22" s="1159"/>
      <c r="F22" s="1160"/>
      <c r="G22" s="1161"/>
      <c r="H22" s="277"/>
      <c r="I22" s="277"/>
      <c r="J22" s="277"/>
      <c r="K22" s="277"/>
      <c r="L22" s="277"/>
      <c r="M22" s="277"/>
      <c r="N22" s="277"/>
      <c r="O22" s="277"/>
      <c r="P22" s="278"/>
    </row>
    <row r="23" spans="2:16" ht="15" thickBot="1"/>
    <row r="24" spans="2:16" ht="15">
      <c r="B24" s="1162" t="s">
        <v>328</v>
      </c>
      <c r="C24" s="1163"/>
      <c r="D24" s="1164"/>
      <c r="E24" s="1163"/>
      <c r="F24" s="1163"/>
      <c r="G24" s="1163"/>
      <c r="H24" s="1163"/>
      <c r="I24" s="1163"/>
      <c r="J24" s="1163"/>
      <c r="K24" s="1163"/>
      <c r="L24" s="1163"/>
      <c r="M24" s="1163"/>
      <c r="N24" s="1163"/>
      <c r="O24" s="1163"/>
      <c r="P24" s="1165"/>
    </row>
    <row r="25" spans="2:16" ht="15">
      <c r="B25" s="1166" t="s">
        <v>329</v>
      </c>
      <c r="C25" s="1167"/>
      <c r="D25" s="1168"/>
      <c r="E25" s="1167"/>
      <c r="F25" s="1167"/>
      <c r="G25" s="1167"/>
      <c r="H25" s="1167"/>
      <c r="I25" s="1167"/>
      <c r="J25" s="1167"/>
      <c r="K25" s="1167"/>
      <c r="L25" s="1167"/>
      <c r="M25" s="1167"/>
      <c r="N25" s="1167"/>
      <c r="O25" s="1167"/>
      <c r="P25" s="1169"/>
    </row>
    <row r="26" spans="2:16" ht="15">
      <c r="B26" s="1177" t="s">
        <v>85</v>
      </c>
      <c r="C26" s="1178"/>
      <c r="D26" s="279"/>
      <c r="E26" s="279"/>
      <c r="F26" s="279"/>
      <c r="G26" s="279"/>
      <c r="H26" s="280"/>
      <c r="I26" s="1181" t="s">
        <v>79</v>
      </c>
      <c r="J26" s="1178"/>
      <c r="K26" s="1191"/>
      <c r="L26" s="1191"/>
      <c r="M26" s="1191"/>
      <c r="N26" s="1191"/>
      <c r="O26" s="1191"/>
      <c r="P26" s="1192"/>
    </row>
    <row r="27" spans="2:16" ht="15">
      <c r="B27" s="1177" t="s">
        <v>86</v>
      </c>
      <c r="C27" s="1178"/>
      <c r="D27" s="1179"/>
      <c r="E27" s="1179"/>
      <c r="F27" s="1179"/>
      <c r="G27" s="1179"/>
      <c r="H27" s="1180"/>
      <c r="I27" s="1181" t="s">
        <v>87</v>
      </c>
      <c r="J27" s="1178"/>
      <c r="K27" s="1191"/>
      <c r="L27" s="1191"/>
      <c r="M27" s="1191"/>
      <c r="N27" s="1191"/>
      <c r="O27" s="1191"/>
      <c r="P27" s="1192"/>
    </row>
    <row r="28" spans="2:16" ht="15">
      <c r="B28" s="1177" t="s">
        <v>88</v>
      </c>
      <c r="C28" s="1178"/>
      <c r="D28" s="1179"/>
      <c r="E28" s="1179"/>
      <c r="F28" s="1179"/>
      <c r="G28" s="1179"/>
      <c r="H28" s="1180"/>
      <c r="I28" s="1181" t="s">
        <v>89</v>
      </c>
      <c r="J28" s="1178"/>
      <c r="K28" s="1182"/>
      <c r="L28" s="1182"/>
      <c r="M28" s="1182"/>
      <c r="N28" s="1182"/>
      <c r="O28" s="1182"/>
      <c r="P28" s="1183"/>
    </row>
    <row r="29" spans="2:16" ht="15">
      <c r="B29" s="1184" t="s">
        <v>269</v>
      </c>
      <c r="C29" s="1185"/>
      <c r="D29" s="1186"/>
      <c r="E29" s="1187"/>
      <c r="F29" s="1187"/>
      <c r="G29" s="1187"/>
      <c r="H29" s="1188"/>
      <c r="I29" s="1189"/>
      <c r="J29" s="1180"/>
      <c r="K29" s="1189"/>
      <c r="L29" s="1179"/>
      <c r="M29" s="1179"/>
      <c r="N29" s="1179"/>
      <c r="O29" s="1179"/>
      <c r="P29" s="1190"/>
    </row>
    <row r="30" spans="2:16" ht="15">
      <c r="B30" s="256" t="s">
        <v>90</v>
      </c>
      <c r="C30" s="1170" t="s">
        <v>91</v>
      </c>
      <c r="D30" s="1171"/>
      <c r="E30" s="1170" t="s">
        <v>92</v>
      </c>
      <c r="F30" s="1172"/>
      <c r="G30" s="1172"/>
      <c r="H30" s="1172"/>
      <c r="I30" s="1172"/>
      <c r="J30" s="1172"/>
      <c r="K30" s="1171"/>
      <c r="L30" s="1173" t="s">
        <v>145</v>
      </c>
      <c r="M30" s="1173" t="s">
        <v>146</v>
      </c>
      <c r="N30" s="1170" t="s">
        <v>114</v>
      </c>
      <c r="O30" s="1171"/>
      <c r="P30" s="1175" t="s">
        <v>107</v>
      </c>
    </row>
    <row r="31" spans="2:16" ht="15">
      <c r="B31" s="257" t="s">
        <v>93</v>
      </c>
      <c r="C31" s="258" t="s">
        <v>94</v>
      </c>
      <c r="D31" s="258" t="s">
        <v>95</v>
      </c>
      <c r="E31" s="258" t="s">
        <v>111</v>
      </c>
      <c r="F31" s="258" t="s">
        <v>103</v>
      </c>
      <c r="G31" s="258" t="s">
        <v>104</v>
      </c>
      <c r="H31" s="258" t="s">
        <v>96</v>
      </c>
      <c r="I31" s="258" t="s">
        <v>105</v>
      </c>
      <c r="J31" s="258" t="s">
        <v>97</v>
      </c>
      <c r="K31" s="258" t="s">
        <v>106</v>
      </c>
      <c r="L31" s="1174"/>
      <c r="M31" s="1174"/>
      <c r="N31" s="258" t="s">
        <v>112</v>
      </c>
      <c r="O31" s="258" t="s">
        <v>113</v>
      </c>
      <c r="P31" s="1176"/>
    </row>
    <row r="32" spans="2:16" ht="15">
      <c r="B32" s="259">
        <v>43678</v>
      </c>
      <c r="C32" s="281"/>
      <c r="D32" s="281"/>
      <c r="E32" s="260" t="e">
        <f>SUM(F32:K32)/COUNT(F32:K32)</f>
        <v>#DIV/0!</v>
      </c>
      <c r="F32" s="282"/>
      <c r="G32" s="282"/>
      <c r="H32" s="282"/>
      <c r="I32" s="282"/>
      <c r="J32" s="282"/>
      <c r="K32" s="282"/>
      <c r="L32" s="283"/>
      <c r="M32" s="283"/>
      <c r="N32" s="284"/>
      <c r="O32" s="284"/>
      <c r="P32" s="265"/>
    </row>
    <row r="33" spans="2:16" ht="15">
      <c r="B33" s="262">
        <f>EDATE(B32,-1)</f>
        <v>43647</v>
      </c>
      <c r="C33" s="281"/>
      <c r="D33" s="281"/>
      <c r="E33" s="260" t="e">
        <f t="shared" ref="E33:E43" si="5">SUM(F33:K33)/COUNT(F33:K33)</f>
        <v>#DIV/0!</v>
      </c>
      <c r="F33" s="282"/>
      <c r="G33" s="282"/>
      <c r="H33" s="282"/>
      <c r="I33" s="282"/>
      <c r="J33" s="282"/>
      <c r="K33" s="282"/>
      <c r="L33" s="283"/>
      <c r="M33" s="283"/>
      <c r="N33" s="284"/>
      <c r="O33" s="284"/>
      <c r="P33" s="265"/>
    </row>
    <row r="34" spans="2:16" ht="15">
      <c r="B34" s="262">
        <f t="shared" ref="B34:B43" si="6">EDATE(B33,-1)</f>
        <v>43617</v>
      </c>
      <c r="C34" s="281"/>
      <c r="D34" s="281"/>
      <c r="E34" s="260" t="e">
        <f t="shared" si="5"/>
        <v>#DIV/0!</v>
      </c>
      <c r="F34" s="282"/>
      <c r="G34" s="282"/>
      <c r="H34" s="282"/>
      <c r="I34" s="282"/>
      <c r="J34" s="282"/>
      <c r="K34" s="282"/>
      <c r="L34" s="283"/>
      <c r="M34" s="283"/>
      <c r="N34" s="284"/>
      <c r="O34" s="284"/>
      <c r="P34" s="265"/>
    </row>
    <row r="35" spans="2:16" ht="15">
      <c r="B35" s="262">
        <f t="shared" si="6"/>
        <v>43586</v>
      </c>
      <c r="C35" s="281"/>
      <c r="D35" s="281"/>
      <c r="E35" s="260" t="e">
        <f t="shared" si="5"/>
        <v>#DIV/0!</v>
      </c>
      <c r="F35" s="282"/>
      <c r="G35" s="282"/>
      <c r="H35" s="282"/>
      <c r="I35" s="282"/>
      <c r="J35" s="282"/>
      <c r="K35" s="282"/>
      <c r="L35" s="283"/>
      <c r="M35" s="283"/>
      <c r="N35" s="284"/>
      <c r="O35" s="284"/>
      <c r="P35" s="265"/>
    </row>
    <row r="36" spans="2:16" ht="15">
      <c r="B36" s="262">
        <f t="shared" si="6"/>
        <v>43556</v>
      </c>
      <c r="C36" s="281"/>
      <c r="D36" s="281"/>
      <c r="E36" s="260" t="e">
        <f t="shared" si="5"/>
        <v>#DIV/0!</v>
      </c>
      <c r="F36" s="282"/>
      <c r="G36" s="282"/>
      <c r="H36" s="282"/>
      <c r="I36" s="282"/>
      <c r="J36" s="282"/>
      <c r="K36" s="282"/>
      <c r="L36" s="283"/>
      <c r="M36" s="283"/>
      <c r="N36" s="284"/>
      <c r="O36" s="284"/>
      <c r="P36" s="265"/>
    </row>
    <row r="37" spans="2:16" ht="15">
      <c r="B37" s="262">
        <f t="shared" si="6"/>
        <v>43525</v>
      </c>
      <c r="C37" s="281"/>
      <c r="D37" s="281"/>
      <c r="E37" s="260" t="e">
        <f t="shared" si="5"/>
        <v>#DIV/0!</v>
      </c>
      <c r="F37" s="282"/>
      <c r="G37" s="282"/>
      <c r="H37" s="282"/>
      <c r="I37" s="282"/>
      <c r="J37" s="282"/>
      <c r="K37" s="282"/>
      <c r="L37" s="283"/>
      <c r="M37" s="283"/>
      <c r="N37" s="284"/>
      <c r="O37" s="284"/>
      <c r="P37" s="265"/>
    </row>
    <row r="38" spans="2:16" ht="15">
      <c r="B38" s="262">
        <f t="shared" si="6"/>
        <v>43497</v>
      </c>
      <c r="C38" s="281"/>
      <c r="D38" s="281"/>
      <c r="E38" s="260" t="e">
        <f t="shared" si="5"/>
        <v>#DIV/0!</v>
      </c>
      <c r="F38" s="282"/>
      <c r="G38" s="282"/>
      <c r="H38" s="282"/>
      <c r="I38" s="282"/>
      <c r="J38" s="282"/>
      <c r="K38" s="282"/>
      <c r="L38" s="283"/>
      <c r="M38" s="283"/>
      <c r="N38" s="284"/>
      <c r="O38" s="284"/>
      <c r="P38" s="265"/>
    </row>
    <row r="39" spans="2:16" ht="15">
      <c r="B39" s="262">
        <f t="shared" si="6"/>
        <v>43466</v>
      </c>
      <c r="C39" s="281"/>
      <c r="D39" s="281"/>
      <c r="E39" s="260" t="e">
        <f t="shared" si="5"/>
        <v>#DIV/0!</v>
      </c>
      <c r="F39" s="282"/>
      <c r="G39" s="282"/>
      <c r="H39" s="282"/>
      <c r="I39" s="282"/>
      <c r="J39" s="282"/>
      <c r="K39" s="282"/>
      <c r="L39" s="283"/>
      <c r="M39" s="283"/>
      <c r="N39" s="284"/>
      <c r="O39" s="284"/>
      <c r="P39" s="265"/>
    </row>
    <row r="40" spans="2:16" ht="15">
      <c r="B40" s="262">
        <f t="shared" si="6"/>
        <v>43435</v>
      </c>
      <c r="C40" s="281"/>
      <c r="D40" s="281"/>
      <c r="E40" s="260" t="e">
        <f t="shared" si="5"/>
        <v>#DIV/0!</v>
      </c>
      <c r="F40" s="282"/>
      <c r="G40" s="282"/>
      <c r="H40" s="282"/>
      <c r="I40" s="282"/>
      <c r="J40" s="282"/>
      <c r="K40" s="282"/>
      <c r="L40" s="283"/>
      <c r="M40" s="283"/>
      <c r="N40" s="284"/>
      <c r="O40" s="284"/>
      <c r="P40" s="265"/>
    </row>
    <row r="41" spans="2:16" ht="15">
      <c r="B41" s="262">
        <f t="shared" si="6"/>
        <v>43405</v>
      </c>
      <c r="C41" s="281"/>
      <c r="D41" s="281"/>
      <c r="E41" s="260" t="e">
        <f t="shared" si="5"/>
        <v>#DIV/0!</v>
      </c>
      <c r="F41" s="282"/>
      <c r="G41" s="282"/>
      <c r="H41" s="282"/>
      <c r="I41" s="282"/>
      <c r="J41" s="282"/>
      <c r="K41" s="282"/>
      <c r="L41" s="283"/>
      <c r="M41" s="283"/>
      <c r="N41" s="284"/>
      <c r="O41" s="284"/>
      <c r="P41" s="265"/>
    </row>
    <row r="42" spans="2:16" ht="15">
      <c r="B42" s="262">
        <f t="shared" si="6"/>
        <v>43374</v>
      </c>
      <c r="C42" s="281"/>
      <c r="D42" s="281"/>
      <c r="E42" s="260" t="e">
        <f t="shared" si="5"/>
        <v>#DIV/0!</v>
      </c>
      <c r="F42" s="282"/>
      <c r="G42" s="282"/>
      <c r="H42" s="282"/>
      <c r="I42" s="282"/>
      <c r="J42" s="282"/>
      <c r="K42" s="282"/>
      <c r="L42" s="283"/>
      <c r="M42" s="283"/>
      <c r="N42" s="284"/>
      <c r="O42" s="284"/>
      <c r="P42" s="265"/>
    </row>
    <row r="43" spans="2:16" ht="15">
      <c r="B43" s="262">
        <f t="shared" si="6"/>
        <v>43344</v>
      </c>
      <c r="C43" s="281"/>
      <c r="D43" s="281"/>
      <c r="E43" s="260" t="e">
        <f t="shared" si="5"/>
        <v>#DIV/0!</v>
      </c>
      <c r="F43" s="282"/>
      <c r="G43" s="282"/>
      <c r="H43" s="282"/>
      <c r="I43" s="282"/>
      <c r="J43" s="282"/>
      <c r="K43" s="282"/>
      <c r="L43" s="283"/>
      <c r="M43" s="283"/>
      <c r="N43" s="284"/>
      <c r="O43" s="284"/>
      <c r="P43" s="265"/>
    </row>
    <row r="44" spans="2:16" ht="15">
      <c r="B44" s="255" t="s">
        <v>135</v>
      </c>
      <c r="C44" s="1155">
        <f>D49-D47+C47</f>
        <v>0</v>
      </c>
      <c r="D44" s="1156"/>
      <c r="E44" s="263"/>
      <c r="F44" s="263"/>
      <c r="G44" s="263"/>
      <c r="H44" s="263"/>
      <c r="I44" s="263"/>
      <c r="J44" s="263"/>
      <c r="K44" s="263"/>
      <c r="L44" s="263"/>
      <c r="M44" s="263"/>
      <c r="N44" s="264"/>
      <c r="O44" s="264"/>
      <c r="P44" s="265"/>
    </row>
    <row r="45" spans="2:16" ht="24">
      <c r="B45" s="266" t="s">
        <v>334</v>
      </c>
      <c r="C45" s="267">
        <f>SUM(C32:C43)</f>
        <v>0</v>
      </c>
      <c r="D45" s="267">
        <f>SUM(D32:D43)</f>
        <v>0</v>
      </c>
      <c r="E45" s="268"/>
      <c r="F45" s="268"/>
      <c r="G45" s="268"/>
      <c r="H45" s="268"/>
      <c r="I45" s="268"/>
      <c r="J45" s="268"/>
      <c r="K45" s="268"/>
      <c r="L45" s="268"/>
      <c r="M45" s="268"/>
      <c r="N45" s="269"/>
      <c r="O45" s="269"/>
      <c r="P45" s="270"/>
    </row>
    <row r="46" spans="2:16" ht="15">
      <c r="B46" s="257" t="s">
        <v>170</v>
      </c>
      <c r="C46" s="267"/>
      <c r="D46" s="267"/>
      <c r="E46" s="268"/>
      <c r="F46" s="268"/>
      <c r="G46" s="268"/>
      <c r="H46" s="268"/>
      <c r="I46" s="268"/>
      <c r="J46" s="268"/>
      <c r="K46" s="268"/>
      <c r="L46" s="268"/>
      <c r="M46" s="268"/>
      <c r="N46" s="269"/>
      <c r="O46" s="269"/>
      <c r="P46" s="270"/>
    </row>
    <row r="47" spans="2:16" ht="15">
      <c r="B47" s="257" t="s">
        <v>64</v>
      </c>
      <c r="C47" s="267">
        <f>C45+C46</f>
        <v>0</v>
      </c>
      <c r="D47" s="267">
        <f>D45+D46</f>
        <v>0</v>
      </c>
      <c r="E47" s="268"/>
      <c r="F47" s="268"/>
      <c r="G47" s="268"/>
      <c r="H47" s="268"/>
      <c r="I47" s="268"/>
      <c r="J47" s="268"/>
      <c r="K47" s="268"/>
      <c r="L47" s="268"/>
      <c r="M47" s="268"/>
      <c r="N47" s="271">
        <f>SUM(N32:N43)</f>
        <v>0</v>
      </c>
      <c r="O47" s="271">
        <f t="shared" ref="O47:P47" si="7">SUM(O32:O43)</f>
        <v>0</v>
      </c>
      <c r="P47" s="272">
        <f t="shared" si="7"/>
        <v>0</v>
      </c>
    </row>
    <row r="48" spans="2:16" ht="15">
      <c r="B48" s="273" t="s">
        <v>0</v>
      </c>
      <c r="C48" s="274" t="e">
        <f>+AVERAGE(C32:C43)</f>
        <v>#DIV/0!</v>
      </c>
      <c r="D48" s="274" t="e">
        <f>+AVERAGE(D32:D43)</f>
        <v>#DIV/0!</v>
      </c>
      <c r="E48" s="274" t="e">
        <f>AVERAGE(F32:K43)</f>
        <v>#DIV/0!</v>
      </c>
      <c r="F48" s="268"/>
      <c r="G48" s="268"/>
      <c r="H48" s="268"/>
      <c r="I48" s="268"/>
      <c r="J48" s="268"/>
      <c r="K48" s="268"/>
      <c r="L48" s="268"/>
      <c r="M48" s="268"/>
      <c r="N48" s="268"/>
      <c r="O48" s="268"/>
      <c r="P48" s="275"/>
    </row>
    <row r="49" spans="2:16" ht="15.75" thickBot="1">
      <c r="B49" s="1157" t="s">
        <v>136</v>
      </c>
      <c r="C49" s="1158"/>
      <c r="D49" s="276"/>
      <c r="E49" s="1159"/>
      <c r="F49" s="1160"/>
      <c r="G49" s="1161"/>
      <c r="H49" s="277"/>
      <c r="I49" s="277"/>
      <c r="J49" s="277"/>
      <c r="K49" s="277"/>
      <c r="L49" s="277"/>
      <c r="M49" s="277"/>
      <c r="N49" s="277"/>
      <c r="O49" s="277"/>
      <c r="P49" s="278"/>
    </row>
    <row r="50" spans="2:16" ht="15" thickBot="1"/>
    <row r="51" spans="2:16" ht="15">
      <c r="B51" s="1162" t="s">
        <v>330</v>
      </c>
      <c r="C51" s="1163"/>
      <c r="D51" s="1164"/>
      <c r="E51" s="1163"/>
      <c r="F51" s="1163"/>
      <c r="G51" s="1163"/>
      <c r="H51" s="1163"/>
      <c r="I51" s="1163"/>
      <c r="J51" s="1163"/>
      <c r="K51" s="1163"/>
      <c r="L51" s="1163"/>
      <c r="M51" s="1163"/>
      <c r="N51" s="1163"/>
      <c r="O51" s="1163"/>
      <c r="P51" s="1165"/>
    </row>
    <row r="52" spans="2:16" ht="15">
      <c r="B52" s="1166" t="s">
        <v>329</v>
      </c>
      <c r="C52" s="1167"/>
      <c r="D52" s="1168"/>
      <c r="E52" s="1167"/>
      <c r="F52" s="1167"/>
      <c r="G52" s="1167"/>
      <c r="H52" s="1167"/>
      <c r="I52" s="1167"/>
      <c r="J52" s="1167"/>
      <c r="K52" s="1167"/>
      <c r="L52" s="1167"/>
      <c r="M52" s="1167"/>
      <c r="N52" s="1167"/>
      <c r="O52" s="1167"/>
      <c r="P52" s="1169"/>
    </row>
    <row r="53" spans="2:16" ht="15">
      <c r="B53" s="1177" t="s">
        <v>85</v>
      </c>
      <c r="C53" s="1178"/>
      <c r="D53" s="279"/>
      <c r="E53" s="279"/>
      <c r="F53" s="279"/>
      <c r="G53" s="279"/>
      <c r="H53" s="280"/>
      <c r="I53" s="1181" t="s">
        <v>79</v>
      </c>
      <c r="J53" s="1178"/>
      <c r="K53" s="1191"/>
      <c r="L53" s="1191"/>
      <c r="M53" s="1191"/>
      <c r="N53" s="1191"/>
      <c r="O53" s="1191"/>
      <c r="P53" s="1192"/>
    </row>
    <row r="54" spans="2:16" ht="15">
      <c r="B54" s="1177" t="s">
        <v>86</v>
      </c>
      <c r="C54" s="1178"/>
      <c r="D54" s="1179"/>
      <c r="E54" s="1179"/>
      <c r="F54" s="1179"/>
      <c r="G54" s="1179"/>
      <c r="H54" s="1180"/>
      <c r="I54" s="1181" t="s">
        <v>87</v>
      </c>
      <c r="J54" s="1178"/>
      <c r="K54" s="1191"/>
      <c r="L54" s="1191"/>
      <c r="M54" s="1191"/>
      <c r="N54" s="1191"/>
      <c r="O54" s="1191"/>
      <c r="P54" s="1192"/>
    </row>
    <row r="55" spans="2:16" ht="15">
      <c r="B55" s="1177" t="s">
        <v>88</v>
      </c>
      <c r="C55" s="1178"/>
      <c r="D55" s="1179"/>
      <c r="E55" s="1179"/>
      <c r="F55" s="1179"/>
      <c r="G55" s="1179"/>
      <c r="H55" s="1180"/>
      <c r="I55" s="1181" t="s">
        <v>89</v>
      </c>
      <c r="J55" s="1178"/>
      <c r="K55" s="1182"/>
      <c r="L55" s="1182"/>
      <c r="M55" s="1182"/>
      <c r="N55" s="1182"/>
      <c r="O55" s="1182"/>
      <c r="P55" s="1183"/>
    </row>
    <row r="56" spans="2:16" ht="15">
      <c r="B56" s="1184" t="s">
        <v>269</v>
      </c>
      <c r="C56" s="1185"/>
      <c r="D56" s="1186"/>
      <c r="E56" s="1187"/>
      <c r="F56" s="1187"/>
      <c r="G56" s="1187"/>
      <c r="H56" s="1188"/>
      <c r="I56" s="1189"/>
      <c r="J56" s="1180"/>
      <c r="K56" s="1189"/>
      <c r="L56" s="1179"/>
      <c r="M56" s="1179"/>
      <c r="N56" s="1179"/>
      <c r="O56" s="1179"/>
      <c r="P56" s="1190"/>
    </row>
    <row r="57" spans="2:16" ht="15">
      <c r="B57" s="256" t="s">
        <v>90</v>
      </c>
      <c r="C57" s="1170" t="s">
        <v>91</v>
      </c>
      <c r="D57" s="1171"/>
      <c r="E57" s="1170" t="s">
        <v>92</v>
      </c>
      <c r="F57" s="1172"/>
      <c r="G57" s="1172"/>
      <c r="H57" s="1172"/>
      <c r="I57" s="1172"/>
      <c r="J57" s="1172"/>
      <c r="K57" s="1171"/>
      <c r="L57" s="1173" t="s">
        <v>145</v>
      </c>
      <c r="M57" s="1173" t="s">
        <v>146</v>
      </c>
      <c r="N57" s="1170" t="s">
        <v>114</v>
      </c>
      <c r="O57" s="1171"/>
      <c r="P57" s="1175" t="s">
        <v>107</v>
      </c>
    </row>
    <row r="58" spans="2:16" ht="15">
      <c r="B58" s="257" t="s">
        <v>93</v>
      </c>
      <c r="C58" s="258" t="s">
        <v>94</v>
      </c>
      <c r="D58" s="258" t="s">
        <v>95</v>
      </c>
      <c r="E58" s="258" t="s">
        <v>111</v>
      </c>
      <c r="F58" s="258" t="s">
        <v>103</v>
      </c>
      <c r="G58" s="258" t="s">
        <v>104</v>
      </c>
      <c r="H58" s="258" t="s">
        <v>96</v>
      </c>
      <c r="I58" s="258" t="s">
        <v>105</v>
      </c>
      <c r="J58" s="258" t="s">
        <v>97</v>
      </c>
      <c r="K58" s="258" t="s">
        <v>106</v>
      </c>
      <c r="L58" s="1174"/>
      <c r="M58" s="1174"/>
      <c r="N58" s="258" t="s">
        <v>112</v>
      </c>
      <c r="O58" s="258" t="s">
        <v>113</v>
      </c>
      <c r="P58" s="1176"/>
    </row>
    <row r="59" spans="2:16" ht="15">
      <c r="B59" s="259">
        <v>43678</v>
      </c>
      <c r="C59" s="281"/>
      <c r="D59" s="281"/>
      <c r="E59" s="260" t="e">
        <f>SUM(F59:K59)/COUNT(F59:K59)</f>
        <v>#DIV/0!</v>
      </c>
      <c r="F59" s="282"/>
      <c r="G59" s="282"/>
      <c r="H59" s="282"/>
      <c r="I59" s="282"/>
      <c r="J59" s="282"/>
      <c r="K59" s="282"/>
      <c r="L59" s="283"/>
      <c r="M59" s="283"/>
      <c r="N59" s="284"/>
      <c r="O59" s="284"/>
      <c r="P59" s="265"/>
    </row>
    <row r="60" spans="2:16" ht="15">
      <c r="B60" s="262">
        <f>EDATE(B59,-1)</f>
        <v>43647</v>
      </c>
      <c r="C60" s="281"/>
      <c r="D60" s="281"/>
      <c r="E60" s="260" t="e">
        <f t="shared" ref="E60:E70" si="8">SUM(F60:K60)/COUNT(F60:K60)</f>
        <v>#DIV/0!</v>
      </c>
      <c r="F60" s="282"/>
      <c r="G60" s="282"/>
      <c r="H60" s="282"/>
      <c r="I60" s="282"/>
      <c r="J60" s="282"/>
      <c r="K60" s="282"/>
      <c r="L60" s="283"/>
      <c r="M60" s="283"/>
      <c r="N60" s="284"/>
      <c r="O60" s="284"/>
      <c r="P60" s="265"/>
    </row>
    <row r="61" spans="2:16" ht="15">
      <c r="B61" s="262">
        <f t="shared" ref="B61:B70" si="9">EDATE(B60,-1)</f>
        <v>43617</v>
      </c>
      <c r="C61" s="281"/>
      <c r="D61" s="281"/>
      <c r="E61" s="260" t="e">
        <f t="shared" si="8"/>
        <v>#DIV/0!</v>
      </c>
      <c r="F61" s="282"/>
      <c r="G61" s="282"/>
      <c r="H61" s="282"/>
      <c r="I61" s="282"/>
      <c r="J61" s="282"/>
      <c r="K61" s="282"/>
      <c r="L61" s="283"/>
      <c r="M61" s="283"/>
      <c r="N61" s="284"/>
      <c r="O61" s="284"/>
      <c r="P61" s="265"/>
    </row>
    <row r="62" spans="2:16" ht="15">
      <c r="B62" s="262">
        <f t="shared" si="9"/>
        <v>43586</v>
      </c>
      <c r="C62" s="281"/>
      <c r="D62" s="281"/>
      <c r="E62" s="260" t="e">
        <f t="shared" si="8"/>
        <v>#DIV/0!</v>
      </c>
      <c r="F62" s="282"/>
      <c r="G62" s="282"/>
      <c r="H62" s="282"/>
      <c r="I62" s="282"/>
      <c r="J62" s="282"/>
      <c r="K62" s="282"/>
      <c r="L62" s="283"/>
      <c r="M62" s="283"/>
      <c r="N62" s="284"/>
      <c r="O62" s="284"/>
      <c r="P62" s="265"/>
    </row>
    <row r="63" spans="2:16" ht="15">
      <c r="B63" s="262">
        <f t="shared" si="9"/>
        <v>43556</v>
      </c>
      <c r="C63" s="281"/>
      <c r="D63" s="281"/>
      <c r="E63" s="260" t="e">
        <f t="shared" si="8"/>
        <v>#DIV/0!</v>
      </c>
      <c r="F63" s="282"/>
      <c r="G63" s="282"/>
      <c r="H63" s="282"/>
      <c r="I63" s="282"/>
      <c r="J63" s="282"/>
      <c r="K63" s="282"/>
      <c r="L63" s="283"/>
      <c r="M63" s="283"/>
      <c r="N63" s="284"/>
      <c r="O63" s="284"/>
      <c r="P63" s="265"/>
    </row>
    <row r="64" spans="2:16" ht="15">
      <c r="B64" s="262">
        <f t="shared" si="9"/>
        <v>43525</v>
      </c>
      <c r="C64" s="281"/>
      <c r="D64" s="281"/>
      <c r="E64" s="260" t="e">
        <f t="shared" si="8"/>
        <v>#DIV/0!</v>
      </c>
      <c r="F64" s="282"/>
      <c r="G64" s="282"/>
      <c r="H64" s="282"/>
      <c r="I64" s="282"/>
      <c r="J64" s="282"/>
      <c r="K64" s="282"/>
      <c r="L64" s="283"/>
      <c r="M64" s="283"/>
      <c r="N64" s="284"/>
      <c r="O64" s="284"/>
      <c r="P64" s="265"/>
    </row>
    <row r="65" spans="2:16" ht="15">
      <c r="B65" s="262">
        <f t="shared" si="9"/>
        <v>43497</v>
      </c>
      <c r="C65" s="281"/>
      <c r="D65" s="281"/>
      <c r="E65" s="260" t="e">
        <f t="shared" si="8"/>
        <v>#DIV/0!</v>
      </c>
      <c r="F65" s="282"/>
      <c r="G65" s="282"/>
      <c r="H65" s="282"/>
      <c r="I65" s="282"/>
      <c r="J65" s="282"/>
      <c r="K65" s="282"/>
      <c r="L65" s="283"/>
      <c r="M65" s="283"/>
      <c r="N65" s="284"/>
      <c r="O65" s="284"/>
      <c r="P65" s="265"/>
    </row>
    <row r="66" spans="2:16" ht="15">
      <c r="B66" s="262">
        <f t="shared" si="9"/>
        <v>43466</v>
      </c>
      <c r="C66" s="281"/>
      <c r="D66" s="281"/>
      <c r="E66" s="260" t="e">
        <f t="shared" si="8"/>
        <v>#DIV/0!</v>
      </c>
      <c r="F66" s="282"/>
      <c r="G66" s="282"/>
      <c r="H66" s="282"/>
      <c r="I66" s="282"/>
      <c r="J66" s="282"/>
      <c r="K66" s="282"/>
      <c r="L66" s="283"/>
      <c r="M66" s="283"/>
      <c r="N66" s="284"/>
      <c r="O66" s="284"/>
      <c r="P66" s="265"/>
    </row>
    <row r="67" spans="2:16" ht="15">
      <c r="B67" s="262">
        <f t="shared" si="9"/>
        <v>43435</v>
      </c>
      <c r="C67" s="281"/>
      <c r="D67" s="281"/>
      <c r="E67" s="260" t="e">
        <f t="shared" si="8"/>
        <v>#DIV/0!</v>
      </c>
      <c r="F67" s="282"/>
      <c r="G67" s="282"/>
      <c r="H67" s="282"/>
      <c r="I67" s="282"/>
      <c r="J67" s="282"/>
      <c r="K67" s="282"/>
      <c r="L67" s="283"/>
      <c r="M67" s="283"/>
      <c r="N67" s="284"/>
      <c r="O67" s="284"/>
      <c r="P67" s="265"/>
    </row>
    <row r="68" spans="2:16" ht="15">
      <c r="B68" s="262">
        <f t="shared" si="9"/>
        <v>43405</v>
      </c>
      <c r="C68" s="281"/>
      <c r="D68" s="281"/>
      <c r="E68" s="260" t="e">
        <f t="shared" si="8"/>
        <v>#DIV/0!</v>
      </c>
      <c r="F68" s="282"/>
      <c r="G68" s="282"/>
      <c r="H68" s="282"/>
      <c r="I68" s="282"/>
      <c r="J68" s="282"/>
      <c r="K68" s="282"/>
      <c r="L68" s="283"/>
      <c r="M68" s="283"/>
      <c r="N68" s="284"/>
      <c r="O68" s="284"/>
      <c r="P68" s="265"/>
    </row>
    <row r="69" spans="2:16" ht="15">
      <c r="B69" s="262">
        <f t="shared" si="9"/>
        <v>43374</v>
      </c>
      <c r="C69" s="281"/>
      <c r="D69" s="281"/>
      <c r="E69" s="260" t="e">
        <f t="shared" si="8"/>
        <v>#DIV/0!</v>
      </c>
      <c r="F69" s="282"/>
      <c r="G69" s="282"/>
      <c r="H69" s="282"/>
      <c r="I69" s="282"/>
      <c r="J69" s="282"/>
      <c r="K69" s="282"/>
      <c r="L69" s="283"/>
      <c r="M69" s="283"/>
      <c r="N69" s="284"/>
      <c r="O69" s="284"/>
      <c r="P69" s="265"/>
    </row>
    <row r="70" spans="2:16" ht="15">
      <c r="B70" s="262">
        <f t="shared" si="9"/>
        <v>43344</v>
      </c>
      <c r="C70" s="281"/>
      <c r="D70" s="281"/>
      <c r="E70" s="260" t="e">
        <f t="shared" si="8"/>
        <v>#DIV/0!</v>
      </c>
      <c r="F70" s="282"/>
      <c r="G70" s="282"/>
      <c r="H70" s="282"/>
      <c r="I70" s="282"/>
      <c r="J70" s="282"/>
      <c r="K70" s="282"/>
      <c r="L70" s="283"/>
      <c r="M70" s="283"/>
      <c r="N70" s="284"/>
      <c r="O70" s="284"/>
      <c r="P70" s="265"/>
    </row>
    <row r="71" spans="2:16" ht="15">
      <c r="B71" s="255" t="s">
        <v>135</v>
      </c>
      <c r="C71" s="1155">
        <f>D76-D74+C74</f>
        <v>0</v>
      </c>
      <c r="D71" s="1156"/>
      <c r="E71" s="263"/>
      <c r="F71" s="263"/>
      <c r="G71" s="263"/>
      <c r="H71" s="263"/>
      <c r="I71" s="263"/>
      <c r="J71" s="263"/>
      <c r="K71" s="263"/>
      <c r="L71" s="263"/>
      <c r="M71" s="263"/>
      <c r="N71" s="264"/>
      <c r="O71" s="264"/>
      <c r="P71" s="265"/>
    </row>
    <row r="72" spans="2:16" ht="24">
      <c r="B72" s="266" t="s">
        <v>334</v>
      </c>
      <c r="C72" s="267">
        <f>SUM(C59:C70)</f>
        <v>0</v>
      </c>
      <c r="D72" s="267">
        <f>SUM(D59:D70)</f>
        <v>0</v>
      </c>
      <c r="E72" s="268"/>
      <c r="F72" s="268"/>
      <c r="G72" s="268"/>
      <c r="H72" s="268"/>
      <c r="I72" s="268"/>
      <c r="J72" s="268"/>
      <c r="K72" s="268"/>
      <c r="L72" s="268"/>
      <c r="M72" s="268"/>
      <c r="N72" s="269"/>
      <c r="O72" s="269"/>
      <c r="P72" s="270"/>
    </row>
    <row r="73" spans="2:16" ht="15">
      <c r="B73" s="257" t="s">
        <v>170</v>
      </c>
      <c r="C73" s="267"/>
      <c r="D73" s="267"/>
      <c r="E73" s="268"/>
      <c r="F73" s="268"/>
      <c r="G73" s="268"/>
      <c r="H73" s="268"/>
      <c r="I73" s="268"/>
      <c r="J73" s="268"/>
      <c r="K73" s="268"/>
      <c r="L73" s="268"/>
      <c r="M73" s="268"/>
      <c r="N73" s="269"/>
      <c r="O73" s="269"/>
      <c r="P73" s="270"/>
    </row>
    <row r="74" spans="2:16" ht="15">
      <c r="B74" s="257" t="s">
        <v>64</v>
      </c>
      <c r="C74" s="267">
        <f>C72+C73</f>
        <v>0</v>
      </c>
      <c r="D74" s="267">
        <f>D72+D73</f>
        <v>0</v>
      </c>
      <c r="E74" s="268"/>
      <c r="F74" s="268"/>
      <c r="G74" s="268"/>
      <c r="H74" s="268"/>
      <c r="I74" s="268"/>
      <c r="J74" s="268"/>
      <c r="K74" s="268"/>
      <c r="L74" s="268"/>
      <c r="M74" s="268"/>
      <c r="N74" s="271">
        <f>SUM(N59:N70)</f>
        <v>0</v>
      </c>
      <c r="O74" s="271">
        <f t="shared" ref="O74:P74" si="10">SUM(O59:O70)</f>
        <v>0</v>
      </c>
      <c r="P74" s="272">
        <f t="shared" si="10"/>
        <v>0</v>
      </c>
    </row>
    <row r="75" spans="2:16" ht="15">
      <c r="B75" s="273" t="s">
        <v>0</v>
      </c>
      <c r="C75" s="274" t="e">
        <f>+AVERAGE(C59:C70)</f>
        <v>#DIV/0!</v>
      </c>
      <c r="D75" s="274" t="e">
        <f>+AVERAGE(D59:D70)</f>
        <v>#DIV/0!</v>
      </c>
      <c r="E75" s="274" t="e">
        <f>AVERAGE(F59:K70)</f>
        <v>#DIV/0!</v>
      </c>
      <c r="F75" s="268"/>
      <c r="G75" s="268"/>
      <c r="H75" s="268"/>
      <c r="I75" s="268"/>
      <c r="J75" s="268"/>
      <c r="K75" s="268"/>
      <c r="L75" s="268"/>
      <c r="M75" s="268"/>
      <c r="N75" s="268"/>
      <c r="O75" s="268"/>
      <c r="P75" s="275"/>
    </row>
    <row r="76" spans="2:16" ht="15.75" thickBot="1">
      <c r="B76" s="1157" t="s">
        <v>136</v>
      </c>
      <c r="C76" s="1158"/>
      <c r="D76" s="276"/>
      <c r="E76" s="1159"/>
      <c r="F76" s="1160"/>
      <c r="G76" s="1161"/>
      <c r="H76" s="277"/>
      <c r="I76" s="277"/>
      <c r="J76" s="277"/>
      <c r="K76" s="277"/>
      <c r="L76" s="277"/>
      <c r="M76" s="277"/>
      <c r="N76" s="277"/>
      <c r="O76" s="277"/>
      <c r="P76" s="278"/>
    </row>
    <row r="77" spans="2:16" ht="15" thickBot="1"/>
    <row r="78" spans="2:16" ht="15">
      <c r="B78" s="1162" t="s">
        <v>331</v>
      </c>
      <c r="C78" s="1163"/>
      <c r="D78" s="1164"/>
      <c r="E78" s="1163"/>
      <c r="F78" s="1163"/>
      <c r="G78" s="1163"/>
      <c r="H78" s="1163"/>
      <c r="I78" s="1163"/>
      <c r="J78" s="1163"/>
      <c r="K78" s="1163"/>
      <c r="L78" s="1163"/>
      <c r="M78" s="1163"/>
      <c r="N78" s="1163"/>
      <c r="O78" s="1163"/>
      <c r="P78" s="1165"/>
    </row>
    <row r="79" spans="2:16" ht="15">
      <c r="B79" s="1166" t="s">
        <v>329</v>
      </c>
      <c r="C79" s="1167"/>
      <c r="D79" s="1168"/>
      <c r="E79" s="1167"/>
      <c r="F79" s="1167"/>
      <c r="G79" s="1167"/>
      <c r="H79" s="1167"/>
      <c r="I79" s="1167"/>
      <c r="J79" s="1167"/>
      <c r="K79" s="1167"/>
      <c r="L79" s="1167"/>
      <c r="M79" s="1167"/>
      <c r="N79" s="1167"/>
      <c r="O79" s="1167"/>
      <c r="P79" s="1169"/>
    </row>
    <row r="80" spans="2:16" ht="15">
      <c r="B80" s="1177" t="s">
        <v>85</v>
      </c>
      <c r="C80" s="1178"/>
      <c r="D80" s="279"/>
      <c r="E80" s="279"/>
      <c r="F80" s="279"/>
      <c r="G80" s="279"/>
      <c r="H80" s="280"/>
      <c r="I80" s="1181" t="s">
        <v>79</v>
      </c>
      <c r="J80" s="1178"/>
      <c r="K80" s="1191"/>
      <c r="L80" s="1191"/>
      <c r="M80" s="1191"/>
      <c r="N80" s="1191"/>
      <c r="O80" s="1191"/>
      <c r="P80" s="1192"/>
    </row>
    <row r="81" spans="2:16" ht="15">
      <c r="B81" s="1177" t="s">
        <v>86</v>
      </c>
      <c r="C81" s="1178"/>
      <c r="D81" s="1179"/>
      <c r="E81" s="1179"/>
      <c r="F81" s="1179"/>
      <c r="G81" s="1179"/>
      <c r="H81" s="1180"/>
      <c r="I81" s="1181" t="s">
        <v>87</v>
      </c>
      <c r="J81" s="1178"/>
      <c r="K81" s="1191"/>
      <c r="L81" s="1191"/>
      <c r="M81" s="1191"/>
      <c r="N81" s="1191"/>
      <c r="O81" s="1191"/>
      <c r="P81" s="1192"/>
    </row>
    <row r="82" spans="2:16" ht="15">
      <c r="B82" s="1177" t="s">
        <v>88</v>
      </c>
      <c r="C82" s="1178"/>
      <c r="D82" s="1179"/>
      <c r="E82" s="1179"/>
      <c r="F82" s="1179"/>
      <c r="G82" s="1179"/>
      <c r="H82" s="1180"/>
      <c r="I82" s="1181" t="s">
        <v>89</v>
      </c>
      <c r="J82" s="1178"/>
      <c r="K82" s="1182"/>
      <c r="L82" s="1182"/>
      <c r="M82" s="1182"/>
      <c r="N82" s="1182"/>
      <c r="O82" s="1182"/>
      <c r="P82" s="1183"/>
    </row>
    <row r="83" spans="2:16" ht="15">
      <c r="B83" s="1184" t="s">
        <v>269</v>
      </c>
      <c r="C83" s="1185"/>
      <c r="D83" s="1186"/>
      <c r="E83" s="1187"/>
      <c r="F83" s="1187"/>
      <c r="G83" s="1187"/>
      <c r="H83" s="1188"/>
      <c r="I83" s="1189"/>
      <c r="J83" s="1180"/>
      <c r="K83" s="1189"/>
      <c r="L83" s="1179"/>
      <c r="M83" s="1179"/>
      <c r="N83" s="1179"/>
      <c r="O83" s="1179"/>
      <c r="P83" s="1190"/>
    </row>
    <row r="84" spans="2:16" ht="15">
      <c r="B84" s="256" t="s">
        <v>90</v>
      </c>
      <c r="C84" s="1170" t="s">
        <v>91</v>
      </c>
      <c r="D84" s="1171"/>
      <c r="E84" s="1170" t="s">
        <v>92</v>
      </c>
      <c r="F84" s="1172"/>
      <c r="G84" s="1172"/>
      <c r="H84" s="1172"/>
      <c r="I84" s="1172"/>
      <c r="J84" s="1172"/>
      <c r="K84" s="1171"/>
      <c r="L84" s="1173" t="s">
        <v>145</v>
      </c>
      <c r="M84" s="1173" t="s">
        <v>146</v>
      </c>
      <c r="N84" s="1170" t="s">
        <v>114</v>
      </c>
      <c r="O84" s="1171"/>
      <c r="P84" s="1175" t="s">
        <v>107</v>
      </c>
    </row>
    <row r="85" spans="2:16" ht="15">
      <c r="B85" s="257" t="s">
        <v>93</v>
      </c>
      <c r="C85" s="258" t="s">
        <v>94</v>
      </c>
      <c r="D85" s="258" t="s">
        <v>95</v>
      </c>
      <c r="E85" s="258" t="s">
        <v>111</v>
      </c>
      <c r="F85" s="258" t="s">
        <v>103</v>
      </c>
      <c r="G85" s="258" t="s">
        <v>104</v>
      </c>
      <c r="H85" s="258" t="s">
        <v>96</v>
      </c>
      <c r="I85" s="258" t="s">
        <v>105</v>
      </c>
      <c r="J85" s="258" t="s">
        <v>97</v>
      </c>
      <c r="K85" s="258" t="s">
        <v>106</v>
      </c>
      <c r="L85" s="1174"/>
      <c r="M85" s="1174"/>
      <c r="N85" s="258" t="s">
        <v>112</v>
      </c>
      <c r="O85" s="258" t="s">
        <v>113</v>
      </c>
      <c r="P85" s="1176"/>
    </row>
    <row r="86" spans="2:16" ht="15">
      <c r="B86" s="259">
        <v>43678</v>
      </c>
      <c r="C86" s="281"/>
      <c r="D86" s="281"/>
      <c r="E86" s="260" t="e">
        <f>SUM(F86:K86)/COUNT(F86:K86)</f>
        <v>#DIV/0!</v>
      </c>
      <c r="F86" s="282"/>
      <c r="G86" s="282"/>
      <c r="H86" s="282"/>
      <c r="I86" s="282"/>
      <c r="J86" s="282"/>
      <c r="K86" s="282"/>
      <c r="L86" s="283"/>
      <c r="M86" s="283"/>
      <c r="N86" s="284"/>
      <c r="O86" s="284"/>
      <c r="P86" s="265"/>
    </row>
    <row r="87" spans="2:16" ht="15">
      <c r="B87" s="262">
        <f>EDATE(B86,-1)</f>
        <v>43647</v>
      </c>
      <c r="C87" s="281"/>
      <c r="D87" s="281"/>
      <c r="E87" s="260" t="e">
        <f t="shared" ref="E87:E97" si="11">SUM(F87:K87)/COUNT(F87:K87)</f>
        <v>#DIV/0!</v>
      </c>
      <c r="F87" s="282"/>
      <c r="G87" s="282"/>
      <c r="H87" s="282"/>
      <c r="I87" s="282"/>
      <c r="J87" s="282"/>
      <c r="K87" s="282"/>
      <c r="L87" s="283"/>
      <c r="M87" s="283"/>
      <c r="N87" s="284"/>
      <c r="O87" s="284"/>
      <c r="P87" s="265"/>
    </row>
    <row r="88" spans="2:16" ht="15">
      <c r="B88" s="262">
        <f t="shared" ref="B88:B97" si="12">EDATE(B87,-1)</f>
        <v>43617</v>
      </c>
      <c r="C88" s="281"/>
      <c r="D88" s="281"/>
      <c r="E88" s="260" t="e">
        <f t="shared" si="11"/>
        <v>#DIV/0!</v>
      </c>
      <c r="F88" s="282"/>
      <c r="G88" s="282"/>
      <c r="H88" s="282"/>
      <c r="I88" s="282"/>
      <c r="J88" s="282"/>
      <c r="K88" s="282"/>
      <c r="L88" s="283"/>
      <c r="M88" s="283"/>
      <c r="N88" s="284"/>
      <c r="O88" s="284"/>
      <c r="P88" s="265"/>
    </row>
    <row r="89" spans="2:16" ht="15">
      <c r="B89" s="262">
        <f t="shared" si="12"/>
        <v>43586</v>
      </c>
      <c r="C89" s="281"/>
      <c r="D89" s="281"/>
      <c r="E89" s="260" t="e">
        <f t="shared" si="11"/>
        <v>#DIV/0!</v>
      </c>
      <c r="F89" s="282"/>
      <c r="G89" s="282"/>
      <c r="H89" s="282"/>
      <c r="I89" s="282"/>
      <c r="J89" s="282"/>
      <c r="K89" s="282"/>
      <c r="L89" s="283"/>
      <c r="M89" s="283"/>
      <c r="N89" s="284"/>
      <c r="O89" s="284"/>
      <c r="P89" s="265"/>
    </row>
    <row r="90" spans="2:16" ht="15">
      <c r="B90" s="262">
        <f t="shared" si="12"/>
        <v>43556</v>
      </c>
      <c r="C90" s="281"/>
      <c r="D90" s="281"/>
      <c r="E90" s="260" t="e">
        <f t="shared" si="11"/>
        <v>#DIV/0!</v>
      </c>
      <c r="F90" s="282"/>
      <c r="G90" s="282"/>
      <c r="H90" s="282"/>
      <c r="I90" s="282"/>
      <c r="J90" s="282"/>
      <c r="K90" s="282"/>
      <c r="L90" s="283"/>
      <c r="M90" s="283"/>
      <c r="N90" s="284"/>
      <c r="O90" s="284"/>
      <c r="P90" s="265"/>
    </row>
    <row r="91" spans="2:16" ht="15">
      <c r="B91" s="262">
        <f t="shared" si="12"/>
        <v>43525</v>
      </c>
      <c r="C91" s="281"/>
      <c r="D91" s="281"/>
      <c r="E91" s="260" t="e">
        <f t="shared" si="11"/>
        <v>#DIV/0!</v>
      </c>
      <c r="F91" s="282"/>
      <c r="G91" s="282"/>
      <c r="H91" s="282"/>
      <c r="I91" s="282"/>
      <c r="J91" s="282"/>
      <c r="K91" s="282"/>
      <c r="L91" s="283"/>
      <c r="M91" s="283"/>
      <c r="N91" s="284"/>
      <c r="O91" s="284"/>
      <c r="P91" s="265"/>
    </row>
    <row r="92" spans="2:16" ht="15">
      <c r="B92" s="262">
        <f t="shared" si="12"/>
        <v>43497</v>
      </c>
      <c r="C92" s="281"/>
      <c r="D92" s="281"/>
      <c r="E92" s="260" t="e">
        <f t="shared" si="11"/>
        <v>#DIV/0!</v>
      </c>
      <c r="F92" s="282"/>
      <c r="G92" s="282"/>
      <c r="H92" s="282"/>
      <c r="I92" s="282"/>
      <c r="J92" s="282"/>
      <c r="K92" s="282"/>
      <c r="L92" s="283"/>
      <c r="M92" s="283"/>
      <c r="N92" s="284"/>
      <c r="O92" s="284"/>
      <c r="P92" s="265"/>
    </row>
    <row r="93" spans="2:16" ht="15">
      <c r="B93" s="262">
        <f t="shared" si="12"/>
        <v>43466</v>
      </c>
      <c r="C93" s="281"/>
      <c r="D93" s="281"/>
      <c r="E93" s="260" t="e">
        <f t="shared" si="11"/>
        <v>#DIV/0!</v>
      </c>
      <c r="F93" s="282"/>
      <c r="G93" s="282"/>
      <c r="H93" s="282"/>
      <c r="I93" s="282"/>
      <c r="J93" s="282"/>
      <c r="K93" s="282"/>
      <c r="L93" s="283"/>
      <c r="M93" s="283"/>
      <c r="N93" s="284"/>
      <c r="O93" s="284"/>
      <c r="P93" s="265"/>
    </row>
    <row r="94" spans="2:16" ht="15">
      <c r="B94" s="262">
        <f t="shared" si="12"/>
        <v>43435</v>
      </c>
      <c r="C94" s="281"/>
      <c r="D94" s="281"/>
      <c r="E94" s="260" t="e">
        <f t="shared" si="11"/>
        <v>#DIV/0!</v>
      </c>
      <c r="F94" s="282"/>
      <c r="G94" s="282"/>
      <c r="H94" s="282"/>
      <c r="I94" s="282"/>
      <c r="J94" s="282"/>
      <c r="K94" s="282"/>
      <c r="L94" s="283"/>
      <c r="M94" s="283"/>
      <c r="N94" s="284"/>
      <c r="O94" s="284"/>
      <c r="P94" s="265"/>
    </row>
    <row r="95" spans="2:16" ht="15">
      <c r="B95" s="262">
        <f t="shared" si="12"/>
        <v>43405</v>
      </c>
      <c r="C95" s="281"/>
      <c r="D95" s="281"/>
      <c r="E95" s="260" t="e">
        <f t="shared" si="11"/>
        <v>#DIV/0!</v>
      </c>
      <c r="F95" s="282"/>
      <c r="G95" s="282"/>
      <c r="H95" s="282"/>
      <c r="I95" s="282"/>
      <c r="J95" s="282"/>
      <c r="K95" s="282"/>
      <c r="L95" s="283"/>
      <c r="M95" s="283"/>
      <c r="N95" s="284"/>
      <c r="O95" s="284"/>
      <c r="P95" s="265"/>
    </row>
    <row r="96" spans="2:16" ht="15">
      <c r="B96" s="262">
        <f t="shared" si="12"/>
        <v>43374</v>
      </c>
      <c r="C96" s="281"/>
      <c r="D96" s="281"/>
      <c r="E96" s="260" t="e">
        <f t="shared" si="11"/>
        <v>#DIV/0!</v>
      </c>
      <c r="F96" s="282"/>
      <c r="G96" s="282"/>
      <c r="H96" s="282"/>
      <c r="I96" s="282"/>
      <c r="J96" s="282"/>
      <c r="K96" s="282"/>
      <c r="L96" s="283"/>
      <c r="M96" s="283"/>
      <c r="N96" s="284"/>
      <c r="O96" s="284"/>
      <c r="P96" s="265"/>
    </row>
    <row r="97" spans="2:16" ht="15">
      <c r="B97" s="262">
        <f t="shared" si="12"/>
        <v>43344</v>
      </c>
      <c r="C97" s="281"/>
      <c r="D97" s="281"/>
      <c r="E97" s="260" t="e">
        <f t="shared" si="11"/>
        <v>#DIV/0!</v>
      </c>
      <c r="F97" s="282"/>
      <c r="G97" s="282"/>
      <c r="H97" s="282"/>
      <c r="I97" s="282"/>
      <c r="J97" s="282"/>
      <c r="K97" s="282"/>
      <c r="L97" s="283"/>
      <c r="M97" s="283"/>
      <c r="N97" s="284"/>
      <c r="O97" s="284"/>
      <c r="P97" s="265"/>
    </row>
    <row r="98" spans="2:16" ht="15">
      <c r="B98" s="255" t="s">
        <v>135</v>
      </c>
      <c r="C98" s="1155">
        <f>D103-D101+C101</f>
        <v>0</v>
      </c>
      <c r="D98" s="1156"/>
      <c r="E98" s="263"/>
      <c r="F98" s="263"/>
      <c r="G98" s="263"/>
      <c r="H98" s="263"/>
      <c r="I98" s="263"/>
      <c r="J98" s="263"/>
      <c r="K98" s="263"/>
      <c r="L98" s="263"/>
      <c r="M98" s="263"/>
      <c r="N98" s="264"/>
      <c r="O98" s="264"/>
      <c r="P98" s="265"/>
    </row>
    <row r="99" spans="2:16" ht="24">
      <c r="B99" s="266" t="s">
        <v>334</v>
      </c>
      <c r="C99" s="267">
        <f>SUM(C86:C97)</f>
        <v>0</v>
      </c>
      <c r="D99" s="267">
        <f>SUM(D86:D97)</f>
        <v>0</v>
      </c>
      <c r="E99" s="268"/>
      <c r="F99" s="268"/>
      <c r="G99" s="268"/>
      <c r="H99" s="268"/>
      <c r="I99" s="268"/>
      <c r="J99" s="268"/>
      <c r="K99" s="268"/>
      <c r="L99" s="268"/>
      <c r="M99" s="268"/>
      <c r="N99" s="269"/>
      <c r="O99" s="269"/>
      <c r="P99" s="270"/>
    </row>
    <row r="100" spans="2:16" ht="15">
      <c r="B100" s="257" t="s">
        <v>170</v>
      </c>
      <c r="C100" s="267"/>
      <c r="D100" s="267"/>
      <c r="E100" s="268"/>
      <c r="F100" s="268"/>
      <c r="G100" s="268"/>
      <c r="H100" s="268"/>
      <c r="I100" s="268"/>
      <c r="J100" s="268"/>
      <c r="K100" s="268"/>
      <c r="L100" s="268"/>
      <c r="M100" s="268"/>
      <c r="N100" s="269"/>
      <c r="O100" s="269"/>
      <c r="P100" s="270"/>
    </row>
    <row r="101" spans="2:16" ht="15">
      <c r="B101" s="257" t="s">
        <v>64</v>
      </c>
      <c r="C101" s="267">
        <f>C99+C100</f>
        <v>0</v>
      </c>
      <c r="D101" s="267">
        <f>D99+D100</f>
        <v>0</v>
      </c>
      <c r="E101" s="268"/>
      <c r="F101" s="268"/>
      <c r="G101" s="268"/>
      <c r="H101" s="268"/>
      <c r="I101" s="268"/>
      <c r="J101" s="268"/>
      <c r="K101" s="268"/>
      <c r="L101" s="268"/>
      <c r="M101" s="268"/>
      <c r="N101" s="271">
        <f>SUM(N86:N97)</f>
        <v>0</v>
      </c>
      <c r="O101" s="271">
        <f t="shared" ref="O101:P101" si="13">SUM(O86:O97)</f>
        <v>0</v>
      </c>
      <c r="P101" s="272">
        <f t="shared" si="13"/>
        <v>0</v>
      </c>
    </row>
    <row r="102" spans="2:16" ht="15">
      <c r="B102" s="273" t="s">
        <v>0</v>
      </c>
      <c r="C102" s="274" t="e">
        <f>+AVERAGE(C86:C97)</f>
        <v>#DIV/0!</v>
      </c>
      <c r="D102" s="274" t="e">
        <f>+AVERAGE(D86:D97)</f>
        <v>#DIV/0!</v>
      </c>
      <c r="E102" s="274" t="e">
        <f>AVERAGE(F86:K97)</f>
        <v>#DIV/0!</v>
      </c>
      <c r="F102" s="268"/>
      <c r="G102" s="268"/>
      <c r="H102" s="268"/>
      <c r="I102" s="268"/>
      <c r="J102" s="268"/>
      <c r="K102" s="268"/>
      <c r="L102" s="268"/>
      <c r="M102" s="268"/>
      <c r="N102" s="268"/>
      <c r="O102" s="268"/>
      <c r="P102" s="275"/>
    </row>
    <row r="103" spans="2:16" ht="15.75" thickBot="1">
      <c r="B103" s="1157" t="s">
        <v>136</v>
      </c>
      <c r="C103" s="1158"/>
      <c r="D103" s="276"/>
      <c r="E103" s="1159"/>
      <c r="F103" s="1160"/>
      <c r="G103" s="1161"/>
      <c r="H103" s="277"/>
      <c r="I103" s="277"/>
      <c r="J103" s="277"/>
      <c r="K103" s="277"/>
      <c r="L103" s="277"/>
      <c r="M103" s="277"/>
      <c r="N103" s="277"/>
      <c r="O103" s="277"/>
      <c r="P103" s="278"/>
    </row>
    <row r="104" spans="2:16" ht="15" thickBot="1"/>
    <row r="105" spans="2:16" ht="15">
      <c r="B105" s="1162" t="s">
        <v>332</v>
      </c>
      <c r="C105" s="1163"/>
      <c r="D105" s="1164"/>
      <c r="E105" s="1163"/>
      <c r="F105" s="1163"/>
      <c r="G105" s="1163"/>
      <c r="H105" s="1163"/>
      <c r="I105" s="1163"/>
      <c r="J105" s="1163"/>
      <c r="K105" s="1163"/>
      <c r="L105" s="1163"/>
      <c r="M105" s="1163"/>
      <c r="N105" s="1163"/>
      <c r="O105" s="1163"/>
      <c r="P105" s="1165"/>
    </row>
    <row r="106" spans="2:16" ht="15">
      <c r="B106" s="1166" t="s">
        <v>329</v>
      </c>
      <c r="C106" s="1167"/>
      <c r="D106" s="1168"/>
      <c r="E106" s="1167"/>
      <c r="F106" s="1167"/>
      <c r="G106" s="1167"/>
      <c r="H106" s="1167"/>
      <c r="I106" s="1167"/>
      <c r="J106" s="1167"/>
      <c r="K106" s="1167"/>
      <c r="L106" s="1167"/>
      <c r="M106" s="1167"/>
      <c r="N106" s="1167"/>
      <c r="O106" s="1167"/>
      <c r="P106" s="1169"/>
    </row>
    <row r="107" spans="2:16" ht="15">
      <c r="B107" s="1177" t="s">
        <v>85</v>
      </c>
      <c r="C107" s="1178"/>
      <c r="D107" s="279"/>
      <c r="E107" s="279"/>
      <c r="F107" s="279"/>
      <c r="G107" s="279"/>
      <c r="H107" s="280"/>
      <c r="I107" s="1181" t="s">
        <v>79</v>
      </c>
      <c r="J107" s="1178"/>
      <c r="K107" s="1191"/>
      <c r="L107" s="1191"/>
      <c r="M107" s="1191"/>
      <c r="N107" s="1191"/>
      <c r="O107" s="1191"/>
      <c r="P107" s="1192"/>
    </row>
    <row r="108" spans="2:16" ht="15">
      <c r="B108" s="1177" t="s">
        <v>86</v>
      </c>
      <c r="C108" s="1178"/>
      <c r="D108" s="1179"/>
      <c r="E108" s="1179"/>
      <c r="F108" s="1179"/>
      <c r="G108" s="1179"/>
      <c r="H108" s="1180"/>
      <c r="I108" s="1181" t="s">
        <v>87</v>
      </c>
      <c r="J108" s="1178"/>
      <c r="K108" s="1191"/>
      <c r="L108" s="1191"/>
      <c r="M108" s="1191"/>
      <c r="N108" s="1191"/>
      <c r="O108" s="1191"/>
      <c r="P108" s="1192"/>
    </row>
    <row r="109" spans="2:16" ht="15">
      <c r="B109" s="1177" t="s">
        <v>88</v>
      </c>
      <c r="C109" s="1178"/>
      <c r="D109" s="1179"/>
      <c r="E109" s="1179"/>
      <c r="F109" s="1179"/>
      <c r="G109" s="1179"/>
      <c r="H109" s="1180"/>
      <c r="I109" s="1181" t="s">
        <v>89</v>
      </c>
      <c r="J109" s="1178"/>
      <c r="K109" s="1182"/>
      <c r="L109" s="1182"/>
      <c r="M109" s="1182"/>
      <c r="N109" s="1182"/>
      <c r="O109" s="1182"/>
      <c r="P109" s="1183"/>
    </row>
    <row r="110" spans="2:16" ht="15">
      <c r="B110" s="1184" t="s">
        <v>269</v>
      </c>
      <c r="C110" s="1185"/>
      <c r="D110" s="1186"/>
      <c r="E110" s="1187"/>
      <c r="F110" s="1187"/>
      <c r="G110" s="1187"/>
      <c r="H110" s="1188"/>
      <c r="I110" s="1189"/>
      <c r="J110" s="1180"/>
      <c r="K110" s="1189"/>
      <c r="L110" s="1179"/>
      <c r="M110" s="1179"/>
      <c r="N110" s="1179"/>
      <c r="O110" s="1179"/>
      <c r="P110" s="1190"/>
    </row>
    <row r="111" spans="2:16" ht="15">
      <c r="B111" s="256" t="s">
        <v>90</v>
      </c>
      <c r="C111" s="1170" t="s">
        <v>91</v>
      </c>
      <c r="D111" s="1171"/>
      <c r="E111" s="1170" t="s">
        <v>92</v>
      </c>
      <c r="F111" s="1172"/>
      <c r="G111" s="1172"/>
      <c r="H111" s="1172"/>
      <c r="I111" s="1172"/>
      <c r="J111" s="1172"/>
      <c r="K111" s="1171"/>
      <c r="L111" s="1173" t="s">
        <v>145</v>
      </c>
      <c r="M111" s="1173" t="s">
        <v>146</v>
      </c>
      <c r="N111" s="1170" t="s">
        <v>114</v>
      </c>
      <c r="O111" s="1171"/>
      <c r="P111" s="1175" t="s">
        <v>107</v>
      </c>
    </row>
    <row r="112" spans="2:16" ht="15">
      <c r="B112" s="257" t="s">
        <v>93</v>
      </c>
      <c r="C112" s="258" t="s">
        <v>94</v>
      </c>
      <c r="D112" s="258" t="s">
        <v>95</v>
      </c>
      <c r="E112" s="258" t="s">
        <v>111</v>
      </c>
      <c r="F112" s="258" t="s">
        <v>103</v>
      </c>
      <c r="G112" s="258" t="s">
        <v>104</v>
      </c>
      <c r="H112" s="258" t="s">
        <v>96</v>
      </c>
      <c r="I112" s="258" t="s">
        <v>105</v>
      </c>
      <c r="J112" s="258" t="s">
        <v>97</v>
      </c>
      <c r="K112" s="258" t="s">
        <v>106</v>
      </c>
      <c r="L112" s="1174"/>
      <c r="M112" s="1174"/>
      <c r="N112" s="258" t="s">
        <v>112</v>
      </c>
      <c r="O112" s="258" t="s">
        <v>113</v>
      </c>
      <c r="P112" s="1176"/>
    </row>
    <row r="113" spans="2:16" ht="15">
      <c r="B113" s="259">
        <v>43678</v>
      </c>
      <c r="C113" s="281"/>
      <c r="D113" s="281"/>
      <c r="E113" s="260" t="e">
        <f>SUM(F113:K113)/COUNT(F113:K113)</f>
        <v>#DIV/0!</v>
      </c>
      <c r="F113" s="282"/>
      <c r="G113" s="282"/>
      <c r="H113" s="282"/>
      <c r="I113" s="282"/>
      <c r="J113" s="282"/>
      <c r="K113" s="282"/>
      <c r="L113" s="283"/>
      <c r="M113" s="283"/>
      <c r="N113" s="284"/>
      <c r="O113" s="284"/>
      <c r="P113" s="265"/>
    </row>
    <row r="114" spans="2:16" ht="15">
      <c r="B114" s="262">
        <f>EDATE(B113,-1)</f>
        <v>43647</v>
      </c>
      <c r="C114" s="281"/>
      <c r="D114" s="281"/>
      <c r="E114" s="260" t="e">
        <f t="shared" ref="E114:E124" si="14">SUM(F114:K114)/COUNT(F114:K114)</f>
        <v>#DIV/0!</v>
      </c>
      <c r="F114" s="282"/>
      <c r="G114" s="282"/>
      <c r="H114" s="282"/>
      <c r="I114" s="282"/>
      <c r="J114" s="282"/>
      <c r="K114" s="282"/>
      <c r="L114" s="283"/>
      <c r="M114" s="283"/>
      <c r="N114" s="284"/>
      <c r="O114" s="284"/>
      <c r="P114" s="265"/>
    </row>
    <row r="115" spans="2:16" ht="15">
      <c r="B115" s="262">
        <f t="shared" ref="B115:B124" si="15">EDATE(B114,-1)</f>
        <v>43617</v>
      </c>
      <c r="C115" s="281"/>
      <c r="D115" s="281"/>
      <c r="E115" s="260" t="e">
        <f t="shared" si="14"/>
        <v>#DIV/0!</v>
      </c>
      <c r="F115" s="282"/>
      <c r="G115" s="282"/>
      <c r="H115" s="282"/>
      <c r="I115" s="282"/>
      <c r="J115" s="282"/>
      <c r="K115" s="282"/>
      <c r="L115" s="283"/>
      <c r="M115" s="283"/>
      <c r="N115" s="284"/>
      <c r="O115" s="284"/>
      <c r="P115" s="265"/>
    </row>
    <row r="116" spans="2:16" ht="15">
      <c r="B116" s="262">
        <f t="shared" si="15"/>
        <v>43586</v>
      </c>
      <c r="C116" s="281"/>
      <c r="D116" s="281"/>
      <c r="E116" s="260" t="e">
        <f t="shared" si="14"/>
        <v>#DIV/0!</v>
      </c>
      <c r="F116" s="282"/>
      <c r="G116" s="282"/>
      <c r="H116" s="282"/>
      <c r="I116" s="282"/>
      <c r="J116" s="282"/>
      <c r="K116" s="282"/>
      <c r="L116" s="283"/>
      <c r="M116" s="283"/>
      <c r="N116" s="284"/>
      <c r="O116" s="284"/>
      <c r="P116" s="265"/>
    </row>
    <row r="117" spans="2:16" ht="15">
      <c r="B117" s="262">
        <f t="shared" si="15"/>
        <v>43556</v>
      </c>
      <c r="C117" s="281"/>
      <c r="D117" s="281"/>
      <c r="E117" s="260" t="e">
        <f t="shared" si="14"/>
        <v>#DIV/0!</v>
      </c>
      <c r="F117" s="282"/>
      <c r="G117" s="282"/>
      <c r="H117" s="282"/>
      <c r="I117" s="282"/>
      <c r="J117" s="282"/>
      <c r="K117" s="282"/>
      <c r="L117" s="283"/>
      <c r="M117" s="283"/>
      <c r="N117" s="284"/>
      <c r="O117" s="284"/>
      <c r="P117" s="265"/>
    </row>
    <row r="118" spans="2:16" ht="15">
      <c r="B118" s="262">
        <f t="shared" si="15"/>
        <v>43525</v>
      </c>
      <c r="C118" s="281"/>
      <c r="D118" s="281"/>
      <c r="E118" s="260" t="e">
        <f t="shared" si="14"/>
        <v>#DIV/0!</v>
      </c>
      <c r="F118" s="282"/>
      <c r="G118" s="282"/>
      <c r="H118" s="282"/>
      <c r="I118" s="282"/>
      <c r="J118" s="282"/>
      <c r="K118" s="282"/>
      <c r="L118" s="283"/>
      <c r="M118" s="283"/>
      <c r="N118" s="284"/>
      <c r="O118" s="284"/>
      <c r="P118" s="265"/>
    </row>
    <row r="119" spans="2:16" ht="15">
      <c r="B119" s="262">
        <f t="shared" si="15"/>
        <v>43497</v>
      </c>
      <c r="C119" s="281"/>
      <c r="D119" s="281"/>
      <c r="E119" s="260" t="e">
        <f t="shared" si="14"/>
        <v>#DIV/0!</v>
      </c>
      <c r="F119" s="282"/>
      <c r="G119" s="282"/>
      <c r="H119" s="282"/>
      <c r="I119" s="282"/>
      <c r="J119" s="282"/>
      <c r="K119" s="282"/>
      <c r="L119" s="283"/>
      <c r="M119" s="283"/>
      <c r="N119" s="284"/>
      <c r="O119" s="284"/>
      <c r="P119" s="265"/>
    </row>
    <row r="120" spans="2:16" ht="15">
      <c r="B120" s="262">
        <f t="shared" si="15"/>
        <v>43466</v>
      </c>
      <c r="C120" s="281"/>
      <c r="D120" s="281"/>
      <c r="E120" s="260" t="e">
        <f t="shared" si="14"/>
        <v>#DIV/0!</v>
      </c>
      <c r="F120" s="282"/>
      <c r="G120" s="282"/>
      <c r="H120" s="282"/>
      <c r="I120" s="282"/>
      <c r="J120" s="282"/>
      <c r="K120" s="282"/>
      <c r="L120" s="283"/>
      <c r="M120" s="283"/>
      <c r="N120" s="284"/>
      <c r="O120" s="284"/>
      <c r="P120" s="265"/>
    </row>
    <row r="121" spans="2:16" ht="15">
      <c r="B121" s="262">
        <f t="shared" si="15"/>
        <v>43435</v>
      </c>
      <c r="C121" s="281"/>
      <c r="D121" s="281"/>
      <c r="E121" s="260" t="e">
        <f t="shared" si="14"/>
        <v>#DIV/0!</v>
      </c>
      <c r="F121" s="282"/>
      <c r="G121" s="282"/>
      <c r="H121" s="282"/>
      <c r="I121" s="282"/>
      <c r="J121" s="282"/>
      <c r="K121" s="282"/>
      <c r="L121" s="283"/>
      <c r="M121" s="283"/>
      <c r="N121" s="284"/>
      <c r="O121" s="284"/>
      <c r="P121" s="265"/>
    </row>
    <row r="122" spans="2:16" ht="15">
      <c r="B122" s="262">
        <f t="shared" si="15"/>
        <v>43405</v>
      </c>
      <c r="C122" s="281"/>
      <c r="D122" s="281"/>
      <c r="E122" s="260" t="e">
        <f t="shared" si="14"/>
        <v>#DIV/0!</v>
      </c>
      <c r="F122" s="282"/>
      <c r="G122" s="282"/>
      <c r="H122" s="282"/>
      <c r="I122" s="282"/>
      <c r="J122" s="282"/>
      <c r="K122" s="282"/>
      <c r="L122" s="283"/>
      <c r="M122" s="283"/>
      <c r="N122" s="284"/>
      <c r="O122" s="284"/>
      <c r="P122" s="265"/>
    </row>
    <row r="123" spans="2:16" ht="15">
      <c r="B123" s="262">
        <f t="shared" si="15"/>
        <v>43374</v>
      </c>
      <c r="C123" s="281"/>
      <c r="D123" s="281"/>
      <c r="E123" s="260" t="e">
        <f t="shared" si="14"/>
        <v>#DIV/0!</v>
      </c>
      <c r="F123" s="282"/>
      <c r="G123" s="282"/>
      <c r="H123" s="282"/>
      <c r="I123" s="282"/>
      <c r="J123" s="282"/>
      <c r="K123" s="282"/>
      <c r="L123" s="283"/>
      <c r="M123" s="283"/>
      <c r="N123" s="284"/>
      <c r="O123" s="284"/>
      <c r="P123" s="265"/>
    </row>
    <row r="124" spans="2:16" ht="15">
      <c r="B124" s="262">
        <f t="shared" si="15"/>
        <v>43344</v>
      </c>
      <c r="C124" s="281"/>
      <c r="D124" s="281"/>
      <c r="E124" s="260" t="e">
        <f t="shared" si="14"/>
        <v>#DIV/0!</v>
      </c>
      <c r="F124" s="282"/>
      <c r="G124" s="282"/>
      <c r="H124" s="282"/>
      <c r="I124" s="282"/>
      <c r="J124" s="282"/>
      <c r="K124" s="282"/>
      <c r="L124" s="283"/>
      <c r="M124" s="283"/>
      <c r="N124" s="284"/>
      <c r="O124" s="284"/>
      <c r="P124" s="265"/>
    </row>
    <row r="125" spans="2:16" ht="15">
      <c r="B125" s="255" t="s">
        <v>135</v>
      </c>
      <c r="C125" s="1155">
        <f>D130-D128+C128</f>
        <v>0</v>
      </c>
      <c r="D125" s="1156"/>
      <c r="E125" s="263"/>
      <c r="F125" s="263"/>
      <c r="G125" s="263"/>
      <c r="H125" s="263"/>
      <c r="I125" s="263"/>
      <c r="J125" s="263"/>
      <c r="K125" s="263"/>
      <c r="L125" s="263"/>
      <c r="M125" s="263"/>
      <c r="N125" s="264"/>
      <c r="O125" s="264"/>
      <c r="P125" s="265"/>
    </row>
    <row r="126" spans="2:16" ht="24">
      <c r="B126" s="266" t="s">
        <v>334</v>
      </c>
      <c r="C126" s="267">
        <f>SUM(C113:C124)</f>
        <v>0</v>
      </c>
      <c r="D126" s="267">
        <f>SUM(D113:D124)</f>
        <v>0</v>
      </c>
      <c r="E126" s="268"/>
      <c r="F126" s="268"/>
      <c r="G126" s="268"/>
      <c r="H126" s="268"/>
      <c r="I126" s="268"/>
      <c r="J126" s="268"/>
      <c r="K126" s="268"/>
      <c r="L126" s="268"/>
      <c r="M126" s="268"/>
      <c r="N126" s="269"/>
      <c r="O126" s="269"/>
      <c r="P126" s="270"/>
    </row>
    <row r="127" spans="2:16" ht="15">
      <c r="B127" s="257" t="s">
        <v>170</v>
      </c>
      <c r="C127" s="267"/>
      <c r="D127" s="267"/>
      <c r="E127" s="268"/>
      <c r="F127" s="268"/>
      <c r="G127" s="268"/>
      <c r="H127" s="268"/>
      <c r="I127" s="268"/>
      <c r="J127" s="268"/>
      <c r="K127" s="268"/>
      <c r="L127" s="268"/>
      <c r="M127" s="268"/>
      <c r="N127" s="269"/>
      <c r="O127" s="269"/>
      <c r="P127" s="270"/>
    </row>
    <row r="128" spans="2:16" ht="15">
      <c r="B128" s="257" t="s">
        <v>64</v>
      </c>
      <c r="C128" s="267">
        <f>C126+C127</f>
        <v>0</v>
      </c>
      <c r="D128" s="267">
        <f>D126+D127</f>
        <v>0</v>
      </c>
      <c r="E128" s="268"/>
      <c r="F128" s="268"/>
      <c r="G128" s="268"/>
      <c r="H128" s="268"/>
      <c r="I128" s="268"/>
      <c r="J128" s="268"/>
      <c r="K128" s="268"/>
      <c r="L128" s="268"/>
      <c r="M128" s="268"/>
      <c r="N128" s="271">
        <f>SUM(N113:N124)</f>
        <v>0</v>
      </c>
      <c r="O128" s="271">
        <f t="shared" ref="O128:P128" si="16">SUM(O113:O124)</f>
        <v>0</v>
      </c>
      <c r="P128" s="272">
        <f t="shared" si="16"/>
        <v>0</v>
      </c>
    </row>
    <row r="129" spans="2:16" ht="15">
      <c r="B129" s="273" t="s">
        <v>0</v>
      </c>
      <c r="C129" s="274" t="e">
        <f>+AVERAGE(C113:C124)</f>
        <v>#DIV/0!</v>
      </c>
      <c r="D129" s="274" t="e">
        <f>+AVERAGE(D113:D124)</f>
        <v>#DIV/0!</v>
      </c>
      <c r="E129" s="274" t="e">
        <f>AVERAGE(F113:K124)</f>
        <v>#DIV/0!</v>
      </c>
      <c r="F129" s="268"/>
      <c r="G129" s="268"/>
      <c r="H129" s="268"/>
      <c r="I129" s="268"/>
      <c r="J129" s="268"/>
      <c r="K129" s="268"/>
      <c r="L129" s="268"/>
      <c r="M129" s="268"/>
      <c r="N129" s="268"/>
      <c r="O129" s="268"/>
      <c r="P129" s="275"/>
    </row>
    <row r="130" spans="2:16" ht="15.75" thickBot="1">
      <c r="B130" s="1157" t="s">
        <v>136</v>
      </c>
      <c r="C130" s="1158"/>
      <c r="D130" s="276"/>
      <c r="E130" s="1159"/>
      <c r="F130" s="1160"/>
      <c r="G130" s="1161"/>
      <c r="H130" s="277"/>
      <c r="I130" s="277"/>
      <c r="J130" s="277"/>
      <c r="K130" s="277"/>
      <c r="L130" s="277"/>
      <c r="M130" s="277"/>
      <c r="N130" s="277"/>
      <c r="O130" s="277"/>
      <c r="P130" s="278"/>
    </row>
    <row r="131" spans="2:16" ht="15" thickBot="1"/>
    <row r="132" spans="2:16" ht="15">
      <c r="B132" s="1162" t="s">
        <v>333</v>
      </c>
      <c r="C132" s="1163"/>
      <c r="D132" s="1164"/>
      <c r="E132" s="1163"/>
      <c r="F132" s="1163"/>
      <c r="G132" s="1163"/>
      <c r="H132" s="1163"/>
      <c r="I132" s="1163"/>
      <c r="J132" s="1163"/>
      <c r="K132" s="1163"/>
      <c r="L132" s="1163"/>
      <c r="M132" s="1163"/>
      <c r="N132" s="1163"/>
      <c r="O132" s="1163"/>
      <c r="P132" s="1165"/>
    </row>
    <row r="133" spans="2:16" ht="15">
      <c r="B133" s="1166" t="s">
        <v>329</v>
      </c>
      <c r="C133" s="1167"/>
      <c r="D133" s="1168"/>
      <c r="E133" s="1167"/>
      <c r="F133" s="1167"/>
      <c r="G133" s="1167"/>
      <c r="H133" s="1167"/>
      <c r="I133" s="1167"/>
      <c r="J133" s="1167"/>
      <c r="K133" s="1167"/>
      <c r="L133" s="1167"/>
      <c r="M133" s="1167"/>
      <c r="N133" s="1167"/>
      <c r="O133" s="1167"/>
      <c r="P133" s="1169"/>
    </row>
    <row r="134" spans="2:16" ht="15">
      <c r="B134" s="1177" t="s">
        <v>85</v>
      </c>
      <c r="C134" s="1178"/>
      <c r="D134" s="279"/>
      <c r="E134" s="279"/>
      <c r="F134" s="279"/>
      <c r="G134" s="279"/>
      <c r="H134" s="280"/>
      <c r="I134" s="1181" t="s">
        <v>79</v>
      </c>
      <c r="J134" s="1178"/>
      <c r="K134" s="1191"/>
      <c r="L134" s="1191"/>
      <c r="M134" s="1191"/>
      <c r="N134" s="1191"/>
      <c r="O134" s="1191"/>
      <c r="P134" s="1192"/>
    </row>
    <row r="135" spans="2:16" ht="15">
      <c r="B135" s="1177" t="s">
        <v>86</v>
      </c>
      <c r="C135" s="1178"/>
      <c r="D135" s="1179"/>
      <c r="E135" s="1179"/>
      <c r="F135" s="1179"/>
      <c r="G135" s="1179"/>
      <c r="H135" s="1180"/>
      <c r="I135" s="1181" t="s">
        <v>87</v>
      </c>
      <c r="J135" s="1178"/>
      <c r="K135" s="1191"/>
      <c r="L135" s="1191"/>
      <c r="M135" s="1191"/>
      <c r="N135" s="1191"/>
      <c r="O135" s="1191"/>
      <c r="P135" s="1192"/>
    </row>
    <row r="136" spans="2:16" ht="15">
      <c r="B136" s="1177" t="s">
        <v>88</v>
      </c>
      <c r="C136" s="1178"/>
      <c r="D136" s="1179"/>
      <c r="E136" s="1179"/>
      <c r="F136" s="1179"/>
      <c r="G136" s="1179"/>
      <c r="H136" s="1180"/>
      <c r="I136" s="1181" t="s">
        <v>89</v>
      </c>
      <c r="J136" s="1178"/>
      <c r="K136" s="1182"/>
      <c r="L136" s="1182"/>
      <c r="M136" s="1182"/>
      <c r="N136" s="1182"/>
      <c r="O136" s="1182"/>
      <c r="P136" s="1183"/>
    </row>
    <row r="137" spans="2:16" ht="15">
      <c r="B137" s="1184" t="s">
        <v>269</v>
      </c>
      <c r="C137" s="1185"/>
      <c r="D137" s="1186"/>
      <c r="E137" s="1187"/>
      <c r="F137" s="1187"/>
      <c r="G137" s="1187"/>
      <c r="H137" s="1188"/>
      <c r="I137" s="1189"/>
      <c r="J137" s="1180"/>
      <c r="K137" s="1189"/>
      <c r="L137" s="1179"/>
      <c r="M137" s="1179"/>
      <c r="N137" s="1179"/>
      <c r="O137" s="1179"/>
      <c r="P137" s="1190"/>
    </row>
    <row r="138" spans="2:16" ht="15">
      <c r="B138" s="256" t="s">
        <v>90</v>
      </c>
      <c r="C138" s="1170" t="s">
        <v>91</v>
      </c>
      <c r="D138" s="1171"/>
      <c r="E138" s="1170" t="s">
        <v>92</v>
      </c>
      <c r="F138" s="1172"/>
      <c r="G138" s="1172"/>
      <c r="H138" s="1172"/>
      <c r="I138" s="1172"/>
      <c r="J138" s="1172"/>
      <c r="K138" s="1171"/>
      <c r="L138" s="1173" t="s">
        <v>145</v>
      </c>
      <c r="M138" s="1173" t="s">
        <v>146</v>
      </c>
      <c r="N138" s="1170" t="s">
        <v>114</v>
      </c>
      <c r="O138" s="1171"/>
      <c r="P138" s="1175" t="s">
        <v>107</v>
      </c>
    </row>
    <row r="139" spans="2:16" ht="15">
      <c r="B139" s="257" t="s">
        <v>93</v>
      </c>
      <c r="C139" s="258" t="s">
        <v>94</v>
      </c>
      <c r="D139" s="258" t="s">
        <v>95</v>
      </c>
      <c r="E139" s="258" t="s">
        <v>111</v>
      </c>
      <c r="F139" s="258" t="s">
        <v>103</v>
      </c>
      <c r="G139" s="258" t="s">
        <v>104</v>
      </c>
      <c r="H139" s="258" t="s">
        <v>96</v>
      </c>
      <c r="I139" s="258" t="s">
        <v>105</v>
      </c>
      <c r="J139" s="258" t="s">
        <v>97</v>
      </c>
      <c r="K139" s="258" t="s">
        <v>106</v>
      </c>
      <c r="L139" s="1174"/>
      <c r="M139" s="1174"/>
      <c r="N139" s="258" t="s">
        <v>112</v>
      </c>
      <c r="O139" s="258" t="s">
        <v>113</v>
      </c>
      <c r="P139" s="1176"/>
    </row>
    <row r="140" spans="2:16" ht="15">
      <c r="B140" s="259">
        <v>43678</v>
      </c>
      <c r="C140" s="281"/>
      <c r="D140" s="281"/>
      <c r="E140" s="260" t="e">
        <f>SUM(F140:K140)/COUNT(F140:K140)</f>
        <v>#DIV/0!</v>
      </c>
      <c r="F140" s="282"/>
      <c r="G140" s="282"/>
      <c r="H140" s="282"/>
      <c r="I140" s="282"/>
      <c r="J140" s="282"/>
      <c r="K140" s="282"/>
      <c r="L140" s="283"/>
      <c r="M140" s="283"/>
      <c r="N140" s="284"/>
      <c r="O140" s="284"/>
      <c r="P140" s="265"/>
    </row>
    <row r="141" spans="2:16" ht="15">
      <c r="B141" s="262">
        <f>EDATE(B140,-1)</f>
        <v>43647</v>
      </c>
      <c r="C141" s="281"/>
      <c r="D141" s="281"/>
      <c r="E141" s="260" t="e">
        <f t="shared" ref="E141:E151" si="17">SUM(F141:K141)/COUNT(F141:K141)</f>
        <v>#DIV/0!</v>
      </c>
      <c r="F141" s="282"/>
      <c r="G141" s="282"/>
      <c r="H141" s="282"/>
      <c r="I141" s="282"/>
      <c r="J141" s="282"/>
      <c r="K141" s="282"/>
      <c r="L141" s="283"/>
      <c r="M141" s="283"/>
      <c r="N141" s="284"/>
      <c r="O141" s="284"/>
      <c r="P141" s="265"/>
    </row>
    <row r="142" spans="2:16" ht="15">
      <c r="B142" s="262">
        <f t="shared" ref="B142:B151" si="18">EDATE(B141,-1)</f>
        <v>43617</v>
      </c>
      <c r="C142" s="281"/>
      <c r="D142" s="281"/>
      <c r="E142" s="260" t="e">
        <f t="shared" si="17"/>
        <v>#DIV/0!</v>
      </c>
      <c r="F142" s="282"/>
      <c r="G142" s="282"/>
      <c r="H142" s="282"/>
      <c r="I142" s="282"/>
      <c r="J142" s="282"/>
      <c r="K142" s="282"/>
      <c r="L142" s="283"/>
      <c r="M142" s="283"/>
      <c r="N142" s="284"/>
      <c r="O142" s="284"/>
      <c r="P142" s="265"/>
    </row>
    <row r="143" spans="2:16" ht="15">
      <c r="B143" s="262">
        <f t="shared" si="18"/>
        <v>43586</v>
      </c>
      <c r="C143" s="281"/>
      <c r="D143" s="281"/>
      <c r="E143" s="260" t="e">
        <f t="shared" si="17"/>
        <v>#DIV/0!</v>
      </c>
      <c r="F143" s="282"/>
      <c r="G143" s="282"/>
      <c r="H143" s="282"/>
      <c r="I143" s="282"/>
      <c r="J143" s="282"/>
      <c r="K143" s="282"/>
      <c r="L143" s="283"/>
      <c r="M143" s="283"/>
      <c r="N143" s="284"/>
      <c r="O143" s="284"/>
      <c r="P143" s="265"/>
    </row>
    <row r="144" spans="2:16" ht="15">
      <c r="B144" s="262">
        <f t="shared" si="18"/>
        <v>43556</v>
      </c>
      <c r="C144" s="281"/>
      <c r="D144" s="281"/>
      <c r="E144" s="260" t="e">
        <f t="shared" si="17"/>
        <v>#DIV/0!</v>
      </c>
      <c r="F144" s="282"/>
      <c r="G144" s="282"/>
      <c r="H144" s="282"/>
      <c r="I144" s="282"/>
      <c r="J144" s="282"/>
      <c r="K144" s="282"/>
      <c r="L144" s="283"/>
      <c r="M144" s="283"/>
      <c r="N144" s="284"/>
      <c r="O144" s="284"/>
      <c r="P144" s="265"/>
    </row>
    <row r="145" spans="2:16" ht="15">
      <c r="B145" s="262">
        <f t="shared" si="18"/>
        <v>43525</v>
      </c>
      <c r="C145" s="281"/>
      <c r="D145" s="281"/>
      <c r="E145" s="260" t="e">
        <f t="shared" si="17"/>
        <v>#DIV/0!</v>
      </c>
      <c r="F145" s="282"/>
      <c r="G145" s="282"/>
      <c r="H145" s="282"/>
      <c r="I145" s="282"/>
      <c r="J145" s="282"/>
      <c r="K145" s="282"/>
      <c r="L145" s="283"/>
      <c r="M145" s="283"/>
      <c r="N145" s="284"/>
      <c r="O145" s="284"/>
      <c r="P145" s="265"/>
    </row>
    <row r="146" spans="2:16" ht="15">
      <c r="B146" s="262">
        <f t="shared" si="18"/>
        <v>43497</v>
      </c>
      <c r="C146" s="281"/>
      <c r="D146" s="281"/>
      <c r="E146" s="260" t="e">
        <f t="shared" si="17"/>
        <v>#DIV/0!</v>
      </c>
      <c r="F146" s="282"/>
      <c r="G146" s="282"/>
      <c r="H146" s="282"/>
      <c r="I146" s="282"/>
      <c r="J146" s="282"/>
      <c r="K146" s="282"/>
      <c r="L146" s="283"/>
      <c r="M146" s="283"/>
      <c r="N146" s="284"/>
      <c r="O146" s="284"/>
      <c r="P146" s="265"/>
    </row>
    <row r="147" spans="2:16" ht="15">
      <c r="B147" s="262">
        <f t="shared" si="18"/>
        <v>43466</v>
      </c>
      <c r="C147" s="281"/>
      <c r="D147" s="281"/>
      <c r="E147" s="260" t="e">
        <f t="shared" si="17"/>
        <v>#DIV/0!</v>
      </c>
      <c r="F147" s="282"/>
      <c r="G147" s="282"/>
      <c r="H147" s="282"/>
      <c r="I147" s="282"/>
      <c r="J147" s="282"/>
      <c r="K147" s="282"/>
      <c r="L147" s="283"/>
      <c r="M147" s="283"/>
      <c r="N147" s="284"/>
      <c r="O147" s="284"/>
      <c r="P147" s="265"/>
    </row>
    <row r="148" spans="2:16" ht="15">
      <c r="B148" s="262">
        <f t="shared" si="18"/>
        <v>43435</v>
      </c>
      <c r="C148" s="281"/>
      <c r="D148" s="281"/>
      <c r="E148" s="260" t="e">
        <f t="shared" si="17"/>
        <v>#DIV/0!</v>
      </c>
      <c r="F148" s="282"/>
      <c r="G148" s="282"/>
      <c r="H148" s="282"/>
      <c r="I148" s="282"/>
      <c r="J148" s="282"/>
      <c r="K148" s="282"/>
      <c r="L148" s="283"/>
      <c r="M148" s="283"/>
      <c r="N148" s="284"/>
      <c r="O148" s="284"/>
      <c r="P148" s="265"/>
    </row>
    <row r="149" spans="2:16" ht="15">
      <c r="B149" s="262">
        <f t="shared" si="18"/>
        <v>43405</v>
      </c>
      <c r="C149" s="281"/>
      <c r="D149" s="281"/>
      <c r="E149" s="260" t="e">
        <f t="shared" si="17"/>
        <v>#DIV/0!</v>
      </c>
      <c r="F149" s="282"/>
      <c r="G149" s="282"/>
      <c r="H149" s="282"/>
      <c r="I149" s="282"/>
      <c r="J149" s="282"/>
      <c r="K149" s="282"/>
      <c r="L149" s="283"/>
      <c r="M149" s="283"/>
      <c r="N149" s="284"/>
      <c r="O149" s="284"/>
      <c r="P149" s="265"/>
    </row>
    <row r="150" spans="2:16" ht="15">
      <c r="B150" s="262">
        <f t="shared" si="18"/>
        <v>43374</v>
      </c>
      <c r="C150" s="281"/>
      <c r="D150" s="281"/>
      <c r="E150" s="260" t="e">
        <f t="shared" si="17"/>
        <v>#DIV/0!</v>
      </c>
      <c r="F150" s="282"/>
      <c r="G150" s="282"/>
      <c r="H150" s="282"/>
      <c r="I150" s="282"/>
      <c r="J150" s="282"/>
      <c r="K150" s="282"/>
      <c r="L150" s="283"/>
      <c r="M150" s="283"/>
      <c r="N150" s="284"/>
      <c r="O150" s="284"/>
      <c r="P150" s="265"/>
    </row>
    <row r="151" spans="2:16" ht="15">
      <c r="B151" s="262">
        <f t="shared" si="18"/>
        <v>43344</v>
      </c>
      <c r="C151" s="281"/>
      <c r="D151" s="281"/>
      <c r="E151" s="260" t="e">
        <f t="shared" si="17"/>
        <v>#DIV/0!</v>
      </c>
      <c r="F151" s="282"/>
      <c r="G151" s="282"/>
      <c r="H151" s="282"/>
      <c r="I151" s="282"/>
      <c r="J151" s="282"/>
      <c r="K151" s="282"/>
      <c r="L151" s="283"/>
      <c r="M151" s="283"/>
      <c r="N151" s="284"/>
      <c r="O151" s="284"/>
      <c r="P151" s="265"/>
    </row>
    <row r="152" spans="2:16" ht="15">
      <c r="B152" s="255" t="s">
        <v>135</v>
      </c>
      <c r="C152" s="1155">
        <f>D157-D155+C155</f>
        <v>0</v>
      </c>
      <c r="D152" s="1156"/>
      <c r="E152" s="263"/>
      <c r="F152" s="263"/>
      <c r="G152" s="263"/>
      <c r="H152" s="263"/>
      <c r="I152" s="263"/>
      <c r="J152" s="263"/>
      <c r="K152" s="263"/>
      <c r="L152" s="263"/>
      <c r="M152" s="263"/>
      <c r="N152" s="264"/>
      <c r="O152" s="264"/>
      <c r="P152" s="265"/>
    </row>
    <row r="153" spans="2:16" ht="24">
      <c r="B153" s="266" t="s">
        <v>334</v>
      </c>
      <c r="C153" s="267">
        <f>SUM(C140:C151)</f>
        <v>0</v>
      </c>
      <c r="D153" s="267">
        <f>SUM(D140:D151)</f>
        <v>0</v>
      </c>
      <c r="E153" s="268"/>
      <c r="F153" s="268"/>
      <c r="G153" s="268"/>
      <c r="H153" s="268"/>
      <c r="I153" s="268"/>
      <c r="J153" s="268"/>
      <c r="K153" s="268"/>
      <c r="L153" s="268"/>
      <c r="M153" s="268"/>
      <c r="N153" s="269"/>
      <c r="O153" s="269"/>
      <c r="P153" s="270"/>
    </row>
    <row r="154" spans="2:16" ht="15">
      <c r="B154" s="257" t="s">
        <v>170</v>
      </c>
      <c r="C154" s="267"/>
      <c r="D154" s="267"/>
      <c r="E154" s="268"/>
      <c r="F154" s="268"/>
      <c r="G154" s="268"/>
      <c r="H154" s="268"/>
      <c r="I154" s="268"/>
      <c r="J154" s="268"/>
      <c r="K154" s="268"/>
      <c r="L154" s="268"/>
      <c r="M154" s="268"/>
      <c r="N154" s="269"/>
      <c r="O154" s="269"/>
      <c r="P154" s="270"/>
    </row>
    <row r="155" spans="2:16" ht="15">
      <c r="B155" s="257" t="s">
        <v>64</v>
      </c>
      <c r="C155" s="267">
        <f>C153+C154</f>
        <v>0</v>
      </c>
      <c r="D155" s="267">
        <f>D153+D154</f>
        <v>0</v>
      </c>
      <c r="E155" s="268"/>
      <c r="F155" s="268"/>
      <c r="G155" s="268"/>
      <c r="H155" s="268"/>
      <c r="I155" s="268"/>
      <c r="J155" s="268"/>
      <c r="K155" s="268"/>
      <c r="L155" s="268"/>
      <c r="M155" s="268"/>
      <c r="N155" s="271">
        <f>SUM(N140:N151)</f>
        <v>0</v>
      </c>
      <c r="O155" s="271">
        <f t="shared" ref="O155:P155" si="19">SUM(O140:O151)</f>
        <v>0</v>
      </c>
      <c r="P155" s="272">
        <f t="shared" si="19"/>
        <v>0</v>
      </c>
    </row>
    <row r="156" spans="2:16" ht="15">
      <c r="B156" s="273" t="s">
        <v>0</v>
      </c>
      <c r="C156" s="274" t="e">
        <f>+AVERAGE(C140:C151)</f>
        <v>#DIV/0!</v>
      </c>
      <c r="D156" s="274" t="e">
        <f>+AVERAGE(D140:D151)</f>
        <v>#DIV/0!</v>
      </c>
      <c r="E156" s="274" t="e">
        <f>AVERAGE(F140:K151)</f>
        <v>#DIV/0!</v>
      </c>
      <c r="F156" s="268"/>
      <c r="G156" s="268"/>
      <c r="H156" s="268"/>
      <c r="I156" s="268"/>
      <c r="J156" s="268"/>
      <c r="K156" s="268"/>
      <c r="L156" s="268"/>
      <c r="M156" s="268"/>
      <c r="N156" s="268"/>
      <c r="O156" s="268"/>
      <c r="P156" s="275"/>
    </row>
    <row r="157" spans="2:16" ht="15.75" thickBot="1">
      <c r="B157" s="1157" t="s">
        <v>136</v>
      </c>
      <c r="C157" s="1158"/>
      <c r="D157" s="276"/>
      <c r="E157" s="1159"/>
      <c r="F157" s="1160"/>
      <c r="G157" s="1161"/>
      <c r="H157" s="277"/>
      <c r="I157" s="277"/>
      <c r="J157" s="277"/>
      <c r="K157" s="277"/>
      <c r="L157" s="277"/>
      <c r="M157" s="277"/>
      <c r="N157" s="277"/>
      <c r="O157" s="277"/>
      <c r="P157" s="278"/>
    </row>
  </sheetData>
  <mergeCells count="151">
    <mergeCell ref="C152:D152"/>
    <mergeCell ref="B157:C157"/>
    <mergeCell ref="E157:G157"/>
    <mergeCell ref="B136:C136"/>
    <mergeCell ref="D136:H136"/>
    <mergeCell ref="I136:J136"/>
    <mergeCell ref="K136:P136"/>
    <mergeCell ref="B137:D137"/>
    <mergeCell ref="E137:H137"/>
    <mergeCell ref="I137:J137"/>
    <mergeCell ref="K137:P137"/>
    <mergeCell ref="C138:D138"/>
    <mergeCell ref="E138:K138"/>
    <mergeCell ref="L138:L139"/>
    <mergeCell ref="M138:M139"/>
    <mergeCell ref="N138:O138"/>
    <mergeCell ref="P138:P139"/>
    <mergeCell ref="K110:P110"/>
    <mergeCell ref="C111:D111"/>
    <mergeCell ref="E111:K111"/>
    <mergeCell ref="L111:L112"/>
    <mergeCell ref="M111:M112"/>
    <mergeCell ref="N111:O111"/>
    <mergeCell ref="P111:P112"/>
    <mergeCell ref="I135:J135"/>
    <mergeCell ref="K135:P135"/>
    <mergeCell ref="B132:D132"/>
    <mergeCell ref="E132:P132"/>
    <mergeCell ref="B133:D133"/>
    <mergeCell ref="E133:P133"/>
    <mergeCell ref="B134:C134"/>
    <mergeCell ref="I134:J134"/>
    <mergeCell ref="K134:P134"/>
    <mergeCell ref="B135:C135"/>
    <mergeCell ref="D135:H135"/>
    <mergeCell ref="B82:C82"/>
    <mergeCell ref="D82:H82"/>
    <mergeCell ref="I82:J82"/>
    <mergeCell ref="K82:P82"/>
    <mergeCell ref="B83:D83"/>
    <mergeCell ref="E83:H83"/>
    <mergeCell ref="I83:J83"/>
    <mergeCell ref="K83:P83"/>
    <mergeCell ref="C84:D84"/>
    <mergeCell ref="E84:K84"/>
    <mergeCell ref="L84:L85"/>
    <mergeCell ref="M84:M85"/>
    <mergeCell ref="N84:O84"/>
    <mergeCell ref="P84:P85"/>
    <mergeCell ref="C57:D57"/>
    <mergeCell ref="E57:K57"/>
    <mergeCell ref="L57:L58"/>
    <mergeCell ref="M57:M58"/>
    <mergeCell ref="N57:O57"/>
    <mergeCell ref="P57:P58"/>
    <mergeCell ref="C71:D71"/>
    <mergeCell ref="E76:G76"/>
    <mergeCell ref="B78:D78"/>
    <mergeCell ref="E78:P78"/>
    <mergeCell ref="B76:C76"/>
    <mergeCell ref="C3:D3"/>
    <mergeCell ref="E3:K3"/>
    <mergeCell ref="L3:L4"/>
    <mergeCell ref="M3:M4"/>
    <mergeCell ref="N3:O3"/>
    <mergeCell ref="P3:P4"/>
    <mergeCell ref="B2:D2"/>
    <mergeCell ref="E2:P2"/>
    <mergeCell ref="B27:C27"/>
    <mergeCell ref="D27:H27"/>
    <mergeCell ref="I27:J27"/>
    <mergeCell ref="K27:P27"/>
    <mergeCell ref="B28:C28"/>
    <mergeCell ref="D28:H28"/>
    <mergeCell ref="I28:J28"/>
    <mergeCell ref="K28:P28"/>
    <mergeCell ref="C17:D17"/>
    <mergeCell ref="B22:C22"/>
    <mergeCell ref="E22:G22"/>
    <mergeCell ref="B25:D25"/>
    <mergeCell ref="E25:P25"/>
    <mergeCell ref="B26:C26"/>
    <mergeCell ref="I26:J26"/>
    <mergeCell ref="K26:P26"/>
    <mergeCell ref="B24:D24"/>
    <mergeCell ref="E24:P24"/>
    <mergeCell ref="B29:D29"/>
    <mergeCell ref="E29:H29"/>
    <mergeCell ref="I29:J29"/>
    <mergeCell ref="K29:P29"/>
    <mergeCell ref="C30:D30"/>
    <mergeCell ref="E30:K30"/>
    <mergeCell ref="L30:L31"/>
    <mergeCell ref="M30:M31"/>
    <mergeCell ref="N30:O30"/>
    <mergeCell ref="P30:P31"/>
    <mergeCell ref="B53:C53"/>
    <mergeCell ref="I53:J53"/>
    <mergeCell ref="K53:P53"/>
    <mergeCell ref="C44:D44"/>
    <mergeCell ref="B49:C49"/>
    <mergeCell ref="E49:G49"/>
    <mergeCell ref="B51:D51"/>
    <mergeCell ref="E51:P51"/>
    <mergeCell ref="B52:D52"/>
    <mergeCell ref="E52:P52"/>
    <mergeCell ref="I54:J54"/>
    <mergeCell ref="K54:P54"/>
    <mergeCell ref="B54:C54"/>
    <mergeCell ref="D54:H54"/>
    <mergeCell ref="B55:C55"/>
    <mergeCell ref="D55:H55"/>
    <mergeCell ref="I55:J55"/>
    <mergeCell ref="K55:P55"/>
    <mergeCell ref="B56:D56"/>
    <mergeCell ref="E56:H56"/>
    <mergeCell ref="I56:J56"/>
    <mergeCell ref="K56:P56"/>
    <mergeCell ref="B79:D79"/>
    <mergeCell ref="E79:P79"/>
    <mergeCell ref="B80:C80"/>
    <mergeCell ref="I80:J80"/>
    <mergeCell ref="K80:P80"/>
    <mergeCell ref="B81:C81"/>
    <mergeCell ref="D81:H81"/>
    <mergeCell ref="I81:J81"/>
    <mergeCell ref="K81:P81"/>
    <mergeCell ref="B103:C103"/>
    <mergeCell ref="C98:D98"/>
    <mergeCell ref="E103:G103"/>
    <mergeCell ref="B105:D105"/>
    <mergeCell ref="E105:P105"/>
    <mergeCell ref="B106:D106"/>
    <mergeCell ref="E106:P106"/>
    <mergeCell ref="C125:D125"/>
    <mergeCell ref="B130:C130"/>
    <mergeCell ref="E130:G130"/>
    <mergeCell ref="B107:C107"/>
    <mergeCell ref="I107:J107"/>
    <mergeCell ref="K107:P107"/>
    <mergeCell ref="B108:C108"/>
    <mergeCell ref="D108:H108"/>
    <mergeCell ref="I108:J108"/>
    <mergeCell ref="K108:P108"/>
    <mergeCell ref="B109:C109"/>
    <mergeCell ref="D109:H109"/>
    <mergeCell ref="I109:J109"/>
    <mergeCell ref="K109:P109"/>
    <mergeCell ref="B110:D110"/>
    <mergeCell ref="E110:H110"/>
    <mergeCell ref="I110:J110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F6FE-C006-4A40-A4C1-5F6DA23469EE}">
  <sheetPr codeName="Sheet24"/>
  <dimension ref="B1:N157"/>
  <sheetViews>
    <sheetView showGridLines="0" workbookViewId="0">
      <selection activeCell="H15" sqref="H15:H16"/>
    </sheetView>
  </sheetViews>
  <sheetFormatPr defaultRowHeight="14.25"/>
  <cols>
    <col min="1" max="1" width="3.375" customWidth="1"/>
    <col min="2" max="2" width="8.5" customWidth="1"/>
    <col min="257" max="257" width="3.375" customWidth="1"/>
    <col min="258" max="258" width="8.5" customWidth="1"/>
    <col min="513" max="513" width="3.375" customWidth="1"/>
    <col min="514" max="514" width="8.5" customWidth="1"/>
    <col min="769" max="769" width="3.375" customWidth="1"/>
    <col min="770" max="770" width="8.5" customWidth="1"/>
    <col min="1025" max="1025" width="3.375" customWidth="1"/>
    <col min="1026" max="1026" width="8.5" customWidth="1"/>
    <col min="1281" max="1281" width="3.375" customWidth="1"/>
    <col min="1282" max="1282" width="8.5" customWidth="1"/>
    <col min="1537" max="1537" width="3.375" customWidth="1"/>
    <col min="1538" max="1538" width="8.5" customWidth="1"/>
    <col min="1793" max="1793" width="3.375" customWidth="1"/>
    <col min="1794" max="1794" width="8.5" customWidth="1"/>
    <col min="2049" max="2049" width="3.375" customWidth="1"/>
    <col min="2050" max="2050" width="8.5" customWidth="1"/>
    <col min="2305" max="2305" width="3.375" customWidth="1"/>
    <col min="2306" max="2306" width="8.5" customWidth="1"/>
    <col min="2561" max="2561" width="3.375" customWidth="1"/>
    <col min="2562" max="2562" width="8.5" customWidth="1"/>
    <col min="2817" max="2817" width="3.375" customWidth="1"/>
    <col min="2818" max="2818" width="8.5" customWidth="1"/>
    <col min="3073" max="3073" width="3.375" customWidth="1"/>
    <col min="3074" max="3074" width="8.5" customWidth="1"/>
    <col min="3329" max="3329" width="3.375" customWidth="1"/>
    <col min="3330" max="3330" width="8.5" customWidth="1"/>
    <col min="3585" max="3585" width="3.375" customWidth="1"/>
    <col min="3586" max="3586" width="8.5" customWidth="1"/>
    <col min="3841" max="3841" width="3.375" customWidth="1"/>
    <col min="3842" max="3842" width="8.5" customWidth="1"/>
    <col min="4097" max="4097" width="3.375" customWidth="1"/>
    <col min="4098" max="4098" width="8.5" customWidth="1"/>
    <col min="4353" max="4353" width="3.375" customWidth="1"/>
    <col min="4354" max="4354" width="8.5" customWidth="1"/>
    <col min="4609" max="4609" width="3.375" customWidth="1"/>
    <col min="4610" max="4610" width="8.5" customWidth="1"/>
    <col min="4865" max="4865" width="3.375" customWidth="1"/>
    <col min="4866" max="4866" width="8.5" customWidth="1"/>
    <col min="5121" max="5121" width="3.375" customWidth="1"/>
    <col min="5122" max="5122" width="8.5" customWidth="1"/>
    <col min="5377" max="5377" width="3.375" customWidth="1"/>
    <col min="5378" max="5378" width="8.5" customWidth="1"/>
    <col min="5633" max="5633" width="3.375" customWidth="1"/>
    <col min="5634" max="5634" width="8.5" customWidth="1"/>
    <col min="5889" max="5889" width="3.375" customWidth="1"/>
    <col min="5890" max="5890" width="8.5" customWidth="1"/>
    <col min="6145" max="6145" width="3.375" customWidth="1"/>
    <col min="6146" max="6146" width="8.5" customWidth="1"/>
    <col min="6401" max="6401" width="3.375" customWidth="1"/>
    <col min="6402" max="6402" width="8.5" customWidth="1"/>
    <col min="6657" max="6657" width="3.375" customWidth="1"/>
    <col min="6658" max="6658" width="8.5" customWidth="1"/>
    <col min="6913" max="6913" width="3.375" customWidth="1"/>
    <col min="6914" max="6914" width="8.5" customWidth="1"/>
    <col min="7169" max="7169" width="3.375" customWidth="1"/>
    <col min="7170" max="7170" width="8.5" customWidth="1"/>
    <col min="7425" max="7425" width="3.375" customWidth="1"/>
    <col min="7426" max="7426" width="8.5" customWidth="1"/>
    <col min="7681" max="7681" width="3.375" customWidth="1"/>
    <col min="7682" max="7682" width="8.5" customWidth="1"/>
    <col min="7937" max="7937" width="3.375" customWidth="1"/>
    <col min="7938" max="7938" width="8.5" customWidth="1"/>
    <col min="8193" max="8193" width="3.375" customWidth="1"/>
    <col min="8194" max="8194" width="8.5" customWidth="1"/>
    <col min="8449" max="8449" width="3.375" customWidth="1"/>
    <col min="8450" max="8450" width="8.5" customWidth="1"/>
    <col min="8705" max="8705" width="3.375" customWidth="1"/>
    <col min="8706" max="8706" width="8.5" customWidth="1"/>
    <col min="8961" max="8961" width="3.375" customWidth="1"/>
    <col min="8962" max="8962" width="8.5" customWidth="1"/>
    <col min="9217" max="9217" width="3.375" customWidth="1"/>
    <col min="9218" max="9218" width="8.5" customWidth="1"/>
    <col min="9473" max="9473" width="3.375" customWidth="1"/>
    <col min="9474" max="9474" width="8.5" customWidth="1"/>
    <col min="9729" max="9729" width="3.375" customWidth="1"/>
    <col min="9730" max="9730" width="8.5" customWidth="1"/>
    <col min="9985" max="9985" width="3.375" customWidth="1"/>
    <col min="9986" max="9986" width="8.5" customWidth="1"/>
    <col min="10241" max="10241" width="3.375" customWidth="1"/>
    <col min="10242" max="10242" width="8.5" customWidth="1"/>
    <col min="10497" max="10497" width="3.375" customWidth="1"/>
    <col min="10498" max="10498" width="8.5" customWidth="1"/>
    <col min="10753" max="10753" width="3.375" customWidth="1"/>
    <col min="10754" max="10754" width="8.5" customWidth="1"/>
    <col min="11009" max="11009" width="3.375" customWidth="1"/>
    <col min="11010" max="11010" width="8.5" customWidth="1"/>
    <col min="11265" max="11265" width="3.375" customWidth="1"/>
    <col min="11266" max="11266" width="8.5" customWidth="1"/>
    <col min="11521" max="11521" width="3.375" customWidth="1"/>
    <col min="11522" max="11522" width="8.5" customWidth="1"/>
    <col min="11777" max="11777" width="3.375" customWidth="1"/>
    <col min="11778" max="11778" width="8.5" customWidth="1"/>
    <col min="12033" max="12033" width="3.375" customWidth="1"/>
    <col min="12034" max="12034" width="8.5" customWidth="1"/>
    <col min="12289" max="12289" width="3.375" customWidth="1"/>
    <col min="12290" max="12290" width="8.5" customWidth="1"/>
    <col min="12545" max="12545" width="3.375" customWidth="1"/>
    <col min="12546" max="12546" width="8.5" customWidth="1"/>
    <col min="12801" max="12801" width="3.375" customWidth="1"/>
    <col min="12802" max="12802" width="8.5" customWidth="1"/>
    <col min="13057" max="13057" width="3.375" customWidth="1"/>
    <col min="13058" max="13058" width="8.5" customWidth="1"/>
    <col min="13313" max="13313" width="3.375" customWidth="1"/>
    <col min="13314" max="13314" width="8.5" customWidth="1"/>
    <col min="13569" max="13569" width="3.375" customWidth="1"/>
    <col min="13570" max="13570" width="8.5" customWidth="1"/>
    <col min="13825" max="13825" width="3.375" customWidth="1"/>
    <col min="13826" max="13826" width="8.5" customWidth="1"/>
    <col min="14081" max="14081" width="3.375" customWidth="1"/>
    <col min="14082" max="14082" width="8.5" customWidth="1"/>
    <col min="14337" max="14337" width="3.375" customWidth="1"/>
    <col min="14338" max="14338" width="8.5" customWidth="1"/>
    <col min="14593" max="14593" width="3.375" customWidth="1"/>
    <col min="14594" max="14594" width="8.5" customWidth="1"/>
    <col min="14849" max="14849" width="3.375" customWidth="1"/>
    <col min="14850" max="14850" width="8.5" customWidth="1"/>
    <col min="15105" max="15105" width="3.375" customWidth="1"/>
    <col min="15106" max="15106" width="8.5" customWidth="1"/>
    <col min="15361" max="15361" width="3.375" customWidth="1"/>
    <col min="15362" max="15362" width="8.5" customWidth="1"/>
    <col min="15617" max="15617" width="3.375" customWidth="1"/>
    <col min="15618" max="15618" width="8.5" customWidth="1"/>
    <col min="15873" max="15873" width="3.375" customWidth="1"/>
    <col min="15874" max="15874" width="8.5" customWidth="1"/>
    <col min="16129" max="16129" width="3.375" customWidth="1"/>
    <col min="16130" max="16130" width="8.5" customWidth="1"/>
  </cols>
  <sheetData>
    <row r="1" spans="2:14" ht="15" thickBot="1"/>
    <row r="2" spans="2:14" ht="15">
      <c r="B2" s="1193" t="s">
        <v>327</v>
      </c>
      <c r="C2" s="1194"/>
      <c r="D2" s="1195"/>
      <c r="E2" s="285"/>
      <c r="F2" s="285"/>
      <c r="G2" s="285"/>
      <c r="H2" s="285"/>
      <c r="I2" s="285"/>
      <c r="J2" s="285"/>
      <c r="K2" s="285"/>
      <c r="L2" s="286" t="s">
        <v>89</v>
      </c>
      <c r="M2" s="1196">
        <f>J28+J55+J82+J109+J136</f>
        <v>0</v>
      </c>
      <c r="N2" s="1197"/>
    </row>
    <row r="3" spans="2:14" ht="15">
      <c r="B3" s="256" t="s">
        <v>90</v>
      </c>
      <c r="C3" s="1170" t="s">
        <v>91</v>
      </c>
      <c r="D3" s="1171"/>
      <c r="E3" s="1170" t="s">
        <v>92</v>
      </c>
      <c r="F3" s="1172"/>
      <c r="G3" s="1172"/>
      <c r="H3" s="1171"/>
      <c r="I3" s="1173" t="s">
        <v>145</v>
      </c>
      <c r="J3" s="1173" t="s">
        <v>146</v>
      </c>
      <c r="K3" s="1170" t="s">
        <v>114</v>
      </c>
      <c r="L3" s="1171"/>
      <c r="M3" s="1173" t="s">
        <v>270</v>
      </c>
      <c r="N3" s="1175" t="s">
        <v>61</v>
      </c>
    </row>
    <row r="4" spans="2:14" ht="15">
      <c r="B4" s="257" t="s">
        <v>93</v>
      </c>
      <c r="C4" s="258" t="s">
        <v>94</v>
      </c>
      <c r="D4" s="258" t="s">
        <v>95</v>
      </c>
      <c r="E4" s="258" t="s">
        <v>111</v>
      </c>
      <c r="F4" s="258" t="s">
        <v>96</v>
      </c>
      <c r="G4" s="258" t="s">
        <v>97</v>
      </c>
      <c r="H4" s="258" t="s">
        <v>271</v>
      </c>
      <c r="I4" s="1174"/>
      <c r="J4" s="1174"/>
      <c r="K4" s="258" t="s">
        <v>272</v>
      </c>
      <c r="L4" s="258" t="s">
        <v>273</v>
      </c>
      <c r="M4" s="1174"/>
      <c r="N4" s="1176"/>
    </row>
    <row r="5" spans="2:14" ht="15">
      <c r="B5" s="259">
        <f>MAX(B32,B59,B86,B113,B140)</f>
        <v>43647</v>
      </c>
      <c r="C5" s="254">
        <f>SUMIF($B$32:$B$157,$B5,C$32:C$157)</f>
        <v>0</v>
      </c>
      <c r="D5" s="254">
        <f>SUMIF($B$32:$B$157,$B5,D$32:D$157)</f>
        <v>0</v>
      </c>
      <c r="E5" s="287">
        <f t="shared" ref="E5:E16" si="0">SUM(F5:H5)/COUNT(F5:H5)</f>
        <v>0</v>
      </c>
      <c r="F5" s="291">
        <f>SUMIF($B$32:$B$157,$B5,F$32:F$157)</f>
        <v>0</v>
      </c>
      <c r="G5" s="291">
        <f>SUMIF($B$32:$B$157,$B5,G$32:G$157)</f>
        <v>0</v>
      </c>
      <c r="H5" s="291">
        <f t="shared" ref="H5:N5" si="1">SUMIF($B$32:$B$157,$B5,H$32:H$157)</f>
        <v>0</v>
      </c>
      <c r="I5" s="291">
        <f t="shared" si="1"/>
        <v>0</v>
      </c>
      <c r="J5" s="291">
        <f t="shared" si="1"/>
        <v>0</v>
      </c>
      <c r="K5" s="291">
        <f t="shared" si="1"/>
        <v>0</v>
      </c>
      <c r="L5" s="291">
        <f t="shared" si="1"/>
        <v>0</v>
      </c>
      <c r="M5" s="291">
        <f t="shared" si="1"/>
        <v>0</v>
      </c>
      <c r="N5" s="261">
        <f t="shared" si="1"/>
        <v>0</v>
      </c>
    </row>
    <row r="6" spans="2:14" ht="15">
      <c r="B6" s="262">
        <f>EDATE(B5,-1)</f>
        <v>43617</v>
      </c>
      <c r="C6" s="254">
        <f t="shared" ref="C6:D16" si="2">SUMIF($B$32:$B$157,$B6,C$32:C$157)</f>
        <v>0</v>
      </c>
      <c r="D6" s="254">
        <f t="shared" si="2"/>
        <v>0</v>
      </c>
      <c r="E6" s="287">
        <f t="shared" si="0"/>
        <v>0</v>
      </c>
      <c r="F6" s="291">
        <f t="shared" ref="F6:N16" si="3">SUMIF($B$32:$B$157,$B6,F$32:F$157)</f>
        <v>0</v>
      </c>
      <c r="G6" s="291">
        <f t="shared" si="3"/>
        <v>0</v>
      </c>
      <c r="H6" s="291">
        <f t="shared" si="3"/>
        <v>0</v>
      </c>
      <c r="I6" s="291">
        <f t="shared" si="3"/>
        <v>0</v>
      </c>
      <c r="J6" s="291">
        <f t="shared" si="3"/>
        <v>0</v>
      </c>
      <c r="K6" s="291">
        <f t="shared" si="3"/>
        <v>0</v>
      </c>
      <c r="L6" s="291">
        <f t="shared" si="3"/>
        <v>0</v>
      </c>
      <c r="M6" s="291">
        <f t="shared" si="3"/>
        <v>0</v>
      </c>
      <c r="N6" s="261">
        <f t="shared" si="3"/>
        <v>0</v>
      </c>
    </row>
    <row r="7" spans="2:14" ht="15">
      <c r="B7" s="262">
        <f t="shared" ref="B7:B16" si="4">EDATE(B6,-1)</f>
        <v>43586</v>
      </c>
      <c r="C7" s="254">
        <f t="shared" si="2"/>
        <v>0</v>
      </c>
      <c r="D7" s="254">
        <f t="shared" si="2"/>
        <v>0</v>
      </c>
      <c r="E7" s="287">
        <f t="shared" si="0"/>
        <v>0</v>
      </c>
      <c r="F7" s="291">
        <f t="shared" si="3"/>
        <v>0</v>
      </c>
      <c r="G7" s="291">
        <f t="shared" si="3"/>
        <v>0</v>
      </c>
      <c r="H7" s="291">
        <f t="shared" si="3"/>
        <v>0</v>
      </c>
      <c r="I7" s="291">
        <f t="shared" si="3"/>
        <v>0</v>
      </c>
      <c r="J7" s="291">
        <f t="shared" si="3"/>
        <v>0</v>
      </c>
      <c r="K7" s="291">
        <f t="shared" si="3"/>
        <v>0</v>
      </c>
      <c r="L7" s="291">
        <f t="shared" si="3"/>
        <v>0</v>
      </c>
      <c r="M7" s="291">
        <f t="shared" si="3"/>
        <v>0</v>
      </c>
      <c r="N7" s="261">
        <f t="shared" si="3"/>
        <v>0</v>
      </c>
    </row>
    <row r="8" spans="2:14" ht="15">
      <c r="B8" s="262">
        <f t="shared" si="4"/>
        <v>43556</v>
      </c>
      <c r="C8" s="254">
        <f t="shared" si="2"/>
        <v>0</v>
      </c>
      <c r="D8" s="254">
        <f t="shared" si="2"/>
        <v>0</v>
      </c>
      <c r="E8" s="287">
        <f t="shared" si="0"/>
        <v>0</v>
      </c>
      <c r="F8" s="291">
        <f t="shared" si="3"/>
        <v>0</v>
      </c>
      <c r="G8" s="291">
        <f t="shared" si="3"/>
        <v>0</v>
      </c>
      <c r="H8" s="291">
        <f t="shared" si="3"/>
        <v>0</v>
      </c>
      <c r="I8" s="291">
        <f t="shared" si="3"/>
        <v>0</v>
      </c>
      <c r="J8" s="291">
        <f t="shared" si="3"/>
        <v>0</v>
      </c>
      <c r="K8" s="291">
        <f t="shared" si="3"/>
        <v>0</v>
      </c>
      <c r="L8" s="291">
        <f t="shared" si="3"/>
        <v>0</v>
      </c>
      <c r="M8" s="291">
        <f t="shared" si="3"/>
        <v>0</v>
      </c>
      <c r="N8" s="261">
        <f t="shared" si="3"/>
        <v>0</v>
      </c>
    </row>
    <row r="9" spans="2:14" ht="15">
      <c r="B9" s="262">
        <f t="shared" si="4"/>
        <v>43525</v>
      </c>
      <c r="C9" s="254">
        <f t="shared" si="2"/>
        <v>0</v>
      </c>
      <c r="D9" s="254">
        <f t="shared" si="2"/>
        <v>0</v>
      </c>
      <c r="E9" s="287">
        <f t="shared" si="0"/>
        <v>0</v>
      </c>
      <c r="F9" s="291">
        <f t="shared" si="3"/>
        <v>0</v>
      </c>
      <c r="G9" s="291">
        <f t="shared" si="3"/>
        <v>0</v>
      </c>
      <c r="H9" s="291">
        <f t="shared" si="3"/>
        <v>0</v>
      </c>
      <c r="I9" s="291">
        <f t="shared" si="3"/>
        <v>0</v>
      </c>
      <c r="J9" s="291">
        <f t="shared" si="3"/>
        <v>0</v>
      </c>
      <c r="K9" s="291">
        <f t="shared" si="3"/>
        <v>0</v>
      </c>
      <c r="L9" s="291">
        <f t="shared" si="3"/>
        <v>0</v>
      </c>
      <c r="M9" s="291">
        <f t="shared" si="3"/>
        <v>0</v>
      </c>
      <c r="N9" s="261">
        <f t="shared" si="3"/>
        <v>0</v>
      </c>
    </row>
    <row r="10" spans="2:14" ht="15">
      <c r="B10" s="262">
        <f t="shared" si="4"/>
        <v>43497</v>
      </c>
      <c r="C10" s="254">
        <f t="shared" si="2"/>
        <v>0</v>
      </c>
      <c r="D10" s="254">
        <f t="shared" si="2"/>
        <v>0</v>
      </c>
      <c r="E10" s="287">
        <f t="shared" si="0"/>
        <v>0</v>
      </c>
      <c r="F10" s="291">
        <f t="shared" si="3"/>
        <v>0</v>
      </c>
      <c r="G10" s="291">
        <f t="shared" si="3"/>
        <v>0</v>
      </c>
      <c r="H10" s="291">
        <f t="shared" si="3"/>
        <v>0</v>
      </c>
      <c r="I10" s="291">
        <f t="shared" si="3"/>
        <v>0</v>
      </c>
      <c r="J10" s="291">
        <f t="shared" si="3"/>
        <v>0</v>
      </c>
      <c r="K10" s="291">
        <f t="shared" si="3"/>
        <v>0</v>
      </c>
      <c r="L10" s="291">
        <f t="shared" si="3"/>
        <v>0</v>
      </c>
      <c r="M10" s="291">
        <f t="shared" si="3"/>
        <v>0</v>
      </c>
      <c r="N10" s="261">
        <f t="shared" si="3"/>
        <v>0</v>
      </c>
    </row>
    <row r="11" spans="2:14" ht="15">
      <c r="B11" s="262">
        <f t="shared" si="4"/>
        <v>43466</v>
      </c>
      <c r="C11" s="254">
        <f t="shared" si="2"/>
        <v>0</v>
      </c>
      <c r="D11" s="254">
        <f t="shared" si="2"/>
        <v>0</v>
      </c>
      <c r="E11" s="287">
        <f t="shared" si="0"/>
        <v>0</v>
      </c>
      <c r="F11" s="291">
        <f t="shared" si="3"/>
        <v>0</v>
      </c>
      <c r="G11" s="291">
        <f t="shared" si="3"/>
        <v>0</v>
      </c>
      <c r="H11" s="291">
        <f t="shared" si="3"/>
        <v>0</v>
      </c>
      <c r="I11" s="291">
        <f t="shared" si="3"/>
        <v>0</v>
      </c>
      <c r="J11" s="291">
        <f t="shared" si="3"/>
        <v>0</v>
      </c>
      <c r="K11" s="291">
        <f t="shared" si="3"/>
        <v>0</v>
      </c>
      <c r="L11" s="291">
        <f t="shared" si="3"/>
        <v>0</v>
      </c>
      <c r="M11" s="291">
        <f t="shared" si="3"/>
        <v>0</v>
      </c>
      <c r="N11" s="261">
        <f t="shared" si="3"/>
        <v>0</v>
      </c>
    </row>
    <row r="12" spans="2:14" ht="15">
      <c r="B12" s="262">
        <f t="shared" si="4"/>
        <v>43435</v>
      </c>
      <c r="C12" s="254">
        <f t="shared" si="2"/>
        <v>0</v>
      </c>
      <c r="D12" s="254">
        <f t="shared" si="2"/>
        <v>0</v>
      </c>
      <c r="E12" s="287">
        <f t="shared" si="0"/>
        <v>0</v>
      </c>
      <c r="F12" s="291">
        <f t="shared" si="3"/>
        <v>0</v>
      </c>
      <c r="G12" s="291">
        <f t="shared" si="3"/>
        <v>0</v>
      </c>
      <c r="H12" s="291">
        <f t="shared" si="3"/>
        <v>0</v>
      </c>
      <c r="I12" s="291">
        <f t="shared" si="3"/>
        <v>0</v>
      </c>
      <c r="J12" s="291">
        <f t="shared" si="3"/>
        <v>0</v>
      </c>
      <c r="K12" s="291">
        <f t="shared" si="3"/>
        <v>0</v>
      </c>
      <c r="L12" s="291">
        <f t="shared" si="3"/>
        <v>0</v>
      </c>
      <c r="M12" s="291">
        <f t="shared" si="3"/>
        <v>0</v>
      </c>
      <c r="N12" s="261">
        <f t="shared" si="3"/>
        <v>0</v>
      </c>
    </row>
    <row r="13" spans="2:14" ht="15">
      <c r="B13" s="262">
        <f t="shared" si="4"/>
        <v>43405</v>
      </c>
      <c r="C13" s="254">
        <f t="shared" si="2"/>
        <v>0</v>
      </c>
      <c r="D13" s="254">
        <f t="shared" si="2"/>
        <v>0</v>
      </c>
      <c r="E13" s="287">
        <f t="shared" si="0"/>
        <v>0</v>
      </c>
      <c r="F13" s="291">
        <f t="shared" si="3"/>
        <v>0</v>
      </c>
      <c r="G13" s="291">
        <f t="shared" si="3"/>
        <v>0</v>
      </c>
      <c r="H13" s="291">
        <f t="shared" si="3"/>
        <v>0</v>
      </c>
      <c r="I13" s="291">
        <f t="shared" si="3"/>
        <v>0</v>
      </c>
      <c r="J13" s="291">
        <f t="shared" si="3"/>
        <v>0</v>
      </c>
      <c r="K13" s="291">
        <f t="shared" si="3"/>
        <v>0</v>
      </c>
      <c r="L13" s="291">
        <f>SUMIF($B$32:$B$157,$B13,L$32:L$157)</f>
        <v>0</v>
      </c>
      <c r="M13" s="291">
        <f t="shared" si="3"/>
        <v>0</v>
      </c>
      <c r="N13" s="261">
        <f t="shared" si="3"/>
        <v>0</v>
      </c>
    </row>
    <row r="14" spans="2:14" ht="15">
      <c r="B14" s="262">
        <f t="shared" si="4"/>
        <v>43374</v>
      </c>
      <c r="C14" s="254">
        <f t="shared" si="2"/>
        <v>0</v>
      </c>
      <c r="D14" s="254">
        <f t="shared" si="2"/>
        <v>0</v>
      </c>
      <c r="E14" s="287">
        <f t="shared" si="0"/>
        <v>0</v>
      </c>
      <c r="F14" s="291">
        <f t="shared" si="3"/>
        <v>0</v>
      </c>
      <c r="G14" s="291">
        <f t="shared" si="3"/>
        <v>0</v>
      </c>
      <c r="H14" s="291">
        <f t="shared" si="3"/>
        <v>0</v>
      </c>
      <c r="I14" s="291">
        <f t="shared" si="3"/>
        <v>0</v>
      </c>
      <c r="J14" s="291">
        <f t="shared" si="3"/>
        <v>0</v>
      </c>
      <c r="K14" s="291">
        <f t="shared" si="3"/>
        <v>0</v>
      </c>
      <c r="L14" s="291">
        <f t="shared" si="3"/>
        <v>0</v>
      </c>
      <c r="M14" s="291">
        <f t="shared" si="3"/>
        <v>0</v>
      </c>
      <c r="N14" s="261">
        <f t="shared" si="3"/>
        <v>0</v>
      </c>
    </row>
    <row r="15" spans="2:14" ht="15">
      <c r="B15" s="262">
        <f t="shared" si="4"/>
        <v>43344</v>
      </c>
      <c r="C15" s="254">
        <f t="shared" si="2"/>
        <v>0</v>
      </c>
      <c r="D15" s="254">
        <f t="shared" si="2"/>
        <v>0</v>
      </c>
      <c r="E15" s="287">
        <f t="shared" si="0"/>
        <v>0</v>
      </c>
      <c r="F15" s="291">
        <f t="shared" si="3"/>
        <v>0</v>
      </c>
      <c r="G15" s="291">
        <f t="shared" si="3"/>
        <v>0</v>
      </c>
      <c r="H15" s="291">
        <f t="shared" si="3"/>
        <v>0</v>
      </c>
      <c r="I15" s="291">
        <f t="shared" si="3"/>
        <v>0</v>
      </c>
      <c r="J15" s="291">
        <f t="shared" si="3"/>
        <v>0</v>
      </c>
      <c r="K15" s="291">
        <f t="shared" si="3"/>
        <v>0</v>
      </c>
      <c r="L15" s="291">
        <f t="shared" si="3"/>
        <v>0</v>
      </c>
      <c r="M15" s="291">
        <f t="shared" si="3"/>
        <v>0</v>
      </c>
      <c r="N15" s="261">
        <f t="shared" si="3"/>
        <v>0</v>
      </c>
    </row>
    <row r="16" spans="2:14" ht="15">
      <c r="B16" s="262">
        <f t="shared" si="4"/>
        <v>43313</v>
      </c>
      <c r="C16" s="254">
        <f t="shared" si="2"/>
        <v>0</v>
      </c>
      <c r="D16" s="254">
        <f t="shared" si="2"/>
        <v>0</v>
      </c>
      <c r="E16" s="287">
        <f t="shared" si="0"/>
        <v>0</v>
      </c>
      <c r="F16" s="291">
        <f t="shared" si="3"/>
        <v>0</v>
      </c>
      <c r="G16" s="291">
        <f t="shared" si="3"/>
        <v>0</v>
      </c>
      <c r="H16" s="291">
        <f t="shared" si="3"/>
        <v>0</v>
      </c>
      <c r="I16" s="291">
        <f t="shared" si="3"/>
        <v>0</v>
      </c>
      <c r="J16" s="291">
        <f t="shared" si="3"/>
        <v>0</v>
      </c>
      <c r="K16" s="291">
        <f t="shared" si="3"/>
        <v>0</v>
      </c>
      <c r="L16" s="291">
        <f t="shared" si="3"/>
        <v>0</v>
      </c>
      <c r="M16" s="291">
        <f t="shared" si="3"/>
        <v>0</v>
      </c>
      <c r="N16" s="261">
        <f t="shared" si="3"/>
        <v>0</v>
      </c>
    </row>
    <row r="17" spans="2:14" ht="15">
      <c r="B17" s="255" t="s">
        <v>135</v>
      </c>
      <c r="C17" s="1155">
        <f>D22-D20+C20</f>
        <v>0</v>
      </c>
      <c r="D17" s="1156"/>
      <c r="E17" s="263"/>
      <c r="F17" s="263"/>
      <c r="G17" s="263"/>
      <c r="H17" s="282"/>
      <c r="I17" s="263"/>
      <c r="J17" s="263"/>
      <c r="K17" s="264"/>
      <c r="L17" s="264"/>
      <c r="M17" s="264"/>
      <c r="N17" s="288"/>
    </row>
    <row r="18" spans="2:14" ht="36">
      <c r="B18" s="266" t="s">
        <v>334</v>
      </c>
      <c r="C18" s="274">
        <f>SUM(C5:C16)</f>
        <v>0</v>
      </c>
      <c r="D18" s="274">
        <f>SUM(D5:D16)</f>
        <v>0</v>
      </c>
      <c r="E18" s="268"/>
      <c r="F18" s="268"/>
      <c r="G18" s="268"/>
      <c r="H18" s="268"/>
      <c r="I18" s="268"/>
      <c r="J18" s="268"/>
      <c r="K18" s="268"/>
      <c r="L18" s="268"/>
      <c r="M18" s="268"/>
      <c r="N18" s="275"/>
    </row>
    <row r="19" spans="2:14" ht="15">
      <c r="B19" s="257" t="s">
        <v>170</v>
      </c>
      <c r="C19" s="267">
        <f>+C46+C73+C100+C127+C154</f>
        <v>0</v>
      </c>
      <c r="D19" s="267">
        <f>+D46+D73+D100+D127+D154</f>
        <v>0</v>
      </c>
      <c r="E19" s="268"/>
      <c r="F19" s="268"/>
      <c r="G19" s="268"/>
      <c r="H19" s="268"/>
      <c r="I19" s="268"/>
      <c r="J19" s="268"/>
      <c r="K19" s="268"/>
      <c r="L19" s="268"/>
      <c r="M19" s="268"/>
      <c r="N19" s="275"/>
    </row>
    <row r="20" spans="2:14" ht="15">
      <c r="B20" s="257" t="s">
        <v>64</v>
      </c>
      <c r="C20" s="267">
        <f>C18+C19</f>
        <v>0</v>
      </c>
      <c r="D20" s="267">
        <f>D18+D19</f>
        <v>0</v>
      </c>
      <c r="E20" s="274"/>
      <c r="F20" s="268"/>
      <c r="G20" s="268"/>
      <c r="H20" s="268"/>
      <c r="I20" s="268"/>
      <c r="J20" s="268"/>
      <c r="K20" s="271">
        <f>SUM(K5:K16)</f>
        <v>0</v>
      </c>
      <c r="L20" s="271">
        <f t="shared" ref="L20:N20" si="5">SUM(L5:L16)</f>
        <v>0</v>
      </c>
      <c r="M20" s="271">
        <f t="shared" si="5"/>
        <v>0</v>
      </c>
      <c r="N20" s="272">
        <f t="shared" si="5"/>
        <v>0</v>
      </c>
    </row>
    <row r="21" spans="2:14" ht="15">
      <c r="B21" s="257" t="s">
        <v>0</v>
      </c>
      <c r="C21" s="274">
        <f>+AVERAGE(C5:C16)</f>
        <v>0</v>
      </c>
      <c r="D21" s="274">
        <f>+AVERAGE(D5:D16)</f>
        <v>0</v>
      </c>
      <c r="E21" s="268">
        <f>AVERAGE(F5:H16)</f>
        <v>0</v>
      </c>
      <c r="F21" s="268"/>
      <c r="G21" s="268"/>
      <c r="H21" s="268"/>
      <c r="I21" s="268"/>
      <c r="J21" s="268"/>
      <c r="K21" s="268"/>
      <c r="L21" s="268"/>
      <c r="M21" s="268"/>
      <c r="N21" s="275"/>
    </row>
    <row r="22" spans="2:14" ht="15.75" thickBot="1">
      <c r="B22" s="1157" t="s">
        <v>136</v>
      </c>
      <c r="C22" s="1158"/>
      <c r="D22" s="276">
        <f>+D49+D76+D103+D130+D157</f>
        <v>0</v>
      </c>
      <c r="E22" s="1159" t="s">
        <v>193</v>
      </c>
      <c r="F22" s="1160"/>
      <c r="G22" s="1161"/>
      <c r="H22" s="277" t="e">
        <f>+D22/M2</f>
        <v>#DIV/0!</v>
      </c>
      <c r="I22" s="277"/>
      <c r="J22" s="277"/>
      <c r="K22" s="277"/>
      <c r="L22" s="277"/>
      <c r="M22" s="277"/>
      <c r="N22" s="278"/>
    </row>
    <row r="23" spans="2:14" ht="15" thickBot="1"/>
    <row r="24" spans="2:14" ht="15">
      <c r="B24" s="1193" t="s">
        <v>328</v>
      </c>
      <c r="C24" s="1194"/>
      <c r="D24" s="1195"/>
      <c r="E24" s="1194"/>
      <c r="F24" s="1194"/>
      <c r="G24" s="1194"/>
      <c r="H24" s="1194"/>
      <c r="I24" s="1194"/>
      <c r="J24" s="1194"/>
      <c r="K24" s="1194"/>
      <c r="L24" s="1194"/>
      <c r="M24" s="1194"/>
      <c r="N24" s="1201"/>
    </row>
    <row r="25" spans="2:14" ht="15">
      <c r="B25" s="1202" t="s">
        <v>329</v>
      </c>
      <c r="C25" s="1203"/>
      <c r="D25" s="1204"/>
      <c r="E25" s="1203"/>
      <c r="F25" s="1203"/>
      <c r="G25" s="1203"/>
      <c r="H25" s="1203"/>
      <c r="I25" s="1203"/>
      <c r="J25" s="1203"/>
      <c r="K25" s="1203"/>
      <c r="L25" s="1203"/>
      <c r="M25" s="1203"/>
      <c r="N25" s="1205"/>
    </row>
    <row r="26" spans="2:14" ht="15">
      <c r="B26" s="1177" t="s">
        <v>85</v>
      </c>
      <c r="C26" s="1178"/>
      <c r="D26" s="1189"/>
      <c r="E26" s="1179"/>
      <c r="F26" s="1179"/>
      <c r="G26" s="1180"/>
      <c r="H26" s="1181" t="s">
        <v>79</v>
      </c>
      <c r="I26" s="1178"/>
      <c r="J26" s="1189"/>
      <c r="K26" s="1179"/>
      <c r="L26" s="1179"/>
      <c r="M26" s="1179"/>
      <c r="N26" s="1190"/>
    </row>
    <row r="27" spans="2:14" ht="15">
      <c r="B27" s="1177" t="s">
        <v>86</v>
      </c>
      <c r="C27" s="1178"/>
      <c r="D27" s="1189"/>
      <c r="E27" s="1179"/>
      <c r="F27" s="1179"/>
      <c r="G27" s="1180"/>
      <c r="H27" s="1181" t="s">
        <v>87</v>
      </c>
      <c r="I27" s="1178"/>
      <c r="J27" s="1189"/>
      <c r="K27" s="1179"/>
      <c r="L27" s="1179"/>
      <c r="M27" s="1179"/>
      <c r="N27" s="1190"/>
    </row>
    <row r="28" spans="2:14" ht="15">
      <c r="B28" s="1177" t="s">
        <v>88</v>
      </c>
      <c r="C28" s="1178"/>
      <c r="D28" s="1189"/>
      <c r="E28" s="1179"/>
      <c r="F28" s="1179"/>
      <c r="G28" s="1180"/>
      <c r="H28" s="1181" t="s">
        <v>89</v>
      </c>
      <c r="I28" s="1178"/>
      <c r="J28" s="1198"/>
      <c r="K28" s="1199"/>
      <c r="L28" s="1199"/>
      <c r="M28" s="1199"/>
      <c r="N28" s="1200"/>
    </row>
    <row r="29" spans="2:14" ht="15">
      <c r="B29" s="1184" t="s">
        <v>269</v>
      </c>
      <c r="C29" s="1185"/>
      <c r="D29" s="1186"/>
      <c r="E29" s="1187"/>
      <c r="F29" s="1187"/>
      <c r="G29" s="1187"/>
      <c r="H29" s="1188"/>
      <c r="I29" s="1189"/>
      <c r="J29" s="1179"/>
      <c r="K29" s="1179"/>
      <c r="L29" s="1179"/>
      <c r="M29" s="1179"/>
      <c r="N29" s="1190"/>
    </row>
    <row r="30" spans="2:14" ht="15">
      <c r="B30" s="256" t="s">
        <v>90</v>
      </c>
      <c r="C30" s="1170" t="s">
        <v>91</v>
      </c>
      <c r="D30" s="1171"/>
      <c r="E30" s="1170" t="s">
        <v>92</v>
      </c>
      <c r="F30" s="1172"/>
      <c r="G30" s="1172"/>
      <c r="H30" s="1171"/>
      <c r="I30" s="1173" t="s">
        <v>145</v>
      </c>
      <c r="J30" s="1173" t="s">
        <v>146</v>
      </c>
      <c r="K30" s="1170" t="s">
        <v>114</v>
      </c>
      <c r="L30" s="1171"/>
      <c r="M30" s="1173" t="s">
        <v>270</v>
      </c>
      <c r="N30" s="1175" t="s">
        <v>61</v>
      </c>
    </row>
    <row r="31" spans="2:14" ht="15">
      <c r="B31" s="257" t="s">
        <v>93</v>
      </c>
      <c r="C31" s="258" t="s">
        <v>94</v>
      </c>
      <c r="D31" s="258" t="s">
        <v>95</v>
      </c>
      <c r="E31" s="258" t="s">
        <v>111</v>
      </c>
      <c r="F31" s="258" t="s">
        <v>96</v>
      </c>
      <c r="G31" s="258" t="s">
        <v>97</v>
      </c>
      <c r="H31" s="258" t="s">
        <v>271</v>
      </c>
      <c r="I31" s="1174"/>
      <c r="J31" s="1174"/>
      <c r="K31" s="258" t="s">
        <v>272</v>
      </c>
      <c r="L31" s="258" t="s">
        <v>273</v>
      </c>
      <c r="M31" s="1174"/>
      <c r="N31" s="1176"/>
    </row>
    <row r="32" spans="2:14" ht="15">
      <c r="B32" s="259">
        <v>43647</v>
      </c>
      <c r="C32" s="282"/>
      <c r="D32" s="282"/>
      <c r="E32" s="287" t="e">
        <f t="shared" ref="E32:E43" si="6">SUM(F32:H32)/COUNT(F32:H32)</f>
        <v>#DIV/0!</v>
      </c>
      <c r="F32" s="282"/>
      <c r="G32" s="282"/>
      <c r="H32" s="282"/>
      <c r="I32" s="283"/>
      <c r="J32" s="283"/>
      <c r="K32" s="284"/>
      <c r="L32" s="284"/>
      <c r="M32" s="289"/>
      <c r="N32" s="290"/>
    </row>
    <row r="33" spans="2:14" ht="15">
      <c r="B33" s="262">
        <f>EDATE(B32,-1)</f>
        <v>43617</v>
      </c>
      <c r="C33" s="282"/>
      <c r="D33" s="282"/>
      <c r="E33" s="287" t="e">
        <f t="shared" si="6"/>
        <v>#DIV/0!</v>
      </c>
      <c r="F33" s="282"/>
      <c r="G33" s="282"/>
      <c r="H33" s="282"/>
      <c r="I33" s="283"/>
      <c r="J33" s="283"/>
      <c r="K33" s="284"/>
      <c r="L33" s="284"/>
      <c r="M33" s="289"/>
      <c r="N33" s="290"/>
    </row>
    <row r="34" spans="2:14" ht="15">
      <c r="B34" s="262">
        <f t="shared" ref="B34:B43" si="7">EDATE(B33,-1)</f>
        <v>43586</v>
      </c>
      <c r="C34" s="282"/>
      <c r="D34" s="282"/>
      <c r="E34" s="287" t="e">
        <f t="shared" si="6"/>
        <v>#DIV/0!</v>
      </c>
      <c r="F34" s="282"/>
      <c r="G34" s="282"/>
      <c r="H34" s="282"/>
      <c r="I34" s="283"/>
      <c r="J34" s="283"/>
      <c r="K34" s="284"/>
      <c r="L34" s="284"/>
      <c r="M34" s="289"/>
      <c r="N34" s="290"/>
    </row>
    <row r="35" spans="2:14" ht="15">
      <c r="B35" s="262">
        <f t="shared" si="7"/>
        <v>43556</v>
      </c>
      <c r="C35" s="282"/>
      <c r="D35" s="282"/>
      <c r="E35" s="287" t="e">
        <f t="shared" si="6"/>
        <v>#DIV/0!</v>
      </c>
      <c r="F35" s="282"/>
      <c r="G35" s="282"/>
      <c r="H35" s="282"/>
      <c r="I35" s="283"/>
      <c r="J35" s="283"/>
      <c r="K35" s="284"/>
      <c r="L35" s="284"/>
      <c r="M35" s="289"/>
      <c r="N35" s="290"/>
    </row>
    <row r="36" spans="2:14" ht="15">
      <c r="B36" s="262">
        <f t="shared" si="7"/>
        <v>43525</v>
      </c>
      <c r="C36" s="282"/>
      <c r="D36" s="282"/>
      <c r="E36" s="287" t="e">
        <f t="shared" si="6"/>
        <v>#DIV/0!</v>
      </c>
      <c r="F36" s="282"/>
      <c r="G36" s="282"/>
      <c r="H36" s="282"/>
      <c r="I36" s="283"/>
      <c r="J36" s="283"/>
      <c r="K36" s="284"/>
      <c r="L36" s="284"/>
      <c r="M36" s="289"/>
      <c r="N36" s="290"/>
    </row>
    <row r="37" spans="2:14" ht="15">
      <c r="B37" s="262">
        <f t="shared" si="7"/>
        <v>43497</v>
      </c>
      <c r="C37" s="282"/>
      <c r="D37" s="282"/>
      <c r="E37" s="287" t="e">
        <f t="shared" si="6"/>
        <v>#DIV/0!</v>
      </c>
      <c r="F37" s="282"/>
      <c r="G37" s="282"/>
      <c r="H37" s="282"/>
      <c r="I37" s="283"/>
      <c r="J37" s="283"/>
      <c r="K37" s="284"/>
      <c r="L37" s="284"/>
      <c r="M37" s="289"/>
      <c r="N37" s="290"/>
    </row>
    <row r="38" spans="2:14" ht="15">
      <c r="B38" s="262">
        <f t="shared" si="7"/>
        <v>43466</v>
      </c>
      <c r="C38" s="282"/>
      <c r="D38" s="282"/>
      <c r="E38" s="287" t="e">
        <f t="shared" si="6"/>
        <v>#DIV/0!</v>
      </c>
      <c r="F38" s="282"/>
      <c r="G38" s="282"/>
      <c r="H38" s="282"/>
      <c r="I38" s="283"/>
      <c r="J38" s="283"/>
      <c r="K38" s="284"/>
      <c r="L38" s="284"/>
      <c r="M38" s="289"/>
      <c r="N38" s="290"/>
    </row>
    <row r="39" spans="2:14" ht="15">
      <c r="B39" s="262">
        <f t="shared" si="7"/>
        <v>43435</v>
      </c>
      <c r="C39" s="282"/>
      <c r="D39" s="282"/>
      <c r="E39" s="287" t="e">
        <f t="shared" si="6"/>
        <v>#DIV/0!</v>
      </c>
      <c r="F39" s="282"/>
      <c r="G39" s="282"/>
      <c r="H39" s="282"/>
      <c r="I39" s="283"/>
      <c r="J39" s="283"/>
      <c r="K39" s="284"/>
      <c r="L39" s="284"/>
      <c r="M39" s="289"/>
      <c r="N39" s="290"/>
    </row>
    <row r="40" spans="2:14" ht="15">
      <c r="B40" s="262">
        <f t="shared" si="7"/>
        <v>43405</v>
      </c>
      <c r="C40" s="282"/>
      <c r="D40" s="282"/>
      <c r="E40" s="287" t="e">
        <f t="shared" si="6"/>
        <v>#DIV/0!</v>
      </c>
      <c r="F40" s="282"/>
      <c r="G40" s="282"/>
      <c r="H40" s="282"/>
      <c r="I40" s="283"/>
      <c r="J40" s="283"/>
      <c r="K40" s="284"/>
      <c r="L40" s="284"/>
      <c r="M40" s="289"/>
      <c r="N40" s="290"/>
    </row>
    <row r="41" spans="2:14" ht="15">
      <c r="B41" s="262">
        <f t="shared" si="7"/>
        <v>43374</v>
      </c>
      <c r="C41" s="282"/>
      <c r="D41" s="282"/>
      <c r="E41" s="287" t="e">
        <f t="shared" si="6"/>
        <v>#DIV/0!</v>
      </c>
      <c r="F41" s="282"/>
      <c r="G41" s="282"/>
      <c r="H41" s="282"/>
      <c r="I41" s="283"/>
      <c r="J41" s="283"/>
      <c r="K41" s="284"/>
      <c r="L41" s="284"/>
      <c r="M41" s="289"/>
      <c r="N41" s="290"/>
    </row>
    <row r="42" spans="2:14" ht="15">
      <c r="B42" s="262">
        <f t="shared" si="7"/>
        <v>43344</v>
      </c>
      <c r="C42" s="282"/>
      <c r="D42" s="282"/>
      <c r="E42" s="287" t="e">
        <f t="shared" si="6"/>
        <v>#DIV/0!</v>
      </c>
      <c r="F42" s="282"/>
      <c r="G42" s="282"/>
      <c r="H42" s="282"/>
      <c r="I42" s="283"/>
      <c r="J42" s="283"/>
      <c r="K42" s="284"/>
      <c r="L42" s="284"/>
      <c r="M42" s="289"/>
      <c r="N42" s="290"/>
    </row>
    <row r="43" spans="2:14" ht="15">
      <c r="B43" s="262">
        <f t="shared" si="7"/>
        <v>43313</v>
      </c>
      <c r="C43" s="282"/>
      <c r="D43" s="282"/>
      <c r="E43" s="287" t="e">
        <f t="shared" si="6"/>
        <v>#DIV/0!</v>
      </c>
      <c r="F43" s="282"/>
      <c r="G43" s="282"/>
      <c r="H43" s="282"/>
      <c r="I43" s="283"/>
      <c r="J43" s="283"/>
      <c r="K43" s="284"/>
      <c r="L43" s="284"/>
      <c r="M43" s="289"/>
      <c r="N43" s="290"/>
    </row>
    <row r="44" spans="2:14" ht="15">
      <c r="B44" s="255" t="s">
        <v>135</v>
      </c>
      <c r="C44" s="1155">
        <f>D49-D47+C47</f>
        <v>0</v>
      </c>
      <c r="D44" s="1156"/>
      <c r="E44" s="263"/>
      <c r="F44" s="263"/>
      <c r="G44" s="263"/>
      <c r="H44" s="282"/>
      <c r="I44" s="263"/>
      <c r="J44" s="263"/>
      <c r="K44" s="264"/>
      <c r="L44" s="264"/>
      <c r="M44" s="264"/>
      <c r="N44" s="288"/>
    </row>
    <row r="45" spans="2:14" ht="36">
      <c r="B45" s="266" t="s">
        <v>334</v>
      </c>
      <c r="C45" s="274">
        <f>SUM(C32:C43)</f>
        <v>0</v>
      </c>
      <c r="D45" s="274">
        <f>SUM(D32:D43)</f>
        <v>0</v>
      </c>
      <c r="E45" s="268"/>
      <c r="F45" s="268"/>
      <c r="G45" s="268"/>
      <c r="H45" s="268"/>
      <c r="I45" s="268"/>
      <c r="J45" s="268"/>
      <c r="K45" s="268"/>
      <c r="L45" s="268"/>
      <c r="M45" s="268"/>
      <c r="N45" s="275"/>
    </row>
    <row r="46" spans="2:14" ht="15">
      <c r="B46" s="257" t="s">
        <v>170</v>
      </c>
      <c r="C46" s="267"/>
      <c r="D46" s="274"/>
      <c r="E46" s="268"/>
      <c r="F46" s="268"/>
      <c r="G46" s="268"/>
      <c r="H46" s="268"/>
      <c r="I46" s="268"/>
      <c r="J46" s="268"/>
      <c r="K46" s="268"/>
      <c r="L46" s="268"/>
      <c r="M46" s="268"/>
      <c r="N46" s="275"/>
    </row>
    <row r="47" spans="2:14" ht="15">
      <c r="B47" s="257" t="s">
        <v>64</v>
      </c>
      <c r="C47" s="267">
        <f>C45+C46</f>
        <v>0</v>
      </c>
      <c r="D47" s="267">
        <f>D45+D46</f>
        <v>0</v>
      </c>
      <c r="E47" s="274"/>
      <c r="F47" s="268"/>
      <c r="G47" s="268"/>
      <c r="H47" s="268"/>
      <c r="I47" s="268"/>
      <c r="J47" s="268"/>
      <c r="K47" s="271">
        <f>SUM(K32:K43)</f>
        <v>0</v>
      </c>
      <c r="L47" s="271">
        <f t="shared" ref="L47:N47" si="8">SUM(L32:L43)</f>
        <v>0</v>
      </c>
      <c r="M47" s="271">
        <f t="shared" si="8"/>
        <v>0</v>
      </c>
      <c r="N47" s="272">
        <f t="shared" si="8"/>
        <v>0</v>
      </c>
    </row>
    <row r="48" spans="2:14" ht="15">
      <c r="B48" s="257" t="s">
        <v>0</v>
      </c>
      <c r="C48" s="274" t="e">
        <f>+AVERAGE(C32:C43)</f>
        <v>#DIV/0!</v>
      </c>
      <c r="D48" s="274" t="e">
        <f>+AVERAGE(D32:D43)</f>
        <v>#DIV/0!</v>
      </c>
      <c r="E48" s="268" t="e">
        <f>AVERAGE(F32:H43)</f>
        <v>#DIV/0!</v>
      </c>
      <c r="F48" s="268"/>
      <c r="G48" s="268"/>
      <c r="H48" s="268"/>
      <c r="I48" s="268"/>
      <c r="J48" s="268"/>
      <c r="K48" s="268"/>
      <c r="L48" s="268"/>
      <c r="M48" s="268"/>
      <c r="N48" s="275"/>
    </row>
    <row r="49" spans="2:14" ht="15.75" thickBot="1">
      <c r="B49" s="1157" t="s">
        <v>136</v>
      </c>
      <c r="C49" s="1158"/>
      <c r="D49" s="276"/>
      <c r="E49" s="1159" t="s">
        <v>193</v>
      </c>
      <c r="F49" s="1160"/>
      <c r="G49" s="1161"/>
      <c r="H49" s="277" t="e">
        <f>+D49/J28</f>
        <v>#DIV/0!</v>
      </c>
      <c r="I49" s="277"/>
      <c r="J49" s="277"/>
      <c r="K49" s="277"/>
      <c r="L49" s="277"/>
      <c r="M49" s="277"/>
      <c r="N49" s="278"/>
    </row>
    <row r="50" spans="2:14" ht="15" thickBot="1"/>
    <row r="51" spans="2:14" ht="15">
      <c r="B51" s="1193" t="s">
        <v>330</v>
      </c>
      <c r="C51" s="1194"/>
      <c r="D51" s="1195"/>
      <c r="E51" s="1194"/>
      <c r="F51" s="1194"/>
      <c r="G51" s="1194"/>
      <c r="H51" s="1194"/>
      <c r="I51" s="1194"/>
      <c r="J51" s="1194"/>
      <c r="K51" s="1194"/>
      <c r="L51" s="1194"/>
      <c r="M51" s="1194"/>
      <c r="N51" s="1201"/>
    </row>
    <row r="52" spans="2:14" ht="15">
      <c r="B52" s="1202" t="s">
        <v>329</v>
      </c>
      <c r="C52" s="1203"/>
      <c r="D52" s="1204"/>
      <c r="E52" s="1203"/>
      <c r="F52" s="1203"/>
      <c r="G52" s="1203"/>
      <c r="H52" s="1203"/>
      <c r="I52" s="1203"/>
      <c r="J52" s="1203"/>
      <c r="K52" s="1203"/>
      <c r="L52" s="1203"/>
      <c r="M52" s="1203"/>
      <c r="N52" s="1205"/>
    </row>
    <row r="53" spans="2:14" ht="15">
      <c r="B53" s="1177" t="s">
        <v>85</v>
      </c>
      <c r="C53" s="1178"/>
      <c r="D53" s="1189"/>
      <c r="E53" s="1179"/>
      <c r="F53" s="1179"/>
      <c r="G53" s="1180"/>
      <c r="H53" s="1181" t="s">
        <v>79</v>
      </c>
      <c r="I53" s="1178"/>
      <c r="J53" s="1189"/>
      <c r="K53" s="1179"/>
      <c r="L53" s="1179"/>
      <c r="M53" s="1179"/>
      <c r="N53" s="1190"/>
    </row>
    <row r="54" spans="2:14" ht="15">
      <c r="B54" s="1177" t="s">
        <v>86</v>
      </c>
      <c r="C54" s="1178"/>
      <c r="D54" s="1189"/>
      <c r="E54" s="1179"/>
      <c r="F54" s="1179"/>
      <c r="G54" s="1180"/>
      <c r="H54" s="1181" t="s">
        <v>87</v>
      </c>
      <c r="I54" s="1178"/>
      <c r="J54" s="1189"/>
      <c r="K54" s="1179"/>
      <c r="L54" s="1179"/>
      <c r="M54" s="1179"/>
      <c r="N54" s="1190"/>
    </row>
    <row r="55" spans="2:14" ht="15">
      <c r="B55" s="1177" t="s">
        <v>88</v>
      </c>
      <c r="C55" s="1178"/>
      <c r="D55" s="1189"/>
      <c r="E55" s="1179"/>
      <c r="F55" s="1179"/>
      <c r="G55" s="1180"/>
      <c r="H55" s="1181" t="s">
        <v>89</v>
      </c>
      <c r="I55" s="1178"/>
      <c r="J55" s="1198"/>
      <c r="K55" s="1199"/>
      <c r="L55" s="1199"/>
      <c r="M55" s="1199"/>
      <c r="N55" s="1200"/>
    </row>
    <row r="56" spans="2:14" ht="15">
      <c r="B56" s="1184" t="s">
        <v>269</v>
      </c>
      <c r="C56" s="1185"/>
      <c r="D56" s="1186"/>
      <c r="E56" s="1187"/>
      <c r="F56" s="1187"/>
      <c r="G56" s="1187"/>
      <c r="H56" s="1188"/>
      <c r="I56" s="1189"/>
      <c r="J56" s="1179"/>
      <c r="K56" s="1179"/>
      <c r="L56" s="1179"/>
      <c r="M56" s="1179"/>
      <c r="N56" s="1190"/>
    </row>
    <row r="57" spans="2:14" ht="15">
      <c r="B57" s="256" t="s">
        <v>90</v>
      </c>
      <c r="C57" s="1170" t="s">
        <v>91</v>
      </c>
      <c r="D57" s="1171"/>
      <c r="E57" s="1170" t="s">
        <v>92</v>
      </c>
      <c r="F57" s="1172"/>
      <c r="G57" s="1172"/>
      <c r="H57" s="1171"/>
      <c r="I57" s="1173" t="s">
        <v>145</v>
      </c>
      <c r="J57" s="1173" t="s">
        <v>146</v>
      </c>
      <c r="K57" s="1170" t="s">
        <v>114</v>
      </c>
      <c r="L57" s="1171"/>
      <c r="M57" s="1173" t="s">
        <v>270</v>
      </c>
      <c r="N57" s="1175" t="s">
        <v>61</v>
      </c>
    </row>
    <row r="58" spans="2:14" ht="15">
      <c r="B58" s="257" t="s">
        <v>93</v>
      </c>
      <c r="C58" s="258" t="s">
        <v>94</v>
      </c>
      <c r="D58" s="258" t="s">
        <v>95</v>
      </c>
      <c r="E58" s="258" t="s">
        <v>111</v>
      </c>
      <c r="F58" s="258" t="s">
        <v>96</v>
      </c>
      <c r="G58" s="258" t="s">
        <v>97</v>
      </c>
      <c r="H58" s="258" t="s">
        <v>271</v>
      </c>
      <c r="I58" s="1174"/>
      <c r="J58" s="1174"/>
      <c r="K58" s="258" t="s">
        <v>272</v>
      </c>
      <c r="L58" s="258" t="s">
        <v>273</v>
      </c>
      <c r="M58" s="1174"/>
      <c r="N58" s="1176"/>
    </row>
    <row r="59" spans="2:14" ht="15">
      <c r="B59" s="259">
        <v>43556</v>
      </c>
      <c r="C59" s="282"/>
      <c r="D59" s="282"/>
      <c r="E59" s="287" t="e">
        <f t="shared" ref="E59:E70" si="9">SUM(F59:H59)/COUNT(F59:H59)</f>
        <v>#DIV/0!</v>
      </c>
      <c r="F59" s="282"/>
      <c r="G59" s="282"/>
      <c r="H59" s="282"/>
      <c r="I59" s="283"/>
      <c r="J59" s="283"/>
      <c r="K59" s="284"/>
      <c r="L59" s="284"/>
      <c r="M59" s="289"/>
      <c r="N59" s="290"/>
    </row>
    <row r="60" spans="2:14" ht="15">
      <c r="B60" s="262">
        <f>EDATE(B59,-1)</f>
        <v>43525</v>
      </c>
      <c r="C60" s="282"/>
      <c r="D60" s="282"/>
      <c r="E60" s="287" t="e">
        <f t="shared" si="9"/>
        <v>#DIV/0!</v>
      </c>
      <c r="F60" s="282"/>
      <c r="G60" s="282"/>
      <c r="H60" s="282"/>
      <c r="I60" s="283"/>
      <c r="J60" s="283"/>
      <c r="K60" s="284"/>
      <c r="L60" s="284"/>
      <c r="M60" s="289"/>
      <c r="N60" s="290"/>
    </row>
    <row r="61" spans="2:14" ht="15">
      <c r="B61" s="262">
        <f t="shared" ref="B61:B70" si="10">EDATE(B60,-1)</f>
        <v>43497</v>
      </c>
      <c r="C61" s="282"/>
      <c r="D61" s="282"/>
      <c r="E61" s="287" t="e">
        <f t="shared" si="9"/>
        <v>#DIV/0!</v>
      </c>
      <c r="F61" s="282"/>
      <c r="G61" s="282"/>
      <c r="H61" s="282"/>
      <c r="I61" s="283"/>
      <c r="J61" s="283"/>
      <c r="K61" s="284"/>
      <c r="L61" s="284"/>
      <c r="M61" s="289"/>
      <c r="N61" s="290"/>
    </row>
    <row r="62" spans="2:14" ht="15">
      <c r="B62" s="262">
        <f t="shared" si="10"/>
        <v>43466</v>
      </c>
      <c r="C62" s="282"/>
      <c r="D62" s="282"/>
      <c r="E62" s="287" t="e">
        <f t="shared" si="9"/>
        <v>#DIV/0!</v>
      </c>
      <c r="F62" s="282"/>
      <c r="G62" s="282"/>
      <c r="H62" s="282"/>
      <c r="I62" s="283"/>
      <c r="J62" s="283"/>
      <c r="K62" s="284"/>
      <c r="L62" s="284"/>
      <c r="M62" s="289"/>
      <c r="N62" s="290"/>
    </row>
    <row r="63" spans="2:14" ht="15">
      <c r="B63" s="262">
        <f t="shared" si="10"/>
        <v>43435</v>
      </c>
      <c r="C63" s="282"/>
      <c r="D63" s="282"/>
      <c r="E63" s="287" t="e">
        <f t="shared" si="9"/>
        <v>#DIV/0!</v>
      </c>
      <c r="F63" s="282"/>
      <c r="G63" s="282"/>
      <c r="H63" s="282"/>
      <c r="I63" s="283"/>
      <c r="J63" s="283"/>
      <c r="K63" s="284"/>
      <c r="L63" s="284"/>
      <c r="M63" s="289"/>
      <c r="N63" s="290"/>
    </row>
    <row r="64" spans="2:14" ht="15">
      <c r="B64" s="262">
        <f t="shared" si="10"/>
        <v>43405</v>
      </c>
      <c r="C64" s="282"/>
      <c r="D64" s="282"/>
      <c r="E64" s="287" t="e">
        <f t="shared" si="9"/>
        <v>#DIV/0!</v>
      </c>
      <c r="F64" s="282"/>
      <c r="G64" s="282"/>
      <c r="H64" s="282"/>
      <c r="I64" s="283"/>
      <c r="J64" s="283"/>
      <c r="K64" s="284"/>
      <c r="L64" s="284"/>
      <c r="M64" s="289"/>
      <c r="N64" s="290"/>
    </row>
    <row r="65" spans="2:14" ht="15">
      <c r="B65" s="262">
        <f t="shared" si="10"/>
        <v>43374</v>
      </c>
      <c r="C65" s="282"/>
      <c r="D65" s="282"/>
      <c r="E65" s="287" t="e">
        <f t="shared" si="9"/>
        <v>#DIV/0!</v>
      </c>
      <c r="F65" s="282"/>
      <c r="G65" s="282"/>
      <c r="H65" s="282"/>
      <c r="I65" s="283"/>
      <c r="J65" s="283"/>
      <c r="K65" s="284"/>
      <c r="L65" s="284"/>
      <c r="M65" s="289"/>
      <c r="N65" s="290"/>
    </row>
    <row r="66" spans="2:14" ht="15">
      <c r="B66" s="262">
        <f t="shared" si="10"/>
        <v>43344</v>
      </c>
      <c r="C66" s="282"/>
      <c r="D66" s="282"/>
      <c r="E66" s="287" t="e">
        <f t="shared" si="9"/>
        <v>#DIV/0!</v>
      </c>
      <c r="F66" s="282"/>
      <c r="G66" s="282"/>
      <c r="H66" s="282"/>
      <c r="I66" s="283"/>
      <c r="J66" s="283"/>
      <c r="K66" s="284"/>
      <c r="L66" s="284"/>
      <c r="M66" s="289"/>
      <c r="N66" s="290"/>
    </row>
    <row r="67" spans="2:14" ht="15">
      <c r="B67" s="262">
        <f t="shared" si="10"/>
        <v>43313</v>
      </c>
      <c r="C67" s="282"/>
      <c r="D67" s="282"/>
      <c r="E67" s="287" t="e">
        <f t="shared" si="9"/>
        <v>#DIV/0!</v>
      </c>
      <c r="F67" s="282"/>
      <c r="G67" s="282"/>
      <c r="H67" s="282"/>
      <c r="I67" s="283"/>
      <c r="J67" s="283"/>
      <c r="K67" s="284"/>
      <c r="L67" s="284"/>
      <c r="M67" s="289"/>
      <c r="N67" s="290"/>
    </row>
    <row r="68" spans="2:14" ht="15">
      <c r="B68" s="262">
        <f t="shared" si="10"/>
        <v>43282</v>
      </c>
      <c r="C68" s="282"/>
      <c r="D68" s="282"/>
      <c r="E68" s="287" t="e">
        <f t="shared" si="9"/>
        <v>#DIV/0!</v>
      </c>
      <c r="F68" s="282"/>
      <c r="G68" s="282"/>
      <c r="H68" s="282"/>
      <c r="I68" s="283"/>
      <c r="J68" s="283"/>
      <c r="K68" s="284"/>
      <c r="L68" s="284"/>
      <c r="M68" s="289"/>
      <c r="N68" s="290"/>
    </row>
    <row r="69" spans="2:14" ht="15">
      <c r="B69" s="262">
        <f t="shared" si="10"/>
        <v>43252</v>
      </c>
      <c r="C69" s="282"/>
      <c r="D69" s="282"/>
      <c r="E69" s="287" t="e">
        <f t="shared" si="9"/>
        <v>#DIV/0!</v>
      </c>
      <c r="F69" s="282"/>
      <c r="G69" s="282"/>
      <c r="H69" s="282"/>
      <c r="I69" s="283"/>
      <c r="J69" s="283"/>
      <c r="K69" s="284"/>
      <c r="L69" s="284"/>
      <c r="M69" s="289"/>
      <c r="N69" s="290"/>
    </row>
    <row r="70" spans="2:14" ht="15">
      <c r="B70" s="262">
        <f t="shared" si="10"/>
        <v>43221</v>
      </c>
      <c r="C70" s="282"/>
      <c r="D70" s="282"/>
      <c r="E70" s="287" t="e">
        <f t="shared" si="9"/>
        <v>#DIV/0!</v>
      </c>
      <c r="F70" s="282"/>
      <c r="G70" s="282"/>
      <c r="H70" s="282"/>
      <c r="I70" s="283"/>
      <c r="J70" s="283"/>
      <c r="K70" s="284"/>
      <c r="L70" s="284"/>
      <c r="M70" s="289"/>
      <c r="N70" s="290"/>
    </row>
    <row r="71" spans="2:14" ht="15">
      <c r="B71" s="255" t="s">
        <v>135</v>
      </c>
      <c r="C71" s="1155">
        <f>D76-D74+C74</f>
        <v>0</v>
      </c>
      <c r="D71" s="1156"/>
      <c r="E71" s="263"/>
      <c r="F71" s="263"/>
      <c r="G71" s="263"/>
      <c r="H71" s="282"/>
      <c r="I71" s="263"/>
      <c r="J71" s="263"/>
      <c r="K71" s="264"/>
      <c r="L71" s="264"/>
      <c r="M71" s="264"/>
      <c r="N71" s="288"/>
    </row>
    <row r="72" spans="2:14" ht="36">
      <c r="B72" s="266" t="s">
        <v>334</v>
      </c>
      <c r="C72" s="274">
        <f>SUM(C59:C70)</f>
        <v>0</v>
      </c>
      <c r="D72" s="274">
        <f>SUM(D59:D70)</f>
        <v>0</v>
      </c>
      <c r="E72" s="268"/>
      <c r="F72" s="268"/>
      <c r="G72" s="268"/>
      <c r="H72" s="268"/>
      <c r="I72" s="268"/>
      <c r="J72" s="268"/>
      <c r="K72" s="268"/>
      <c r="L72" s="268"/>
      <c r="M72" s="268"/>
      <c r="N72" s="275"/>
    </row>
    <row r="73" spans="2:14" ht="15">
      <c r="B73" s="257" t="s">
        <v>170</v>
      </c>
      <c r="C73" s="267"/>
      <c r="D73" s="274"/>
      <c r="E73" s="268"/>
      <c r="F73" s="268"/>
      <c r="G73" s="268"/>
      <c r="H73" s="268"/>
      <c r="I73" s="268"/>
      <c r="J73" s="268"/>
      <c r="K73" s="268"/>
      <c r="L73" s="268"/>
      <c r="M73" s="268"/>
      <c r="N73" s="275"/>
    </row>
    <row r="74" spans="2:14" ht="15">
      <c r="B74" s="257" t="s">
        <v>64</v>
      </c>
      <c r="C74" s="267">
        <f>C72+C73</f>
        <v>0</v>
      </c>
      <c r="D74" s="267">
        <f>D72+D73</f>
        <v>0</v>
      </c>
      <c r="E74" s="274"/>
      <c r="F74" s="268"/>
      <c r="G74" s="268"/>
      <c r="H74" s="268"/>
      <c r="I74" s="268"/>
      <c r="J74" s="268"/>
      <c r="K74" s="271">
        <f>SUM(K59:K70)</f>
        <v>0</v>
      </c>
      <c r="L74" s="271">
        <f t="shared" ref="L74:N74" si="11">SUM(L59:L70)</f>
        <v>0</v>
      </c>
      <c r="M74" s="271">
        <f t="shared" si="11"/>
        <v>0</v>
      </c>
      <c r="N74" s="272">
        <f t="shared" si="11"/>
        <v>0</v>
      </c>
    </row>
    <row r="75" spans="2:14" ht="15">
      <c r="B75" s="257" t="s">
        <v>0</v>
      </c>
      <c r="C75" s="274" t="e">
        <f>+AVERAGE(C59:C70)</f>
        <v>#DIV/0!</v>
      </c>
      <c r="D75" s="274" t="e">
        <f>+AVERAGE(D59:D70)</f>
        <v>#DIV/0!</v>
      </c>
      <c r="E75" s="268" t="e">
        <f>AVERAGE(F59:H70)</f>
        <v>#DIV/0!</v>
      </c>
      <c r="F75" s="268"/>
      <c r="G75" s="268"/>
      <c r="H75" s="268"/>
      <c r="I75" s="268"/>
      <c r="J75" s="268"/>
      <c r="K75" s="268"/>
      <c r="L75" s="268"/>
      <c r="M75" s="268"/>
      <c r="N75" s="275"/>
    </row>
    <row r="76" spans="2:14" ht="15.75" thickBot="1">
      <c r="B76" s="1157" t="s">
        <v>136</v>
      </c>
      <c r="C76" s="1158"/>
      <c r="D76" s="276"/>
      <c r="E76" s="1159" t="s">
        <v>193</v>
      </c>
      <c r="F76" s="1160"/>
      <c r="G76" s="1161"/>
      <c r="H76" s="277" t="e">
        <f>+D76/J55</f>
        <v>#DIV/0!</v>
      </c>
      <c r="I76" s="277"/>
      <c r="J76" s="277"/>
      <c r="K76" s="277"/>
      <c r="L76" s="277"/>
      <c r="M76" s="277"/>
      <c r="N76" s="278"/>
    </row>
    <row r="77" spans="2:14" ht="15" thickBot="1"/>
    <row r="78" spans="2:14" ht="15">
      <c r="B78" s="1193" t="s">
        <v>331</v>
      </c>
      <c r="C78" s="1194"/>
      <c r="D78" s="1195"/>
      <c r="E78" s="1194"/>
      <c r="F78" s="1194"/>
      <c r="G78" s="1194"/>
      <c r="H78" s="1194"/>
      <c r="I78" s="1194"/>
      <c r="J78" s="1194"/>
      <c r="K78" s="1194"/>
      <c r="L78" s="1194"/>
      <c r="M78" s="1194"/>
      <c r="N78" s="1201"/>
    </row>
    <row r="79" spans="2:14" ht="15">
      <c r="B79" s="1202" t="s">
        <v>329</v>
      </c>
      <c r="C79" s="1203"/>
      <c r="D79" s="1204"/>
      <c r="E79" s="1203"/>
      <c r="F79" s="1203"/>
      <c r="G79" s="1203"/>
      <c r="H79" s="1203"/>
      <c r="I79" s="1203"/>
      <c r="J79" s="1203"/>
      <c r="K79" s="1203"/>
      <c r="L79" s="1203"/>
      <c r="M79" s="1203"/>
      <c r="N79" s="1205"/>
    </row>
    <row r="80" spans="2:14" ht="15">
      <c r="B80" s="1177" t="s">
        <v>85</v>
      </c>
      <c r="C80" s="1178"/>
      <c r="D80" s="1189"/>
      <c r="E80" s="1179"/>
      <c r="F80" s="1179"/>
      <c r="G80" s="1180"/>
      <c r="H80" s="1181" t="s">
        <v>79</v>
      </c>
      <c r="I80" s="1178"/>
      <c r="J80" s="1189"/>
      <c r="K80" s="1179"/>
      <c r="L80" s="1179"/>
      <c r="M80" s="1179"/>
      <c r="N80" s="1190"/>
    </row>
    <row r="81" spans="2:14" ht="15">
      <c r="B81" s="1177" t="s">
        <v>86</v>
      </c>
      <c r="C81" s="1178"/>
      <c r="D81" s="1189"/>
      <c r="E81" s="1179"/>
      <c r="F81" s="1179"/>
      <c r="G81" s="1180"/>
      <c r="H81" s="1181" t="s">
        <v>87</v>
      </c>
      <c r="I81" s="1178"/>
      <c r="J81" s="1189"/>
      <c r="K81" s="1179"/>
      <c r="L81" s="1179"/>
      <c r="M81" s="1179"/>
      <c r="N81" s="1190"/>
    </row>
    <row r="82" spans="2:14" ht="15">
      <c r="B82" s="1177" t="s">
        <v>88</v>
      </c>
      <c r="C82" s="1178"/>
      <c r="D82" s="1189"/>
      <c r="E82" s="1179"/>
      <c r="F82" s="1179"/>
      <c r="G82" s="1180"/>
      <c r="H82" s="1181" t="s">
        <v>89</v>
      </c>
      <c r="I82" s="1178"/>
      <c r="J82" s="1198"/>
      <c r="K82" s="1199"/>
      <c r="L82" s="1199"/>
      <c r="M82" s="1199"/>
      <c r="N82" s="1200"/>
    </row>
    <row r="83" spans="2:14" ht="15">
      <c r="B83" s="1184" t="s">
        <v>269</v>
      </c>
      <c r="C83" s="1185"/>
      <c r="D83" s="1186"/>
      <c r="E83" s="1187"/>
      <c r="F83" s="1187"/>
      <c r="G83" s="1187"/>
      <c r="H83" s="1188"/>
      <c r="I83" s="1189"/>
      <c r="J83" s="1179"/>
      <c r="K83" s="1179"/>
      <c r="L83" s="1179"/>
      <c r="M83" s="1179"/>
      <c r="N83" s="1190"/>
    </row>
    <row r="84" spans="2:14" ht="15">
      <c r="B84" s="256" t="s">
        <v>90</v>
      </c>
      <c r="C84" s="1170" t="s">
        <v>91</v>
      </c>
      <c r="D84" s="1171"/>
      <c r="E84" s="1170" t="s">
        <v>92</v>
      </c>
      <c r="F84" s="1172"/>
      <c r="G84" s="1172"/>
      <c r="H84" s="1171"/>
      <c r="I84" s="1173" t="s">
        <v>145</v>
      </c>
      <c r="J84" s="1173" t="s">
        <v>146</v>
      </c>
      <c r="K84" s="1170" t="s">
        <v>114</v>
      </c>
      <c r="L84" s="1171"/>
      <c r="M84" s="1173" t="s">
        <v>270</v>
      </c>
      <c r="N84" s="1175" t="s">
        <v>61</v>
      </c>
    </row>
    <row r="85" spans="2:14" ht="15">
      <c r="B85" s="257" t="s">
        <v>93</v>
      </c>
      <c r="C85" s="258" t="s">
        <v>94</v>
      </c>
      <c r="D85" s="258" t="s">
        <v>95</v>
      </c>
      <c r="E85" s="258" t="s">
        <v>111</v>
      </c>
      <c r="F85" s="258" t="s">
        <v>96</v>
      </c>
      <c r="G85" s="258" t="s">
        <v>97</v>
      </c>
      <c r="H85" s="258" t="s">
        <v>271</v>
      </c>
      <c r="I85" s="1174"/>
      <c r="J85" s="1174"/>
      <c r="K85" s="258" t="s">
        <v>272</v>
      </c>
      <c r="L85" s="258" t="s">
        <v>273</v>
      </c>
      <c r="M85" s="1174"/>
      <c r="N85" s="1176"/>
    </row>
    <row r="86" spans="2:14" ht="15">
      <c r="B86" s="259">
        <v>43556</v>
      </c>
      <c r="C86" s="282"/>
      <c r="D86" s="282"/>
      <c r="E86" s="287" t="e">
        <f t="shared" ref="E86:E97" si="12">SUM(F86:H86)/COUNT(F86:H86)</f>
        <v>#DIV/0!</v>
      </c>
      <c r="F86" s="282"/>
      <c r="G86" s="282"/>
      <c r="H86" s="282"/>
      <c r="I86" s="283"/>
      <c r="J86" s="283"/>
      <c r="K86" s="284"/>
      <c r="L86" s="284"/>
      <c r="M86" s="289"/>
      <c r="N86" s="290"/>
    </row>
    <row r="87" spans="2:14" ht="15">
      <c r="B87" s="262">
        <f>EDATE(B86,-1)</f>
        <v>43525</v>
      </c>
      <c r="C87" s="282"/>
      <c r="D87" s="282"/>
      <c r="E87" s="287" t="e">
        <f t="shared" si="12"/>
        <v>#DIV/0!</v>
      </c>
      <c r="F87" s="282"/>
      <c r="G87" s="282"/>
      <c r="H87" s="282"/>
      <c r="I87" s="283"/>
      <c r="J87" s="283"/>
      <c r="K87" s="284"/>
      <c r="L87" s="284"/>
      <c r="M87" s="289"/>
      <c r="N87" s="290"/>
    </row>
    <row r="88" spans="2:14" ht="15">
      <c r="B88" s="262">
        <f t="shared" ref="B88:B97" si="13">EDATE(B87,-1)</f>
        <v>43497</v>
      </c>
      <c r="C88" s="282"/>
      <c r="D88" s="282"/>
      <c r="E88" s="287" t="e">
        <f t="shared" si="12"/>
        <v>#DIV/0!</v>
      </c>
      <c r="F88" s="282"/>
      <c r="G88" s="282"/>
      <c r="H88" s="282"/>
      <c r="I88" s="283"/>
      <c r="J88" s="283"/>
      <c r="K88" s="284"/>
      <c r="L88" s="284"/>
      <c r="M88" s="289"/>
      <c r="N88" s="290"/>
    </row>
    <row r="89" spans="2:14" ht="15">
      <c r="B89" s="262">
        <f t="shared" si="13"/>
        <v>43466</v>
      </c>
      <c r="C89" s="282"/>
      <c r="D89" s="282"/>
      <c r="E89" s="287" t="e">
        <f t="shared" si="12"/>
        <v>#DIV/0!</v>
      </c>
      <c r="F89" s="282"/>
      <c r="G89" s="282"/>
      <c r="H89" s="282"/>
      <c r="I89" s="283"/>
      <c r="J89" s="283"/>
      <c r="K89" s="284"/>
      <c r="L89" s="284"/>
      <c r="M89" s="289"/>
      <c r="N89" s="290"/>
    </row>
    <row r="90" spans="2:14" ht="15">
      <c r="B90" s="262">
        <f t="shared" si="13"/>
        <v>43435</v>
      </c>
      <c r="C90" s="282"/>
      <c r="D90" s="282"/>
      <c r="E90" s="287" t="e">
        <f t="shared" si="12"/>
        <v>#DIV/0!</v>
      </c>
      <c r="F90" s="282"/>
      <c r="G90" s="282"/>
      <c r="H90" s="282"/>
      <c r="I90" s="283"/>
      <c r="J90" s="283"/>
      <c r="K90" s="284"/>
      <c r="L90" s="284"/>
      <c r="M90" s="289"/>
      <c r="N90" s="290"/>
    </row>
    <row r="91" spans="2:14" ht="15">
      <c r="B91" s="262">
        <f t="shared" si="13"/>
        <v>43405</v>
      </c>
      <c r="C91" s="282"/>
      <c r="D91" s="282"/>
      <c r="E91" s="287" t="e">
        <f t="shared" si="12"/>
        <v>#DIV/0!</v>
      </c>
      <c r="F91" s="282"/>
      <c r="G91" s="282"/>
      <c r="H91" s="282"/>
      <c r="I91" s="283"/>
      <c r="J91" s="283"/>
      <c r="K91" s="284"/>
      <c r="L91" s="284"/>
      <c r="M91" s="289"/>
      <c r="N91" s="290"/>
    </row>
    <row r="92" spans="2:14" ht="15">
      <c r="B92" s="262">
        <f t="shared" si="13"/>
        <v>43374</v>
      </c>
      <c r="C92" s="282"/>
      <c r="D92" s="282"/>
      <c r="E92" s="287" t="e">
        <f t="shared" si="12"/>
        <v>#DIV/0!</v>
      </c>
      <c r="F92" s="282"/>
      <c r="G92" s="282"/>
      <c r="H92" s="282"/>
      <c r="I92" s="283"/>
      <c r="J92" s="283"/>
      <c r="K92" s="284"/>
      <c r="L92" s="284"/>
      <c r="M92" s="289"/>
      <c r="N92" s="290"/>
    </row>
    <row r="93" spans="2:14" ht="15">
      <c r="B93" s="262">
        <f t="shared" si="13"/>
        <v>43344</v>
      </c>
      <c r="C93" s="282"/>
      <c r="D93" s="282"/>
      <c r="E93" s="287" t="e">
        <f t="shared" si="12"/>
        <v>#DIV/0!</v>
      </c>
      <c r="F93" s="282"/>
      <c r="G93" s="282"/>
      <c r="H93" s="282"/>
      <c r="I93" s="283"/>
      <c r="J93" s="283"/>
      <c r="K93" s="284"/>
      <c r="L93" s="284"/>
      <c r="M93" s="289"/>
      <c r="N93" s="290"/>
    </row>
    <row r="94" spans="2:14" ht="15">
      <c r="B94" s="262">
        <f t="shared" si="13"/>
        <v>43313</v>
      </c>
      <c r="C94" s="282"/>
      <c r="D94" s="282"/>
      <c r="E94" s="287" t="e">
        <f t="shared" si="12"/>
        <v>#DIV/0!</v>
      </c>
      <c r="F94" s="282"/>
      <c r="G94" s="282"/>
      <c r="H94" s="282"/>
      <c r="I94" s="283"/>
      <c r="J94" s="283"/>
      <c r="K94" s="284"/>
      <c r="L94" s="284"/>
      <c r="M94" s="289"/>
      <c r="N94" s="290"/>
    </row>
    <row r="95" spans="2:14" ht="15">
      <c r="B95" s="262">
        <f t="shared" si="13"/>
        <v>43282</v>
      </c>
      <c r="C95" s="282"/>
      <c r="D95" s="282"/>
      <c r="E95" s="287" t="e">
        <f t="shared" si="12"/>
        <v>#DIV/0!</v>
      </c>
      <c r="F95" s="282"/>
      <c r="G95" s="282"/>
      <c r="H95" s="282"/>
      <c r="I95" s="283"/>
      <c r="J95" s="283"/>
      <c r="K95" s="284"/>
      <c r="L95" s="284"/>
      <c r="M95" s="289"/>
      <c r="N95" s="290"/>
    </row>
    <row r="96" spans="2:14" ht="15">
      <c r="B96" s="262">
        <f t="shared" si="13"/>
        <v>43252</v>
      </c>
      <c r="C96" s="282"/>
      <c r="D96" s="282"/>
      <c r="E96" s="287" t="e">
        <f t="shared" si="12"/>
        <v>#DIV/0!</v>
      </c>
      <c r="F96" s="282"/>
      <c r="G96" s="282"/>
      <c r="H96" s="282"/>
      <c r="I96" s="283"/>
      <c r="J96" s="283"/>
      <c r="K96" s="284"/>
      <c r="L96" s="284"/>
      <c r="M96" s="289"/>
      <c r="N96" s="290"/>
    </row>
    <row r="97" spans="2:14" ht="15">
      <c r="B97" s="262">
        <f t="shared" si="13"/>
        <v>43221</v>
      </c>
      <c r="C97" s="282"/>
      <c r="D97" s="282"/>
      <c r="E97" s="287" t="e">
        <f t="shared" si="12"/>
        <v>#DIV/0!</v>
      </c>
      <c r="F97" s="282"/>
      <c r="G97" s="282"/>
      <c r="H97" s="282"/>
      <c r="I97" s="283"/>
      <c r="J97" s="283"/>
      <c r="K97" s="284"/>
      <c r="L97" s="284"/>
      <c r="M97" s="289"/>
      <c r="N97" s="290"/>
    </row>
    <row r="98" spans="2:14" ht="15">
      <c r="B98" s="255" t="s">
        <v>135</v>
      </c>
      <c r="C98" s="1155">
        <f>D103-D101+C101</f>
        <v>0</v>
      </c>
      <c r="D98" s="1156"/>
      <c r="E98" s="263"/>
      <c r="F98" s="263"/>
      <c r="G98" s="263"/>
      <c r="H98" s="282"/>
      <c r="I98" s="263"/>
      <c r="J98" s="263"/>
      <c r="K98" s="264"/>
      <c r="L98" s="264"/>
      <c r="M98" s="264"/>
      <c r="N98" s="288"/>
    </row>
    <row r="99" spans="2:14" ht="36">
      <c r="B99" s="266" t="s">
        <v>334</v>
      </c>
      <c r="C99" s="274">
        <f>SUM(C86:C97)</f>
        <v>0</v>
      </c>
      <c r="D99" s="274">
        <f>SUM(D86:D97)</f>
        <v>0</v>
      </c>
      <c r="E99" s="268"/>
      <c r="F99" s="268"/>
      <c r="G99" s="268"/>
      <c r="H99" s="268"/>
      <c r="I99" s="268"/>
      <c r="J99" s="268"/>
      <c r="K99" s="268"/>
      <c r="L99" s="268"/>
      <c r="M99" s="268"/>
      <c r="N99" s="275"/>
    </row>
    <row r="100" spans="2:14" ht="15">
      <c r="B100" s="257" t="s">
        <v>170</v>
      </c>
      <c r="C100" s="267"/>
      <c r="D100" s="274"/>
      <c r="E100" s="268"/>
      <c r="F100" s="268"/>
      <c r="G100" s="268"/>
      <c r="H100" s="268"/>
      <c r="I100" s="268"/>
      <c r="J100" s="268"/>
      <c r="K100" s="268"/>
      <c r="L100" s="268"/>
      <c r="M100" s="268"/>
      <c r="N100" s="275"/>
    </row>
    <row r="101" spans="2:14" ht="15">
      <c r="B101" s="257" t="s">
        <v>64</v>
      </c>
      <c r="C101" s="267">
        <f>C99+C100</f>
        <v>0</v>
      </c>
      <c r="D101" s="267">
        <f>D99+D100</f>
        <v>0</v>
      </c>
      <c r="E101" s="274"/>
      <c r="F101" s="268"/>
      <c r="G101" s="268"/>
      <c r="H101" s="268"/>
      <c r="I101" s="268"/>
      <c r="J101" s="268"/>
      <c r="K101" s="271">
        <f>SUM(K86:K97)</f>
        <v>0</v>
      </c>
      <c r="L101" s="271">
        <f t="shared" ref="L101:N101" si="14">SUM(L86:L97)</f>
        <v>0</v>
      </c>
      <c r="M101" s="271">
        <f t="shared" si="14"/>
        <v>0</v>
      </c>
      <c r="N101" s="272">
        <f t="shared" si="14"/>
        <v>0</v>
      </c>
    </row>
    <row r="102" spans="2:14" ht="15">
      <c r="B102" s="257" t="s">
        <v>0</v>
      </c>
      <c r="C102" s="274" t="e">
        <f>+AVERAGE(C86:C97)</f>
        <v>#DIV/0!</v>
      </c>
      <c r="D102" s="274" t="e">
        <f>+AVERAGE(D86:D97)</f>
        <v>#DIV/0!</v>
      </c>
      <c r="E102" s="268" t="e">
        <f>AVERAGE(F86:H97)</f>
        <v>#DIV/0!</v>
      </c>
      <c r="F102" s="268"/>
      <c r="G102" s="268"/>
      <c r="H102" s="268"/>
      <c r="I102" s="268"/>
      <c r="J102" s="268"/>
      <c r="K102" s="268"/>
      <c r="L102" s="268"/>
      <c r="M102" s="268"/>
      <c r="N102" s="275"/>
    </row>
    <row r="103" spans="2:14" ht="15.75" thickBot="1">
      <c r="B103" s="1157" t="s">
        <v>136</v>
      </c>
      <c r="C103" s="1158"/>
      <c r="D103" s="276"/>
      <c r="E103" s="1159" t="s">
        <v>193</v>
      </c>
      <c r="F103" s="1160"/>
      <c r="G103" s="1161"/>
      <c r="H103" s="277" t="e">
        <f>+D103/J82</f>
        <v>#DIV/0!</v>
      </c>
      <c r="I103" s="277"/>
      <c r="J103" s="277"/>
      <c r="K103" s="277"/>
      <c r="L103" s="277"/>
      <c r="M103" s="277"/>
      <c r="N103" s="278"/>
    </row>
    <row r="104" spans="2:14" ht="15" thickBot="1"/>
    <row r="105" spans="2:14" ht="15">
      <c r="B105" s="1193" t="s">
        <v>332</v>
      </c>
      <c r="C105" s="1194"/>
      <c r="D105" s="1195"/>
      <c r="E105" s="1194"/>
      <c r="F105" s="1194"/>
      <c r="G105" s="1194"/>
      <c r="H105" s="1194"/>
      <c r="I105" s="1194"/>
      <c r="J105" s="1194"/>
      <c r="K105" s="1194"/>
      <c r="L105" s="1194"/>
      <c r="M105" s="1194"/>
      <c r="N105" s="1201"/>
    </row>
    <row r="106" spans="2:14" ht="15">
      <c r="B106" s="1202" t="s">
        <v>329</v>
      </c>
      <c r="C106" s="1203"/>
      <c r="D106" s="1204"/>
      <c r="E106" s="1203"/>
      <c r="F106" s="1203"/>
      <c r="G106" s="1203"/>
      <c r="H106" s="1203"/>
      <c r="I106" s="1203"/>
      <c r="J106" s="1203"/>
      <c r="K106" s="1203"/>
      <c r="L106" s="1203"/>
      <c r="M106" s="1203"/>
      <c r="N106" s="1205"/>
    </row>
    <row r="107" spans="2:14" ht="15">
      <c r="B107" s="1177" t="s">
        <v>85</v>
      </c>
      <c r="C107" s="1178"/>
      <c r="D107" s="1189"/>
      <c r="E107" s="1179"/>
      <c r="F107" s="1179"/>
      <c r="G107" s="1180"/>
      <c r="H107" s="1181" t="s">
        <v>79</v>
      </c>
      <c r="I107" s="1178"/>
      <c r="J107" s="1189"/>
      <c r="K107" s="1179"/>
      <c r="L107" s="1179"/>
      <c r="M107" s="1179"/>
      <c r="N107" s="1190"/>
    </row>
    <row r="108" spans="2:14" ht="15">
      <c r="B108" s="1177" t="s">
        <v>86</v>
      </c>
      <c r="C108" s="1178"/>
      <c r="D108" s="1189"/>
      <c r="E108" s="1179"/>
      <c r="F108" s="1179"/>
      <c r="G108" s="1180"/>
      <c r="H108" s="1181" t="s">
        <v>87</v>
      </c>
      <c r="I108" s="1178"/>
      <c r="J108" s="1189"/>
      <c r="K108" s="1179"/>
      <c r="L108" s="1179"/>
      <c r="M108" s="1179"/>
      <c r="N108" s="1190"/>
    </row>
    <row r="109" spans="2:14" ht="15">
      <c r="B109" s="1177" t="s">
        <v>88</v>
      </c>
      <c r="C109" s="1178"/>
      <c r="D109" s="1189"/>
      <c r="E109" s="1179"/>
      <c r="F109" s="1179"/>
      <c r="G109" s="1180"/>
      <c r="H109" s="1181" t="s">
        <v>89</v>
      </c>
      <c r="I109" s="1178"/>
      <c r="J109" s="1198"/>
      <c r="K109" s="1199"/>
      <c r="L109" s="1199"/>
      <c r="M109" s="1199"/>
      <c r="N109" s="1200"/>
    </row>
    <row r="110" spans="2:14" ht="15">
      <c r="B110" s="1184" t="s">
        <v>269</v>
      </c>
      <c r="C110" s="1185"/>
      <c r="D110" s="1186"/>
      <c r="E110" s="1187"/>
      <c r="F110" s="1187"/>
      <c r="G110" s="1187"/>
      <c r="H110" s="1188"/>
      <c r="I110" s="1189"/>
      <c r="J110" s="1179"/>
      <c r="K110" s="1179"/>
      <c r="L110" s="1179"/>
      <c r="M110" s="1179"/>
      <c r="N110" s="1190"/>
    </row>
    <row r="111" spans="2:14" ht="15" customHeight="1">
      <c r="B111" s="256" t="s">
        <v>90</v>
      </c>
      <c r="C111" s="1170" t="s">
        <v>91</v>
      </c>
      <c r="D111" s="1171"/>
      <c r="E111" s="1170" t="s">
        <v>92</v>
      </c>
      <c r="F111" s="1172"/>
      <c r="G111" s="1172"/>
      <c r="H111" s="1171"/>
      <c r="I111" s="1173" t="s">
        <v>145</v>
      </c>
      <c r="J111" s="1173" t="s">
        <v>146</v>
      </c>
      <c r="K111" s="1170" t="s">
        <v>114</v>
      </c>
      <c r="L111" s="1171"/>
      <c r="M111" s="1173" t="s">
        <v>270</v>
      </c>
      <c r="N111" s="1175" t="s">
        <v>61</v>
      </c>
    </row>
    <row r="112" spans="2:14" ht="15">
      <c r="B112" s="257" t="s">
        <v>93</v>
      </c>
      <c r="C112" s="258" t="s">
        <v>94</v>
      </c>
      <c r="D112" s="258" t="s">
        <v>95</v>
      </c>
      <c r="E112" s="258" t="s">
        <v>111</v>
      </c>
      <c r="F112" s="258" t="s">
        <v>96</v>
      </c>
      <c r="G112" s="258" t="s">
        <v>97</v>
      </c>
      <c r="H112" s="258" t="s">
        <v>271</v>
      </c>
      <c r="I112" s="1174"/>
      <c r="J112" s="1174"/>
      <c r="K112" s="258" t="s">
        <v>272</v>
      </c>
      <c r="L112" s="258" t="s">
        <v>273</v>
      </c>
      <c r="M112" s="1174"/>
      <c r="N112" s="1176"/>
    </row>
    <row r="113" spans="2:14" ht="15">
      <c r="B113" s="259">
        <v>43556</v>
      </c>
      <c r="C113" s="282"/>
      <c r="D113" s="282"/>
      <c r="E113" s="287" t="e">
        <f t="shared" ref="E113:E124" si="15">SUM(F113:H113)/COUNT(F113:H113)</f>
        <v>#DIV/0!</v>
      </c>
      <c r="F113" s="282"/>
      <c r="G113" s="282"/>
      <c r="H113" s="282"/>
      <c r="I113" s="283"/>
      <c r="J113" s="283"/>
      <c r="K113" s="284"/>
      <c r="L113" s="284"/>
      <c r="M113" s="289"/>
      <c r="N113" s="290"/>
    </row>
    <row r="114" spans="2:14" ht="15">
      <c r="B114" s="262">
        <f>EDATE(B113,-1)</f>
        <v>43525</v>
      </c>
      <c r="C114" s="282"/>
      <c r="D114" s="282"/>
      <c r="E114" s="287" t="e">
        <f t="shared" si="15"/>
        <v>#DIV/0!</v>
      </c>
      <c r="F114" s="282"/>
      <c r="G114" s="282"/>
      <c r="H114" s="282"/>
      <c r="I114" s="283"/>
      <c r="J114" s="283"/>
      <c r="K114" s="284"/>
      <c r="L114" s="284"/>
      <c r="M114" s="289"/>
      <c r="N114" s="290"/>
    </row>
    <row r="115" spans="2:14" ht="15">
      <c r="B115" s="262">
        <f t="shared" ref="B115:B124" si="16">EDATE(B114,-1)</f>
        <v>43497</v>
      </c>
      <c r="C115" s="282"/>
      <c r="D115" s="282"/>
      <c r="E115" s="287" t="e">
        <f t="shared" si="15"/>
        <v>#DIV/0!</v>
      </c>
      <c r="F115" s="282"/>
      <c r="G115" s="282"/>
      <c r="H115" s="282"/>
      <c r="I115" s="283"/>
      <c r="J115" s="283"/>
      <c r="K115" s="284"/>
      <c r="L115" s="284"/>
      <c r="M115" s="289"/>
      <c r="N115" s="290"/>
    </row>
    <row r="116" spans="2:14" ht="15">
      <c r="B116" s="262">
        <f t="shared" si="16"/>
        <v>43466</v>
      </c>
      <c r="C116" s="282"/>
      <c r="D116" s="282"/>
      <c r="E116" s="287" t="e">
        <f t="shared" si="15"/>
        <v>#DIV/0!</v>
      </c>
      <c r="F116" s="282"/>
      <c r="G116" s="282"/>
      <c r="H116" s="282"/>
      <c r="I116" s="283"/>
      <c r="J116" s="283"/>
      <c r="K116" s="284"/>
      <c r="L116" s="284"/>
      <c r="M116" s="289"/>
      <c r="N116" s="290"/>
    </row>
    <row r="117" spans="2:14" ht="15">
      <c r="B117" s="262">
        <f t="shared" si="16"/>
        <v>43435</v>
      </c>
      <c r="C117" s="282"/>
      <c r="D117" s="282"/>
      <c r="E117" s="287" t="e">
        <f t="shared" si="15"/>
        <v>#DIV/0!</v>
      </c>
      <c r="F117" s="282"/>
      <c r="G117" s="282"/>
      <c r="H117" s="282"/>
      <c r="I117" s="283"/>
      <c r="J117" s="283"/>
      <c r="K117" s="284"/>
      <c r="L117" s="284"/>
      <c r="M117" s="289"/>
      <c r="N117" s="290"/>
    </row>
    <row r="118" spans="2:14" ht="15">
      <c r="B118" s="262">
        <f t="shared" si="16"/>
        <v>43405</v>
      </c>
      <c r="C118" s="282"/>
      <c r="D118" s="282"/>
      <c r="E118" s="287" t="e">
        <f t="shared" si="15"/>
        <v>#DIV/0!</v>
      </c>
      <c r="F118" s="282"/>
      <c r="G118" s="282"/>
      <c r="H118" s="282"/>
      <c r="I118" s="283"/>
      <c r="J118" s="283"/>
      <c r="K118" s="284"/>
      <c r="L118" s="284"/>
      <c r="M118" s="289"/>
      <c r="N118" s="290"/>
    </row>
    <row r="119" spans="2:14" ht="15">
      <c r="B119" s="262">
        <f t="shared" si="16"/>
        <v>43374</v>
      </c>
      <c r="C119" s="282"/>
      <c r="D119" s="282"/>
      <c r="E119" s="287" t="e">
        <f t="shared" si="15"/>
        <v>#DIV/0!</v>
      </c>
      <c r="F119" s="282"/>
      <c r="G119" s="282"/>
      <c r="H119" s="282"/>
      <c r="I119" s="283"/>
      <c r="J119" s="283"/>
      <c r="K119" s="284"/>
      <c r="L119" s="284"/>
      <c r="M119" s="289"/>
      <c r="N119" s="290"/>
    </row>
    <row r="120" spans="2:14" ht="15">
      <c r="B120" s="262">
        <f t="shared" si="16"/>
        <v>43344</v>
      </c>
      <c r="C120" s="282"/>
      <c r="D120" s="282"/>
      <c r="E120" s="287" t="e">
        <f t="shared" si="15"/>
        <v>#DIV/0!</v>
      </c>
      <c r="F120" s="282"/>
      <c r="G120" s="282"/>
      <c r="H120" s="282"/>
      <c r="I120" s="283"/>
      <c r="J120" s="283"/>
      <c r="K120" s="284"/>
      <c r="L120" s="284"/>
      <c r="M120" s="289"/>
      <c r="N120" s="290"/>
    </row>
    <row r="121" spans="2:14" ht="15">
      <c r="B121" s="262">
        <f t="shared" si="16"/>
        <v>43313</v>
      </c>
      <c r="C121" s="282"/>
      <c r="D121" s="282"/>
      <c r="E121" s="287" t="e">
        <f t="shared" si="15"/>
        <v>#DIV/0!</v>
      </c>
      <c r="F121" s="282"/>
      <c r="G121" s="282"/>
      <c r="H121" s="282"/>
      <c r="I121" s="283"/>
      <c r="J121" s="283"/>
      <c r="K121" s="284"/>
      <c r="L121" s="284"/>
      <c r="M121" s="289"/>
      <c r="N121" s="290"/>
    </row>
    <row r="122" spans="2:14" ht="15">
      <c r="B122" s="262">
        <f t="shared" si="16"/>
        <v>43282</v>
      </c>
      <c r="C122" s="282"/>
      <c r="D122" s="282"/>
      <c r="E122" s="287" t="e">
        <f t="shared" si="15"/>
        <v>#DIV/0!</v>
      </c>
      <c r="F122" s="282"/>
      <c r="G122" s="282"/>
      <c r="H122" s="282"/>
      <c r="I122" s="283"/>
      <c r="J122" s="283"/>
      <c r="K122" s="284"/>
      <c r="L122" s="284"/>
      <c r="M122" s="289"/>
      <c r="N122" s="290"/>
    </row>
    <row r="123" spans="2:14" ht="15">
      <c r="B123" s="262">
        <f t="shared" si="16"/>
        <v>43252</v>
      </c>
      <c r="C123" s="282"/>
      <c r="D123" s="282"/>
      <c r="E123" s="287" t="e">
        <f t="shared" si="15"/>
        <v>#DIV/0!</v>
      </c>
      <c r="F123" s="282"/>
      <c r="G123" s="282"/>
      <c r="H123" s="282"/>
      <c r="I123" s="283"/>
      <c r="J123" s="283"/>
      <c r="K123" s="284"/>
      <c r="L123" s="284"/>
      <c r="M123" s="289"/>
      <c r="N123" s="290"/>
    </row>
    <row r="124" spans="2:14" ht="15">
      <c r="B124" s="262">
        <f t="shared" si="16"/>
        <v>43221</v>
      </c>
      <c r="C124" s="282"/>
      <c r="D124" s="282"/>
      <c r="E124" s="287" t="e">
        <f t="shared" si="15"/>
        <v>#DIV/0!</v>
      </c>
      <c r="F124" s="282"/>
      <c r="G124" s="282"/>
      <c r="H124" s="282"/>
      <c r="I124" s="283"/>
      <c r="J124" s="283"/>
      <c r="K124" s="284"/>
      <c r="L124" s="284"/>
      <c r="M124" s="289"/>
      <c r="N124" s="290"/>
    </row>
    <row r="125" spans="2:14" ht="15">
      <c r="B125" s="255" t="s">
        <v>135</v>
      </c>
      <c r="C125" s="1155">
        <f>D130-D128+C128</f>
        <v>0</v>
      </c>
      <c r="D125" s="1156"/>
      <c r="E125" s="263"/>
      <c r="F125" s="263"/>
      <c r="G125" s="263"/>
      <c r="H125" s="282"/>
      <c r="I125" s="263"/>
      <c r="J125" s="263"/>
      <c r="K125" s="264"/>
      <c r="L125" s="264"/>
      <c r="M125" s="264"/>
      <c r="N125" s="288"/>
    </row>
    <row r="126" spans="2:14" ht="36">
      <c r="B126" s="266" t="s">
        <v>334</v>
      </c>
      <c r="C126" s="274">
        <f>SUM(C113:C124)</f>
        <v>0</v>
      </c>
      <c r="D126" s="274">
        <f>SUM(D113:D124)</f>
        <v>0</v>
      </c>
      <c r="E126" s="268"/>
      <c r="F126" s="268"/>
      <c r="G126" s="268"/>
      <c r="H126" s="268"/>
      <c r="I126" s="268"/>
      <c r="J126" s="268"/>
      <c r="K126" s="268"/>
      <c r="L126" s="268"/>
      <c r="M126" s="268"/>
      <c r="N126" s="275"/>
    </row>
    <row r="127" spans="2:14" ht="15">
      <c r="B127" s="257" t="s">
        <v>170</v>
      </c>
      <c r="C127" s="267"/>
      <c r="D127" s="274"/>
      <c r="E127" s="268"/>
      <c r="F127" s="268"/>
      <c r="G127" s="268"/>
      <c r="H127" s="268"/>
      <c r="I127" s="268"/>
      <c r="J127" s="268"/>
      <c r="K127" s="268"/>
      <c r="L127" s="268"/>
      <c r="M127" s="268"/>
      <c r="N127" s="275"/>
    </row>
    <row r="128" spans="2:14" ht="15">
      <c r="B128" s="257" t="s">
        <v>64</v>
      </c>
      <c r="C128" s="267">
        <f>C126+C127</f>
        <v>0</v>
      </c>
      <c r="D128" s="267">
        <f>D126+D127</f>
        <v>0</v>
      </c>
      <c r="E128" s="274"/>
      <c r="F128" s="268"/>
      <c r="G128" s="268"/>
      <c r="H128" s="268"/>
      <c r="I128" s="268"/>
      <c r="J128" s="268"/>
      <c r="K128" s="271">
        <f>SUM(K113:K124)</f>
        <v>0</v>
      </c>
      <c r="L128" s="271">
        <f t="shared" ref="L128:N128" si="17">SUM(L113:L124)</f>
        <v>0</v>
      </c>
      <c r="M128" s="271">
        <f t="shared" si="17"/>
        <v>0</v>
      </c>
      <c r="N128" s="272">
        <f t="shared" si="17"/>
        <v>0</v>
      </c>
    </row>
    <row r="129" spans="2:14" ht="15">
      <c r="B129" s="257" t="s">
        <v>0</v>
      </c>
      <c r="C129" s="274" t="e">
        <f>+AVERAGE(C113:C124)</f>
        <v>#DIV/0!</v>
      </c>
      <c r="D129" s="274" t="e">
        <f>+AVERAGE(D113:D124)</f>
        <v>#DIV/0!</v>
      </c>
      <c r="E129" s="268" t="e">
        <f>AVERAGE(F113:H124)</f>
        <v>#DIV/0!</v>
      </c>
      <c r="F129" s="268"/>
      <c r="G129" s="268"/>
      <c r="H129" s="268"/>
      <c r="I129" s="268"/>
      <c r="J129" s="268"/>
      <c r="K129" s="268"/>
      <c r="L129" s="268"/>
      <c r="M129" s="268"/>
      <c r="N129" s="275"/>
    </row>
    <row r="130" spans="2:14" ht="15.75" customHeight="1" thickBot="1">
      <c r="B130" s="1157" t="s">
        <v>136</v>
      </c>
      <c r="C130" s="1158"/>
      <c r="D130" s="276"/>
      <c r="E130" s="1159" t="s">
        <v>193</v>
      </c>
      <c r="F130" s="1160"/>
      <c r="G130" s="1161"/>
      <c r="H130" s="277" t="e">
        <f>+D130/J109</f>
        <v>#DIV/0!</v>
      </c>
      <c r="I130" s="277"/>
      <c r="J130" s="277"/>
      <c r="K130" s="277"/>
      <c r="L130" s="277"/>
      <c r="M130" s="277"/>
      <c r="N130" s="278"/>
    </row>
    <row r="131" spans="2:14" ht="15" thickBot="1"/>
    <row r="132" spans="2:14" ht="15">
      <c r="B132" s="1193" t="s">
        <v>333</v>
      </c>
      <c r="C132" s="1194"/>
      <c r="D132" s="1195"/>
      <c r="E132" s="1194"/>
      <c r="F132" s="1194"/>
      <c r="G132" s="1194"/>
      <c r="H132" s="1194"/>
      <c r="I132" s="1194"/>
      <c r="J132" s="1194"/>
      <c r="K132" s="1194"/>
      <c r="L132" s="1194"/>
      <c r="M132" s="1194"/>
      <c r="N132" s="1201"/>
    </row>
    <row r="133" spans="2:14" ht="15">
      <c r="B133" s="1202" t="s">
        <v>329</v>
      </c>
      <c r="C133" s="1203"/>
      <c r="D133" s="1204"/>
      <c r="E133" s="1203"/>
      <c r="F133" s="1203"/>
      <c r="G133" s="1203"/>
      <c r="H133" s="1203"/>
      <c r="I133" s="1203"/>
      <c r="J133" s="1203"/>
      <c r="K133" s="1203"/>
      <c r="L133" s="1203"/>
      <c r="M133" s="1203"/>
      <c r="N133" s="1205"/>
    </row>
    <row r="134" spans="2:14" ht="15">
      <c r="B134" s="1177" t="s">
        <v>85</v>
      </c>
      <c r="C134" s="1178"/>
      <c r="D134" s="1189"/>
      <c r="E134" s="1179"/>
      <c r="F134" s="1179"/>
      <c r="G134" s="1180"/>
      <c r="H134" s="1181" t="s">
        <v>79</v>
      </c>
      <c r="I134" s="1178"/>
      <c r="J134" s="1189"/>
      <c r="K134" s="1179"/>
      <c r="L134" s="1179"/>
      <c r="M134" s="1179"/>
      <c r="N134" s="1190"/>
    </row>
    <row r="135" spans="2:14" ht="15">
      <c r="B135" s="1177" t="s">
        <v>86</v>
      </c>
      <c r="C135" s="1178"/>
      <c r="D135" s="1189"/>
      <c r="E135" s="1179"/>
      <c r="F135" s="1179"/>
      <c r="G135" s="1180"/>
      <c r="H135" s="1181" t="s">
        <v>87</v>
      </c>
      <c r="I135" s="1178"/>
      <c r="J135" s="1189"/>
      <c r="K135" s="1179"/>
      <c r="L135" s="1179"/>
      <c r="M135" s="1179"/>
      <c r="N135" s="1190"/>
    </row>
    <row r="136" spans="2:14" ht="15">
      <c r="B136" s="1177" t="s">
        <v>88</v>
      </c>
      <c r="C136" s="1178"/>
      <c r="D136" s="1189"/>
      <c r="E136" s="1179"/>
      <c r="F136" s="1179"/>
      <c r="G136" s="1180"/>
      <c r="H136" s="1181" t="s">
        <v>89</v>
      </c>
      <c r="I136" s="1178"/>
      <c r="J136" s="1198"/>
      <c r="K136" s="1199"/>
      <c r="L136" s="1199"/>
      <c r="M136" s="1199"/>
      <c r="N136" s="1200"/>
    </row>
    <row r="137" spans="2:14" ht="15">
      <c r="B137" s="1184" t="s">
        <v>269</v>
      </c>
      <c r="C137" s="1185"/>
      <c r="D137" s="1186"/>
      <c r="E137" s="1187"/>
      <c r="F137" s="1187"/>
      <c r="G137" s="1187"/>
      <c r="H137" s="1188"/>
      <c r="I137" s="1189"/>
      <c r="J137" s="1179"/>
      <c r="K137" s="1179"/>
      <c r="L137" s="1179"/>
      <c r="M137" s="1179"/>
      <c r="N137" s="1190"/>
    </row>
    <row r="138" spans="2:14" ht="15">
      <c r="B138" s="256" t="s">
        <v>90</v>
      </c>
      <c r="C138" s="1170" t="s">
        <v>91</v>
      </c>
      <c r="D138" s="1171"/>
      <c r="E138" s="1170" t="s">
        <v>92</v>
      </c>
      <c r="F138" s="1172"/>
      <c r="G138" s="1172"/>
      <c r="H138" s="1171"/>
      <c r="I138" s="1173" t="s">
        <v>145</v>
      </c>
      <c r="J138" s="1173" t="s">
        <v>146</v>
      </c>
      <c r="K138" s="1170" t="s">
        <v>114</v>
      </c>
      <c r="L138" s="1171"/>
      <c r="M138" s="1173" t="s">
        <v>270</v>
      </c>
      <c r="N138" s="1175" t="s">
        <v>61</v>
      </c>
    </row>
    <row r="139" spans="2:14" ht="15">
      <c r="B139" s="257" t="s">
        <v>93</v>
      </c>
      <c r="C139" s="258" t="s">
        <v>94</v>
      </c>
      <c r="D139" s="258" t="s">
        <v>95</v>
      </c>
      <c r="E139" s="258" t="s">
        <v>111</v>
      </c>
      <c r="F139" s="258" t="s">
        <v>96</v>
      </c>
      <c r="G139" s="258" t="s">
        <v>97</v>
      </c>
      <c r="H139" s="258" t="s">
        <v>271</v>
      </c>
      <c r="I139" s="1174"/>
      <c r="J139" s="1174"/>
      <c r="K139" s="258" t="s">
        <v>272</v>
      </c>
      <c r="L139" s="258" t="s">
        <v>273</v>
      </c>
      <c r="M139" s="1174"/>
      <c r="N139" s="1176"/>
    </row>
    <row r="140" spans="2:14" ht="15">
      <c r="B140" s="259">
        <v>43556</v>
      </c>
      <c r="C140" s="282"/>
      <c r="D140" s="282"/>
      <c r="E140" s="287" t="e">
        <f t="shared" ref="E140:E151" si="18">SUM(F140:H140)/COUNT(F140:H140)</f>
        <v>#DIV/0!</v>
      </c>
      <c r="F140" s="282"/>
      <c r="G140" s="282"/>
      <c r="H140" s="282"/>
      <c r="I140" s="283"/>
      <c r="J140" s="283"/>
      <c r="K140" s="284"/>
      <c r="L140" s="284"/>
      <c r="M140" s="289"/>
      <c r="N140" s="290"/>
    </row>
    <row r="141" spans="2:14" ht="15">
      <c r="B141" s="262">
        <f>EDATE(B140,-1)</f>
        <v>43525</v>
      </c>
      <c r="C141" s="282"/>
      <c r="D141" s="282"/>
      <c r="E141" s="287" t="e">
        <f t="shared" si="18"/>
        <v>#DIV/0!</v>
      </c>
      <c r="F141" s="282"/>
      <c r="G141" s="282"/>
      <c r="H141" s="282"/>
      <c r="I141" s="283"/>
      <c r="J141" s="283"/>
      <c r="K141" s="284"/>
      <c r="L141" s="284"/>
      <c r="M141" s="289"/>
      <c r="N141" s="290"/>
    </row>
    <row r="142" spans="2:14" ht="15">
      <c r="B142" s="262">
        <f t="shared" ref="B142:B151" si="19">EDATE(B141,-1)</f>
        <v>43497</v>
      </c>
      <c r="C142" s="282"/>
      <c r="D142" s="282"/>
      <c r="E142" s="287" t="e">
        <f t="shared" si="18"/>
        <v>#DIV/0!</v>
      </c>
      <c r="F142" s="282"/>
      <c r="G142" s="282"/>
      <c r="H142" s="282"/>
      <c r="I142" s="283"/>
      <c r="J142" s="283"/>
      <c r="K142" s="284"/>
      <c r="L142" s="284"/>
      <c r="M142" s="289"/>
      <c r="N142" s="290"/>
    </row>
    <row r="143" spans="2:14" ht="15">
      <c r="B143" s="262">
        <f t="shared" si="19"/>
        <v>43466</v>
      </c>
      <c r="C143" s="282"/>
      <c r="D143" s="282"/>
      <c r="E143" s="287" t="e">
        <f t="shared" si="18"/>
        <v>#DIV/0!</v>
      </c>
      <c r="F143" s="282"/>
      <c r="G143" s="282"/>
      <c r="H143" s="282"/>
      <c r="I143" s="283"/>
      <c r="J143" s="283"/>
      <c r="K143" s="284"/>
      <c r="L143" s="284"/>
      <c r="M143" s="289"/>
      <c r="N143" s="290"/>
    </row>
    <row r="144" spans="2:14" ht="15">
      <c r="B144" s="262">
        <f t="shared" si="19"/>
        <v>43435</v>
      </c>
      <c r="C144" s="282"/>
      <c r="D144" s="282"/>
      <c r="E144" s="287" t="e">
        <f t="shared" si="18"/>
        <v>#DIV/0!</v>
      </c>
      <c r="F144" s="282"/>
      <c r="G144" s="282"/>
      <c r="H144" s="282"/>
      <c r="I144" s="283"/>
      <c r="J144" s="283"/>
      <c r="K144" s="284"/>
      <c r="L144" s="284"/>
      <c r="M144" s="289"/>
      <c r="N144" s="290"/>
    </row>
    <row r="145" spans="2:14" ht="15">
      <c r="B145" s="262">
        <f t="shared" si="19"/>
        <v>43405</v>
      </c>
      <c r="C145" s="282"/>
      <c r="D145" s="282"/>
      <c r="E145" s="287" t="e">
        <f t="shared" si="18"/>
        <v>#DIV/0!</v>
      </c>
      <c r="F145" s="282"/>
      <c r="G145" s="282"/>
      <c r="H145" s="282"/>
      <c r="I145" s="283"/>
      <c r="J145" s="283"/>
      <c r="K145" s="284"/>
      <c r="L145" s="284"/>
      <c r="M145" s="289"/>
      <c r="N145" s="290"/>
    </row>
    <row r="146" spans="2:14" ht="15">
      <c r="B146" s="262">
        <f t="shared" si="19"/>
        <v>43374</v>
      </c>
      <c r="C146" s="282"/>
      <c r="D146" s="282"/>
      <c r="E146" s="287" t="e">
        <f t="shared" si="18"/>
        <v>#DIV/0!</v>
      </c>
      <c r="F146" s="282"/>
      <c r="G146" s="282"/>
      <c r="H146" s="282"/>
      <c r="I146" s="283"/>
      <c r="J146" s="283"/>
      <c r="K146" s="284"/>
      <c r="L146" s="284"/>
      <c r="M146" s="289"/>
      <c r="N146" s="290"/>
    </row>
    <row r="147" spans="2:14" ht="15">
      <c r="B147" s="262">
        <f t="shared" si="19"/>
        <v>43344</v>
      </c>
      <c r="C147" s="282"/>
      <c r="D147" s="282"/>
      <c r="E147" s="287" t="e">
        <f t="shared" si="18"/>
        <v>#DIV/0!</v>
      </c>
      <c r="F147" s="282"/>
      <c r="G147" s="282"/>
      <c r="H147" s="282"/>
      <c r="I147" s="283"/>
      <c r="J147" s="283"/>
      <c r="K147" s="284"/>
      <c r="L147" s="284"/>
      <c r="M147" s="289"/>
      <c r="N147" s="290"/>
    </row>
    <row r="148" spans="2:14" ht="15">
      <c r="B148" s="262">
        <f t="shared" si="19"/>
        <v>43313</v>
      </c>
      <c r="C148" s="282"/>
      <c r="D148" s="282"/>
      <c r="E148" s="287" t="e">
        <f t="shared" si="18"/>
        <v>#DIV/0!</v>
      </c>
      <c r="F148" s="282"/>
      <c r="G148" s="282"/>
      <c r="H148" s="282"/>
      <c r="I148" s="283"/>
      <c r="J148" s="283"/>
      <c r="K148" s="284"/>
      <c r="L148" s="284"/>
      <c r="M148" s="289"/>
      <c r="N148" s="290"/>
    </row>
    <row r="149" spans="2:14" ht="15">
      <c r="B149" s="262">
        <f t="shared" si="19"/>
        <v>43282</v>
      </c>
      <c r="C149" s="282"/>
      <c r="D149" s="282"/>
      <c r="E149" s="287" t="e">
        <f t="shared" si="18"/>
        <v>#DIV/0!</v>
      </c>
      <c r="F149" s="282"/>
      <c r="G149" s="282"/>
      <c r="H149" s="282"/>
      <c r="I149" s="283"/>
      <c r="J149" s="283"/>
      <c r="K149" s="284"/>
      <c r="L149" s="284"/>
      <c r="M149" s="289"/>
      <c r="N149" s="290"/>
    </row>
    <row r="150" spans="2:14" ht="15">
      <c r="B150" s="262">
        <f t="shared" si="19"/>
        <v>43252</v>
      </c>
      <c r="C150" s="282"/>
      <c r="D150" s="282"/>
      <c r="E150" s="287" t="e">
        <f t="shared" si="18"/>
        <v>#DIV/0!</v>
      </c>
      <c r="F150" s="282"/>
      <c r="G150" s="282"/>
      <c r="H150" s="282"/>
      <c r="I150" s="283"/>
      <c r="J150" s="283"/>
      <c r="K150" s="284"/>
      <c r="L150" s="284"/>
      <c r="M150" s="289"/>
      <c r="N150" s="290"/>
    </row>
    <row r="151" spans="2:14" ht="15">
      <c r="B151" s="262">
        <f t="shared" si="19"/>
        <v>43221</v>
      </c>
      <c r="C151" s="282"/>
      <c r="D151" s="282"/>
      <c r="E151" s="287" t="e">
        <f t="shared" si="18"/>
        <v>#DIV/0!</v>
      </c>
      <c r="F151" s="282"/>
      <c r="G151" s="282"/>
      <c r="H151" s="282"/>
      <c r="I151" s="283"/>
      <c r="J151" s="283"/>
      <c r="K151" s="284"/>
      <c r="L151" s="284"/>
      <c r="M151" s="289"/>
      <c r="N151" s="290"/>
    </row>
    <row r="152" spans="2:14" ht="15">
      <c r="B152" s="255" t="s">
        <v>135</v>
      </c>
      <c r="C152" s="1155">
        <f>D157-D155+C155</f>
        <v>0</v>
      </c>
      <c r="D152" s="1156"/>
      <c r="E152" s="263"/>
      <c r="F152" s="263"/>
      <c r="G152" s="263"/>
      <c r="H152" s="282"/>
      <c r="I152" s="263"/>
      <c r="J152" s="263"/>
      <c r="K152" s="264"/>
      <c r="L152" s="264"/>
      <c r="M152" s="264"/>
      <c r="N152" s="288"/>
    </row>
    <row r="153" spans="2:14" ht="36">
      <c r="B153" s="266" t="s">
        <v>334</v>
      </c>
      <c r="C153" s="274">
        <f>SUM(C140:C151)</f>
        <v>0</v>
      </c>
      <c r="D153" s="274">
        <f>SUM(D140:D151)</f>
        <v>0</v>
      </c>
      <c r="E153" s="268"/>
      <c r="F153" s="268"/>
      <c r="G153" s="268"/>
      <c r="H153" s="268"/>
      <c r="I153" s="268"/>
      <c r="J153" s="268"/>
      <c r="K153" s="268"/>
      <c r="L153" s="268"/>
      <c r="M153" s="268"/>
      <c r="N153" s="275"/>
    </row>
    <row r="154" spans="2:14" ht="15">
      <c r="B154" s="257" t="s">
        <v>170</v>
      </c>
      <c r="C154" s="267"/>
      <c r="D154" s="274"/>
      <c r="E154" s="268"/>
      <c r="F154" s="268"/>
      <c r="G154" s="268"/>
      <c r="H154" s="268"/>
      <c r="I154" s="268"/>
      <c r="J154" s="268"/>
      <c r="K154" s="268"/>
      <c r="L154" s="268"/>
      <c r="M154" s="268"/>
      <c r="N154" s="275"/>
    </row>
    <row r="155" spans="2:14" ht="15">
      <c r="B155" s="257" t="s">
        <v>64</v>
      </c>
      <c r="C155" s="267">
        <f>C153+C154</f>
        <v>0</v>
      </c>
      <c r="D155" s="267">
        <f>D153+D154</f>
        <v>0</v>
      </c>
      <c r="E155" s="274"/>
      <c r="F155" s="268"/>
      <c r="G155" s="268"/>
      <c r="H155" s="268"/>
      <c r="I155" s="268"/>
      <c r="J155" s="268"/>
      <c r="K155" s="271">
        <f>SUM(K140:K151)</f>
        <v>0</v>
      </c>
      <c r="L155" s="271">
        <f t="shared" ref="L155:N155" si="20">SUM(L140:L151)</f>
        <v>0</v>
      </c>
      <c r="M155" s="271">
        <f t="shared" si="20"/>
        <v>0</v>
      </c>
      <c r="N155" s="272">
        <f t="shared" si="20"/>
        <v>0</v>
      </c>
    </row>
    <row r="156" spans="2:14" ht="15">
      <c r="B156" s="257" t="s">
        <v>0</v>
      </c>
      <c r="C156" s="274" t="e">
        <f>+AVERAGE(C140:C151)</f>
        <v>#DIV/0!</v>
      </c>
      <c r="D156" s="274" t="e">
        <f>+AVERAGE(D140:D151)</f>
        <v>#DIV/0!</v>
      </c>
      <c r="E156" s="268" t="e">
        <f>AVERAGE(F140:H151)</f>
        <v>#DIV/0!</v>
      </c>
      <c r="F156" s="268"/>
      <c r="G156" s="268"/>
      <c r="H156" s="268"/>
      <c r="I156" s="268"/>
      <c r="J156" s="268"/>
      <c r="K156" s="268"/>
      <c r="L156" s="268"/>
      <c r="M156" s="268"/>
      <c r="N156" s="275"/>
    </row>
    <row r="157" spans="2:14" ht="15.75" thickBot="1">
      <c r="B157" s="1157" t="s">
        <v>136</v>
      </c>
      <c r="C157" s="1158"/>
      <c r="D157" s="276"/>
      <c r="E157" s="1159" t="s">
        <v>193</v>
      </c>
      <c r="F157" s="1160"/>
      <c r="G157" s="1161"/>
      <c r="H157" s="277" t="e">
        <f>+D157/J136</f>
        <v>#DIV/0!</v>
      </c>
      <c r="I157" s="277"/>
      <c r="J157" s="277"/>
      <c r="K157" s="277"/>
      <c r="L157" s="277"/>
      <c r="M157" s="277"/>
      <c r="N157" s="278"/>
    </row>
  </sheetData>
  <mergeCells count="157">
    <mergeCell ref="C152:D152"/>
    <mergeCell ref="B157:C157"/>
    <mergeCell ref="E157:G157"/>
    <mergeCell ref="B137:D137"/>
    <mergeCell ref="E137:H137"/>
    <mergeCell ref="I137:N137"/>
    <mergeCell ref="C138:D138"/>
    <mergeCell ref="E138:H138"/>
    <mergeCell ref="I138:I139"/>
    <mergeCell ref="J138:J139"/>
    <mergeCell ref="K138:L138"/>
    <mergeCell ref="M138:M139"/>
    <mergeCell ref="N138:N139"/>
    <mergeCell ref="B135:C135"/>
    <mergeCell ref="D135:G135"/>
    <mergeCell ref="H135:I135"/>
    <mergeCell ref="J135:N135"/>
    <mergeCell ref="B136:C136"/>
    <mergeCell ref="D136:G136"/>
    <mergeCell ref="H136:I136"/>
    <mergeCell ref="J136:N136"/>
    <mergeCell ref="B133:D133"/>
    <mergeCell ref="E133:N133"/>
    <mergeCell ref="B134:C134"/>
    <mergeCell ref="D134:G134"/>
    <mergeCell ref="H134:I134"/>
    <mergeCell ref="J134:N134"/>
    <mergeCell ref="N111:N112"/>
    <mergeCell ref="C125:D125"/>
    <mergeCell ref="B130:C130"/>
    <mergeCell ref="E130:G130"/>
    <mergeCell ref="B132:D132"/>
    <mergeCell ref="E132:N132"/>
    <mergeCell ref="C111:D111"/>
    <mergeCell ref="E111:H111"/>
    <mergeCell ref="I111:I112"/>
    <mergeCell ref="J111:J112"/>
    <mergeCell ref="K111:L111"/>
    <mergeCell ref="M111:M112"/>
    <mergeCell ref="B109:C109"/>
    <mergeCell ref="D109:G109"/>
    <mergeCell ref="H109:I109"/>
    <mergeCell ref="J109:N109"/>
    <mergeCell ref="B110:D110"/>
    <mergeCell ref="E110:H110"/>
    <mergeCell ref="I110:N110"/>
    <mergeCell ref="B107:C107"/>
    <mergeCell ref="D107:G107"/>
    <mergeCell ref="H107:I107"/>
    <mergeCell ref="J107:N107"/>
    <mergeCell ref="B108:C108"/>
    <mergeCell ref="D108:G108"/>
    <mergeCell ref="H108:I108"/>
    <mergeCell ref="J108:N108"/>
    <mergeCell ref="C98:D98"/>
    <mergeCell ref="B103:C103"/>
    <mergeCell ref="E103:G103"/>
    <mergeCell ref="B105:D105"/>
    <mergeCell ref="E105:N105"/>
    <mergeCell ref="B106:D106"/>
    <mergeCell ref="E106:N106"/>
    <mergeCell ref="B83:D83"/>
    <mergeCell ref="E83:H83"/>
    <mergeCell ref="I83:N83"/>
    <mergeCell ref="C84:D84"/>
    <mergeCell ref="E84:H84"/>
    <mergeCell ref="I84:I85"/>
    <mergeCell ref="J84:J85"/>
    <mergeCell ref="K84:L84"/>
    <mergeCell ref="M84:M85"/>
    <mergeCell ref="N84:N85"/>
    <mergeCell ref="B81:C81"/>
    <mergeCell ref="D81:G81"/>
    <mergeCell ref="H81:I81"/>
    <mergeCell ref="J81:N81"/>
    <mergeCell ref="B82:C82"/>
    <mergeCell ref="D82:G82"/>
    <mergeCell ref="H82:I82"/>
    <mergeCell ref="J82:N82"/>
    <mergeCell ref="B79:D79"/>
    <mergeCell ref="E79:N79"/>
    <mergeCell ref="B80:C80"/>
    <mergeCell ref="D80:G80"/>
    <mergeCell ref="H80:I80"/>
    <mergeCell ref="J80:N80"/>
    <mergeCell ref="N57:N58"/>
    <mergeCell ref="C71:D71"/>
    <mergeCell ref="B76:C76"/>
    <mergeCell ref="E76:G76"/>
    <mergeCell ref="B78:D78"/>
    <mergeCell ref="E78:N78"/>
    <mergeCell ref="C57:D57"/>
    <mergeCell ref="E57:H57"/>
    <mergeCell ref="I57:I58"/>
    <mergeCell ref="J57:J58"/>
    <mergeCell ref="K57:L57"/>
    <mergeCell ref="M57:M58"/>
    <mergeCell ref="B55:C55"/>
    <mergeCell ref="D55:G55"/>
    <mergeCell ref="H55:I55"/>
    <mergeCell ref="J55:N55"/>
    <mergeCell ref="B56:D56"/>
    <mergeCell ref="E56:H56"/>
    <mergeCell ref="I56:N56"/>
    <mergeCell ref="B53:C53"/>
    <mergeCell ref="D53:G53"/>
    <mergeCell ref="H53:I53"/>
    <mergeCell ref="J53:N53"/>
    <mergeCell ref="B54:C54"/>
    <mergeCell ref="D54:G54"/>
    <mergeCell ref="H54:I54"/>
    <mergeCell ref="J54:N54"/>
    <mergeCell ref="C44:D44"/>
    <mergeCell ref="B49:C49"/>
    <mergeCell ref="E49:G49"/>
    <mergeCell ref="B51:D51"/>
    <mergeCell ref="E51:N51"/>
    <mergeCell ref="B52:D52"/>
    <mergeCell ref="E52:N52"/>
    <mergeCell ref="B29:D29"/>
    <mergeCell ref="E29:H29"/>
    <mergeCell ref="I29:N29"/>
    <mergeCell ref="C30:D30"/>
    <mergeCell ref="E30:H30"/>
    <mergeCell ref="I30:I31"/>
    <mergeCell ref="J30:J31"/>
    <mergeCell ref="K30:L30"/>
    <mergeCell ref="M30:M31"/>
    <mergeCell ref="N30:N31"/>
    <mergeCell ref="B27:C27"/>
    <mergeCell ref="D27:G27"/>
    <mergeCell ref="H27:I27"/>
    <mergeCell ref="J27:N27"/>
    <mergeCell ref="D28:G28"/>
    <mergeCell ref="H28:I28"/>
    <mergeCell ref="J28:N28"/>
    <mergeCell ref="E24:N24"/>
    <mergeCell ref="B25:D25"/>
    <mergeCell ref="E25:N25"/>
    <mergeCell ref="B26:C26"/>
    <mergeCell ref="D26:G26"/>
    <mergeCell ref="H26:I26"/>
    <mergeCell ref="J26:N26"/>
    <mergeCell ref="B28:C28"/>
    <mergeCell ref="C17:D17"/>
    <mergeCell ref="B22:C22"/>
    <mergeCell ref="E22:G22"/>
    <mergeCell ref="B24:D24"/>
    <mergeCell ref="B2:D2"/>
    <mergeCell ref="M2:N2"/>
    <mergeCell ref="C3:D3"/>
    <mergeCell ref="E3:H3"/>
    <mergeCell ref="I3:I4"/>
    <mergeCell ref="J3:J4"/>
    <mergeCell ref="K3:L3"/>
    <mergeCell ref="M3:M4"/>
    <mergeCell ref="N3:N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R48"/>
  <sheetViews>
    <sheetView workbookViewId="0">
      <pane ySplit="1" topLeftCell="A2" activePane="bottomLeft" state="frozen"/>
      <selection activeCell="L61" sqref="L61"/>
      <selection pane="bottomLeft" activeCell="A3" sqref="A3"/>
    </sheetView>
  </sheetViews>
  <sheetFormatPr defaultColWidth="8" defaultRowHeight="15"/>
  <cols>
    <col min="1" max="1" width="5.25" style="69" bestFit="1" customWidth="1"/>
    <col min="2" max="2" width="22.125" style="69" bestFit="1" customWidth="1"/>
    <col min="3" max="3" width="18.25" style="69" bestFit="1" customWidth="1"/>
    <col min="4" max="4" width="13.375" style="62" customWidth="1"/>
    <col min="5" max="5" width="8.875" style="62" customWidth="1"/>
    <col min="6" max="6" width="11.125" style="69" bestFit="1" customWidth="1"/>
    <col min="7" max="8" width="9.75" style="70" customWidth="1"/>
    <col min="9" max="9" width="8" style="786" customWidth="1"/>
    <col min="10" max="10" width="10.25" style="786" customWidth="1"/>
    <col min="11" max="11" width="13.125" style="786" bestFit="1" customWidth="1"/>
    <col min="12" max="12" width="12.75" style="64" customWidth="1"/>
    <col min="13" max="13" width="11" style="69" customWidth="1"/>
    <col min="14" max="14" width="13.75" style="64" customWidth="1"/>
    <col min="15" max="15" width="9.875" style="69" bestFit="1" customWidth="1"/>
    <col min="16" max="16" width="8.125" style="69" bestFit="1" customWidth="1"/>
    <col min="17" max="17" width="11.875" style="69" bestFit="1" customWidth="1"/>
    <col min="18" max="18" width="9.625" style="63" customWidth="1"/>
    <col min="19" max="23" width="9.625" style="64" customWidth="1"/>
    <col min="24" max="16384" width="8" style="64"/>
  </cols>
  <sheetData>
    <row r="1" spans="1:18">
      <c r="I1" s="70"/>
      <c r="J1" s="70"/>
      <c r="K1" s="70"/>
    </row>
    <row r="2" spans="1:18" s="218" customFormat="1" ht="45">
      <c r="A2" s="213" t="s">
        <v>72</v>
      </c>
      <c r="B2" s="213" t="s">
        <v>137</v>
      </c>
      <c r="C2" s="214" t="s">
        <v>138</v>
      </c>
      <c r="D2" s="214" t="s">
        <v>73</v>
      </c>
      <c r="E2" s="214" t="s">
        <v>147</v>
      </c>
      <c r="F2" s="214" t="s">
        <v>139</v>
      </c>
      <c r="G2" s="215" t="s">
        <v>74</v>
      </c>
      <c r="H2" s="215" t="s">
        <v>101</v>
      </c>
      <c r="I2" s="214" t="s">
        <v>140</v>
      </c>
      <c r="J2" s="214" t="s">
        <v>185</v>
      </c>
      <c r="K2" s="214" t="s">
        <v>186</v>
      </c>
      <c r="L2" s="216" t="s">
        <v>14</v>
      </c>
      <c r="M2" s="213" t="s">
        <v>141</v>
      </c>
      <c r="N2" s="213" t="s">
        <v>142</v>
      </c>
      <c r="O2" s="213" t="s">
        <v>143</v>
      </c>
      <c r="P2" s="213" t="s">
        <v>75</v>
      </c>
      <c r="Q2" s="213" t="s">
        <v>76</v>
      </c>
      <c r="R2" s="217"/>
    </row>
    <row r="3" spans="1:18">
      <c r="A3" s="65"/>
      <c r="B3" s="65"/>
      <c r="C3" s="65"/>
      <c r="D3" s="125"/>
      <c r="E3" s="65"/>
      <c r="F3" s="221"/>
      <c r="G3" s="68"/>
      <c r="H3" s="68"/>
      <c r="I3" s="785"/>
      <c r="J3" s="785" t="str">
        <f ca="1">IFERROR(I3-K3,"")</f>
        <v/>
      </c>
      <c r="K3" s="785" t="str">
        <f ca="1">IF(G3&lt;&gt;"",I3-(TODAY()-G3)/30,"")</f>
        <v/>
      </c>
      <c r="L3" s="65"/>
      <c r="M3" s="67"/>
      <c r="N3" s="66"/>
      <c r="O3" s="65"/>
      <c r="P3" s="126" t="str">
        <f>IF(O3&gt;0,"Active","")</f>
        <v/>
      </c>
      <c r="Q3" s="67"/>
    </row>
    <row r="4" spans="1:18">
      <c r="A4" s="65"/>
      <c r="B4" s="65"/>
      <c r="C4" s="65"/>
      <c r="D4" s="125"/>
      <c r="E4" s="65"/>
      <c r="F4" s="221"/>
      <c r="G4" s="68"/>
      <c r="H4" s="68"/>
      <c r="I4" s="785"/>
      <c r="J4" s="785" t="str">
        <f t="shared" ref="J4:J40" ca="1" si="0">IFERROR(I4-K4,"")</f>
        <v/>
      </c>
      <c r="K4" s="785" t="str">
        <f t="shared" ref="K4:K40" ca="1" si="1">IF(G4&lt;&gt;"",I4-(TODAY()-G4)/30,"")</f>
        <v/>
      </c>
      <c r="L4" s="65"/>
      <c r="M4" s="67"/>
      <c r="N4" s="66"/>
      <c r="O4" s="65"/>
      <c r="P4" s="126" t="str">
        <f t="shared" ref="P4:P40" si="2">IF(O4&gt;0,"Active","")</f>
        <v/>
      </c>
      <c r="Q4" s="67"/>
    </row>
    <row r="5" spans="1:18">
      <c r="A5" s="65"/>
      <c r="B5" s="65"/>
      <c r="C5" s="65"/>
      <c r="D5" s="125"/>
      <c r="E5" s="65"/>
      <c r="F5" s="221"/>
      <c r="G5" s="68"/>
      <c r="H5" s="68"/>
      <c r="I5" s="785"/>
      <c r="J5" s="785" t="str">
        <f t="shared" ca="1" si="0"/>
        <v/>
      </c>
      <c r="K5" s="785" t="str">
        <f t="shared" ca="1" si="1"/>
        <v/>
      </c>
      <c r="L5" s="65"/>
      <c r="M5" s="67"/>
      <c r="N5" s="66"/>
      <c r="O5" s="65"/>
      <c r="P5" s="126" t="str">
        <f t="shared" si="2"/>
        <v/>
      </c>
      <c r="Q5" s="67"/>
    </row>
    <row r="6" spans="1:18">
      <c r="A6" s="65"/>
      <c r="B6" s="65"/>
      <c r="C6" s="65"/>
      <c r="D6" s="125"/>
      <c r="E6" s="65"/>
      <c r="F6" s="221"/>
      <c r="G6" s="68"/>
      <c r="H6" s="68"/>
      <c r="I6" s="785"/>
      <c r="J6" s="785" t="str">
        <f t="shared" ca="1" si="0"/>
        <v/>
      </c>
      <c r="K6" s="785" t="str">
        <f t="shared" ca="1" si="1"/>
        <v/>
      </c>
      <c r="L6" s="65"/>
      <c r="M6" s="67"/>
      <c r="N6" s="66"/>
      <c r="O6" s="65"/>
      <c r="P6" s="126" t="str">
        <f t="shared" si="2"/>
        <v/>
      </c>
      <c r="Q6" s="67"/>
    </row>
    <row r="7" spans="1:18">
      <c r="A7" s="65"/>
      <c r="B7" s="65"/>
      <c r="C7" s="65"/>
      <c r="D7" s="125"/>
      <c r="E7" s="65"/>
      <c r="F7" s="221"/>
      <c r="G7" s="68"/>
      <c r="H7" s="68"/>
      <c r="I7" s="785"/>
      <c r="J7" s="785" t="str">
        <f t="shared" ca="1" si="0"/>
        <v/>
      </c>
      <c r="K7" s="785" t="str">
        <f t="shared" ca="1" si="1"/>
        <v/>
      </c>
      <c r="L7" s="65"/>
      <c r="M7" s="67"/>
      <c r="N7" s="66"/>
      <c r="O7" s="65"/>
      <c r="P7" s="126" t="str">
        <f t="shared" si="2"/>
        <v/>
      </c>
      <c r="Q7" s="67"/>
    </row>
    <row r="8" spans="1:18">
      <c r="A8" s="65"/>
      <c r="B8" s="65"/>
      <c r="C8" s="65"/>
      <c r="D8" s="125"/>
      <c r="E8" s="65"/>
      <c r="F8" s="221"/>
      <c r="G8" s="68"/>
      <c r="H8" s="68"/>
      <c r="I8" s="785"/>
      <c r="J8" s="785" t="str">
        <f t="shared" ca="1" si="0"/>
        <v/>
      </c>
      <c r="K8" s="785" t="str">
        <f t="shared" ca="1" si="1"/>
        <v/>
      </c>
      <c r="L8" s="65"/>
      <c r="M8" s="67"/>
      <c r="N8" s="66"/>
      <c r="O8" s="65"/>
      <c r="P8" s="126" t="str">
        <f t="shared" si="2"/>
        <v/>
      </c>
      <c r="Q8" s="67"/>
    </row>
    <row r="9" spans="1:18">
      <c r="A9" s="65"/>
      <c r="B9" s="65"/>
      <c r="C9" s="65"/>
      <c r="D9" s="125"/>
      <c r="E9" s="65"/>
      <c r="F9" s="221"/>
      <c r="G9" s="68"/>
      <c r="H9" s="68"/>
      <c r="I9" s="785"/>
      <c r="J9" s="785" t="str">
        <f t="shared" ca="1" si="0"/>
        <v/>
      </c>
      <c r="K9" s="785" t="str">
        <f t="shared" ca="1" si="1"/>
        <v/>
      </c>
      <c r="L9" s="65"/>
      <c r="M9" s="67"/>
      <c r="N9" s="66"/>
      <c r="O9" s="65"/>
      <c r="P9" s="126" t="str">
        <f t="shared" si="2"/>
        <v/>
      </c>
      <c r="Q9" s="67"/>
    </row>
    <row r="10" spans="1:18">
      <c r="A10" s="65"/>
      <c r="B10" s="65"/>
      <c r="C10" s="65"/>
      <c r="D10" s="125"/>
      <c r="E10" s="65"/>
      <c r="F10" s="221"/>
      <c r="G10" s="68"/>
      <c r="H10" s="68"/>
      <c r="I10" s="785"/>
      <c r="J10" s="785" t="str">
        <f t="shared" ca="1" si="0"/>
        <v/>
      </c>
      <c r="K10" s="785" t="str">
        <f t="shared" ca="1" si="1"/>
        <v/>
      </c>
      <c r="L10" s="65"/>
      <c r="M10" s="67"/>
      <c r="N10" s="66"/>
      <c r="O10" s="65"/>
      <c r="P10" s="126" t="str">
        <f t="shared" si="2"/>
        <v/>
      </c>
      <c r="Q10" s="67"/>
    </row>
    <row r="11" spans="1:18">
      <c r="A11" s="65"/>
      <c r="B11" s="65"/>
      <c r="C11" s="65"/>
      <c r="D11" s="125"/>
      <c r="E11" s="65"/>
      <c r="F11" s="221"/>
      <c r="G11" s="68"/>
      <c r="H11" s="68"/>
      <c r="I11" s="785"/>
      <c r="J11" s="785" t="str">
        <f t="shared" ca="1" si="0"/>
        <v/>
      </c>
      <c r="K11" s="785" t="str">
        <f t="shared" ca="1" si="1"/>
        <v/>
      </c>
      <c r="L11" s="65"/>
      <c r="M11" s="67"/>
      <c r="N11" s="66"/>
      <c r="O11" s="65"/>
      <c r="P11" s="126" t="str">
        <f t="shared" si="2"/>
        <v/>
      </c>
      <c r="Q11" s="67"/>
    </row>
    <row r="12" spans="1:18">
      <c r="A12" s="65"/>
      <c r="B12" s="65"/>
      <c r="C12" s="65"/>
      <c r="D12" s="125"/>
      <c r="E12" s="65"/>
      <c r="F12" s="221"/>
      <c r="G12" s="68"/>
      <c r="H12" s="68"/>
      <c r="I12" s="785"/>
      <c r="J12" s="785" t="str">
        <f t="shared" ca="1" si="0"/>
        <v/>
      </c>
      <c r="K12" s="785" t="str">
        <f t="shared" ca="1" si="1"/>
        <v/>
      </c>
      <c r="L12" s="65"/>
      <c r="M12" s="67"/>
      <c r="N12" s="66"/>
      <c r="O12" s="65"/>
      <c r="P12" s="126" t="str">
        <f t="shared" si="2"/>
        <v/>
      </c>
      <c r="Q12" s="67"/>
    </row>
    <row r="13" spans="1:18">
      <c r="A13" s="65"/>
      <c r="B13" s="65"/>
      <c r="C13" s="65"/>
      <c r="D13" s="125"/>
      <c r="E13" s="65"/>
      <c r="F13" s="221"/>
      <c r="G13" s="68"/>
      <c r="H13" s="68"/>
      <c r="I13" s="785"/>
      <c r="J13" s="785" t="str">
        <f t="shared" ca="1" si="0"/>
        <v/>
      </c>
      <c r="K13" s="785" t="str">
        <f t="shared" ca="1" si="1"/>
        <v/>
      </c>
      <c r="L13" s="65"/>
      <c r="M13" s="67"/>
      <c r="N13" s="66"/>
      <c r="O13" s="65"/>
      <c r="P13" s="126" t="str">
        <f t="shared" si="2"/>
        <v/>
      </c>
      <c r="Q13" s="67"/>
    </row>
    <row r="14" spans="1:18">
      <c r="A14" s="65"/>
      <c r="B14" s="65"/>
      <c r="C14" s="65"/>
      <c r="D14" s="125"/>
      <c r="E14" s="65"/>
      <c r="F14" s="221"/>
      <c r="G14" s="68"/>
      <c r="H14" s="68"/>
      <c r="I14" s="785"/>
      <c r="J14" s="785" t="str">
        <f t="shared" ca="1" si="0"/>
        <v/>
      </c>
      <c r="K14" s="785" t="str">
        <f t="shared" ca="1" si="1"/>
        <v/>
      </c>
      <c r="L14" s="65"/>
      <c r="M14" s="67"/>
      <c r="N14" s="66"/>
      <c r="O14" s="65"/>
      <c r="P14" s="126" t="str">
        <f t="shared" si="2"/>
        <v/>
      </c>
      <c r="Q14" s="67"/>
    </row>
    <row r="15" spans="1:18">
      <c r="A15" s="65"/>
      <c r="B15" s="65"/>
      <c r="C15" s="65"/>
      <c r="D15" s="125"/>
      <c r="E15" s="65"/>
      <c r="F15" s="221"/>
      <c r="G15" s="68"/>
      <c r="H15" s="68"/>
      <c r="I15" s="785"/>
      <c r="J15" s="785" t="str">
        <f t="shared" ca="1" si="0"/>
        <v/>
      </c>
      <c r="K15" s="785" t="str">
        <f t="shared" ca="1" si="1"/>
        <v/>
      </c>
      <c r="L15" s="65"/>
      <c r="M15" s="67"/>
      <c r="N15" s="66"/>
      <c r="O15" s="65"/>
      <c r="P15" s="126" t="str">
        <f t="shared" si="2"/>
        <v/>
      </c>
      <c r="Q15" s="67"/>
    </row>
    <row r="16" spans="1:18">
      <c r="A16" s="65"/>
      <c r="B16" s="65"/>
      <c r="C16" s="65"/>
      <c r="D16" s="125"/>
      <c r="E16" s="65"/>
      <c r="F16" s="221"/>
      <c r="G16" s="68"/>
      <c r="H16" s="68"/>
      <c r="I16" s="785"/>
      <c r="J16" s="785" t="str">
        <f t="shared" ca="1" si="0"/>
        <v/>
      </c>
      <c r="K16" s="785" t="str">
        <f t="shared" ca="1" si="1"/>
        <v/>
      </c>
      <c r="L16" s="65"/>
      <c r="M16" s="67"/>
      <c r="N16" s="66"/>
      <c r="O16" s="65"/>
      <c r="P16" s="126" t="str">
        <f t="shared" si="2"/>
        <v/>
      </c>
      <c r="Q16" s="67"/>
    </row>
    <row r="17" spans="1:17">
      <c r="A17" s="65"/>
      <c r="B17" s="65"/>
      <c r="C17" s="65"/>
      <c r="D17" s="125"/>
      <c r="E17" s="65"/>
      <c r="F17" s="221"/>
      <c r="G17" s="68"/>
      <c r="H17" s="68"/>
      <c r="I17" s="785"/>
      <c r="J17" s="785" t="str">
        <f t="shared" ca="1" si="0"/>
        <v/>
      </c>
      <c r="K17" s="785" t="str">
        <f t="shared" ca="1" si="1"/>
        <v/>
      </c>
      <c r="L17" s="65"/>
      <c r="M17" s="67"/>
      <c r="N17" s="66"/>
      <c r="O17" s="65"/>
      <c r="P17" s="126" t="str">
        <f t="shared" si="2"/>
        <v/>
      </c>
      <c r="Q17" s="67"/>
    </row>
    <row r="18" spans="1:17">
      <c r="A18" s="65"/>
      <c r="B18" s="65"/>
      <c r="C18" s="65"/>
      <c r="D18" s="125"/>
      <c r="E18" s="65"/>
      <c r="F18" s="221"/>
      <c r="G18" s="68"/>
      <c r="H18" s="68"/>
      <c r="I18" s="785"/>
      <c r="J18" s="785" t="str">
        <f t="shared" ca="1" si="0"/>
        <v/>
      </c>
      <c r="K18" s="785" t="str">
        <f t="shared" ca="1" si="1"/>
        <v/>
      </c>
      <c r="L18" s="65"/>
      <c r="M18" s="67"/>
      <c r="N18" s="66"/>
      <c r="O18" s="65"/>
      <c r="P18" s="126" t="str">
        <f t="shared" si="2"/>
        <v/>
      </c>
      <c r="Q18" s="67"/>
    </row>
    <row r="19" spans="1:17">
      <c r="A19" s="65"/>
      <c r="B19" s="65"/>
      <c r="C19" s="65"/>
      <c r="D19" s="125"/>
      <c r="E19" s="65"/>
      <c r="F19" s="221"/>
      <c r="G19" s="68"/>
      <c r="H19" s="68"/>
      <c r="I19" s="785"/>
      <c r="J19" s="785" t="str">
        <f t="shared" ca="1" si="0"/>
        <v/>
      </c>
      <c r="K19" s="785" t="str">
        <f t="shared" ca="1" si="1"/>
        <v/>
      </c>
      <c r="L19" s="65"/>
      <c r="M19" s="67"/>
      <c r="N19" s="66"/>
      <c r="O19" s="65"/>
      <c r="P19" s="126" t="str">
        <f t="shared" si="2"/>
        <v/>
      </c>
      <c r="Q19" s="67"/>
    </row>
    <row r="20" spans="1:17">
      <c r="A20" s="65"/>
      <c r="B20" s="65"/>
      <c r="C20" s="65"/>
      <c r="D20" s="125"/>
      <c r="E20" s="65"/>
      <c r="F20" s="221"/>
      <c r="G20" s="68"/>
      <c r="H20" s="68"/>
      <c r="I20" s="785"/>
      <c r="J20" s="785" t="str">
        <f t="shared" ca="1" si="0"/>
        <v/>
      </c>
      <c r="K20" s="785" t="str">
        <f t="shared" ca="1" si="1"/>
        <v/>
      </c>
      <c r="L20" s="65"/>
      <c r="M20" s="67"/>
      <c r="N20" s="66"/>
      <c r="O20" s="65"/>
      <c r="P20" s="126" t="str">
        <f t="shared" si="2"/>
        <v/>
      </c>
      <c r="Q20" s="67"/>
    </row>
    <row r="21" spans="1:17">
      <c r="A21" s="65"/>
      <c r="B21" s="65"/>
      <c r="C21" s="65"/>
      <c r="D21" s="125"/>
      <c r="E21" s="65"/>
      <c r="F21" s="221"/>
      <c r="G21" s="68"/>
      <c r="H21" s="68"/>
      <c r="I21" s="785"/>
      <c r="J21" s="785" t="str">
        <f t="shared" ca="1" si="0"/>
        <v/>
      </c>
      <c r="K21" s="785" t="str">
        <f t="shared" ca="1" si="1"/>
        <v/>
      </c>
      <c r="L21" s="65"/>
      <c r="M21" s="67"/>
      <c r="N21" s="66"/>
      <c r="O21" s="65"/>
      <c r="P21" s="126" t="str">
        <f t="shared" si="2"/>
        <v/>
      </c>
      <c r="Q21" s="67"/>
    </row>
    <row r="22" spans="1:17">
      <c r="A22" s="65"/>
      <c r="B22" s="65"/>
      <c r="C22" s="65"/>
      <c r="D22" s="125"/>
      <c r="E22" s="65"/>
      <c r="F22" s="221"/>
      <c r="G22" s="68"/>
      <c r="H22" s="68"/>
      <c r="I22" s="785"/>
      <c r="J22" s="785" t="str">
        <f t="shared" ca="1" si="0"/>
        <v/>
      </c>
      <c r="K22" s="785" t="str">
        <f t="shared" ca="1" si="1"/>
        <v/>
      </c>
      <c r="L22" s="65"/>
      <c r="M22" s="67"/>
      <c r="N22" s="66"/>
      <c r="O22" s="65"/>
      <c r="P22" s="126" t="str">
        <f t="shared" si="2"/>
        <v/>
      </c>
      <c r="Q22" s="67"/>
    </row>
    <row r="23" spans="1:17">
      <c r="A23" s="65"/>
      <c r="B23" s="65"/>
      <c r="C23" s="65"/>
      <c r="D23" s="125"/>
      <c r="E23" s="65"/>
      <c r="F23" s="221"/>
      <c r="G23" s="68"/>
      <c r="H23" s="68"/>
      <c r="I23" s="785"/>
      <c r="J23" s="785" t="str">
        <f t="shared" ca="1" si="0"/>
        <v/>
      </c>
      <c r="K23" s="785" t="str">
        <f t="shared" ca="1" si="1"/>
        <v/>
      </c>
      <c r="L23" s="65"/>
      <c r="M23" s="67"/>
      <c r="N23" s="66"/>
      <c r="O23" s="65"/>
      <c r="P23" s="126" t="str">
        <f t="shared" si="2"/>
        <v/>
      </c>
      <c r="Q23" s="67"/>
    </row>
    <row r="24" spans="1:17">
      <c r="A24" s="65"/>
      <c r="B24" s="65"/>
      <c r="C24" s="65"/>
      <c r="D24" s="125"/>
      <c r="E24" s="65"/>
      <c r="F24" s="221"/>
      <c r="G24" s="68"/>
      <c r="H24" s="68"/>
      <c r="I24" s="785"/>
      <c r="J24" s="785" t="str">
        <f t="shared" ca="1" si="0"/>
        <v/>
      </c>
      <c r="K24" s="785" t="str">
        <f t="shared" ca="1" si="1"/>
        <v/>
      </c>
      <c r="L24" s="65"/>
      <c r="M24" s="67"/>
      <c r="N24" s="66"/>
      <c r="O24" s="65"/>
      <c r="P24" s="126" t="str">
        <f t="shared" si="2"/>
        <v/>
      </c>
      <c r="Q24" s="67"/>
    </row>
    <row r="25" spans="1:17">
      <c r="A25" s="65"/>
      <c r="B25" s="65"/>
      <c r="C25" s="65"/>
      <c r="D25" s="125"/>
      <c r="E25" s="65"/>
      <c r="F25" s="221"/>
      <c r="G25" s="68"/>
      <c r="H25" s="68"/>
      <c r="I25" s="785"/>
      <c r="J25" s="785" t="str">
        <f t="shared" ca="1" si="0"/>
        <v/>
      </c>
      <c r="K25" s="785" t="str">
        <f t="shared" ca="1" si="1"/>
        <v/>
      </c>
      <c r="L25" s="65"/>
      <c r="M25" s="67"/>
      <c r="N25" s="66"/>
      <c r="O25" s="65"/>
      <c r="P25" s="126" t="str">
        <f t="shared" si="2"/>
        <v/>
      </c>
      <c r="Q25" s="67"/>
    </row>
    <row r="26" spans="1:17">
      <c r="A26" s="65"/>
      <c r="B26" s="65"/>
      <c r="C26" s="65"/>
      <c r="D26" s="125"/>
      <c r="E26" s="65"/>
      <c r="F26" s="221"/>
      <c r="G26" s="68"/>
      <c r="H26" s="68"/>
      <c r="I26" s="785"/>
      <c r="J26" s="785" t="str">
        <f t="shared" ca="1" si="0"/>
        <v/>
      </c>
      <c r="K26" s="785" t="str">
        <f t="shared" ca="1" si="1"/>
        <v/>
      </c>
      <c r="L26" s="65"/>
      <c r="M26" s="67"/>
      <c r="N26" s="66"/>
      <c r="O26" s="65"/>
      <c r="P26" s="126" t="str">
        <f t="shared" si="2"/>
        <v/>
      </c>
      <c r="Q26" s="67"/>
    </row>
    <row r="27" spans="1:17">
      <c r="A27" s="65"/>
      <c r="B27" s="65"/>
      <c r="C27" s="65"/>
      <c r="D27" s="125"/>
      <c r="E27" s="65"/>
      <c r="F27" s="221"/>
      <c r="G27" s="68"/>
      <c r="H27" s="68"/>
      <c r="I27" s="785"/>
      <c r="J27" s="785" t="str">
        <f t="shared" ca="1" si="0"/>
        <v/>
      </c>
      <c r="K27" s="785" t="str">
        <f t="shared" ca="1" si="1"/>
        <v/>
      </c>
      <c r="L27" s="65"/>
      <c r="M27" s="67"/>
      <c r="N27" s="66"/>
      <c r="O27" s="65"/>
      <c r="P27" s="126" t="str">
        <f t="shared" si="2"/>
        <v/>
      </c>
      <c r="Q27" s="67"/>
    </row>
    <row r="28" spans="1:17">
      <c r="A28" s="65"/>
      <c r="B28" s="65"/>
      <c r="C28" s="65"/>
      <c r="D28" s="125"/>
      <c r="E28" s="65"/>
      <c r="F28" s="221"/>
      <c r="G28" s="68"/>
      <c r="H28" s="68"/>
      <c r="I28" s="785"/>
      <c r="J28" s="785" t="str">
        <f t="shared" ca="1" si="0"/>
        <v/>
      </c>
      <c r="K28" s="785" t="str">
        <f t="shared" ca="1" si="1"/>
        <v/>
      </c>
      <c r="L28" s="65"/>
      <c r="M28" s="67"/>
      <c r="N28" s="66"/>
      <c r="O28" s="65"/>
      <c r="P28" s="126" t="str">
        <f t="shared" si="2"/>
        <v/>
      </c>
      <c r="Q28" s="67"/>
    </row>
    <row r="29" spans="1:17">
      <c r="A29" s="65"/>
      <c r="B29" s="65"/>
      <c r="C29" s="65"/>
      <c r="D29" s="125"/>
      <c r="E29" s="65"/>
      <c r="F29" s="221"/>
      <c r="G29" s="68"/>
      <c r="H29" s="68"/>
      <c r="I29" s="785"/>
      <c r="J29" s="785" t="str">
        <f t="shared" ca="1" si="0"/>
        <v/>
      </c>
      <c r="K29" s="785" t="str">
        <f t="shared" ca="1" si="1"/>
        <v/>
      </c>
      <c r="L29" s="65"/>
      <c r="M29" s="67"/>
      <c r="N29" s="66"/>
      <c r="O29" s="65"/>
      <c r="P29" s="126" t="str">
        <f t="shared" si="2"/>
        <v/>
      </c>
      <c r="Q29" s="67"/>
    </row>
    <row r="30" spans="1:17">
      <c r="A30" s="65"/>
      <c r="B30" s="65"/>
      <c r="C30" s="65"/>
      <c r="D30" s="125"/>
      <c r="E30" s="65"/>
      <c r="F30" s="221"/>
      <c r="G30" s="68"/>
      <c r="H30" s="68"/>
      <c r="I30" s="785"/>
      <c r="J30" s="785" t="str">
        <f t="shared" ca="1" si="0"/>
        <v/>
      </c>
      <c r="K30" s="785" t="str">
        <f t="shared" ca="1" si="1"/>
        <v/>
      </c>
      <c r="L30" s="65"/>
      <c r="M30" s="67"/>
      <c r="N30" s="66"/>
      <c r="O30" s="65"/>
      <c r="P30" s="126" t="str">
        <f t="shared" si="2"/>
        <v/>
      </c>
      <c r="Q30" s="67"/>
    </row>
    <row r="31" spans="1:17">
      <c r="A31" s="65"/>
      <c r="B31" s="65"/>
      <c r="C31" s="65"/>
      <c r="D31" s="125"/>
      <c r="E31" s="65"/>
      <c r="F31" s="221"/>
      <c r="G31" s="68"/>
      <c r="H31" s="68"/>
      <c r="I31" s="785"/>
      <c r="J31" s="785" t="str">
        <f t="shared" ca="1" si="0"/>
        <v/>
      </c>
      <c r="K31" s="785" t="str">
        <f t="shared" ca="1" si="1"/>
        <v/>
      </c>
      <c r="L31" s="65"/>
      <c r="M31" s="67"/>
      <c r="N31" s="66"/>
      <c r="O31" s="65"/>
      <c r="P31" s="126" t="str">
        <f t="shared" si="2"/>
        <v/>
      </c>
      <c r="Q31" s="67"/>
    </row>
    <row r="32" spans="1:17">
      <c r="A32" s="65"/>
      <c r="B32" s="65"/>
      <c r="C32" s="65"/>
      <c r="D32" s="125"/>
      <c r="E32" s="65"/>
      <c r="F32" s="221"/>
      <c r="G32" s="68"/>
      <c r="H32" s="68"/>
      <c r="I32" s="785"/>
      <c r="J32" s="785" t="str">
        <f t="shared" ca="1" si="0"/>
        <v/>
      </c>
      <c r="K32" s="785" t="str">
        <f t="shared" ca="1" si="1"/>
        <v/>
      </c>
      <c r="L32" s="65"/>
      <c r="M32" s="67"/>
      <c r="N32" s="66"/>
      <c r="O32" s="65"/>
      <c r="P32" s="126" t="str">
        <f t="shared" si="2"/>
        <v/>
      </c>
      <c r="Q32" s="67"/>
    </row>
    <row r="33" spans="1:17">
      <c r="A33" s="65"/>
      <c r="B33" s="65"/>
      <c r="C33" s="65"/>
      <c r="D33" s="125"/>
      <c r="E33" s="65"/>
      <c r="F33" s="221"/>
      <c r="G33" s="68"/>
      <c r="H33" s="68"/>
      <c r="I33" s="785"/>
      <c r="J33" s="785" t="str">
        <f t="shared" ca="1" si="0"/>
        <v/>
      </c>
      <c r="K33" s="785" t="str">
        <f t="shared" ca="1" si="1"/>
        <v/>
      </c>
      <c r="L33" s="65"/>
      <c r="M33" s="67"/>
      <c r="N33" s="66"/>
      <c r="O33" s="65"/>
      <c r="P33" s="126" t="str">
        <f t="shared" si="2"/>
        <v/>
      </c>
      <c r="Q33" s="67"/>
    </row>
    <row r="34" spans="1:17">
      <c r="A34" s="65"/>
      <c r="B34" s="65"/>
      <c r="C34" s="65"/>
      <c r="D34" s="125"/>
      <c r="E34" s="65"/>
      <c r="F34" s="221"/>
      <c r="G34" s="68"/>
      <c r="H34" s="68"/>
      <c r="I34" s="785"/>
      <c r="J34" s="785" t="str">
        <f t="shared" ca="1" si="0"/>
        <v/>
      </c>
      <c r="K34" s="785" t="str">
        <f t="shared" ca="1" si="1"/>
        <v/>
      </c>
      <c r="L34" s="65"/>
      <c r="M34" s="67"/>
      <c r="N34" s="66"/>
      <c r="O34" s="65"/>
      <c r="P34" s="126" t="str">
        <f t="shared" si="2"/>
        <v/>
      </c>
      <c r="Q34" s="67"/>
    </row>
    <row r="35" spans="1:17">
      <c r="A35" s="65"/>
      <c r="B35" s="65"/>
      <c r="C35" s="65"/>
      <c r="D35" s="125"/>
      <c r="E35" s="65"/>
      <c r="F35" s="221"/>
      <c r="G35" s="68"/>
      <c r="H35" s="68"/>
      <c r="I35" s="785"/>
      <c r="J35" s="785" t="str">
        <f t="shared" ca="1" si="0"/>
        <v/>
      </c>
      <c r="K35" s="785" t="str">
        <f t="shared" ca="1" si="1"/>
        <v/>
      </c>
      <c r="L35" s="65"/>
      <c r="M35" s="67"/>
      <c r="N35" s="66"/>
      <c r="O35" s="65"/>
      <c r="P35" s="126" t="str">
        <f t="shared" si="2"/>
        <v/>
      </c>
      <c r="Q35" s="67"/>
    </row>
    <row r="36" spans="1:17">
      <c r="A36" s="65"/>
      <c r="B36" s="65"/>
      <c r="C36" s="65"/>
      <c r="D36" s="125"/>
      <c r="E36" s="65"/>
      <c r="F36" s="221"/>
      <c r="G36" s="68"/>
      <c r="H36" s="68"/>
      <c r="I36" s="785"/>
      <c r="J36" s="785" t="str">
        <f t="shared" ca="1" si="0"/>
        <v/>
      </c>
      <c r="K36" s="785" t="str">
        <f t="shared" ca="1" si="1"/>
        <v/>
      </c>
      <c r="L36" s="65"/>
      <c r="M36" s="67"/>
      <c r="N36" s="66"/>
      <c r="O36" s="65"/>
      <c r="P36" s="126" t="str">
        <f t="shared" si="2"/>
        <v/>
      </c>
      <c r="Q36" s="67"/>
    </row>
    <row r="37" spans="1:17">
      <c r="A37" s="65"/>
      <c r="B37" s="65"/>
      <c r="C37" s="65"/>
      <c r="D37" s="125"/>
      <c r="E37" s="65"/>
      <c r="F37" s="221"/>
      <c r="G37" s="68"/>
      <c r="H37" s="68"/>
      <c r="I37" s="785"/>
      <c r="J37" s="785" t="str">
        <f t="shared" ca="1" si="0"/>
        <v/>
      </c>
      <c r="K37" s="785" t="str">
        <f t="shared" ca="1" si="1"/>
        <v/>
      </c>
      <c r="L37" s="65"/>
      <c r="M37" s="67"/>
      <c r="N37" s="66"/>
      <c r="O37" s="65"/>
      <c r="P37" s="126" t="str">
        <f t="shared" si="2"/>
        <v/>
      </c>
      <c r="Q37" s="67"/>
    </row>
    <row r="38" spans="1:17">
      <c r="A38" s="65"/>
      <c r="B38" s="65"/>
      <c r="C38" s="65"/>
      <c r="D38" s="125"/>
      <c r="E38" s="65"/>
      <c r="F38" s="221"/>
      <c r="G38" s="68"/>
      <c r="H38" s="68"/>
      <c r="I38" s="785"/>
      <c r="J38" s="785" t="str">
        <f t="shared" ca="1" si="0"/>
        <v/>
      </c>
      <c r="K38" s="785" t="str">
        <f t="shared" ca="1" si="1"/>
        <v/>
      </c>
      <c r="L38" s="65"/>
      <c r="M38" s="67"/>
      <c r="N38" s="66"/>
      <c r="O38" s="65"/>
      <c r="P38" s="126" t="str">
        <f t="shared" si="2"/>
        <v/>
      </c>
      <c r="Q38" s="67"/>
    </row>
    <row r="39" spans="1:17">
      <c r="A39" s="65"/>
      <c r="B39" s="65"/>
      <c r="C39" s="65"/>
      <c r="D39" s="125"/>
      <c r="E39" s="65"/>
      <c r="F39" s="221"/>
      <c r="G39" s="68"/>
      <c r="H39" s="68"/>
      <c r="I39" s="785"/>
      <c r="J39" s="785" t="str">
        <f t="shared" ca="1" si="0"/>
        <v/>
      </c>
      <c r="K39" s="785" t="str">
        <f t="shared" ca="1" si="1"/>
        <v/>
      </c>
      <c r="L39" s="65"/>
      <c r="M39" s="67"/>
      <c r="N39" s="66"/>
      <c r="O39" s="65"/>
      <c r="P39" s="126" t="str">
        <f t="shared" si="2"/>
        <v/>
      </c>
      <c r="Q39" s="67"/>
    </row>
    <row r="40" spans="1:17">
      <c r="A40" s="65"/>
      <c r="B40" s="65"/>
      <c r="C40" s="65"/>
      <c r="D40" s="125"/>
      <c r="E40" s="65"/>
      <c r="F40" s="221"/>
      <c r="G40" s="68"/>
      <c r="H40" s="68"/>
      <c r="I40" s="785"/>
      <c r="J40" s="785" t="str">
        <f t="shared" ca="1" si="0"/>
        <v/>
      </c>
      <c r="K40" s="785" t="str">
        <f t="shared" ca="1" si="1"/>
        <v/>
      </c>
      <c r="L40" s="65"/>
      <c r="M40" s="67"/>
      <c r="N40" s="66"/>
      <c r="O40" s="65"/>
      <c r="P40" s="126" t="str">
        <f t="shared" si="2"/>
        <v/>
      </c>
      <c r="Q40" s="67"/>
    </row>
    <row r="41" spans="1:17">
      <c r="C41" s="71"/>
      <c r="K41" s="785" t="s">
        <v>144</v>
      </c>
      <c r="L41" s="223">
        <f>SUM(L3:L4)</f>
        <v>0</v>
      </c>
      <c r="O41" s="71"/>
      <c r="Q41" s="71"/>
    </row>
    <row r="42" spans="1:17">
      <c r="C42" s="71"/>
      <c r="K42" s="785" t="s">
        <v>281</v>
      </c>
      <c r="L42" s="223">
        <f>SUMIF(M3:M4,"YES",L3:L4)</f>
        <v>0</v>
      </c>
      <c r="O42" s="71"/>
      <c r="Q42" s="71"/>
    </row>
    <row r="43" spans="1:17">
      <c r="C43" s="71"/>
      <c r="K43" s="785" t="s">
        <v>282</v>
      </c>
      <c r="L43" s="65">
        <f>L41-L42</f>
        <v>0</v>
      </c>
      <c r="O43" s="71"/>
      <c r="Q43" s="71"/>
    </row>
    <row r="44" spans="1:17">
      <c r="A44" s="160" t="s">
        <v>187</v>
      </c>
      <c r="C44" s="71"/>
      <c r="L44" s="71"/>
      <c r="O44" s="71"/>
      <c r="Q44" s="71"/>
    </row>
    <row r="45" spans="1:17">
      <c r="C45" s="71"/>
      <c r="L45" s="71"/>
      <c r="O45" s="71"/>
      <c r="Q45" s="71"/>
    </row>
    <row r="46" spans="1:17">
      <c r="C46" s="71"/>
      <c r="L46" s="71"/>
      <c r="O46" s="71"/>
      <c r="Q46" s="71"/>
    </row>
    <row r="47" spans="1:17">
      <c r="C47" s="71"/>
      <c r="L47" s="71"/>
      <c r="O47" s="71"/>
      <c r="Q47" s="71"/>
    </row>
    <row r="48" spans="1:17">
      <c r="C48" s="71"/>
      <c r="L48" s="71"/>
      <c r="O48" s="71"/>
      <c r="Q48" s="71"/>
    </row>
  </sheetData>
  <phoneticPr fontId="10" type="noConversion"/>
  <dataValidations count="1">
    <dataValidation type="list" allowBlank="1" showInputMessage="1" showErrorMessage="1" sqref="E3:E40" xr:uid="{309E1F94-3AFA-4920-8985-9C57AA9624A4}">
      <formula1>"Secured, Un-Secured"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2:B20"/>
  <sheetViews>
    <sheetView zoomScaleNormal="100" workbookViewId="0">
      <selection activeCell="B11" sqref="B11"/>
    </sheetView>
  </sheetViews>
  <sheetFormatPr defaultColWidth="8" defaultRowHeight="15"/>
  <cols>
    <col min="1" max="1" width="15.75" style="296" customWidth="1"/>
    <col min="2" max="2" width="8.5" style="292" customWidth="1"/>
    <col min="3" max="16384" width="8" style="292"/>
  </cols>
  <sheetData>
    <row r="2" spans="1:2">
      <c r="A2" s="72" t="s">
        <v>77</v>
      </c>
      <c r="B2" s="338"/>
    </row>
    <row r="3" spans="1:2">
      <c r="A3" s="73" t="s">
        <v>108</v>
      </c>
      <c r="B3" s="339"/>
    </row>
    <row r="4" spans="1:2">
      <c r="A4" s="73" t="s">
        <v>109</v>
      </c>
      <c r="B4" s="339"/>
    </row>
    <row r="5" spans="1:2">
      <c r="A5" s="73" t="s">
        <v>110</v>
      </c>
      <c r="B5" s="340"/>
    </row>
    <row r="6" spans="1:2">
      <c r="A6" s="162" t="s">
        <v>14</v>
      </c>
      <c r="B6" s="340"/>
    </row>
    <row r="7" spans="1:2">
      <c r="A7" s="162" t="s">
        <v>335</v>
      </c>
      <c r="B7" s="339"/>
    </row>
    <row r="8" spans="1:2" ht="30">
      <c r="A8" s="293" t="s">
        <v>274</v>
      </c>
      <c r="B8" s="293" t="s">
        <v>78</v>
      </c>
    </row>
    <row r="9" spans="1:2">
      <c r="A9" s="294">
        <f>MAX('Banking - Current'!B5,'Banking - CC'!B5,'Banking - Savings'!B5)</f>
        <v>43678</v>
      </c>
      <c r="B9" s="295"/>
    </row>
    <row r="10" spans="1:2">
      <c r="A10" s="294">
        <f>EDATE(A9,-1)</f>
        <v>43647</v>
      </c>
      <c r="B10" s="295"/>
    </row>
    <row r="11" spans="1:2">
      <c r="A11" s="294">
        <f t="shared" ref="A11:A20" si="0">EDATE(A10,-1)</f>
        <v>43617</v>
      </c>
      <c r="B11" s="295"/>
    </row>
    <row r="12" spans="1:2">
      <c r="A12" s="294">
        <f t="shared" si="0"/>
        <v>43586</v>
      </c>
      <c r="B12" s="295"/>
    </row>
    <row r="13" spans="1:2">
      <c r="A13" s="294">
        <f t="shared" si="0"/>
        <v>43556</v>
      </c>
      <c r="B13" s="295"/>
    </row>
    <row r="14" spans="1:2">
      <c r="A14" s="294">
        <f t="shared" si="0"/>
        <v>43525</v>
      </c>
      <c r="B14" s="295"/>
    </row>
    <row r="15" spans="1:2">
      <c r="A15" s="294">
        <f t="shared" si="0"/>
        <v>43497</v>
      </c>
      <c r="B15" s="295"/>
    </row>
    <row r="16" spans="1:2">
      <c r="A16" s="294">
        <f t="shared" si="0"/>
        <v>43466</v>
      </c>
      <c r="B16" s="295"/>
    </row>
    <row r="17" spans="1:2">
      <c r="A17" s="294">
        <f t="shared" si="0"/>
        <v>43435</v>
      </c>
      <c r="B17" s="295"/>
    </row>
    <row r="18" spans="1:2">
      <c r="A18" s="294">
        <f t="shared" si="0"/>
        <v>43405</v>
      </c>
      <c r="B18" s="295"/>
    </row>
    <row r="19" spans="1:2">
      <c r="A19" s="294">
        <f t="shared" si="0"/>
        <v>43374</v>
      </c>
      <c r="B19" s="295"/>
    </row>
    <row r="20" spans="1:2">
      <c r="A20" s="294">
        <f t="shared" si="0"/>
        <v>43344</v>
      </c>
      <c r="B20" s="295"/>
    </row>
  </sheetData>
  <phoneticPr fontId="10" type="noConversion"/>
  <pageMargins left="0.75" right="0.75" top="1" bottom="1" header="0.5" footer="0.5"/>
  <pageSetup firstPageNumber="4294963191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AFD1C-AAEB-4C16-B860-DEAB9F675682}">
  <sheetPr codeName="Sheet34">
    <tabColor theme="3" tint="-0.499984740745262"/>
  </sheetPr>
  <dimension ref="A1:BD30"/>
  <sheetViews>
    <sheetView topLeftCell="I1" zoomScale="90" zoomScaleNormal="90" workbookViewId="0"/>
  </sheetViews>
  <sheetFormatPr defaultRowHeight="12.75" outlineLevelRow="1"/>
  <cols>
    <col min="1" max="1" width="1.5" style="744" customWidth="1"/>
    <col min="2" max="2" width="4" style="745" customWidth="1"/>
    <col min="3" max="3" width="19.75" style="745" customWidth="1"/>
    <col min="4" max="4" width="18.125" style="745" customWidth="1"/>
    <col min="5" max="5" width="12.375" style="745" customWidth="1"/>
    <col min="6" max="7" width="10.25" style="745" customWidth="1"/>
    <col min="8" max="8" width="9.75" style="745" customWidth="1"/>
    <col min="9" max="9" width="12.375" style="745" customWidth="1"/>
    <col min="10" max="11" width="6.75" style="745" customWidth="1"/>
    <col min="12" max="12" width="3.5" style="745" customWidth="1"/>
    <col min="13" max="13" width="8.5" style="745" customWidth="1"/>
    <col min="14" max="14" width="10.5" style="745" customWidth="1"/>
    <col min="15" max="15" width="5" style="745" customWidth="1"/>
    <col min="16" max="16" width="6.375" style="745" customWidth="1"/>
    <col min="17" max="17" width="8.5" style="745" customWidth="1"/>
    <col min="18" max="18" width="12" style="745" customWidth="1"/>
    <col min="19" max="19" width="4.5" style="745" customWidth="1"/>
    <col min="20" max="20" width="8.5" style="745" customWidth="1"/>
    <col min="21" max="21" width="11" style="745" customWidth="1"/>
    <col min="22" max="22" width="4.5" style="745" customWidth="1"/>
    <col min="23" max="23" width="8.5" style="745" customWidth="1"/>
    <col min="24" max="24" width="11.125" style="745" customWidth="1"/>
    <col min="25" max="25" width="4.5" style="745" customWidth="1"/>
    <col min="26" max="26" width="8.5" style="745" customWidth="1"/>
    <col min="27" max="27" width="11.125" style="745" customWidth="1"/>
    <col min="28" max="28" width="4.5" style="745" customWidth="1"/>
    <col min="29" max="29" width="8.5" style="745" customWidth="1"/>
    <col min="30" max="30" width="11.125" style="745" customWidth="1"/>
    <col min="31" max="31" width="4.5" style="745" customWidth="1"/>
    <col min="32" max="32" width="8.5" style="745" customWidth="1"/>
    <col min="33" max="33" width="11.125" style="745" customWidth="1"/>
    <col min="34" max="34" width="4.5" style="745" customWidth="1"/>
    <col min="35" max="35" width="8.5" style="745" customWidth="1"/>
    <col min="36" max="36" width="11.125" style="745" customWidth="1"/>
    <col min="37" max="37" width="4.5" style="745" customWidth="1"/>
    <col min="38" max="38" width="8.5" style="745" customWidth="1"/>
    <col min="39" max="39" width="11.125" style="745" customWidth="1"/>
    <col min="40" max="40" width="4.5" style="745" customWidth="1"/>
    <col min="41" max="41" width="8.5" style="745" customWidth="1"/>
    <col min="42" max="42" width="11.125" style="745" customWidth="1"/>
    <col min="43" max="43" width="4.5" style="745" customWidth="1"/>
    <col min="44" max="44" width="8.5" style="745" customWidth="1"/>
    <col min="45" max="45" width="11.125" style="745" customWidth="1"/>
    <col min="46" max="46" width="4.5" style="745" customWidth="1"/>
    <col min="47" max="47" width="8.5" style="745" customWidth="1"/>
    <col min="48" max="48" width="11.125" style="745" customWidth="1"/>
    <col min="49" max="49" width="4.5" style="745" customWidth="1"/>
    <col min="50" max="50" width="8.5" style="745" customWidth="1"/>
    <col min="51" max="51" width="11.125" style="745" customWidth="1"/>
    <col min="52" max="52" width="4.5" style="745" customWidth="1"/>
    <col min="53" max="53" width="8.5" style="745" customWidth="1"/>
    <col min="54" max="54" width="11.125" style="745" customWidth="1"/>
    <col min="55" max="55" width="33" style="745" customWidth="1"/>
    <col min="56" max="56" width="9" style="745"/>
    <col min="57" max="16384" width="9" style="746"/>
  </cols>
  <sheetData>
    <row r="1" spans="1:56" ht="13.5" thickBot="1">
      <c r="A1" s="744">
        <v>130</v>
      </c>
    </row>
    <row r="2" spans="1:56" ht="18" outlineLevel="1" thickBot="1">
      <c r="B2" s="1206" t="s">
        <v>316</v>
      </c>
      <c r="C2" s="1207"/>
      <c r="D2" s="1207"/>
      <c r="E2" s="1207"/>
      <c r="F2" s="1207"/>
      <c r="G2" s="1207"/>
      <c r="H2" s="1207"/>
      <c r="I2" s="1207"/>
      <c r="J2" s="1207"/>
      <c r="K2" s="1207"/>
      <c r="L2" s="1207"/>
      <c r="M2" s="1207"/>
      <c r="N2" s="1207"/>
      <c r="O2" s="1207"/>
      <c r="P2" s="1207"/>
      <c r="Q2" s="1207"/>
      <c r="R2" s="1207"/>
      <c r="S2" s="1207"/>
      <c r="T2" s="1207"/>
      <c r="U2" s="1207"/>
      <c r="V2" s="1207"/>
      <c r="W2" s="1207"/>
      <c r="X2" s="1207"/>
      <c r="Y2" s="1207"/>
      <c r="Z2" s="1208"/>
      <c r="BC2" s="746"/>
      <c r="BD2" s="746"/>
    </row>
    <row r="3" spans="1:56" s="749" customFormat="1" outlineLevel="1">
      <c r="A3" s="747"/>
      <c r="B3" s="1209" t="s">
        <v>218</v>
      </c>
      <c r="C3" s="1210"/>
      <c r="D3" s="1210"/>
      <c r="E3" s="1211" t="s">
        <v>317</v>
      </c>
      <c r="F3" s="1211"/>
      <c r="G3" s="1211"/>
      <c r="H3" s="1211" t="s">
        <v>318</v>
      </c>
      <c r="I3" s="1211"/>
      <c r="J3" s="1211"/>
      <c r="K3" s="1211" t="s">
        <v>319</v>
      </c>
      <c r="L3" s="1211"/>
      <c r="M3" s="1211"/>
      <c r="N3" s="1211"/>
      <c r="O3" s="1211" t="s">
        <v>320</v>
      </c>
      <c r="P3" s="1211"/>
      <c r="Q3" s="1211"/>
      <c r="R3" s="1211"/>
      <c r="S3" s="1211" t="s">
        <v>666</v>
      </c>
      <c r="T3" s="1211"/>
      <c r="U3" s="1211"/>
      <c r="V3" s="1211"/>
      <c r="W3" s="1211" t="s">
        <v>667</v>
      </c>
      <c r="X3" s="1211"/>
      <c r="Y3" s="1211"/>
      <c r="Z3" s="1212"/>
      <c r="AA3" s="748"/>
      <c r="AB3" s="748"/>
      <c r="AC3" s="748"/>
      <c r="AD3" s="748"/>
      <c r="AE3" s="748"/>
      <c r="AF3" s="748"/>
      <c r="AG3" s="748"/>
      <c r="AH3" s="748"/>
      <c r="AI3" s="748"/>
      <c r="AJ3" s="748"/>
      <c r="AK3" s="748"/>
      <c r="AL3" s="748"/>
      <c r="AM3" s="748"/>
      <c r="AN3" s="748"/>
      <c r="AO3" s="748"/>
      <c r="AP3" s="748"/>
      <c r="AQ3" s="748"/>
      <c r="AR3" s="748"/>
      <c r="AS3" s="748"/>
      <c r="AT3" s="748"/>
      <c r="AU3" s="748"/>
      <c r="AV3" s="748"/>
      <c r="AW3" s="748"/>
      <c r="AX3" s="748"/>
      <c r="AY3" s="748"/>
      <c r="AZ3" s="748"/>
      <c r="BA3" s="748"/>
      <c r="BB3" s="748"/>
    </row>
    <row r="4" spans="1:56" outlineLevel="1">
      <c r="B4" s="1215" t="s">
        <v>321</v>
      </c>
      <c r="C4" s="1216"/>
      <c r="D4" s="1216"/>
      <c r="E4" s="1213"/>
      <c r="F4" s="1213"/>
      <c r="G4" s="1213"/>
      <c r="H4" s="1213"/>
      <c r="I4" s="1213"/>
      <c r="J4" s="1213"/>
      <c r="K4" s="1213"/>
      <c r="L4" s="1213"/>
      <c r="M4" s="1213"/>
      <c r="N4" s="1213"/>
      <c r="O4" s="1213"/>
      <c r="P4" s="1213"/>
      <c r="Q4" s="1213"/>
      <c r="R4" s="1213"/>
      <c r="S4" s="1213"/>
      <c r="T4" s="1213"/>
      <c r="U4" s="1213"/>
      <c r="V4" s="1213"/>
      <c r="W4" s="1213"/>
      <c r="X4" s="1213"/>
      <c r="Y4" s="1213"/>
      <c r="Z4" s="1214"/>
      <c r="BA4" s="746"/>
      <c r="BB4" s="746"/>
      <c r="BC4" s="746"/>
      <c r="BD4" s="746"/>
    </row>
    <row r="5" spans="1:56" outlineLevel="1">
      <c r="B5" s="1215" t="s">
        <v>303</v>
      </c>
      <c r="C5" s="1216"/>
      <c r="D5" s="1216"/>
      <c r="E5" s="1213"/>
      <c r="F5" s="1213"/>
      <c r="G5" s="1213"/>
      <c r="H5" s="1213"/>
      <c r="I5" s="1213"/>
      <c r="J5" s="1213"/>
      <c r="K5" s="1213"/>
      <c r="L5" s="1213"/>
      <c r="M5" s="1213"/>
      <c r="N5" s="1213"/>
      <c r="O5" s="1213"/>
      <c r="P5" s="1213"/>
      <c r="Q5" s="1213"/>
      <c r="R5" s="1213"/>
      <c r="S5" s="1213"/>
      <c r="T5" s="1213"/>
      <c r="U5" s="1213"/>
      <c r="V5" s="1213"/>
      <c r="W5" s="1213"/>
      <c r="X5" s="1213"/>
      <c r="Y5" s="1213"/>
      <c r="Z5" s="1214"/>
      <c r="BA5" s="746"/>
      <c r="BB5" s="746"/>
      <c r="BC5" s="746"/>
      <c r="BD5" s="746"/>
    </row>
    <row r="6" spans="1:56" outlineLevel="1">
      <c r="B6" s="1215" t="s">
        <v>668</v>
      </c>
      <c r="C6" s="1216"/>
      <c r="D6" s="1216"/>
      <c r="E6" s="1217"/>
      <c r="F6" s="1217"/>
      <c r="G6" s="1217"/>
      <c r="H6" s="1217"/>
      <c r="I6" s="1217"/>
      <c r="J6" s="1217"/>
      <c r="K6" s="1217"/>
      <c r="L6" s="1217"/>
      <c r="M6" s="1217"/>
      <c r="N6" s="1217"/>
      <c r="O6" s="1217"/>
      <c r="P6" s="1217"/>
      <c r="Q6" s="1217"/>
      <c r="R6" s="1217"/>
      <c r="S6" s="1217"/>
      <c r="T6" s="1217"/>
      <c r="U6" s="1217"/>
      <c r="V6" s="1217"/>
      <c r="W6" s="1217"/>
      <c r="X6" s="1217"/>
      <c r="Y6" s="1217"/>
      <c r="Z6" s="1218"/>
      <c r="BA6" s="746"/>
      <c r="BB6" s="746"/>
      <c r="BC6" s="746"/>
      <c r="BD6" s="746"/>
    </row>
    <row r="7" spans="1:56" outlineLevel="1">
      <c r="B7" s="1215" t="s">
        <v>322</v>
      </c>
      <c r="C7" s="1216"/>
      <c r="D7" s="1216"/>
      <c r="E7" s="1213"/>
      <c r="F7" s="1213"/>
      <c r="G7" s="1213"/>
      <c r="H7" s="1213"/>
      <c r="I7" s="1213"/>
      <c r="J7" s="1213"/>
      <c r="K7" s="1213"/>
      <c r="L7" s="1213"/>
      <c r="M7" s="1213"/>
      <c r="N7" s="1213"/>
      <c r="O7" s="1213"/>
      <c r="P7" s="1213"/>
      <c r="Q7" s="1213"/>
      <c r="R7" s="1213"/>
      <c r="S7" s="1213"/>
      <c r="T7" s="1213"/>
      <c r="U7" s="1213"/>
      <c r="V7" s="1213"/>
      <c r="W7" s="1213"/>
      <c r="X7" s="1213"/>
      <c r="Y7" s="1213"/>
      <c r="Z7" s="1214"/>
      <c r="BA7" s="746"/>
      <c r="BB7" s="746"/>
      <c r="BC7" s="746"/>
      <c r="BD7" s="746"/>
    </row>
    <row r="8" spans="1:56" s="752" customFormat="1" ht="15.75" outlineLevel="1">
      <c r="A8" s="750"/>
      <c r="B8" s="1215" t="s">
        <v>323</v>
      </c>
      <c r="C8" s="1216"/>
      <c r="D8" s="1216"/>
      <c r="E8" s="1219"/>
      <c r="F8" s="1219"/>
      <c r="G8" s="1219"/>
      <c r="H8" s="1219"/>
      <c r="I8" s="1219"/>
      <c r="J8" s="1219"/>
      <c r="K8" s="1219"/>
      <c r="L8" s="1219"/>
      <c r="M8" s="1219"/>
      <c r="N8" s="1219"/>
      <c r="O8" s="1219"/>
      <c r="P8" s="1219"/>
      <c r="Q8" s="1219"/>
      <c r="R8" s="1219"/>
      <c r="S8" s="1219"/>
      <c r="T8" s="1219"/>
      <c r="U8" s="1219"/>
      <c r="V8" s="1219"/>
      <c r="W8" s="1219"/>
      <c r="X8" s="1219"/>
      <c r="Y8" s="1219"/>
      <c r="Z8" s="1220"/>
      <c r="AA8" s="751"/>
      <c r="AB8" s="751"/>
      <c r="AC8" s="751"/>
      <c r="AD8" s="751"/>
      <c r="AE8" s="751"/>
      <c r="AF8" s="751"/>
      <c r="AG8" s="751"/>
      <c r="AH8" s="751"/>
      <c r="AI8" s="751"/>
      <c r="AJ8" s="751"/>
      <c r="AK8" s="751"/>
      <c r="AL8" s="751"/>
      <c r="AM8" s="751"/>
      <c r="AN8" s="751"/>
      <c r="AO8" s="751"/>
      <c r="AP8" s="751"/>
      <c r="AQ8" s="751"/>
      <c r="AR8" s="751"/>
      <c r="AS8" s="751"/>
      <c r="AT8" s="751"/>
      <c r="AU8" s="751"/>
      <c r="AV8" s="751"/>
      <c r="AW8" s="751"/>
      <c r="AX8" s="751"/>
      <c r="AY8" s="751"/>
      <c r="AZ8" s="751"/>
    </row>
    <row r="9" spans="1:56" outlineLevel="1">
      <c r="B9" s="1215" t="s">
        <v>669</v>
      </c>
      <c r="C9" s="1216"/>
      <c r="D9" s="1216"/>
      <c r="E9" s="1213"/>
      <c r="F9" s="1213"/>
      <c r="G9" s="1213"/>
      <c r="H9" s="1213"/>
      <c r="I9" s="1213"/>
      <c r="J9" s="1213"/>
      <c r="K9" s="1213"/>
      <c r="L9" s="1213"/>
      <c r="M9" s="1213"/>
      <c r="N9" s="1213"/>
      <c r="O9" s="1213"/>
      <c r="P9" s="1213"/>
      <c r="Q9" s="1213"/>
      <c r="R9" s="1213"/>
      <c r="S9" s="1213"/>
      <c r="T9" s="1213"/>
      <c r="U9" s="1213"/>
      <c r="V9" s="1213"/>
      <c r="W9" s="1213"/>
      <c r="X9" s="1213"/>
      <c r="Y9" s="1213"/>
      <c r="Z9" s="1214"/>
      <c r="BA9" s="746"/>
      <c r="BB9" s="746"/>
      <c r="BC9" s="746"/>
      <c r="BD9" s="746"/>
    </row>
    <row r="10" spans="1:56" outlineLevel="1">
      <c r="B10" s="1215" t="s">
        <v>670</v>
      </c>
      <c r="C10" s="1216"/>
      <c r="D10" s="1216"/>
      <c r="E10" s="1213"/>
      <c r="F10" s="1213"/>
      <c r="G10" s="1213"/>
      <c r="H10" s="1213"/>
      <c r="I10" s="1213"/>
      <c r="J10" s="1213"/>
      <c r="K10" s="1213"/>
      <c r="L10" s="1213"/>
      <c r="M10" s="1213"/>
      <c r="N10" s="1213"/>
      <c r="O10" s="1213"/>
      <c r="P10" s="1213"/>
      <c r="Q10" s="1213"/>
      <c r="R10" s="1213"/>
      <c r="S10" s="1213"/>
      <c r="T10" s="1213"/>
      <c r="U10" s="1213"/>
      <c r="V10" s="1213"/>
      <c r="W10" s="1213"/>
      <c r="X10" s="1213"/>
      <c r="Y10" s="1213"/>
      <c r="Z10" s="1214"/>
      <c r="BA10" s="746"/>
      <c r="BB10" s="746"/>
      <c r="BC10" s="746"/>
      <c r="BD10" s="746"/>
    </row>
    <row r="11" spans="1:56" outlineLevel="1">
      <c r="B11" s="1215" t="s">
        <v>324</v>
      </c>
      <c r="C11" s="1216"/>
      <c r="D11" s="1216"/>
      <c r="E11" s="1221"/>
      <c r="F11" s="1221"/>
      <c r="G11" s="1221"/>
      <c r="H11" s="1221"/>
      <c r="I11" s="1221"/>
      <c r="J11" s="1221"/>
      <c r="K11" s="1221"/>
      <c r="L11" s="1221"/>
      <c r="M11" s="1221"/>
      <c r="N11" s="1221"/>
      <c r="O11" s="1221"/>
      <c r="P11" s="1221"/>
      <c r="Q11" s="1221"/>
      <c r="R11" s="1221"/>
      <c r="S11" s="1221"/>
      <c r="T11" s="1221"/>
      <c r="U11" s="1221"/>
      <c r="V11" s="1221"/>
      <c r="W11" s="1221"/>
      <c r="X11" s="1221"/>
      <c r="Y11" s="1221"/>
      <c r="Z11" s="1222"/>
      <c r="BA11" s="746"/>
      <c r="BB11" s="746"/>
      <c r="BC11" s="746"/>
      <c r="BD11" s="746"/>
    </row>
    <row r="12" spans="1:56" outlineLevel="1">
      <c r="B12" s="1215" t="s">
        <v>325</v>
      </c>
      <c r="C12" s="1216"/>
      <c r="D12" s="1216"/>
      <c r="E12" s="1221"/>
      <c r="F12" s="1221"/>
      <c r="G12" s="1221"/>
      <c r="H12" s="1221"/>
      <c r="I12" s="1221"/>
      <c r="J12" s="1221"/>
      <c r="K12" s="1221"/>
      <c r="L12" s="1221"/>
      <c r="M12" s="1221"/>
      <c r="N12" s="1221"/>
      <c r="O12" s="1221"/>
      <c r="P12" s="1221"/>
      <c r="Q12" s="1221"/>
      <c r="R12" s="1221"/>
      <c r="S12" s="1221"/>
      <c r="T12" s="1221"/>
      <c r="U12" s="1221"/>
      <c r="V12" s="1221"/>
      <c r="W12" s="1221"/>
      <c r="X12" s="1221"/>
      <c r="Y12" s="1221"/>
      <c r="Z12" s="1222"/>
      <c r="BA12" s="746"/>
      <c r="BB12" s="746"/>
      <c r="BC12" s="746"/>
      <c r="BD12" s="746"/>
    </row>
    <row r="13" spans="1:56" outlineLevel="1">
      <c r="B13" s="1215" t="s">
        <v>326</v>
      </c>
      <c r="C13" s="1216"/>
      <c r="D13" s="1216"/>
      <c r="E13" s="1223" t="str">
        <f>IFERROR(E11/E12,"")</f>
        <v/>
      </c>
      <c r="F13" s="1223" t="str">
        <f>IFERROR(F11/F12,"")</f>
        <v/>
      </c>
      <c r="G13" s="1223" t="str">
        <f>IFERROR(G11/G12,"")</f>
        <v/>
      </c>
      <c r="H13" s="1223" t="str">
        <f>IFERROR(H11/H12,"")</f>
        <v/>
      </c>
      <c r="I13" s="1223"/>
      <c r="J13" s="1223"/>
      <c r="K13" s="1223" t="str">
        <f>IFERROR(K11/K12,"")</f>
        <v/>
      </c>
      <c r="L13" s="1223"/>
      <c r="M13" s="1223"/>
      <c r="N13" s="1223"/>
      <c r="O13" s="1223" t="str">
        <f>IFERROR(O11/O12,"")</f>
        <v/>
      </c>
      <c r="P13" s="1223"/>
      <c r="Q13" s="1223"/>
      <c r="R13" s="1223"/>
      <c r="S13" s="1223" t="str">
        <f>IFERROR(S11/S12,"")</f>
        <v/>
      </c>
      <c r="T13" s="1223"/>
      <c r="U13" s="1223"/>
      <c r="V13" s="1223"/>
      <c r="W13" s="1223" t="str">
        <f>IFERROR(W11/W12,"")</f>
        <v/>
      </c>
      <c r="X13" s="1223"/>
      <c r="Y13" s="1223"/>
      <c r="Z13" s="1224"/>
      <c r="BA13" s="746"/>
      <c r="BB13" s="746"/>
      <c r="BC13" s="746"/>
      <c r="BD13" s="746"/>
    </row>
    <row r="14" spans="1:56" outlineLevel="1">
      <c r="B14" s="1215" t="s">
        <v>671</v>
      </c>
      <c r="C14" s="1216"/>
      <c r="D14" s="1216"/>
      <c r="E14" s="1213"/>
      <c r="F14" s="1213"/>
      <c r="G14" s="1213"/>
      <c r="H14" s="1213"/>
      <c r="I14" s="1213"/>
      <c r="J14" s="1213"/>
      <c r="K14" s="1213"/>
      <c r="L14" s="1213"/>
      <c r="M14" s="1213"/>
      <c r="N14" s="1213"/>
      <c r="O14" s="1213"/>
      <c r="P14" s="1213"/>
      <c r="Q14" s="1213"/>
      <c r="R14" s="1213"/>
      <c r="S14" s="1213"/>
      <c r="T14" s="1213"/>
      <c r="U14" s="1213"/>
      <c r="V14" s="1213"/>
      <c r="W14" s="1213"/>
      <c r="X14" s="1213"/>
      <c r="Y14" s="1213"/>
      <c r="Z14" s="1214"/>
      <c r="BA14" s="746"/>
      <c r="BB14" s="746"/>
      <c r="BC14" s="746"/>
      <c r="BD14" s="746"/>
    </row>
    <row r="15" spans="1:56" outlineLevel="1">
      <c r="B15" s="1215" t="s">
        <v>672</v>
      </c>
      <c r="C15" s="1216"/>
      <c r="D15" s="1216"/>
      <c r="E15" s="1213"/>
      <c r="F15" s="1213"/>
      <c r="G15" s="1213"/>
      <c r="H15" s="1213"/>
      <c r="I15" s="1213"/>
      <c r="J15" s="1213"/>
      <c r="K15" s="1213"/>
      <c r="L15" s="1213"/>
      <c r="M15" s="1213"/>
      <c r="N15" s="1213"/>
      <c r="O15" s="1213"/>
      <c r="P15" s="1213"/>
      <c r="Q15" s="1213"/>
      <c r="R15" s="1213"/>
      <c r="S15" s="1213"/>
      <c r="T15" s="1213"/>
      <c r="U15" s="1213"/>
      <c r="V15" s="1213"/>
      <c r="W15" s="1213"/>
      <c r="X15" s="1213"/>
      <c r="Y15" s="1213"/>
      <c r="Z15" s="1214"/>
      <c r="BA15" s="746"/>
      <c r="BB15" s="746"/>
      <c r="BC15" s="746"/>
      <c r="BD15" s="746"/>
    </row>
    <row r="16" spans="1:56" outlineLevel="1">
      <c r="B16" s="1215" t="s">
        <v>673</v>
      </c>
      <c r="C16" s="1216"/>
      <c r="D16" s="1216"/>
      <c r="E16" s="1227"/>
      <c r="F16" s="1227"/>
      <c r="G16" s="1227"/>
      <c r="H16" s="1227"/>
      <c r="I16" s="1227"/>
      <c r="J16" s="1227"/>
      <c r="K16" s="1227"/>
      <c r="L16" s="1227"/>
      <c r="M16" s="1227"/>
      <c r="N16" s="1227"/>
      <c r="O16" s="1227"/>
      <c r="P16" s="1227"/>
      <c r="Q16" s="1227"/>
      <c r="R16" s="1227"/>
      <c r="S16" s="1227"/>
      <c r="T16" s="1227"/>
      <c r="U16" s="1227"/>
      <c r="V16" s="1227"/>
      <c r="W16" s="1227"/>
      <c r="X16" s="1227"/>
      <c r="Y16" s="1227"/>
      <c r="Z16" s="1228"/>
      <c r="BA16" s="746"/>
      <c r="BB16" s="746"/>
      <c r="BC16" s="746"/>
      <c r="BD16" s="746"/>
    </row>
    <row r="17" spans="1:56" outlineLevel="1">
      <c r="B17" s="1215" t="s">
        <v>674</v>
      </c>
      <c r="C17" s="1216"/>
      <c r="D17" s="1216"/>
      <c r="E17" s="1227"/>
      <c r="F17" s="1227"/>
      <c r="G17" s="1227"/>
      <c r="H17" s="1227"/>
      <c r="I17" s="1227"/>
      <c r="J17" s="1227"/>
      <c r="K17" s="1227"/>
      <c r="L17" s="1227"/>
      <c r="M17" s="1227"/>
      <c r="N17" s="1227"/>
      <c r="O17" s="1227"/>
      <c r="P17" s="1227"/>
      <c r="Q17" s="1227"/>
      <c r="R17" s="1227"/>
      <c r="S17" s="1227"/>
      <c r="T17" s="1227"/>
      <c r="U17" s="1227"/>
      <c r="V17" s="1227"/>
      <c r="W17" s="1227"/>
      <c r="X17" s="1227"/>
      <c r="Y17" s="1227"/>
      <c r="Z17" s="1228"/>
      <c r="BA17" s="746"/>
      <c r="BB17" s="746"/>
      <c r="BC17" s="746"/>
      <c r="BD17" s="746"/>
    </row>
    <row r="18" spans="1:56" outlineLevel="1">
      <c r="B18" s="1215" t="s">
        <v>675</v>
      </c>
      <c r="C18" s="1216"/>
      <c r="D18" s="1216"/>
      <c r="E18" s="1227"/>
      <c r="F18" s="1227"/>
      <c r="G18" s="1227"/>
      <c r="H18" s="1227"/>
      <c r="I18" s="1227"/>
      <c r="J18" s="1227"/>
      <c r="K18" s="1227"/>
      <c r="L18" s="1227"/>
      <c r="M18" s="1227"/>
      <c r="N18" s="1227"/>
      <c r="O18" s="1227"/>
      <c r="P18" s="1227"/>
      <c r="Q18" s="1227"/>
      <c r="R18" s="1227"/>
      <c r="S18" s="1227"/>
      <c r="T18" s="1227"/>
      <c r="U18" s="1227"/>
      <c r="V18" s="1227"/>
      <c r="W18" s="1227"/>
      <c r="X18" s="1227"/>
      <c r="Y18" s="1227"/>
      <c r="Z18" s="1228"/>
      <c r="BA18" s="746"/>
      <c r="BB18" s="746"/>
      <c r="BC18" s="746"/>
      <c r="BD18" s="746"/>
    </row>
    <row r="19" spans="1:56" outlineLevel="1">
      <c r="B19" s="1215" t="s">
        <v>676</v>
      </c>
      <c r="C19" s="1216"/>
      <c r="D19" s="1216"/>
      <c r="E19" s="1227"/>
      <c r="F19" s="1227"/>
      <c r="G19" s="1227"/>
      <c r="H19" s="1227"/>
      <c r="I19" s="1227"/>
      <c r="J19" s="1227"/>
      <c r="K19" s="1227"/>
      <c r="L19" s="1227"/>
      <c r="M19" s="1227"/>
      <c r="N19" s="1227"/>
      <c r="O19" s="1227"/>
      <c r="P19" s="1227"/>
      <c r="Q19" s="1227"/>
      <c r="R19" s="1227"/>
      <c r="S19" s="1227"/>
      <c r="T19" s="1227"/>
      <c r="U19" s="1227"/>
      <c r="V19" s="1227"/>
      <c r="W19" s="1227"/>
      <c r="X19" s="1227"/>
      <c r="Y19" s="1227"/>
      <c r="Z19" s="1228"/>
      <c r="BA19" s="746"/>
      <c r="BB19" s="746"/>
      <c r="BC19" s="746"/>
      <c r="BD19" s="746"/>
    </row>
    <row r="20" spans="1:56" outlineLevel="1">
      <c r="B20" s="1215" t="s">
        <v>677</v>
      </c>
      <c r="C20" s="1216"/>
      <c r="D20" s="1216"/>
      <c r="E20" s="1227"/>
      <c r="F20" s="1227"/>
      <c r="G20" s="1227"/>
      <c r="H20" s="1227"/>
      <c r="I20" s="1227"/>
      <c r="J20" s="1227"/>
      <c r="K20" s="1227"/>
      <c r="L20" s="1227"/>
      <c r="M20" s="1227"/>
      <c r="N20" s="1227"/>
      <c r="O20" s="1227"/>
      <c r="P20" s="1227"/>
      <c r="Q20" s="1227"/>
      <c r="R20" s="1227"/>
      <c r="S20" s="1227"/>
      <c r="T20" s="1227"/>
      <c r="U20" s="1227"/>
      <c r="V20" s="1227"/>
      <c r="W20" s="1227"/>
      <c r="X20" s="1227"/>
      <c r="Y20" s="1227"/>
      <c r="Z20" s="1228"/>
      <c r="BA20" s="746"/>
      <c r="BB20" s="746"/>
      <c r="BC20" s="746"/>
      <c r="BD20" s="746"/>
    </row>
    <row r="21" spans="1:56" ht="13.5" outlineLevel="1" thickBot="1">
      <c r="B21" s="1252" t="s">
        <v>307</v>
      </c>
      <c r="C21" s="1253"/>
      <c r="D21" s="1253"/>
      <c r="E21" s="1225"/>
      <c r="F21" s="1225"/>
      <c r="G21" s="1225"/>
      <c r="H21" s="1225"/>
      <c r="I21" s="1225"/>
      <c r="J21" s="1225"/>
      <c r="K21" s="1225"/>
      <c r="L21" s="1225"/>
      <c r="M21" s="1225"/>
      <c r="N21" s="1225"/>
      <c r="O21" s="1225"/>
      <c r="P21" s="1225"/>
      <c r="Q21" s="1225"/>
      <c r="R21" s="1225"/>
      <c r="S21" s="1225"/>
      <c r="T21" s="1225"/>
      <c r="U21" s="1225"/>
      <c r="V21" s="1225"/>
      <c r="W21" s="1225"/>
      <c r="X21" s="1225"/>
      <c r="Y21" s="1225"/>
      <c r="Z21" s="1226"/>
      <c r="BA21" s="746"/>
      <c r="BB21" s="746"/>
      <c r="BC21" s="746"/>
      <c r="BD21" s="746"/>
    </row>
    <row r="22" spans="1:56" ht="13.5" outlineLevel="1" thickBot="1"/>
    <row r="23" spans="1:56" ht="19.5" thickBot="1">
      <c r="A23" s="745"/>
      <c r="B23" s="1249" t="s">
        <v>361</v>
      </c>
      <c r="C23" s="1250"/>
      <c r="D23" s="1250"/>
      <c r="E23" s="1250"/>
      <c r="F23" s="1250"/>
      <c r="G23" s="1250"/>
      <c r="H23" s="1250"/>
      <c r="I23" s="1250"/>
      <c r="J23" s="1250"/>
      <c r="K23" s="1250"/>
      <c r="L23" s="1250"/>
      <c r="M23" s="1250"/>
      <c r="N23" s="1251"/>
      <c r="O23" s="1249" t="s">
        <v>678</v>
      </c>
      <c r="P23" s="1250"/>
      <c r="Q23" s="1250"/>
      <c r="R23" s="1250"/>
      <c r="S23" s="1250"/>
      <c r="T23" s="1250"/>
      <c r="U23" s="1250"/>
      <c r="V23" s="1250"/>
      <c r="W23" s="1250"/>
      <c r="X23" s="1250"/>
      <c r="Y23" s="1250"/>
      <c r="Z23" s="1250"/>
      <c r="AA23" s="1250"/>
      <c r="AB23" s="1250"/>
      <c r="AC23" s="1250"/>
      <c r="AD23" s="1250"/>
      <c r="AE23" s="1250"/>
      <c r="AF23" s="1250"/>
      <c r="AG23" s="1250"/>
      <c r="AH23" s="1250"/>
      <c r="AI23" s="1250"/>
      <c r="AJ23" s="1250"/>
      <c r="AK23" s="1250"/>
      <c r="AL23" s="1250"/>
      <c r="AM23" s="1250"/>
      <c r="AN23" s="1250"/>
      <c r="AO23" s="1250"/>
      <c r="AP23" s="1250"/>
      <c r="AQ23" s="1250"/>
      <c r="AR23" s="1250"/>
      <c r="AS23" s="1250"/>
      <c r="AT23" s="1250"/>
      <c r="AU23" s="1250"/>
      <c r="AV23" s="1250"/>
      <c r="AW23" s="1250"/>
      <c r="AX23" s="1250"/>
      <c r="AY23" s="1250"/>
      <c r="AZ23" s="1250"/>
      <c r="BA23" s="1250"/>
      <c r="BB23" s="1250"/>
      <c r="BC23" s="1251"/>
    </row>
    <row r="24" spans="1:56" s="749" customFormat="1" ht="15">
      <c r="A24" s="748"/>
      <c r="B24" s="1243" t="s">
        <v>365</v>
      </c>
      <c r="C24" s="1229" t="s">
        <v>679</v>
      </c>
      <c r="D24" s="1229" t="s">
        <v>680</v>
      </c>
      <c r="E24" s="1231" t="s">
        <v>681</v>
      </c>
      <c r="F24" s="1245" t="s">
        <v>682</v>
      </c>
      <c r="G24" s="1245" t="s">
        <v>14</v>
      </c>
      <c r="H24" s="1229" t="s">
        <v>683</v>
      </c>
      <c r="I24" s="1247" t="s">
        <v>684</v>
      </c>
      <c r="J24" s="1229" t="s">
        <v>685</v>
      </c>
      <c r="K24" s="1231" t="s">
        <v>686</v>
      </c>
      <c r="L24" s="1233" t="s">
        <v>687</v>
      </c>
      <c r="M24" s="1234"/>
      <c r="N24" s="1235" t="s">
        <v>688</v>
      </c>
      <c r="O24" s="1237" t="s">
        <v>689</v>
      </c>
      <c r="P24" s="1237"/>
      <c r="Q24" s="1238"/>
      <c r="R24" s="1239"/>
      <c r="S24" s="1240"/>
      <c r="T24" s="1241"/>
      <c r="U24" s="1242"/>
      <c r="V24" s="1254" t="e">
        <f>EDATE(S24,-1)</f>
        <v>#NUM!</v>
      </c>
      <c r="W24" s="1241"/>
      <c r="X24" s="1242"/>
      <c r="Y24" s="1254" t="e">
        <f>EDATE(V24,-1)</f>
        <v>#NUM!</v>
      </c>
      <c r="Z24" s="1241"/>
      <c r="AA24" s="1242"/>
      <c r="AB24" s="1254" t="e">
        <f>EDATE(Y24,-1)</f>
        <v>#NUM!</v>
      </c>
      <c r="AC24" s="1241"/>
      <c r="AD24" s="1242"/>
      <c r="AE24" s="1254" t="e">
        <f>EDATE(AB24,-1)</f>
        <v>#NUM!</v>
      </c>
      <c r="AF24" s="1241"/>
      <c r="AG24" s="1242"/>
      <c r="AH24" s="1254" t="e">
        <f>EDATE(AE24,-1)</f>
        <v>#NUM!</v>
      </c>
      <c r="AI24" s="1241"/>
      <c r="AJ24" s="1242"/>
      <c r="AK24" s="1254" t="e">
        <f>EDATE(AH24,-1)</f>
        <v>#NUM!</v>
      </c>
      <c r="AL24" s="1241"/>
      <c r="AM24" s="1242"/>
      <c r="AN24" s="1254" t="e">
        <f>EDATE(AK24,-1)</f>
        <v>#NUM!</v>
      </c>
      <c r="AO24" s="1241"/>
      <c r="AP24" s="1242"/>
      <c r="AQ24" s="1254" t="e">
        <f>EDATE(AN24,-1)</f>
        <v>#NUM!</v>
      </c>
      <c r="AR24" s="1241"/>
      <c r="AS24" s="1242"/>
      <c r="AT24" s="1254" t="e">
        <f>EDATE(AQ24,-1)</f>
        <v>#NUM!</v>
      </c>
      <c r="AU24" s="1241"/>
      <c r="AV24" s="1242"/>
      <c r="AW24" s="1254" t="e">
        <f>EDATE(AT24,-1)</f>
        <v>#NUM!</v>
      </c>
      <c r="AX24" s="1241"/>
      <c r="AY24" s="1242"/>
      <c r="AZ24" s="1254" t="e">
        <f>EDATE(AW24,-1)</f>
        <v>#NUM!</v>
      </c>
      <c r="BA24" s="1241"/>
      <c r="BB24" s="1242"/>
      <c r="BC24" s="1255" t="s">
        <v>690</v>
      </c>
      <c r="BD24" s="748"/>
    </row>
    <row r="25" spans="1:56" s="749" customFormat="1" ht="45">
      <c r="A25" s="747"/>
      <c r="B25" s="1244"/>
      <c r="C25" s="1230"/>
      <c r="D25" s="1230"/>
      <c r="E25" s="1232"/>
      <c r="F25" s="1246"/>
      <c r="G25" s="1246"/>
      <c r="H25" s="1230"/>
      <c r="I25" s="1248"/>
      <c r="J25" s="1230"/>
      <c r="K25" s="1232"/>
      <c r="L25" s="1233"/>
      <c r="M25" s="1234"/>
      <c r="N25" s="1236"/>
      <c r="O25" s="753" t="s">
        <v>691</v>
      </c>
      <c r="P25" s="753" t="s">
        <v>692</v>
      </c>
      <c r="Q25" s="754" t="s">
        <v>693</v>
      </c>
      <c r="R25" s="755" t="s">
        <v>694</v>
      </c>
      <c r="S25" s="756" t="s">
        <v>695</v>
      </c>
      <c r="T25" s="757" t="s">
        <v>14</v>
      </c>
      <c r="U25" s="755" t="s">
        <v>696</v>
      </c>
      <c r="V25" s="758" t="s">
        <v>695</v>
      </c>
      <c r="W25" s="757" t="s">
        <v>14</v>
      </c>
      <c r="X25" s="755" t="s">
        <v>696</v>
      </c>
      <c r="Y25" s="758" t="s">
        <v>695</v>
      </c>
      <c r="Z25" s="757" t="s">
        <v>14</v>
      </c>
      <c r="AA25" s="755" t="s">
        <v>696</v>
      </c>
      <c r="AB25" s="758" t="s">
        <v>695</v>
      </c>
      <c r="AC25" s="757" t="s">
        <v>14</v>
      </c>
      <c r="AD25" s="755" t="s">
        <v>696</v>
      </c>
      <c r="AE25" s="758" t="s">
        <v>695</v>
      </c>
      <c r="AF25" s="757" t="s">
        <v>14</v>
      </c>
      <c r="AG25" s="759" t="s">
        <v>697</v>
      </c>
      <c r="AH25" s="758" t="s">
        <v>695</v>
      </c>
      <c r="AI25" s="757" t="s">
        <v>14</v>
      </c>
      <c r="AJ25" s="755" t="s">
        <v>696</v>
      </c>
      <c r="AK25" s="758" t="s">
        <v>695</v>
      </c>
      <c r="AL25" s="757" t="s">
        <v>14</v>
      </c>
      <c r="AM25" s="755" t="s">
        <v>696</v>
      </c>
      <c r="AN25" s="758" t="s">
        <v>695</v>
      </c>
      <c r="AO25" s="757" t="s">
        <v>14</v>
      </c>
      <c r="AP25" s="755" t="s">
        <v>696</v>
      </c>
      <c r="AQ25" s="758" t="s">
        <v>695</v>
      </c>
      <c r="AR25" s="757" t="s">
        <v>14</v>
      </c>
      <c r="AS25" s="755" t="s">
        <v>696</v>
      </c>
      <c r="AT25" s="758" t="s">
        <v>695</v>
      </c>
      <c r="AU25" s="757" t="s">
        <v>14</v>
      </c>
      <c r="AV25" s="755" t="s">
        <v>696</v>
      </c>
      <c r="AW25" s="758" t="s">
        <v>695</v>
      </c>
      <c r="AX25" s="757" t="s">
        <v>14</v>
      </c>
      <c r="AY25" s="755" t="s">
        <v>696</v>
      </c>
      <c r="AZ25" s="758" t="s">
        <v>695</v>
      </c>
      <c r="BA25" s="757" t="s">
        <v>14</v>
      </c>
      <c r="BB25" s="755" t="s">
        <v>696</v>
      </c>
      <c r="BC25" s="1255"/>
      <c r="BD25" s="748"/>
    </row>
    <row r="26" spans="1:56">
      <c r="B26" s="760"/>
      <c r="C26" s="761"/>
      <c r="D26" s="761"/>
      <c r="E26" s="762"/>
      <c r="F26" s="762"/>
      <c r="G26" s="763"/>
      <c r="H26" s="764"/>
      <c r="I26" s="762"/>
      <c r="J26" s="761"/>
      <c r="K26" s="765" t="str">
        <f ca="1">IFERROR(IF(J26&lt;(TODAY()-H26)/30,"",J26-((TODAY()-H26)/30)+1),"")</f>
        <v/>
      </c>
      <c r="L26" s="766"/>
      <c r="M26" s="767" t="str">
        <f t="shared" ref="M26:M29" ca="1" si="0">IF(OR(L26="Yes",AND(K26&gt;1,K26&lt;&gt;"")),G26,"")</f>
        <v/>
      </c>
      <c r="N26" s="761"/>
      <c r="O26" s="768" t="str">
        <f t="shared" ref="O26:O29" si="1">IF($G26&lt;&gt;"",COUNT($S26,$V26,$Y26,$AB26,$AE26,$AH26,$AK26,$AN26,$AQ26,$AT26,$AW26,$AZ26),"")</f>
        <v/>
      </c>
      <c r="P26" s="768"/>
      <c r="Q26" s="769" t="str">
        <f t="shared" ref="Q26:Q29" si="2">IF($G26&lt;&gt;"",SUM($T26,$W26,$Z26,$AC26,$AF26,$AI26,$AL26,$AO26,$AR26,$AU26,$AX26,$BA26),"")</f>
        <v/>
      </c>
      <c r="R26" s="770" t="str">
        <f t="shared" ref="R26:R29" si="3">IF($G26&lt;&gt;"",IFERROR(AVERAGE($U26,$X26,$AA26,$AD26,$AG26,$AJ26,$AM26,$AP26,$AS26,$AV26,$AY26,$BB26),""),"")</f>
        <v/>
      </c>
      <c r="S26" s="761"/>
      <c r="T26" s="762"/>
      <c r="U26" s="769"/>
      <c r="V26" s="761"/>
      <c r="W26" s="762"/>
      <c r="X26" s="769"/>
      <c r="Y26" s="761"/>
      <c r="Z26" s="762"/>
      <c r="AA26" s="769"/>
      <c r="AB26" s="761"/>
      <c r="AC26" s="762"/>
      <c r="AD26" s="769"/>
      <c r="AE26" s="761"/>
      <c r="AF26" s="762"/>
      <c r="AG26" s="769"/>
      <c r="AH26" s="761"/>
      <c r="AI26" s="762"/>
      <c r="AJ26" s="769"/>
      <c r="AK26" s="761"/>
      <c r="AL26" s="762"/>
      <c r="AM26" s="769"/>
      <c r="AN26" s="761"/>
      <c r="AO26" s="762"/>
      <c r="AP26" s="769"/>
      <c r="AQ26" s="761"/>
      <c r="AR26" s="762"/>
      <c r="AS26" s="769"/>
      <c r="AT26" s="761"/>
      <c r="AU26" s="762"/>
      <c r="AV26" s="769"/>
      <c r="AW26" s="761"/>
      <c r="AX26" s="762"/>
      <c r="AY26" s="769"/>
      <c r="AZ26" s="761"/>
      <c r="BA26" s="762"/>
      <c r="BB26" s="769"/>
      <c r="BC26" s="771"/>
    </row>
    <row r="27" spans="1:56">
      <c r="B27" s="760"/>
      <c r="C27" s="772"/>
      <c r="D27" s="761"/>
      <c r="E27" s="773"/>
      <c r="F27" s="762"/>
      <c r="G27" s="774"/>
      <c r="H27" s="775"/>
      <c r="I27" s="773"/>
      <c r="J27" s="772"/>
      <c r="K27" s="765" t="str">
        <f ca="1">IFERROR(IF(J27&lt;(TODAY()-H27)/30,"",J27-((TODAY()-H27)/30)+1),"")</f>
        <v/>
      </c>
      <c r="L27" s="776"/>
      <c r="M27" s="767" t="str">
        <f t="shared" ca="1" si="0"/>
        <v/>
      </c>
      <c r="N27" s="772"/>
      <c r="O27" s="768" t="str">
        <f t="shared" si="1"/>
        <v/>
      </c>
      <c r="P27" s="768"/>
      <c r="Q27" s="769" t="str">
        <f t="shared" si="2"/>
        <v/>
      </c>
      <c r="R27" s="770" t="str">
        <f t="shared" si="3"/>
        <v/>
      </c>
      <c r="S27" s="761"/>
      <c r="T27" s="762"/>
      <c r="U27" s="769"/>
      <c r="V27" s="761"/>
      <c r="W27" s="762"/>
      <c r="X27" s="769"/>
      <c r="Y27" s="761"/>
      <c r="Z27" s="762"/>
      <c r="AA27" s="769"/>
      <c r="AB27" s="761"/>
      <c r="AC27" s="762"/>
      <c r="AD27" s="769"/>
      <c r="AE27" s="761"/>
      <c r="AF27" s="762"/>
      <c r="AG27" s="769"/>
      <c r="AH27" s="761"/>
      <c r="AI27" s="762"/>
      <c r="AJ27" s="769"/>
      <c r="AK27" s="761"/>
      <c r="AL27" s="762"/>
      <c r="AM27" s="769"/>
      <c r="AN27" s="761"/>
      <c r="AO27" s="762"/>
      <c r="AP27" s="769"/>
      <c r="AQ27" s="761"/>
      <c r="AR27" s="762"/>
      <c r="AS27" s="769"/>
      <c r="AT27" s="761"/>
      <c r="AU27" s="762"/>
      <c r="AV27" s="769"/>
      <c r="AW27" s="761"/>
      <c r="AX27" s="762"/>
      <c r="AY27" s="769"/>
      <c r="AZ27" s="761"/>
      <c r="BA27" s="762"/>
      <c r="BB27" s="769"/>
      <c r="BC27" s="777"/>
    </row>
    <row r="28" spans="1:56">
      <c r="B28" s="760"/>
      <c r="C28" s="772"/>
      <c r="D28" s="761"/>
      <c r="E28" s="773"/>
      <c r="F28" s="762"/>
      <c r="G28" s="774"/>
      <c r="H28" s="775"/>
      <c r="I28" s="773"/>
      <c r="J28" s="772"/>
      <c r="K28" s="765" t="str">
        <f ca="1">IFERROR(IF(J28&lt;(TODAY()-H28)/30,"",J28-((TODAY()-H28)/30)+1),"")</f>
        <v/>
      </c>
      <c r="L28" s="776"/>
      <c r="M28" s="767" t="str">
        <f t="shared" ca="1" si="0"/>
        <v/>
      </c>
      <c r="N28" s="772"/>
      <c r="O28" s="768" t="str">
        <f t="shared" si="1"/>
        <v/>
      </c>
      <c r="P28" s="768"/>
      <c r="Q28" s="769" t="str">
        <f t="shared" si="2"/>
        <v/>
      </c>
      <c r="R28" s="769" t="str">
        <f t="shared" si="3"/>
        <v/>
      </c>
      <c r="S28" s="761"/>
      <c r="T28" s="762"/>
      <c r="U28" s="769"/>
      <c r="V28" s="761"/>
      <c r="W28" s="762"/>
      <c r="X28" s="769"/>
      <c r="Y28" s="761"/>
      <c r="Z28" s="762"/>
      <c r="AA28" s="769"/>
      <c r="AB28" s="761"/>
      <c r="AC28" s="762"/>
      <c r="AD28" s="769"/>
      <c r="AE28" s="761"/>
      <c r="AF28" s="762"/>
      <c r="AG28" s="769"/>
      <c r="AH28" s="761"/>
      <c r="AI28" s="762"/>
      <c r="AJ28" s="769"/>
      <c r="AK28" s="761"/>
      <c r="AL28" s="762"/>
      <c r="AM28" s="769"/>
      <c r="AN28" s="761"/>
      <c r="AO28" s="762"/>
      <c r="AP28" s="769"/>
      <c r="AQ28" s="761"/>
      <c r="AR28" s="762"/>
      <c r="AS28" s="769"/>
      <c r="AT28" s="761"/>
      <c r="AU28" s="762"/>
      <c r="AV28" s="769"/>
      <c r="AW28" s="761"/>
      <c r="AX28" s="762"/>
      <c r="AY28" s="769"/>
      <c r="AZ28" s="761"/>
      <c r="BA28" s="762"/>
      <c r="BB28" s="769"/>
      <c r="BC28" s="777"/>
    </row>
    <row r="29" spans="1:56" ht="13.5" thickBot="1">
      <c r="B29" s="760"/>
      <c r="C29" s="772"/>
      <c r="D29" s="761"/>
      <c r="E29" s="773"/>
      <c r="F29" s="762"/>
      <c r="G29" s="774"/>
      <c r="H29" s="775"/>
      <c r="I29" s="773"/>
      <c r="J29" s="772"/>
      <c r="K29" s="765" t="str">
        <f ca="1">IFERROR(IF(J29&lt;(TODAY()-H29)/30,"",J29-((TODAY()-H29)/30)+1),"")</f>
        <v/>
      </c>
      <c r="L29" s="776"/>
      <c r="M29" s="767" t="str">
        <f t="shared" ca="1" si="0"/>
        <v/>
      </c>
      <c r="N29" s="772"/>
      <c r="O29" s="768" t="str">
        <f t="shared" si="1"/>
        <v/>
      </c>
      <c r="P29" s="768"/>
      <c r="Q29" s="769" t="str">
        <f t="shared" si="2"/>
        <v/>
      </c>
      <c r="R29" s="769" t="str">
        <f t="shared" si="3"/>
        <v/>
      </c>
      <c r="S29" s="761"/>
      <c r="T29" s="762"/>
      <c r="U29" s="769"/>
      <c r="V29" s="761"/>
      <c r="W29" s="762"/>
      <c r="X29" s="769"/>
      <c r="Y29" s="761"/>
      <c r="Z29" s="762"/>
      <c r="AA29" s="769"/>
      <c r="AB29" s="761"/>
      <c r="AC29" s="762"/>
      <c r="AD29" s="769"/>
      <c r="AE29" s="761"/>
      <c r="AF29" s="762"/>
      <c r="AG29" s="769"/>
      <c r="AH29" s="761"/>
      <c r="AI29" s="762"/>
      <c r="AJ29" s="769"/>
      <c r="AK29" s="761"/>
      <c r="AL29" s="762"/>
      <c r="AM29" s="769"/>
      <c r="AN29" s="761"/>
      <c r="AO29" s="762"/>
      <c r="AP29" s="769"/>
      <c r="AQ29" s="761"/>
      <c r="AR29" s="762"/>
      <c r="AS29" s="769"/>
      <c r="AT29" s="761"/>
      <c r="AU29" s="762"/>
      <c r="AV29" s="769"/>
      <c r="AW29" s="761"/>
      <c r="AX29" s="762"/>
      <c r="AY29" s="769"/>
      <c r="AZ29" s="761"/>
      <c r="BA29" s="762"/>
      <c r="BB29" s="769"/>
      <c r="BC29" s="777"/>
    </row>
    <row r="30" spans="1:56" ht="15.75" thickBot="1">
      <c r="B30" s="779" t="s">
        <v>64</v>
      </c>
      <c r="C30" s="780"/>
      <c r="D30" s="781">
        <f>SUBTOTAL(103,LoanTrack[Column3])</f>
        <v>0</v>
      </c>
      <c r="E30" s="782">
        <f>SUBTOTAL(109,LoanTrack[Column4])</f>
        <v>0</v>
      </c>
      <c r="F30" s="782">
        <f>SUBTOTAL(109,LoanTrack[Column52])</f>
        <v>0</v>
      </c>
      <c r="G30" s="783">
        <f>SUBTOTAL(109,LoanTrack[Column5])</f>
        <v>0</v>
      </c>
      <c r="H30" s="780"/>
      <c r="I30" s="778">
        <f>SUBTOTAL(109,LoanTrack[Column54])</f>
        <v>0</v>
      </c>
      <c r="J30" s="780"/>
      <c r="K30" s="780"/>
      <c r="L30" s="780">
        <f>COUNTIF(L26:L29,"Yes")</f>
        <v>0</v>
      </c>
      <c r="M30" s="782">
        <f ca="1">SUBTOTAL(109,LoanTrack[Column10])</f>
        <v>0</v>
      </c>
      <c r="N30" s="781">
        <f>SUMPRODUCT((N26:N29&lt;&gt;"")/COUNTIF(N26:N29,N26:N29&amp;""))</f>
        <v>0</v>
      </c>
      <c r="O30" s="782">
        <f>SUBTOTAL(109,LoanTrack[Column51])</f>
        <v>0</v>
      </c>
      <c r="P30" s="778">
        <f>SUBTOTAL(109,LoanTrack[Column53])</f>
        <v>0</v>
      </c>
      <c r="Q30" s="782">
        <f>SUBTOTAL(109,LoanTrack[Column50])</f>
        <v>0</v>
      </c>
      <c r="R30" s="782" t="str">
        <f>IFERROR(SUBTOTAL(101,R26:R29),"")</f>
        <v/>
      </c>
      <c r="S30" s="782">
        <f>SUBTOTAL(103,LoanTrack[Column12])</f>
        <v>0</v>
      </c>
      <c r="T30" s="782">
        <f>SUBTOTAL(109,LoanTrack[Column13])</f>
        <v>0</v>
      </c>
      <c r="U30" s="782" t="str">
        <f>IFERROR(SUBTOTAL(101,U26:U29),"")</f>
        <v/>
      </c>
      <c r="V30" s="782">
        <f>SUBTOTAL(103,LoanTrack[Column15])</f>
        <v>0</v>
      </c>
      <c r="W30" s="782">
        <f>SUBTOTAL(109,LoanTrack[Column16])</f>
        <v>0</v>
      </c>
      <c r="X30" s="782" t="str">
        <f>IFERROR(SUBTOTAL(101,X26:X29),"")</f>
        <v/>
      </c>
      <c r="Y30" s="782">
        <f>SUBTOTAL(103,LoanTrack[Column18])</f>
        <v>0</v>
      </c>
      <c r="Z30" s="782">
        <f>SUBTOTAL(109,LoanTrack[Column19])</f>
        <v>0</v>
      </c>
      <c r="AA30" s="782" t="str">
        <f>IFERROR(SUBTOTAL(101,AA26:AA29),"")</f>
        <v/>
      </c>
      <c r="AB30" s="782">
        <f>SUBTOTAL(103,LoanTrack[Column21])</f>
        <v>0</v>
      </c>
      <c r="AC30" s="782">
        <f>SUBTOTAL(109,LoanTrack[Column22])</f>
        <v>0</v>
      </c>
      <c r="AD30" s="782" t="str">
        <f>IFERROR(SUBTOTAL(101,AD26:AD29),"")</f>
        <v/>
      </c>
      <c r="AE30" s="782">
        <f>SUBTOTAL(103,LoanTrack[Column24])</f>
        <v>0</v>
      </c>
      <c r="AF30" s="782">
        <f>SUBTOTAL(109,LoanTrack[Column25])</f>
        <v>0</v>
      </c>
      <c r="AG30" s="782" t="str">
        <f>IFERROR(SUBTOTAL(101,AG26:AG29),"")</f>
        <v/>
      </c>
      <c r="AH30" s="782">
        <f>SUBTOTAL(103,LoanTrack[Column27])</f>
        <v>0</v>
      </c>
      <c r="AI30" s="782">
        <f>SUBTOTAL(109,LoanTrack[Column28])</f>
        <v>0</v>
      </c>
      <c r="AJ30" s="782" t="str">
        <f>IFERROR(SUBTOTAL(101,AJ26:AJ29),"")</f>
        <v/>
      </c>
      <c r="AK30" s="782">
        <f>SUBTOTAL(103,LoanTrack[Column30])</f>
        <v>0</v>
      </c>
      <c r="AL30" s="782">
        <f>SUBTOTAL(109,LoanTrack[Column31])</f>
        <v>0</v>
      </c>
      <c r="AM30" s="782" t="str">
        <f>IFERROR(SUBTOTAL(101,AM26:AM29),"")</f>
        <v/>
      </c>
      <c r="AN30" s="782">
        <f>SUBTOTAL(103,LoanTrack[Column33])</f>
        <v>0</v>
      </c>
      <c r="AO30" s="782">
        <f>SUBTOTAL(109,LoanTrack[Column34])</f>
        <v>0</v>
      </c>
      <c r="AP30" s="782" t="str">
        <f>IFERROR(SUBTOTAL(101,AP26:AP29),"")</f>
        <v/>
      </c>
      <c r="AQ30" s="782">
        <f>SUBTOTAL(103,LoanTrack[Column36])</f>
        <v>0</v>
      </c>
      <c r="AR30" s="782">
        <f>SUBTOTAL(109,LoanTrack[Column37])</f>
        <v>0</v>
      </c>
      <c r="AS30" s="782" t="str">
        <f>IFERROR(SUBTOTAL(101,AS26:AS29),"")</f>
        <v/>
      </c>
      <c r="AT30" s="782">
        <f>SUBTOTAL(103,LoanTrack[Column39])</f>
        <v>0</v>
      </c>
      <c r="AU30" s="782">
        <f>SUBTOTAL(109,LoanTrack[Column40])</f>
        <v>0</v>
      </c>
      <c r="AV30" s="782" t="str">
        <f>IFERROR(SUBTOTAL(101,AV26:AV29),"")</f>
        <v/>
      </c>
      <c r="AW30" s="782">
        <f>SUBTOTAL(103,LoanTrack[Column42])</f>
        <v>0</v>
      </c>
      <c r="AX30" s="782">
        <f>SUBTOTAL(109,LoanTrack[Column43])</f>
        <v>0</v>
      </c>
      <c r="AY30" s="782" t="str">
        <f>IFERROR(SUBTOTAL(101,AY26:AY29),"")</f>
        <v/>
      </c>
      <c r="AZ30" s="782">
        <f>SUBTOTAL(103,LoanTrack[Column45])</f>
        <v>0</v>
      </c>
      <c r="BA30" s="782">
        <f>SUBTOTAL(109,LoanTrack[Column46])</f>
        <v>0</v>
      </c>
      <c r="BB30" s="782" t="str">
        <f>IFERROR(SUBTOTAL(101,BB26:BB29),"")</f>
        <v/>
      </c>
      <c r="BC30" s="784">
        <f>SUBTOTAL(103,LoanTrack[Column48])</f>
        <v>0</v>
      </c>
    </row>
  </sheetData>
  <mergeCells count="162">
    <mergeCell ref="AQ24:AS24"/>
    <mergeCell ref="AT24:AV24"/>
    <mergeCell ref="AW24:AY24"/>
    <mergeCell ref="AZ24:BB24"/>
    <mergeCell ref="BC24:BC25"/>
    <mergeCell ref="V24:X24"/>
    <mergeCell ref="Y24:AA24"/>
    <mergeCell ref="AB24:AD24"/>
    <mergeCell ref="AE24:AG24"/>
    <mergeCell ref="AN24:AP24"/>
    <mergeCell ref="AH24:AJ24"/>
    <mergeCell ref="AK24:AM24"/>
    <mergeCell ref="J24:J25"/>
    <mergeCell ref="K24:K25"/>
    <mergeCell ref="L24:M25"/>
    <mergeCell ref="N24:N25"/>
    <mergeCell ref="O24:R24"/>
    <mergeCell ref="S24:U24"/>
    <mergeCell ref="B20:D20"/>
    <mergeCell ref="E20:G20"/>
    <mergeCell ref="H20:J20"/>
    <mergeCell ref="K20:N20"/>
    <mergeCell ref="O20:R20"/>
    <mergeCell ref="S20:V20"/>
    <mergeCell ref="B24:B25"/>
    <mergeCell ref="C24:C25"/>
    <mergeCell ref="D24:D25"/>
    <mergeCell ref="E24:E25"/>
    <mergeCell ref="F24:F25"/>
    <mergeCell ref="G24:G25"/>
    <mergeCell ref="H24:H25"/>
    <mergeCell ref="I24:I25"/>
    <mergeCell ref="B23:N23"/>
    <mergeCell ref="O23:BC23"/>
    <mergeCell ref="W20:Z20"/>
    <mergeCell ref="B21:D21"/>
    <mergeCell ref="K19:N19"/>
    <mergeCell ref="O19:R19"/>
    <mergeCell ref="S19:V19"/>
    <mergeCell ref="W19:Z19"/>
    <mergeCell ref="B18:D18"/>
    <mergeCell ref="E18:G18"/>
    <mergeCell ref="H18:J18"/>
    <mergeCell ref="K18:N18"/>
    <mergeCell ref="O18:R18"/>
    <mergeCell ref="S18:V18"/>
    <mergeCell ref="E21:G21"/>
    <mergeCell ref="H21:J21"/>
    <mergeCell ref="K21:N21"/>
    <mergeCell ref="O21:R21"/>
    <mergeCell ref="S21:V21"/>
    <mergeCell ref="W21:Z21"/>
    <mergeCell ref="W16:Z16"/>
    <mergeCell ref="B17:D17"/>
    <mergeCell ref="E17:G17"/>
    <mergeCell ref="H17:J17"/>
    <mergeCell ref="K17:N17"/>
    <mergeCell ref="O17:R17"/>
    <mergeCell ref="S17:V17"/>
    <mergeCell ref="W17:Z17"/>
    <mergeCell ref="B16:D16"/>
    <mergeCell ref="E16:G16"/>
    <mergeCell ref="H16:J16"/>
    <mergeCell ref="K16:N16"/>
    <mergeCell ref="O16:R16"/>
    <mergeCell ref="S16:V16"/>
    <mergeCell ref="W18:Z18"/>
    <mergeCell ref="B19:D19"/>
    <mergeCell ref="E19:G19"/>
    <mergeCell ref="H19:J19"/>
    <mergeCell ref="W14:Z14"/>
    <mergeCell ref="B15:D15"/>
    <mergeCell ref="E15:G15"/>
    <mergeCell ref="H15:J15"/>
    <mergeCell ref="K15:N15"/>
    <mergeCell ref="O15:R15"/>
    <mergeCell ref="S15:V15"/>
    <mergeCell ref="W15:Z15"/>
    <mergeCell ref="B14:D14"/>
    <mergeCell ref="E14:G14"/>
    <mergeCell ref="H14:J14"/>
    <mergeCell ref="K14:N14"/>
    <mergeCell ref="O14:R14"/>
    <mergeCell ref="S14:V14"/>
    <mergeCell ref="W12:Z12"/>
    <mergeCell ref="B13:D13"/>
    <mergeCell ref="E13:G13"/>
    <mergeCell ref="H13:J13"/>
    <mergeCell ref="K13:N13"/>
    <mergeCell ref="O13:R13"/>
    <mergeCell ref="S13:V13"/>
    <mergeCell ref="W13:Z13"/>
    <mergeCell ref="B12:D12"/>
    <mergeCell ref="E12:G12"/>
    <mergeCell ref="H12:J12"/>
    <mergeCell ref="K12:N12"/>
    <mergeCell ref="O12:R12"/>
    <mergeCell ref="S12:V12"/>
    <mergeCell ref="W10:Z10"/>
    <mergeCell ref="B11:D11"/>
    <mergeCell ref="E11:G11"/>
    <mergeCell ref="H11:J11"/>
    <mergeCell ref="K11:N11"/>
    <mergeCell ref="O11:R11"/>
    <mergeCell ref="S11:V11"/>
    <mergeCell ref="W11:Z11"/>
    <mergeCell ref="B10:D10"/>
    <mergeCell ref="E10:G10"/>
    <mergeCell ref="H10:J10"/>
    <mergeCell ref="K10:N10"/>
    <mergeCell ref="O10:R10"/>
    <mergeCell ref="S10:V10"/>
    <mergeCell ref="W8:Z8"/>
    <mergeCell ref="B9:D9"/>
    <mergeCell ref="E9:G9"/>
    <mergeCell ref="H9:J9"/>
    <mergeCell ref="K9:N9"/>
    <mergeCell ref="O9:R9"/>
    <mergeCell ref="S9:V9"/>
    <mergeCell ref="W9:Z9"/>
    <mergeCell ref="B8:D8"/>
    <mergeCell ref="E8:G8"/>
    <mergeCell ref="H8:J8"/>
    <mergeCell ref="K8:N8"/>
    <mergeCell ref="O8:R8"/>
    <mergeCell ref="S8:V8"/>
    <mergeCell ref="W6:Z6"/>
    <mergeCell ref="B7:D7"/>
    <mergeCell ref="E7:G7"/>
    <mergeCell ref="H7:J7"/>
    <mergeCell ref="K7:N7"/>
    <mergeCell ref="O7:R7"/>
    <mergeCell ref="S7:V7"/>
    <mergeCell ref="W7:Z7"/>
    <mergeCell ref="B6:D6"/>
    <mergeCell ref="E6:G6"/>
    <mergeCell ref="H6:J6"/>
    <mergeCell ref="K6:N6"/>
    <mergeCell ref="O6:R6"/>
    <mergeCell ref="S6:V6"/>
    <mergeCell ref="B5:D5"/>
    <mergeCell ref="E5:G5"/>
    <mergeCell ref="H5:J5"/>
    <mergeCell ref="K5:N5"/>
    <mergeCell ref="O5:R5"/>
    <mergeCell ref="S5:V5"/>
    <mergeCell ref="W5:Z5"/>
    <mergeCell ref="B4:D4"/>
    <mergeCell ref="E4:G4"/>
    <mergeCell ref="H4:J4"/>
    <mergeCell ref="K4:N4"/>
    <mergeCell ref="O4:R4"/>
    <mergeCell ref="S4:V4"/>
    <mergeCell ref="B2:Z2"/>
    <mergeCell ref="B3:D3"/>
    <mergeCell ref="E3:G3"/>
    <mergeCell ref="H3:J3"/>
    <mergeCell ref="K3:N3"/>
    <mergeCell ref="O3:R3"/>
    <mergeCell ref="S3:V3"/>
    <mergeCell ref="W3:Z3"/>
    <mergeCell ref="W4:Z4"/>
  </mergeCells>
  <dataValidations count="2">
    <dataValidation type="whole" allowBlank="1" showInputMessage="1" showErrorMessage="1" errorTitle="Error" error="Not a valid Date" promptTitle="Date" prompt="Insert a date (DD)" sqref="S65560:S65565 S131096:S131101 S196632:S196637 S262168:S262173 S327704:S327709 S393240:S393245 S458776:S458781 S524312:S524317 S589848:S589853 S655384:S655389 S720920:S720925 S786456:S786461 S851992:S851997 S917528:S917533 S983064:S983069 V65560:V65565 V131096:V131101 V196632:V196637 V262168:V262173 V327704:V327709 V393240:V393245 V458776:V458781 V524312:V524317 V589848:V589853 V655384:V655389 V720920:V720925 V786456:V786461 V851992:V851997 V917528:V917533 V983064:V983069 Y65560:Y65565 Y131096:Y131101 Y196632:Y196637 Y262168:Y262173 Y327704:Y327709 Y393240:Y393245 Y458776:Y458781 Y524312:Y524317 Y589848:Y589853 Y655384:Y655389 Y720920:Y720925 Y786456:Y786461 Y851992:Y851997 Y917528:Y917533 Y983064:Y983069 AB65560:AB65565 AB131096:AB131101 AB196632:AB196637 AB262168:AB262173 AB327704:AB327709 AB393240:AB393245 AB458776:AB458781 AB524312:AB524317 AB589848:AB589853 AB655384:AB655389 AB720920:AB720925 AB786456:AB786461 AB851992:AB851997 AB917528:AB917533 AB983064:AB983069 AE65560:AE65565 AE131096:AE131101 AE196632:AE196637 AE262168:AE262173 AE327704:AE327709 AE393240:AE393245 AE458776:AE458781 AE524312:AE524317 AE589848:AE589853 AE655384:AE655389 AE720920:AE720925 AE786456:AE786461 AE851992:AE851997 AE917528:AE917533 AE983064:AE983069 AH65560:AH65565 AH131096:AH131101 AH196632:AH196637 AH262168:AH262173 AH327704:AH327709 AH393240:AH393245 AH458776:AH458781 AH524312:AH524317 AH589848:AH589853 AH655384:AH655389 AH720920:AH720925 AH786456:AH786461 AH851992:AH851997 AH917528:AH917533 AH983064:AH983069 AK65560:AK65565 AK131096:AK131101 AK196632:AK196637 AK262168:AK262173 AK327704:AK327709 AK393240:AK393245 AK458776:AK458781 AK524312:AK524317 AK589848:AK589853 AK655384:AK655389 AK720920:AK720925 AK786456:AK786461 AK851992:AK851997 AK917528:AK917533 AK983064:AK983069 AN65560:AN65565 AN131096:AN131101 AN196632:AN196637 AN262168:AN262173 AN327704:AN327709 AN393240:AN393245 AN458776:AN458781 AN524312:AN524317 AN589848:AN589853 AN655384:AN655389 AN720920:AN720925 AN786456:AN786461 AN851992:AN851997 AN917528:AN917533 AN983064:AN983069 AQ65560:AQ65565 AQ131096:AQ131101 AQ196632:AQ196637 AQ262168:AQ262173 AQ327704:AQ327709 AQ393240:AQ393245 AQ458776:AQ458781 AQ524312:AQ524317 AQ589848:AQ589853 AQ655384:AQ655389 AQ720920:AQ720925 AQ786456:AQ786461 AQ851992:AQ851997 AQ917528:AQ917533 AQ983064:AQ983069 AT65560:AT65565 AT131096:AT131101 AT196632:AT196637 AT262168:AT262173 AT327704:AT327709 AT393240:AT393245 AT458776:AT458781 AT524312:AT524317 AT589848:AT589853 AT655384:AT655389 AT720920:AT720925 AT786456:AT786461 AT851992:AT851997 AT917528:AT917533 AT983064:AT983069 AW65560:AW65565 AW131096:AW131101 AW196632:AW196637 AW262168:AW262173 AW327704:AW327709 AW393240:AW393245 AW458776:AW458781 AW524312:AW524317 AW589848:AW589853 AW655384:AW655389 AW720920:AW720925 AW786456:AW786461 AW851992:AW851997 AW917528:AW917533 AW983064:AW983069 AZ65560:AZ65565 AZ131096:AZ131101 AZ196632:AZ196637 AZ262168:AZ262173 AZ327704:AZ327709 AZ393240:AZ393245 AZ458776:AZ458781 AZ524312:AZ524317 AZ589848:AZ589853 AZ655384:AZ655389 AZ720920:AZ720925 AZ786456:AZ786461 AZ851992:AZ851997 AZ917528:AZ917533 AZ983064:AZ983069 AZ26:AZ29 AW26:AW29 AT26:AT29 AQ26:AQ29 AN26:AN29 AK26:AK29 AH26:AH29 AE26:AE29 AB26:AB29 Y26:Y29 V26:V29 S26:S29" xr:uid="{E929626B-E9CF-4188-96C9-29BA0D447309}">
      <formula1>1</formula1>
      <formula2>31</formula2>
    </dataValidation>
    <dataValidation type="list" allowBlank="1" showInputMessage="1" showErrorMessage="1" sqref="C65560:C65565 C131096:C131101 C196632:C196637 C262168:C262173 C327704:C327709 C393240:C393245 C458776:C458781 C524312:C524317 C589848:C589853 C655384:C655389 C720920:C720925 C786456:C786461 C851992:C851997 C917528:C917533 C983064:C983069" xr:uid="{17680B5E-63BF-4999-B1D2-A5328662A028}">
      <formula1>"Home Loan, LAP,Vehicle Loan,CVL, Personal Loan,Business Loan, CC/OD,Term Loan,Machinery Loan,Education Loan"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AEC2-FF02-4C12-ACF9-67827D95D850}">
  <sheetPr codeName="Sheet16">
    <tabColor theme="3" tint="-0.499984740745262"/>
  </sheetPr>
  <dimension ref="B1:H46"/>
  <sheetViews>
    <sheetView showGridLines="0" showRowColHeaders="0" workbookViewId="0"/>
  </sheetViews>
  <sheetFormatPr defaultRowHeight="14.25" outlineLevelRow="1"/>
  <cols>
    <col min="1" max="1" width="2.375" style="315" customWidth="1"/>
    <col min="2" max="2" width="3.25" style="315" customWidth="1"/>
    <col min="3" max="3" width="11.125" style="314" customWidth="1"/>
    <col min="4" max="7" width="12.875" style="314" customWidth="1"/>
    <col min="8" max="16384" width="9" style="315"/>
  </cols>
  <sheetData>
    <row r="1" spans="2:7" s="314" customFormat="1" ht="13.5" thickBot="1"/>
    <row r="2" spans="2:7" ht="21" customHeight="1" thickBot="1">
      <c r="B2" s="848" t="s">
        <v>380</v>
      </c>
      <c r="C2" s="849"/>
      <c r="D2" s="849"/>
      <c r="E2" s="849"/>
      <c r="F2" s="849"/>
      <c r="G2" s="850"/>
    </row>
    <row r="3" spans="2:7" ht="15" customHeight="1">
      <c r="B3" s="1256" t="s">
        <v>381</v>
      </c>
      <c r="C3" s="1257"/>
      <c r="D3" s="1257"/>
      <c r="E3" s="1258"/>
      <c r="F3" s="1258"/>
      <c r="G3" s="1259"/>
    </row>
    <row r="4" spans="2:7" s="316" customFormat="1" ht="28.5" customHeight="1">
      <c r="B4" s="1260" t="s">
        <v>382</v>
      </c>
      <c r="C4" s="1261"/>
      <c r="D4" s="1261"/>
      <c r="E4" s="1262"/>
      <c r="F4" s="1262"/>
      <c r="G4" s="1263"/>
    </row>
    <row r="5" spans="2:7" s="316" customFormat="1" ht="28.5" customHeight="1">
      <c r="B5" s="1260" t="s">
        <v>698</v>
      </c>
      <c r="C5" s="1261"/>
      <c r="D5" s="1261"/>
      <c r="E5" s="1262"/>
      <c r="F5" s="1262"/>
      <c r="G5" s="1263"/>
    </row>
    <row r="6" spans="2:7" ht="13.5" customHeight="1">
      <c r="B6" s="1264" t="s">
        <v>699</v>
      </c>
      <c r="C6" s="1265"/>
      <c r="D6" s="1265"/>
      <c r="E6" s="1266"/>
      <c r="F6" s="1266"/>
      <c r="G6" s="1267"/>
    </row>
    <row r="7" spans="2:7" ht="13.5" customHeight="1">
      <c r="B7" s="1264" t="s">
        <v>383</v>
      </c>
      <c r="C7" s="1265"/>
      <c r="D7" s="1265"/>
      <c r="E7" s="1266"/>
      <c r="F7" s="1266"/>
      <c r="G7" s="1267"/>
    </row>
    <row r="8" spans="2:7" ht="13.5" customHeight="1">
      <c r="B8" s="1264" t="s">
        <v>385</v>
      </c>
      <c r="C8" s="1265"/>
      <c r="D8" s="1265"/>
      <c r="E8" s="1268"/>
      <c r="F8" s="1266"/>
      <c r="G8" s="1267"/>
    </row>
    <row r="9" spans="2:7" ht="13.5" customHeight="1">
      <c r="B9" s="1264" t="s">
        <v>384</v>
      </c>
      <c r="C9" s="1265"/>
      <c r="D9" s="1265"/>
      <c r="E9" s="1266"/>
      <c r="F9" s="1266"/>
      <c r="G9" s="1267"/>
    </row>
    <row r="10" spans="2:7" ht="36.75" customHeight="1">
      <c r="B10" s="1264" t="s">
        <v>700</v>
      </c>
      <c r="C10" s="1265"/>
      <c r="D10" s="1265"/>
      <c r="E10" s="1262"/>
      <c r="F10" s="1262"/>
      <c r="G10" s="1263"/>
    </row>
    <row r="11" spans="2:7" ht="36.75" customHeight="1">
      <c r="B11" s="1264" t="s">
        <v>701</v>
      </c>
      <c r="C11" s="1265"/>
      <c r="D11" s="1265"/>
      <c r="E11" s="1262"/>
      <c r="F11" s="1262"/>
      <c r="G11" s="1263"/>
    </row>
    <row r="12" spans="2:7" ht="36.75" customHeight="1">
      <c r="B12" s="1264" t="s">
        <v>702</v>
      </c>
      <c r="C12" s="1265"/>
      <c r="D12" s="1265"/>
      <c r="E12" s="1262"/>
      <c r="F12" s="1262"/>
      <c r="G12" s="1263"/>
    </row>
    <row r="13" spans="2:7" ht="13.5" customHeight="1">
      <c r="B13" s="1264" t="s">
        <v>703</v>
      </c>
      <c r="C13" s="1265"/>
      <c r="D13" s="1265"/>
      <c r="E13" s="1266"/>
      <c r="F13" s="1266"/>
      <c r="G13" s="1267"/>
    </row>
    <row r="14" spans="2:7" ht="13.5" customHeight="1">
      <c r="B14" s="1264" t="s">
        <v>291</v>
      </c>
      <c r="C14" s="1265"/>
      <c r="D14" s="1265"/>
      <c r="E14" s="1269"/>
      <c r="F14" s="1266"/>
      <c r="G14" s="1267"/>
    </row>
    <row r="15" spans="2:7">
      <c r="B15" s="317"/>
      <c r="C15" s="1270"/>
      <c r="D15" s="1270"/>
      <c r="E15" s="1270"/>
      <c r="F15" s="1270"/>
      <c r="G15" s="318"/>
    </row>
    <row r="16" spans="2:7" ht="25.5">
      <c r="B16" s="1271" t="s">
        <v>365</v>
      </c>
      <c r="C16" s="1272" t="s">
        <v>386</v>
      </c>
      <c r="D16" s="1272" t="s">
        <v>387</v>
      </c>
      <c r="E16" s="1272" t="s">
        <v>388</v>
      </c>
      <c r="F16" s="1272" t="s">
        <v>389</v>
      </c>
      <c r="G16" s="1273" t="s">
        <v>75</v>
      </c>
    </row>
    <row r="17" spans="2:8" ht="13.5" customHeight="1">
      <c r="B17" s="1274"/>
      <c r="C17" s="1275"/>
      <c r="D17" s="1275"/>
      <c r="E17" s="1275"/>
      <c r="F17" s="1276"/>
      <c r="G17" s="1277"/>
    </row>
    <row r="18" spans="2:8" ht="13.5" customHeight="1">
      <c r="B18" s="1274"/>
      <c r="C18" s="1275"/>
      <c r="D18" s="1275"/>
      <c r="E18" s="1275"/>
      <c r="F18" s="1276"/>
      <c r="G18" s="1277"/>
    </row>
    <row r="19" spans="2:8" ht="13.5" customHeight="1">
      <c r="B19" s="1274"/>
      <c r="C19" s="1275"/>
      <c r="D19" s="1275"/>
      <c r="E19" s="1275"/>
      <c r="F19" s="1276"/>
      <c r="G19" s="1277"/>
    </row>
    <row r="20" spans="2:8" ht="13.5" customHeight="1">
      <c r="B20" s="1274"/>
      <c r="C20" s="1275"/>
      <c r="D20" s="1275"/>
      <c r="E20" s="1275"/>
      <c r="F20" s="1276"/>
      <c r="G20" s="1277"/>
    </row>
    <row r="21" spans="2:8" ht="13.5" customHeight="1">
      <c r="B21" s="1274"/>
      <c r="C21" s="1275"/>
      <c r="D21" s="1275"/>
      <c r="E21" s="1275"/>
      <c r="F21" s="1276"/>
      <c r="G21" s="1277"/>
    </row>
    <row r="22" spans="2:8" ht="13.5" customHeight="1">
      <c r="B22" s="1274"/>
      <c r="C22" s="1275"/>
      <c r="D22" s="1275"/>
      <c r="E22" s="1275"/>
      <c r="F22" s="1276"/>
      <c r="G22" s="1277"/>
    </row>
    <row r="23" spans="2:8" ht="13.5" customHeight="1">
      <c r="B23" s="1274"/>
      <c r="C23" s="1275"/>
      <c r="D23" s="1275"/>
      <c r="E23" s="1275"/>
      <c r="F23" s="1276"/>
      <c r="G23" s="1277"/>
    </row>
    <row r="24" spans="2:8" ht="13.5" customHeight="1">
      <c r="B24" s="1274"/>
      <c r="C24" s="1275"/>
      <c r="D24" s="1275"/>
      <c r="E24" s="1275"/>
      <c r="F24" s="1276"/>
      <c r="G24" s="1277"/>
    </row>
    <row r="25" spans="2:8" ht="13.5" customHeight="1">
      <c r="B25" s="1274"/>
      <c r="C25" s="1275"/>
      <c r="D25" s="1275"/>
      <c r="E25" s="1275"/>
      <c r="F25" s="1276"/>
      <c r="G25" s="1277"/>
    </row>
    <row r="26" spans="2:8" ht="13.5" customHeight="1" thickBot="1">
      <c r="B26" s="1278"/>
      <c r="C26" s="1279"/>
      <c r="D26" s="1279"/>
      <c r="E26" s="1279"/>
      <c r="F26" s="1280"/>
      <c r="G26" s="1281"/>
    </row>
    <row r="27" spans="2:8" ht="15" thickBot="1"/>
    <row r="28" spans="2:8" ht="17.25" outlineLevel="1" thickBot="1">
      <c r="B28" s="848" t="s">
        <v>704</v>
      </c>
      <c r="C28" s="849"/>
      <c r="D28" s="849"/>
      <c r="E28" s="849"/>
      <c r="F28" s="849"/>
      <c r="G28" s="850"/>
    </row>
    <row r="29" spans="2:8" ht="30" outlineLevel="1">
      <c r="B29" s="1282" t="s">
        <v>705</v>
      </c>
      <c r="C29" s="1283"/>
      <c r="D29" s="1284"/>
      <c r="E29" s="1285"/>
      <c r="F29" s="1286" t="s">
        <v>706</v>
      </c>
      <c r="G29" s="1287"/>
    </row>
    <row r="30" spans="2:8" ht="15" outlineLevel="1">
      <c r="B30" s="1288" t="s">
        <v>707</v>
      </c>
      <c r="C30" s="1289"/>
      <c r="D30" s="1290"/>
      <c r="E30" s="1290"/>
      <c r="F30" s="1291" t="s">
        <v>708</v>
      </c>
      <c r="G30" s="1292"/>
    </row>
    <row r="31" spans="2:8" outlineLevel="1">
      <c r="B31" s="1293" t="s">
        <v>274</v>
      </c>
      <c r="C31" s="1294"/>
      <c r="D31" s="1295" t="s">
        <v>709</v>
      </c>
      <c r="E31" s="1295"/>
      <c r="F31" s="1295"/>
      <c r="G31" s="1296" t="s">
        <v>710</v>
      </c>
      <c r="H31" s="314"/>
    </row>
    <row r="32" spans="2:8" ht="25.5" outlineLevel="1">
      <c r="B32" s="1293"/>
      <c r="C32" s="1294"/>
      <c r="D32" s="1297" t="s">
        <v>711</v>
      </c>
      <c r="E32" s="1297" t="s">
        <v>712</v>
      </c>
      <c r="F32" s="1297" t="s">
        <v>713</v>
      </c>
      <c r="G32" s="1296"/>
      <c r="H32" s="314"/>
    </row>
    <row r="33" spans="2:8" outlineLevel="1">
      <c r="B33" s="1298">
        <v>43556</v>
      </c>
      <c r="C33" s="1299"/>
      <c r="D33" s="1300"/>
      <c r="E33" s="1300"/>
      <c r="F33" s="1300"/>
      <c r="G33" s="1301">
        <f>SUM(D33:F33)</f>
        <v>0</v>
      </c>
      <c r="H33" s="314"/>
    </row>
    <row r="34" spans="2:8" outlineLevel="1">
      <c r="B34" s="1298">
        <f>EDATE(B33,1)</f>
        <v>43586</v>
      </c>
      <c r="C34" s="1299"/>
      <c r="D34" s="1300"/>
      <c r="E34" s="1300"/>
      <c r="F34" s="1300"/>
      <c r="G34" s="1301">
        <f t="shared" ref="G34:G44" si="0">SUM(D34:F34)</f>
        <v>0</v>
      </c>
      <c r="H34" s="314"/>
    </row>
    <row r="35" spans="2:8" outlineLevel="1">
      <c r="B35" s="1298">
        <f t="shared" ref="B35:B44" si="1">EDATE(B34,1)</f>
        <v>43617</v>
      </c>
      <c r="C35" s="1299"/>
      <c r="D35" s="1300"/>
      <c r="E35" s="1300"/>
      <c r="F35" s="1300"/>
      <c r="G35" s="1301">
        <f t="shared" si="0"/>
        <v>0</v>
      </c>
      <c r="H35" s="314"/>
    </row>
    <row r="36" spans="2:8" outlineLevel="1">
      <c r="B36" s="1298">
        <f t="shared" si="1"/>
        <v>43647</v>
      </c>
      <c r="C36" s="1299"/>
      <c r="D36" s="1300"/>
      <c r="E36" s="1300"/>
      <c r="F36" s="1300"/>
      <c r="G36" s="1301">
        <f t="shared" si="0"/>
        <v>0</v>
      </c>
      <c r="H36" s="314"/>
    </row>
    <row r="37" spans="2:8" outlineLevel="1">
      <c r="B37" s="1298">
        <f t="shared" si="1"/>
        <v>43678</v>
      </c>
      <c r="C37" s="1299"/>
      <c r="D37" s="1300"/>
      <c r="E37" s="1300"/>
      <c r="F37" s="1300"/>
      <c r="G37" s="1301">
        <f t="shared" si="0"/>
        <v>0</v>
      </c>
      <c r="H37" s="314"/>
    </row>
    <row r="38" spans="2:8" outlineLevel="1">
      <c r="B38" s="1298">
        <f t="shared" si="1"/>
        <v>43709</v>
      </c>
      <c r="C38" s="1299"/>
      <c r="D38" s="1300"/>
      <c r="E38" s="1300"/>
      <c r="F38" s="1300"/>
      <c r="G38" s="1301">
        <f t="shared" si="0"/>
        <v>0</v>
      </c>
      <c r="H38" s="314"/>
    </row>
    <row r="39" spans="2:8" outlineLevel="1">
      <c r="B39" s="1298">
        <f t="shared" si="1"/>
        <v>43739</v>
      </c>
      <c r="C39" s="1299"/>
      <c r="D39" s="1300"/>
      <c r="E39" s="1300"/>
      <c r="F39" s="1300"/>
      <c r="G39" s="1301">
        <f t="shared" si="0"/>
        <v>0</v>
      </c>
      <c r="H39" s="314"/>
    </row>
    <row r="40" spans="2:8" outlineLevel="1">
      <c r="B40" s="1298">
        <f t="shared" si="1"/>
        <v>43770</v>
      </c>
      <c r="C40" s="1299"/>
      <c r="D40" s="1300"/>
      <c r="E40" s="1300"/>
      <c r="F40" s="1300"/>
      <c r="G40" s="1301">
        <f t="shared" si="0"/>
        <v>0</v>
      </c>
      <c r="H40" s="314"/>
    </row>
    <row r="41" spans="2:8" outlineLevel="1">
      <c r="B41" s="1298">
        <f t="shared" si="1"/>
        <v>43800</v>
      </c>
      <c r="C41" s="1299"/>
      <c r="D41" s="1300"/>
      <c r="E41" s="1300"/>
      <c r="F41" s="1300"/>
      <c r="G41" s="1301">
        <f t="shared" si="0"/>
        <v>0</v>
      </c>
      <c r="H41" s="314"/>
    </row>
    <row r="42" spans="2:8" outlineLevel="1">
      <c r="B42" s="1298">
        <f t="shared" si="1"/>
        <v>43831</v>
      </c>
      <c r="C42" s="1299"/>
      <c r="D42" s="1300"/>
      <c r="E42" s="1300"/>
      <c r="F42" s="1300"/>
      <c r="G42" s="1301">
        <f t="shared" si="0"/>
        <v>0</v>
      </c>
      <c r="H42" s="314"/>
    </row>
    <row r="43" spans="2:8" outlineLevel="1">
      <c r="B43" s="1298">
        <f t="shared" si="1"/>
        <v>43862</v>
      </c>
      <c r="C43" s="1299"/>
      <c r="D43" s="1300"/>
      <c r="E43" s="1300"/>
      <c r="F43" s="1300"/>
      <c r="G43" s="1301">
        <f t="shared" si="0"/>
        <v>0</v>
      </c>
      <c r="H43" s="314"/>
    </row>
    <row r="44" spans="2:8" outlineLevel="1">
      <c r="B44" s="1298">
        <f t="shared" si="1"/>
        <v>43891</v>
      </c>
      <c r="C44" s="1299"/>
      <c r="D44" s="1300"/>
      <c r="E44" s="1300"/>
      <c r="F44" s="1300"/>
      <c r="G44" s="1301">
        <f t="shared" si="0"/>
        <v>0</v>
      </c>
      <c r="H44" s="314"/>
    </row>
    <row r="45" spans="2:8" ht="15" outlineLevel="1">
      <c r="B45" s="1302" t="s">
        <v>3</v>
      </c>
      <c r="C45" s="1303"/>
      <c r="D45" s="1304">
        <f>SUM(D33:D44)</f>
        <v>0</v>
      </c>
      <c r="E45" s="1304">
        <f>SUM(E33:E44)</f>
        <v>0</v>
      </c>
      <c r="F45" s="1304">
        <f>SUM(F33:F44)</f>
        <v>0</v>
      </c>
      <c r="G45" s="1305">
        <f>SUM(G33:G44)</f>
        <v>0</v>
      </c>
      <c r="H45" s="314"/>
    </row>
    <row r="46" spans="2:8" ht="15" outlineLevel="1" thickBot="1">
      <c r="B46" s="1306" t="s">
        <v>0</v>
      </c>
      <c r="C46" s="1307"/>
      <c r="D46" s="1308" t="str">
        <f>IFERROR(_xlfn.IFS($G$30="Monthly",AVERAGE(D33:D44),$G$30="Quaterly",AVERAGE(D33:D36),$G$30="Half Yearly",AVERAGE(D33:D34),$G$30="Annually",D33),"")</f>
        <v/>
      </c>
      <c r="E46" s="1308" t="str">
        <f t="shared" ref="E46:G46" si="2">IFERROR(_xlfn.IFS($G$30="Monthly",AVERAGE(E33:E44),$G$30="Quaterly",AVERAGE(E33:E36),$G$30="Half Yearly",AVERAGE(E33:E34),$G$30="Annually",E33),"")</f>
        <v/>
      </c>
      <c r="F46" s="1308" t="str">
        <f t="shared" si="2"/>
        <v/>
      </c>
      <c r="G46" s="1309" t="str">
        <f t="shared" si="2"/>
        <v/>
      </c>
      <c r="H46" s="314"/>
    </row>
  </sheetData>
  <mergeCells count="45">
    <mergeCell ref="B45:C45"/>
    <mergeCell ref="B39:C39"/>
    <mergeCell ref="B40:C40"/>
    <mergeCell ref="B41:C41"/>
    <mergeCell ref="B42:C42"/>
    <mergeCell ref="B43:C43"/>
    <mergeCell ref="B44:C44"/>
    <mergeCell ref="B33:C33"/>
    <mergeCell ref="B34:C34"/>
    <mergeCell ref="B35:C35"/>
    <mergeCell ref="B36:C36"/>
    <mergeCell ref="B37:C37"/>
    <mergeCell ref="B38:C38"/>
    <mergeCell ref="B28:G28"/>
    <mergeCell ref="B29:C29"/>
    <mergeCell ref="B30:C30"/>
    <mergeCell ref="D30:E30"/>
    <mergeCell ref="B31:C32"/>
    <mergeCell ref="D31:F31"/>
    <mergeCell ref="G31:G32"/>
    <mergeCell ref="B12:D12"/>
    <mergeCell ref="E12:G12"/>
    <mergeCell ref="B13:D13"/>
    <mergeCell ref="E13:G13"/>
    <mergeCell ref="B14:D14"/>
    <mergeCell ref="E14:G14"/>
    <mergeCell ref="B9:D9"/>
    <mergeCell ref="E9:G9"/>
    <mergeCell ref="B10:D10"/>
    <mergeCell ref="E10:G10"/>
    <mergeCell ref="B11:D11"/>
    <mergeCell ref="E11:G11"/>
    <mergeCell ref="B6:D6"/>
    <mergeCell ref="E6:G6"/>
    <mergeCell ref="B7:D7"/>
    <mergeCell ref="E7:G7"/>
    <mergeCell ref="B8:D8"/>
    <mergeCell ref="E8:G8"/>
    <mergeCell ref="B2:G2"/>
    <mergeCell ref="B3:D3"/>
    <mergeCell ref="E3:G3"/>
    <mergeCell ref="B4:D4"/>
    <mergeCell ref="E4:G4"/>
    <mergeCell ref="B5:D5"/>
    <mergeCell ref="E5:G5"/>
  </mergeCells>
  <dataValidations count="1">
    <dataValidation type="list" allowBlank="1" showInputMessage="1" showErrorMessage="1" sqref="G30" xr:uid="{E64935FE-C3B6-402C-92AD-7BB9EFC900AD}">
      <formula1>"Monthly,Quaterly,Half Yearly,Annually"</formula1>
    </dataValidation>
  </dataValidations>
  <pageMargins left="0.7" right="0.7" top="0.75" bottom="0.75" header="0.3" footer="0.3"/>
  <pageSetup paperSize="9" orientation="portrait" horizontalDpi="4294967292" verticalDpi="0" copies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H251"/>
  <sheetViews>
    <sheetView workbookViewId="0">
      <selection activeCell="C2" sqref="C2"/>
    </sheetView>
  </sheetViews>
  <sheetFormatPr defaultRowHeight="15"/>
  <cols>
    <col min="1" max="1" width="9" style="187"/>
    <col min="2" max="2" width="14.625" style="187" customWidth="1"/>
    <col min="3" max="3" width="19.375" style="187" customWidth="1"/>
    <col min="4" max="4" width="18.625" style="187" customWidth="1"/>
    <col min="5" max="5" width="20.25" style="187" customWidth="1"/>
    <col min="6" max="16384" width="9" style="187"/>
  </cols>
  <sheetData>
    <row r="1" spans="1:8">
      <c r="A1" s="185" t="s">
        <v>223</v>
      </c>
      <c r="B1" s="185"/>
      <c r="C1" s="185"/>
      <c r="D1" s="186"/>
      <c r="E1" s="186"/>
      <c r="F1" s="186"/>
    </row>
    <row r="2" spans="1:8">
      <c r="A2" s="185" t="s">
        <v>224</v>
      </c>
      <c r="B2" s="185"/>
      <c r="C2" s="188">
        <v>0.13500000000000001</v>
      </c>
      <c r="D2" s="186"/>
      <c r="E2" s="186"/>
      <c r="F2" s="186"/>
    </row>
    <row r="3" spans="1:8">
      <c r="A3" s="185" t="s">
        <v>225</v>
      </c>
      <c r="B3" s="185"/>
      <c r="C3" s="185">
        <v>10</v>
      </c>
      <c r="D3" s="186"/>
      <c r="E3" s="186"/>
      <c r="F3" s="186"/>
    </row>
    <row r="4" spans="1:8">
      <c r="A4" s="186"/>
      <c r="B4" s="186"/>
      <c r="C4" s="186"/>
      <c r="D4" s="186"/>
      <c r="E4" s="186"/>
      <c r="F4" s="186"/>
      <c r="H4" s="189"/>
    </row>
    <row r="5" spans="1:8">
      <c r="A5" s="186" t="s">
        <v>226</v>
      </c>
      <c r="B5" s="186"/>
      <c r="C5" s="212">
        <f>+PMT(C2/12,C3*12,-C1)</f>
        <v>0</v>
      </c>
      <c r="D5" s="186"/>
      <c r="E5" s="186"/>
      <c r="F5" s="186"/>
    </row>
    <row r="6" spans="1:8">
      <c r="A6" s="186"/>
      <c r="B6" s="186"/>
      <c r="C6" s="186"/>
      <c r="D6" s="186"/>
      <c r="E6" s="186"/>
      <c r="F6" s="186"/>
    </row>
    <row r="7" spans="1:8">
      <c r="A7" s="186" t="s">
        <v>227</v>
      </c>
      <c r="B7" s="186"/>
      <c r="C7" s="186"/>
      <c r="D7" s="186"/>
      <c r="E7" s="186"/>
      <c r="F7" s="186"/>
    </row>
    <row r="8" spans="1:8">
      <c r="A8" s="186"/>
      <c r="B8" s="186"/>
      <c r="C8" s="186"/>
      <c r="D8" s="186"/>
      <c r="E8" s="186"/>
      <c r="F8" s="186"/>
    </row>
    <row r="9" spans="1:8">
      <c r="A9" s="185" t="s">
        <v>93</v>
      </c>
      <c r="B9" s="185" t="s">
        <v>228</v>
      </c>
      <c r="C9" s="185" t="s">
        <v>61</v>
      </c>
      <c r="D9" s="185" t="s">
        <v>229</v>
      </c>
      <c r="E9" s="185" t="s">
        <v>230</v>
      </c>
      <c r="F9" s="186"/>
    </row>
    <row r="10" spans="1:8">
      <c r="A10" s="186"/>
      <c r="B10" s="186"/>
      <c r="C10" s="186"/>
      <c r="D10" s="186"/>
      <c r="E10" s="186"/>
      <c r="F10" s="186"/>
    </row>
    <row r="11" spans="1:8">
      <c r="A11" s="190">
        <v>1</v>
      </c>
      <c r="B11" s="186">
        <f>+C1</f>
        <v>0</v>
      </c>
      <c r="C11" s="191">
        <f>+B11*$C$2/12</f>
        <v>0</v>
      </c>
      <c r="D11" s="191">
        <f>+C5-C11</f>
        <v>0</v>
      </c>
      <c r="E11" s="191">
        <f>+B11-D11</f>
        <v>0</v>
      </c>
      <c r="F11" s="186"/>
      <c r="G11" s="192"/>
    </row>
    <row r="12" spans="1:8">
      <c r="A12" s="190">
        <f>+A11+1</f>
        <v>2</v>
      </c>
      <c r="B12" s="191">
        <f>+IF(E11&lt;0,0,E11)</f>
        <v>0</v>
      </c>
      <c r="C12" s="191">
        <f>+IF(B12=0,0,B12*$C$2/12)</f>
        <v>0</v>
      </c>
      <c r="D12" s="191">
        <f>+IF(A12&gt;$C$3*12,0,$C$5-C12)</f>
        <v>0</v>
      </c>
      <c r="E12" s="191">
        <f>+B12-D12</f>
        <v>0</v>
      </c>
      <c r="F12" s="186"/>
    </row>
    <row r="13" spans="1:8">
      <c r="A13" s="190">
        <f t="shared" ref="A13:A76" si="0">+A12+1</f>
        <v>3</v>
      </c>
      <c r="B13" s="191">
        <f t="shared" ref="B13:B76" si="1">+IF(E12&lt;0,0,E12)</f>
        <v>0</v>
      </c>
      <c r="C13" s="191">
        <f t="shared" ref="C13:C76" si="2">+IF(B13=0,0,B13*$C$2/12)</f>
        <v>0</v>
      </c>
      <c r="D13" s="191">
        <f t="shared" ref="D13:D76" si="3">+IF(A13&gt;$C$3*12,0,$C$5-C13)</f>
        <v>0</v>
      </c>
      <c r="E13" s="191">
        <f t="shared" ref="E13:E76" si="4">+B13-D13</f>
        <v>0</v>
      </c>
      <c r="F13" s="186"/>
    </row>
    <row r="14" spans="1:8">
      <c r="A14" s="190">
        <f t="shared" si="0"/>
        <v>4</v>
      </c>
      <c r="B14" s="191">
        <f t="shared" si="1"/>
        <v>0</v>
      </c>
      <c r="C14" s="191">
        <f t="shared" si="2"/>
        <v>0</v>
      </c>
      <c r="D14" s="191">
        <f t="shared" si="3"/>
        <v>0</v>
      </c>
      <c r="E14" s="191">
        <f t="shared" si="4"/>
        <v>0</v>
      </c>
      <c r="F14" s="186"/>
    </row>
    <row r="15" spans="1:8">
      <c r="A15" s="190">
        <f t="shared" si="0"/>
        <v>5</v>
      </c>
      <c r="B15" s="191">
        <f t="shared" si="1"/>
        <v>0</v>
      </c>
      <c r="C15" s="191">
        <f t="shared" si="2"/>
        <v>0</v>
      </c>
      <c r="D15" s="191">
        <f t="shared" si="3"/>
        <v>0</v>
      </c>
      <c r="E15" s="191">
        <f t="shared" si="4"/>
        <v>0</v>
      </c>
      <c r="F15" s="186"/>
    </row>
    <row r="16" spans="1:8">
      <c r="A16" s="190">
        <f t="shared" si="0"/>
        <v>6</v>
      </c>
      <c r="B16" s="191">
        <f t="shared" si="1"/>
        <v>0</v>
      </c>
      <c r="C16" s="191">
        <f t="shared" si="2"/>
        <v>0</v>
      </c>
      <c r="D16" s="191">
        <f t="shared" si="3"/>
        <v>0</v>
      </c>
      <c r="E16" s="191">
        <f t="shared" si="4"/>
        <v>0</v>
      </c>
      <c r="F16" s="186"/>
    </row>
    <row r="17" spans="1:6">
      <c r="A17" s="190">
        <f t="shared" si="0"/>
        <v>7</v>
      </c>
      <c r="B17" s="191">
        <f t="shared" si="1"/>
        <v>0</v>
      </c>
      <c r="C17" s="191">
        <f t="shared" si="2"/>
        <v>0</v>
      </c>
      <c r="D17" s="191">
        <f t="shared" si="3"/>
        <v>0</v>
      </c>
      <c r="E17" s="191">
        <f t="shared" si="4"/>
        <v>0</v>
      </c>
      <c r="F17" s="186"/>
    </row>
    <row r="18" spans="1:6">
      <c r="A18" s="190">
        <f t="shared" si="0"/>
        <v>8</v>
      </c>
      <c r="B18" s="191">
        <f t="shared" si="1"/>
        <v>0</v>
      </c>
      <c r="C18" s="191">
        <f t="shared" si="2"/>
        <v>0</v>
      </c>
      <c r="D18" s="191">
        <f t="shared" si="3"/>
        <v>0</v>
      </c>
      <c r="E18" s="191">
        <f t="shared" si="4"/>
        <v>0</v>
      </c>
      <c r="F18" s="186"/>
    </row>
    <row r="19" spans="1:6">
      <c r="A19" s="190">
        <f t="shared" si="0"/>
        <v>9</v>
      </c>
      <c r="B19" s="191">
        <f t="shared" si="1"/>
        <v>0</v>
      </c>
      <c r="C19" s="191">
        <f t="shared" si="2"/>
        <v>0</v>
      </c>
      <c r="D19" s="191">
        <f t="shared" si="3"/>
        <v>0</v>
      </c>
      <c r="E19" s="191">
        <f t="shared" si="4"/>
        <v>0</v>
      </c>
      <c r="F19" s="186"/>
    </row>
    <row r="20" spans="1:6">
      <c r="A20" s="190">
        <f t="shared" si="0"/>
        <v>10</v>
      </c>
      <c r="B20" s="191">
        <f t="shared" si="1"/>
        <v>0</v>
      </c>
      <c r="C20" s="191">
        <f t="shared" si="2"/>
        <v>0</v>
      </c>
      <c r="D20" s="191">
        <f t="shared" si="3"/>
        <v>0</v>
      </c>
      <c r="E20" s="191">
        <f t="shared" si="4"/>
        <v>0</v>
      </c>
      <c r="F20" s="186"/>
    </row>
    <row r="21" spans="1:6">
      <c r="A21" s="190">
        <f t="shared" si="0"/>
        <v>11</v>
      </c>
      <c r="B21" s="191">
        <f t="shared" si="1"/>
        <v>0</v>
      </c>
      <c r="C21" s="191">
        <f t="shared" si="2"/>
        <v>0</v>
      </c>
      <c r="D21" s="191">
        <f t="shared" si="3"/>
        <v>0</v>
      </c>
      <c r="E21" s="191">
        <f t="shared" si="4"/>
        <v>0</v>
      </c>
      <c r="F21" s="186"/>
    </row>
    <row r="22" spans="1:6">
      <c r="A22" s="190">
        <f t="shared" si="0"/>
        <v>12</v>
      </c>
      <c r="B22" s="191">
        <f t="shared" si="1"/>
        <v>0</v>
      </c>
      <c r="C22" s="191">
        <f t="shared" si="2"/>
        <v>0</v>
      </c>
      <c r="D22" s="191">
        <f t="shared" si="3"/>
        <v>0</v>
      </c>
      <c r="E22" s="191">
        <f t="shared" si="4"/>
        <v>0</v>
      </c>
      <c r="F22" s="186"/>
    </row>
    <row r="23" spans="1:6">
      <c r="A23" s="190">
        <f t="shared" si="0"/>
        <v>13</v>
      </c>
      <c r="B23" s="191">
        <f t="shared" si="1"/>
        <v>0</v>
      </c>
      <c r="C23" s="191">
        <f t="shared" si="2"/>
        <v>0</v>
      </c>
      <c r="D23" s="191">
        <f t="shared" si="3"/>
        <v>0</v>
      </c>
      <c r="E23" s="191">
        <f t="shared" si="4"/>
        <v>0</v>
      </c>
      <c r="F23" s="186"/>
    </row>
    <row r="24" spans="1:6">
      <c r="A24" s="190">
        <f t="shared" si="0"/>
        <v>14</v>
      </c>
      <c r="B24" s="191">
        <f t="shared" si="1"/>
        <v>0</v>
      </c>
      <c r="C24" s="191">
        <f t="shared" si="2"/>
        <v>0</v>
      </c>
      <c r="D24" s="191">
        <f t="shared" si="3"/>
        <v>0</v>
      </c>
      <c r="E24" s="191">
        <f t="shared" si="4"/>
        <v>0</v>
      </c>
      <c r="F24" s="186"/>
    </row>
    <row r="25" spans="1:6">
      <c r="A25" s="190">
        <f t="shared" si="0"/>
        <v>15</v>
      </c>
      <c r="B25" s="191">
        <f t="shared" si="1"/>
        <v>0</v>
      </c>
      <c r="C25" s="191">
        <f t="shared" si="2"/>
        <v>0</v>
      </c>
      <c r="D25" s="191">
        <f t="shared" si="3"/>
        <v>0</v>
      </c>
      <c r="E25" s="191">
        <f t="shared" si="4"/>
        <v>0</v>
      </c>
      <c r="F25" s="186"/>
    </row>
    <row r="26" spans="1:6">
      <c r="A26" s="190">
        <f t="shared" si="0"/>
        <v>16</v>
      </c>
      <c r="B26" s="191">
        <f t="shared" si="1"/>
        <v>0</v>
      </c>
      <c r="C26" s="191">
        <f t="shared" si="2"/>
        <v>0</v>
      </c>
      <c r="D26" s="191">
        <f t="shared" si="3"/>
        <v>0</v>
      </c>
      <c r="E26" s="191">
        <f t="shared" si="4"/>
        <v>0</v>
      </c>
      <c r="F26" s="186"/>
    </row>
    <row r="27" spans="1:6">
      <c r="A27" s="190">
        <f t="shared" si="0"/>
        <v>17</v>
      </c>
      <c r="B27" s="191">
        <f t="shared" si="1"/>
        <v>0</v>
      </c>
      <c r="C27" s="191">
        <f t="shared" si="2"/>
        <v>0</v>
      </c>
      <c r="D27" s="191">
        <f t="shared" si="3"/>
        <v>0</v>
      </c>
      <c r="E27" s="191">
        <f t="shared" si="4"/>
        <v>0</v>
      </c>
      <c r="F27" s="186"/>
    </row>
    <row r="28" spans="1:6">
      <c r="A28" s="190">
        <f t="shared" si="0"/>
        <v>18</v>
      </c>
      <c r="B28" s="191">
        <f t="shared" si="1"/>
        <v>0</v>
      </c>
      <c r="C28" s="191">
        <f t="shared" si="2"/>
        <v>0</v>
      </c>
      <c r="D28" s="191">
        <f t="shared" si="3"/>
        <v>0</v>
      </c>
      <c r="E28" s="191">
        <f t="shared" si="4"/>
        <v>0</v>
      </c>
      <c r="F28" s="186"/>
    </row>
    <row r="29" spans="1:6">
      <c r="A29" s="190">
        <f t="shared" si="0"/>
        <v>19</v>
      </c>
      <c r="B29" s="191">
        <f t="shared" si="1"/>
        <v>0</v>
      </c>
      <c r="C29" s="191">
        <f t="shared" si="2"/>
        <v>0</v>
      </c>
      <c r="D29" s="191">
        <f t="shared" si="3"/>
        <v>0</v>
      </c>
      <c r="E29" s="191">
        <f t="shared" si="4"/>
        <v>0</v>
      </c>
      <c r="F29" s="186"/>
    </row>
    <row r="30" spans="1:6">
      <c r="A30" s="190">
        <f t="shared" si="0"/>
        <v>20</v>
      </c>
      <c r="B30" s="191">
        <f t="shared" si="1"/>
        <v>0</v>
      </c>
      <c r="C30" s="191">
        <f t="shared" si="2"/>
        <v>0</v>
      </c>
      <c r="D30" s="191">
        <f t="shared" si="3"/>
        <v>0</v>
      </c>
      <c r="E30" s="191">
        <f t="shared" si="4"/>
        <v>0</v>
      </c>
      <c r="F30" s="186"/>
    </row>
    <row r="31" spans="1:6">
      <c r="A31" s="190">
        <f t="shared" si="0"/>
        <v>21</v>
      </c>
      <c r="B31" s="191">
        <f t="shared" si="1"/>
        <v>0</v>
      </c>
      <c r="C31" s="191">
        <f t="shared" si="2"/>
        <v>0</v>
      </c>
      <c r="D31" s="191">
        <f t="shared" si="3"/>
        <v>0</v>
      </c>
      <c r="E31" s="191">
        <f t="shared" si="4"/>
        <v>0</v>
      </c>
      <c r="F31" s="186"/>
    </row>
    <row r="32" spans="1:6">
      <c r="A32" s="190">
        <f t="shared" si="0"/>
        <v>22</v>
      </c>
      <c r="B32" s="191">
        <f t="shared" si="1"/>
        <v>0</v>
      </c>
      <c r="C32" s="191">
        <f t="shared" si="2"/>
        <v>0</v>
      </c>
      <c r="D32" s="191">
        <f t="shared" si="3"/>
        <v>0</v>
      </c>
      <c r="E32" s="191">
        <f t="shared" si="4"/>
        <v>0</v>
      </c>
      <c r="F32" s="186"/>
    </row>
    <row r="33" spans="1:6">
      <c r="A33" s="190">
        <f t="shared" si="0"/>
        <v>23</v>
      </c>
      <c r="B33" s="191">
        <f t="shared" si="1"/>
        <v>0</v>
      </c>
      <c r="C33" s="191">
        <f t="shared" si="2"/>
        <v>0</v>
      </c>
      <c r="D33" s="191">
        <f t="shared" si="3"/>
        <v>0</v>
      </c>
      <c r="E33" s="191">
        <f t="shared" si="4"/>
        <v>0</v>
      </c>
      <c r="F33" s="186"/>
    </row>
    <row r="34" spans="1:6">
      <c r="A34" s="190">
        <f t="shared" si="0"/>
        <v>24</v>
      </c>
      <c r="B34" s="191">
        <f t="shared" si="1"/>
        <v>0</v>
      </c>
      <c r="C34" s="191">
        <f t="shared" si="2"/>
        <v>0</v>
      </c>
      <c r="D34" s="191">
        <f t="shared" si="3"/>
        <v>0</v>
      </c>
      <c r="E34" s="191">
        <f t="shared" si="4"/>
        <v>0</v>
      </c>
      <c r="F34" s="186"/>
    </row>
    <row r="35" spans="1:6">
      <c r="A35" s="190">
        <f t="shared" si="0"/>
        <v>25</v>
      </c>
      <c r="B35" s="191">
        <f t="shared" si="1"/>
        <v>0</v>
      </c>
      <c r="C35" s="191">
        <f t="shared" si="2"/>
        <v>0</v>
      </c>
      <c r="D35" s="191">
        <f t="shared" si="3"/>
        <v>0</v>
      </c>
      <c r="E35" s="191">
        <f t="shared" si="4"/>
        <v>0</v>
      </c>
      <c r="F35" s="186"/>
    </row>
    <row r="36" spans="1:6">
      <c r="A36" s="190">
        <f t="shared" si="0"/>
        <v>26</v>
      </c>
      <c r="B36" s="191">
        <f t="shared" si="1"/>
        <v>0</v>
      </c>
      <c r="C36" s="191">
        <f t="shared" si="2"/>
        <v>0</v>
      </c>
      <c r="D36" s="191">
        <f t="shared" si="3"/>
        <v>0</v>
      </c>
      <c r="E36" s="191">
        <f t="shared" si="4"/>
        <v>0</v>
      </c>
      <c r="F36" s="186"/>
    </row>
    <row r="37" spans="1:6">
      <c r="A37" s="190">
        <f t="shared" si="0"/>
        <v>27</v>
      </c>
      <c r="B37" s="191">
        <f t="shared" si="1"/>
        <v>0</v>
      </c>
      <c r="C37" s="191">
        <f t="shared" si="2"/>
        <v>0</v>
      </c>
      <c r="D37" s="191">
        <f t="shared" si="3"/>
        <v>0</v>
      </c>
      <c r="E37" s="191">
        <f t="shared" si="4"/>
        <v>0</v>
      </c>
      <c r="F37" s="186"/>
    </row>
    <row r="38" spans="1:6">
      <c r="A38" s="190">
        <f t="shared" si="0"/>
        <v>28</v>
      </c>
      <c r="B38" s="191">
        <f t="shared" si="1"/>
        <v>0</v>
      </c>
      <c r="C38" s="191">
        <f t="shared" si="2"/>
        <v>0</v>
      </c>
      <c r="D38" s="191">
        <f t="shared" si="3"/>
        <v>0</v>
      </c>
      <c r="E38" s="191">
        <f t="shared" si="4"/>
        <v>0</v>
      </c>
      <c r="F38" s="186"/>
    </row>
    <row r="39" spans="1:6">
      <c r="A39" s="190">
        <f t="shared" si="0"/>
        <v>29</v>
      </c>
      <c r="B39" s="191">
        <f t="shared" si="1"/>
        <v>0</v>
      </c>
      <c r="C39" s="191">
        <f t="shared" si="2"/>
        <v>0</v>
      </c>
      <c r="D39" s="191">
        <f t="shared" si="3"/>
        <v>0</v>
      </c>
      <c r="E39" s="191">
        <f t="shared" si="4"/>
        <v>0</v>
      </c>
      <c r="F39" s="186"/>
    </row>
    <row r="40" spans="1:6">
      <c r="A40" s="190">
        <f t="shared" si="0"/>
        <v>30</v>
      </c>
      <c r="B40" s="191">
        <f t="shared" si="1"/>
        <v>0</v>
      </c>
      <c r="C40" s="191">
        <f t="shared" si="2"/>
        <v>0</v>
      </c>
      <c r="D40" s="191">
        <f t="shared" si="3"/>
        <v>0</v>
      </c>
      <c r="E40" s="191">
        <f t="shared" si="4"/>
        <v>0</v>
      </c>
      <c r="F40" s="186"/>
    </row>
    <row r="41" spans="1:6">
      <c r="A41" s="190">
        <f t="shared" si="0"/>
        <v>31</v>
      </c>
      <c r="B41" s="191">
        <f t="shared" si="1"/>
        <v>0</v>
      </c>
      <c r="C41" s="191">
        <f t="shared" si="2"/>
        <v>0</v>
      </c>
      <c r="D41" s="191">
        <f t="shared" si="3"/>
        <v>0</v>
      </c>
      <c r="E41" s="191">
        <f t="shared" si="4"/>
        <v>0</v>
      </c>
      <c r="F41" s="186"/>
    </row>
    <row r="42" spans="1:6">
      <c r="A42" s="190">
        <f t="shared" si="0"/>
        <v>32</v>
      </c>
      <c r="B42" s="191">
        <f t="shared" si="1"/>
        <v>0</v>
      </c>
      <c r="C42" s="191">
        <f t="shared" si="2"/>
        <v>0</v>
      </c>
      <c r="D42" s="191">
        <f t="shared" si="3"/>
        <v>0</v>
      </c>
      <c r="E42" s="191">
        <f t="shared" si="4"/>
        <v>0</v>
      </c>
      <c r="F42" s="186"/>
    </row>
    <row r="43" spans="1:6">
      <c r="A43" s="190">
        <f t="shared" si="0"/>
        <v>33</v>
      </c>
      <c r="B43" s="191">
        <f t="shared" si="1"/>
        <v>0</v>
      </c>
      <c r="C43" s="191">
        <f t="shared" si="2"/>
        <v>0</v>
      </c>
      <c r="D43" s="191">
        <f t="shared" si="3"/>
        <v>0</v>
      </c>
      <c r="E43" s="191">
        <f t="shared" si="4"/>
        <v>0</v>
      </c>
      <c r="F43" s="186"/>
    </row>
    <row r="44" spans="1:6">
      <c r="A44" s="190">
        <f t="shared" si="0"/>
        <v>34</v>
      </c>
      <c r="B44" s="191">
        <f t="shared" si="1"/>
        <v>0</v>
      </c>
      <c r="C44" s="191">
        <f t="shared" si="2"/>
        <v>0</v>
      </c>
      <c r="D44" s="191">
        <f t="shared" si="3"/>
        <v>0</v>
      </c>
      <c r="E44" s="191">
        <f t="shared" si="4"/>
        <v>0</v>
      </c>
      <c r="F44" s="186"/>
    </row>
    <row r="45" spans="1:6">
      <c r="A45" s="190">
        <f t="shared" si="0"/>
        <v>35</v>
      </c>
      <c r="B45" s="191">
        <f t="shared" si="1"/>
        <v>0</v>
      </c>
      <c r="C45" s="191">
        <f t="shared" si="2"/>
        <v>0</v>
      </c>
      <c r="D45" s="191">
        <f t="shared" si="3"/>
        <v>0</v>
      </c>
      <c r="E45" s="191">
        <f t="shared" si="4"/>
        <v>0</v>
      </c>
      <c r="F45" s="186"/>
    </row>
    <row r="46" spans="1:6">
      <c r="A46" s="190">
        <f t="shared" si="0"/>
        <v>36</v>
      </c>
      <c r="B46" s="191">
        <f t="shared" si="1"/>
        <v>0</v>
      </c>
      <c r="C46" s="191">
        <f t="shared" si="2"/>
        <v>0</v>
      </c>
      <c r="D46" s="191">
        <f t="shared" si="3"/>
        <v>0</v>
      </c>
      <c r="E46" s="191">
        <f t="shared" si="4"/>
        <v>0</v>
      </c>
      <c r="F46" s="186"/>
    </row>
    <row r="47" spans="1:6">
      <c r="A47" s="190">
        <f t="shared" si="0"/>
        <v>37</v>
      </c>
      <c r="B47" s="191">
        <f t="shared" si="1"/>
        <v>0</v>
      </c>
      <c r="C47" s="191">
        <f t="shared" si="2"/>
        <v>0</v>
      </c>
      <c r="D47" s="191">
        <f t="shared" si="3"/>
        <v>0</v>
      </c>
      <c r="E47" s="191">
        <f t="shared" si="4"/>
        <v>0</v>
      </c>
      <c r="F47" s="186"/>
    </row>
    <row r="48" spans="1:6">
      <c r="A48" s="190">
        <f t="shared" si="0"/>
        <v>38</v>
      </c>
      <c r="B48" s="191">
        <f t="shared" si="1"/>
        <v>0</v>
      </c>
      <c r="C48" s="191">
        <f t="shared" si="2"/>
        <v>0</v>
      </c>
      <c r="D48" s="191">
        <f t="shared" si="3"/>
        <v>0</v>
      </c>
      <c r="E48" s="191">
        <f t="shared" si="4"/>
        <v>0</v>
      </c>
      <c r="F48" s="186"/>
    </row>
    <row r="49" spans="1:6">
      <c r="A49" s="190">
        <f t="shared" si="0"/>
        <v>39</v>
      </c>
      <c r="B49" s="191">
        <f t="shared" si="1"/>
        <v>0</v>
      </c>
      <c r="C49" s="191">
        <f t="shared" si="2"/>
        <v>0</v>
      </c>
      <c r="D49" s="191">
        <f t="shared" si="3"/>
        <v>0</v>
      </c>
      <c r="E49" s="191">
        <f t="shared" si="4"/>
        <v>0</v>
      </c>
      <c r="F49" s="186"/>
    </row>
    <row r="50" spans="1:6">
      <c r="A50" s="190">
        <f t="shared" si="0"/>
        <v>40</v>
      </c>
      <c r="B50" s="191">
        <f t="shared" si="1"/>
        <v>0</v>
      </c>
      <c r="C50" s="191">
        <f t="shared" si="2"/>
        <v>0</v>
      </c>
      <c r="D50" s="191">
        <f t="shared" si="3"/>
        <v>0</v>
      </c>
      <c r="E50" s="191">
        <f t="shared" si="4"/>
        <v>0</v>
      </c>
      <c r="F50" s="186"/>
    </row>
    <row r="51" spans="1:6">
      <c r="A51" s="190">
        <f t="shared" si="0"/>
        <v>41</v>
      </c>
      <c r="B51" s="191">
        <f t="shared" si="1"/>
        <v>0</v>
      </c>
      <c r="C51" s="191">
        <f t="shared" si="2"/>
        <v>0</v>
      </c>
      <c r="D51" s="191">
        <f t="shared" si="3"/>
        <v>0</v>
      </c>
      <c r="E51" s="191">
        <f t="shared" si="4"/>
        <v>0</v>
      </c>
      <c r="F51" s="186"/>
    </row>
    <row r="52" spans="1:6">
      <c r="A52" s="190">
        <f t="shared" si="0"/>
        <v>42</v>
      </c>
      <c r="B52" s="191">
        <f t="shared" si="1"/>
        <v>0</v>
      </c>
      <c r="C52" s="191">
        <f t="shared" si="2"/>
        <v>0</v>
      </c>
      <c r="D52" s="191">
        <f t="shared" si="3"/>
        <v>0</v>
      </c>
      <c r="E52" s="191">
        <f t="shared" si="4"/>
        <v>0</v>
      </c>
      <c r="F52" s="186"/>
    </row>
    <row r="53" spans="1:6">
      <c r="A53" s="190">
        <f t="shared" si="0"/>
        <v>43</v>
      </c>
      <c r="B53" s="191">
        <f t="shared" si="1"/>
        <v>0</v>
      </c>
      <c r="C53" s="191">
        <f t="shared" si="2"/>
        <v>0</v>
      </c>
      <c r="D53" s="191">
        <f t="shared" si="3"/>
        <v>0</v>
      </c>
      <c r="E53" s="191">
        <f t="shared" si="4"/>
        <v>0</v>
      </c>
      <c r="F53" s="186"/>
    </row>
    <row r="54" spans="1:6">
      <c r="A54" s="190">
        <f t="shared" si="0"/>
        <v>44</v>
      </c>
      <c r="B54" s="191">
        <f t="shared" si="1"/>
        <v>0</v>
      </c>
      <c r="C54" s="191">
        <f t="shared" si="2"/>
        <v>0</v>
      </c>
      <c r="D54" s="191">
        <f t="shared" si="3"/>
        <v>0</v>
      </c>
      <c r="E54" s="191">
        <f t="shared" si="4"/>
        <v>0</v>
      </c>
      <c r="F54" s="186"/>
    </row>
    <row r="55" spans="1:6">
      <c r="A55" s="190">
        <f t="shared" si="0"/>
        <v>45</v>
      </c>
      <c r="B55" s="191">
        <f t="shared" si="1"/>
        <v>0</v>
      </c>
      <c r="C55" s="191">
        <f t="shared" si="2"/>
        <v>0</v>
      </c>
      <c r="D55" s="191">
        <f t="shared" si="3"/>
        <v>0</v>
      </c>
      <c r="E55" s="191">
        <f t="shared" si="4"/>
        <v>0</v>
      </c>
      <c r="F55" s="186"/>
    </row>
    <row r="56" spans="1:6">
      <c r="A56" s="190">
        <f t="shared" si="0"/>
        <v>46</v>
      </c>
      <c r="B56" s="191">
        <f t="shared" si="1"/>
        <v>0</v>
      </c>
      <c r="C56" s="191">
        <f t="shared" si="2"/>
        <v>0</v>
      </c>
      <c r="D56" s="191">
        <f t="shared" si="3"/>
        <v>0</v>
      </c>
      <c r="E56" s="191">
        <f t="shared" si="4"/>
        <v>0</v>
      </c>
      <c r="F56" s="186"/>
    </row>
    <row r="57" spans="1:6">
      <c r="A57" s="190">
        <f t="shared" si="0"/>
        <v>47</v>
      </c>
      <c r="B57" s="191">
        <f t="shared" si="1"/>
        <v>0</v>
      </c>
      <c r="C57" s="191">
        <f t="shared" si="2"/>
        <v>0</v>
      </c>
      <c r="D57" s="191">
        <f t="shared" si="3"/>
        <v>0</v>
      </c>
      <c r="E57" s="191">
        <f t="shared" si="4"/>
        <v>0</v>
      </c>
      <c r="F57" s="186"/>
    </row>
    <row r="58" spans="1:6">
      <c r="A58" s="190">
        <f t="shared" si="0"/>
        <v>48</v>
      </c>
      <c r="B58" s="191">
        <f t="shared" si="1"/>
        <v>0</v>
      </c>
      <c r="C58" s="191">
        <f t="shared" si="2"/>
        <v>0</v>
      </c>
      <c r="D58" s="191">
        <f t="shared" si="3"/>
        <v>0</v>
      </c>
      <c r="E58" s="191">
        <f t="shared" si="4"/>
        <v>0</v>
      </c>
      <c r="F58" s="186"/>
    </row>
    <row r="59" spans="1:6">
      <c r="A59" s="190">
        <f t="shared" si="0"/>
        <v>49</v>
      </c>
      <c r="B59" s="191">
        <f t="shared" si="1"/>
        <v>0</v>
      </c>
      <c r="C59" s="191">
        <f t="shared" si="2"/>
        <v>0</v>
      </c>
      <c r="D59" s="191">
        <f t="shared" si="3"/>
        <v>0</v>
      </c>
      <c r="E59" s="191">
        <f t="shared" si="4"/>
        <v>0</v>
      </c>
      <c r="F59" s="186"/>
    </row>
    <row r="60" spans="1:6">
      <c r="A60" s="190">
        <f t="shared" si="0"/>
        <v>50</v>
      </c>
      <c r="B60" s="191">
        <f t="shared" si="1"/>
        <v>0</v>
      </c>
      <c r="C60" s="191">
        <f t="shared" si="2"/>
        <v>0</v>
      </c>
      <c r="D60" s="191">
        <f t="shared" si="3"/>
        <v>0</v>
      </c>
      <c r="E60" s="191">
        <f t="shared" si="4"/>
        <v>0</v>
      </c>
      <c r="F60" s="186"/>
    </row>
    <row r="61" spans="1:6">
      <c r="A61" s="190">
        <f t="shared" si="0"/>
        <v>51</v>
      </c>
      <c r="B61" s="191">
        <f t="shared" si="1"/>
        <v>0</v>
      </c>
      <c r="C61" s="191">
        <f t="shared" si="2"/>
        <v>0</v>
      </c>
      <c r="D61" s="191">
        <f t="shared" si="3"/>
        <v>0</v>
      </c>
      <c r="E61" s="191">
        <f t="shared" si="4"/>
        <v>0</v>
      </c>
      <c r="F61" s="186"/>
    </row>
    <row r="62" spans="1:6">
      <c r="A62" s="190">
        <f t="shared" si="0"/>
        <v>52</v>
      </c>
      <c r="B62" s="191">
        <f t="shared" si="1"/>
        <v>0</v>
      </c>
      <c r="C62" s="191">
        <f t="shared" si="2"/>
        <v>0</v>
      </c>
      <c r="D62" s="191">
        <f t="shared" si="3"/>
        <v>0</v>
      </c>
      <c r="E62" s="191">
        <f t="shared" si="4"/>
        <v>0</v>
      </c>
      <c r="F62" s="186"/>
    </row>
    <row r="63" spans="1:6">
      <c r="A63" s="190">
        <f t="shared" si="0"/>
        <v>53</v>
      </c>
      <c r="B63" s="191">
        <f t="shared" si="1"/>
        <v>0</v>
      </c>
      <c r="C63" s="191">
        <f t="shared" si="2"/>
        <v>0</v>
      </c>
      <c r="D63" s="191">
        <f t="shared" si="3"/>
        <v>0</v>
      </c>
      <c r="E63" s="191">
        <f t="shared" si="4"/>
        <v>0</v>
      </c>
      <c r="F63" s="186"/>
    </row>
    <row r="64" spans="1:6">
      <c r="A64" s="190">
        <f t="shared" si="0"/>
        <v>54</v>
      </c>
      <c r="B64" s="191">
        <f t="shared" si="1"/>
        <v>0</v>
      </c>
      <c r="C64" s="191">
        <f t="shared" si="2"/>
        <v>0</v>
      </c>
      <c r="D64" s="191">
        <f t="shared" si="3"/>
        <v>0</v>
      </c>
      <c r="E64" s="191">
        <f t="shared" si="4"/>
        <v>0</v>
      </c>
      <c r="F64" s="186"/>
    </row>
    <row r="65" spans="1:6">
      <c r="A65" s="190">
        <f t="shared" si="0"/>
        <v>55</v>
      </c>
      <c r="B65" s="191">
        <f t="shared" si="1"/>
        <v>0</v>
      </c>
      <c r="C65" s="191">
        <f t="shared" si="2"/>
        <v>0</v>
      </c>
      <c r="D65" s="191">
        <f t="shared" si="3"/>
        <v>0</v>
      </c>
      <c r="E65" s="191">
        <f t="shared" si="4"/>
        <v>0</v>
      </c>
      <c r="F65" s="186"/>
    </row>
    <row r="66" spans="1:6">
      <c r="A66" s="190">
        <f t="shared" si="0"/>
        <v>56</v>
      </c>
      <c r="B66" s="191">
        <f t="shared" si="1"/>
        <v>0</v>
      </c>
      <c r="C66" s="191">
        <f t="shared" si="2"/>
        <v>0</v>
      </c>
      <c r="D66" s="191">
        <f t="shared" si="3"/>
        <v>0</v>
      </c>
      <c r="E66" s="191">
        <f t="shared" si="4"/>
        <v>0</v>
      </c>
      <c r="F66" s="186"/>
    </row>
    <row r="67" spans="1:6">
      <c r="A67" s="190">
        <f t="shared" si="0"/>
        <v>57</v>
      </c>
      <c r="B67" s="191">
        <f t="shared" si="1"/>
        <v>0</v>
      </c>
      <c r="C67" s="191">
        <f t="shared" si="2"/>
        <v>0</v>
      </c>
      <c r="D67" s="191">
        <f t="shared" si="3"/>
        <v>0</v>
      </c>
      <c r="E67" s="191">
        <f t="shared" si="4"/>
        <v>0</v>
      </c>
      <c r="F67" s="186"/>
    </row>
    <row r="68" spans="1:6">
      <c r="A68" s="190">
        <f t="shared" si="0"/>
        <v>58</v>
      </c>
      <c r="B68" s="191">
        <f t="shared" si="1"/>
        <v>0</v>
      </c>
      <c r="C68" s="191">
        <f t="shared" si="2"/>
        <v>0</v>
      </c>
      <c r="D68" s="191">
        <f t="shared" si="3"/>
        <v>0</v>
      </c>
      <c r="E68" s="191">
        <f t="shared" si="4"/>
        <v>0</v>
      </c>
      <c r="F68" s="186"/>
    </row>
    <row r="69" spans="1:6">
      <c r="A69" s="190">
        <f t="shared" si="0"/>
        <v>59</v>
      </c>
      <c r="B69" s="191">
        <f t="shared" si="1"/>
        <v>0</v>
      </c>
      <c r="C69" s="191">
        <f t="shared" si="2"/>
        <v>0</v>
      </c>
      <c r="D69" s="191">
        <f t="shared" si="3"/>
        <v>0</v>
      </c>
      <c r="E69" s="191">
        <f t="shared" si="4"/>
        <v>0</v>
      </c>
      <c r="F69" s="186"/>
    </row>
    <row r="70" spans="1:6">
      <c r="A70" s="190">
        <f t="shared" si="0"/>
        <v>60</v>
      </c>
      <c r="B70" s="191">
        <f t="shared" si="1"/>
        <v>0</v>
      </c>
      <c r="C70" s="191">
        <f t="shared" si="2"/>
        <v>0</v>
      </c>
      <c r="D70" s="191">
        <f t="shared" si="3"/>
        <v>0</v>
      </c>
      <c r="E70" s="191">
        <f t="shared" si="4"/>
        <v>0</v>
      </c>
      <c r="F70" s="186"/>
    </row>
    <row r="71" spans="1:6">
      <c r="A71" s="190">
        <f t="shared" si="0"/>
        <v>61</v>
      </c>
      <c r="B71" s="191">
        <f t="shared" si="1"/>
        <v>0</v>
      </c>
      <c r="C71" s="191">
        <f t="shared" si="2"/>
        <v>0</v>
      </c>
      <c r="D71" s="191">
        <f t="shared" si="3"/>
        <v>0</v>
      </c>
      <c r="E71" s="191">
        <f t="shared" si="4"/>
        <v>0</v>
      </c>
      <c r="F71" s="186"/>
    </row>
    <row r="72" spans="1:6">
      <c r="A72" s="190">
        <f t="shared" si="0"/>
        <v>62</v>
      </c>
      <c r="B72" s="191">
        <f t="shared" si="1"/>
        <v>0</v>
      </c>
      <c r="C72" s="191">
        <f t="shared" si="2"/>
        <v>0</v>
      </c>
      <c r="D72" s="191">
        <f t="shared" si="3"/>
        <v>0</v>
      </c>
      <c r="E72" s="191">
        <f t="shared" si="4"/>
        <v>0</v>
      </c>
      <c r="F72" s="186"/>
    </row>
    <row r="73" spans="1:6">
      <c r="A73" s="190">
        <f t="shared" si="0"/>
        <v>63</v>
      </c>
      <c r="B73" s="191">
        <f t="shared" si="1"/>
        <v>0</v>
      </c>
      <c r="C73" s="191">
        <f t="shared" si="2"/>
        <v>0</v>
      </c>
      <c r="D73" s="191">
        <f t="shared" si="3"/>
        <v>0</v>
      </c>
      <c r="E73" s="191">
        <f t="shared" si="4"/>
        <v>0</v>
      </c>
      <c r="F73" s="186"/>
    </row>
    <row r="74" spans="1:6">
      <c r="A74" s="190">
        <f t="shared" si="0"/>
        <v>64</v>
      </c>
      <c r="B74" s="191">
        <f t="shared" si="1"/>
        <v>0</v>
      </c>
      <c r="C74" s="191">
        <f t="shared" si="2"/>
        <v>0</v>
      </c>
      <c r="D74" s="191">
        <f t="shared" si="3"/>
        <v>0</v>
      </c>
      <c r="E74" s="191">
        <f t="shared" si="4"/>
        <v>0</v>
      </c>
      <c r="F74" s="186"/>
    </row>
    <row r="75" spans="1:6">
      <c r="A75" s="190">
        <f t="shared" si="0"/>
        <v>65</v>
      </c>
      <c r="B75" s="191">
        <f t="shared" si="1"/>
        <v>0</v>
      </c>
      <c r="C75" s="191">
        <f t="shared" si="2"/>
        <v>0</v>
      </c>
      <c r="D75" s="191">
        <f t="shared" si="3"/>
        <v>0</v>
      </c>
      <c r="E75" s="191">
        <f t="shared" si="4"/>
        <v>0</v>
      </c>
      <c r="F75" s="186"/>
    </row>
    <row r="76" spans="1:6">
      <c r="A76" s="190">
        <f t="shared" si="0"/>
        <v>66</v>
      </c>
      <c r="B76" s="191">
        <f t="shared" si="1"/>
        <v>0</v>
      </c>
      <c r="C76" s="191">
        <f t="shared" si="2"/>
        <v>0</v>
      </c>
      <c r="D76" s="191">
        <f t="shared" si="3"/>
        <v>0</v>
      </c>
      <c r="E76" s="191">
        <f t="shared" si="4"/>
        <v>0</v>
      </c>
      <c r="F76" s="186"/>
    </row>
    <row r="77" spans="1:6">
      <c r="A77" s="190">
        <f t="shared" ref="A77:A140" si="5">+A76+1</f>
        <v>67</v>
      </c>
      <c r="B77" s="191">
        <f t="shared" ref="B77:B140" si="6">+IF(E76&lt;0,0,E76)</f>
        <v>0</v>
      </c>
      <c r="C77" s="191">
        <f t="shared" ref="C77:C140" si="7">+IF(B77=0,0,B77*$C$2/12)</f>
        <v>0</v>
      </c>
      <c r="D77" s="191">
        <f t="shared" ref="D77:D140" si="8">+IF(A77&gt;$C$3*12,0,$C$5-C77)</f>
        <v>0</v>
      </c>
      <c r="E77" s="191">
        <f t="shared" ref="E77:E140" si="9">+B77-D77</f>
        <v>0</v>
      </c>
      <c r="F77" s="186"/>
    </row>
    <row r="78" spans="1:6">
      <c r="A78" s="190">
        <f t="shared" si="5"/>
        <v>68</v>
      </c>
      <c r="B78" s="191">
        <f t="shared" si="6"/>
        <v>0</v>
      </c>
      <c r="C78" s="191">
        <f t="shared" si="7"/>
        <v>0</v>
      </c>
      <c r="D78" s="191">
        <f t="shared" si="8"/>
        <v>0</v>
      </c>
      <c r="E78" s="191">
        <f t="shared" si="9"/>
        <v>0</v>
      </c>
      <c r="F78" s="186"/>
    </row>
    <row r="79" spans="1:6">
      <c r="A79" s="190">
        <f t="shared" si="5"/>
        <v>69</v>
      </c>
      <c r="B79" s="191">
        <f t="shared" si="6"/>
        <v>0</v>
      </c>
      <c r="C79" s="191">
        <f t="shared" si="7"/>
        <v>0</v>
      </c>
      <c r="D79" s="191">
        <f t="shared" si="8"/>
        <v>0</v>
      </c>
      <c r="E79" s="191">
        <f t="shared" si="9"/>
        <v>0</v>
      </c>
      <c r="F79" s="186"/>
    </row>
    <row r="80" spans="1:6">
      <c r="A80" s="190">
        <f t="shared" si="5"/>
        <v>70</v>
      </c>
      <c r="B80" s="191">
        <f t="shared" si="6"/>
        <v>0</v>
      </c>
      <c r="C80" s="191">
        <f t="shared" si="7"/>
        <v>0</v>
      </c>
      <c r="D80" s="191">
        <f t="shared" si="8"/>
        <v>0</v>
      </c>
      <c r="E80" s="191">
        <f t="shared" si="9"/>
        <v>0</v>
      </c>
      <c r="F80" s="186"/>
    </row>
    <row r="81" spans="1:6">
      <c r="A81" s="190">
        <f t="shared" si="5"/>
        <v>71</v>
      </c>
      <c r="B81" s="191">
        <f t="shared" si="6"/>
        <v>0</v>
      </c>
      <c r="C81" s="191">
        <f t="shared" si="7"/>
        <v>0</v>
      </c>
      <c r="D81" s="191">
        <f t="shared" si="8"/>
        <v>0</v>
      </c>
      <c r="E81" s="191">
        <f t="shared" si="9"/>
        <v>0</v>
      </c>
      <c r="F81" s="186"/>
    </row>
    <row r="82" spans="1:6">
      <c r="A82" s="190">
        <f t="shared" si="5"/>
        <v>72</v>
      </c>
      <c r="B82" s="191">
        <f t="shared" si="6"/>
        <v>0</v>
      </c>
      <c r="C82" s="191">
        <f t="shared" si="7"/>
        <v>0</v>
      </c>
      <c r="D82" s="191">
        <f t="shared" si="8"/>
        <v>0</v>
      </c>
      <c r="E82" s="191">
        <f t="shared" si="9"/>
        <v>0</v>
      </c>
      <c r="F82" s="186"/>
    </row>
    <row r="83" spans="1:6">
      <c r="A83" s="190">
        <f t="shared" si="5"/>
        <v>73</v>
      </c>
      <c r="B83" s="191">
        <f t="shared" si="6"/>
        <v>0</v>
      </c>
      <c r="C83" s="191">
        <f t="shared" si="7"/>
        <v>0</v>
      </c>
      <c r="D83" s="191">
        <f t="shared" si="8"/>
        <v>0</v>
      </c>
      <c r="E83" s="191">
        <f t="shared" si="9"/>
        <v>0</v>
      </c>
      <c r="F83" s="186"/>
    </row>
    <row r="84" spans="1:6">
      <c r="A84" s="190">
        <f t="shared" si="5"/>
        <v>74</v>
      </c>
      <c r="B84" s="191">
        <f t="shared" si="6"/>
        <v>0</v>
      </c>
      <c r="C84" s="191">
        <f t="shared" si="7"/>
        <v>0</v>
      </c>
      <c r="D84" s="191">
        <f t="shared" si="8"/>
        <v>0</v>
      </c>
      <c r="E84" s="191">
        <f t="shared" si="9"/>
        <v>0</v>
      </c>
      <c r="F84" s="186"/>
    </row>
    <row r="85" spans="1:6">
      <c r="A85" s="190">
        <f t="shared" si="5"/>
        <v>75</v>
      </c>
      <c r="B85" s="191">
        <f t="shared" si="6"/>
        <v>0</v>
      </c>
      <c r="C85" s="191">
        <f t="shared" si="7"/>
        <v>0</v>
      </c>
      <c r="D85" s="191">
        <f t="shared" si="8"/>
        <v>0</v>
      </c>
      <c r="E85" s="191">
        <f t="shared" si="9"/>
        <v>0</v>
      </c>
      <c r="F85" s="186"/>
    </row>
    <row r="86" spans="1:6">
      <c r="A86" s="190">
        <f t="shared" si="5"/>
        <v>76</v>
      </c>
      <c r="B86" s="191">
        <f t="shared" si="6"/>
        <v>0</v>
      </c>
      <c r="C86" s="191">
        <f t="shared" si="7"/>
        <v>0</v>
      </c>
      <c r="D86" s="191">
        <f t="shared" si="8"/>
        <v>0</v>
      </c>
      <c r="E86" s="191">
        <f t="shared" si="9"/>
        <v>0</v>
      </c>
      <c r="F86" s="186"/>
    </row>
    <row r="87" spans="1:6">
      <c r="A87" s="190">
        <f t="shared" si="5"/>
        <v>77</v>
      </c>
      <c r="B87" s="191">
        <f t="shared" si="6"/>
        <v>0</v>
      </c>
      <c r="C87" s="191">
        <f t="shared" si="7"/>
        <v>0</v>
      </c>
      <c r="D87" s="191">
        <f t="shared" si="8"/>
        <v>0</v>
      </c>
      <c r="E87" s="191">
        <f t="shared" si="9"/>
        <v>0</v>
      </c>
      <c r="F87" s="186"/>
    </row>
    <row r="88" spans="1:6">
      <c r="A88" s="190">
        <f t="shared" si="5"/>
        <v>78</v>
      </c>
      <c r="B88" s="191">
        <f t="shared" si="6"/>
        <v>0</v>
      </c>
      <c r="C88" s="191">
        <f t="shared" si="7"/>
        <v>0</v>
      </c>
      <c r="D88" s="191">
        <f t="shared" si="8"/>
        <v>0</v>
      </c>
      <c r="E88" s="191">
        <f t="shared" si="9"/>
        <v>0</v>
      </c>
      <c r="F88" s="186"/>
    </row>
    <row r="89" spans="1:6">
      <c r="A89" s="190">
        <f t="shared" si="5"/>
        <v>79</v>
      </c>
      <c r="B89" s="191">
        <f t="shared" si="6"/>
        <v>0</v>
      </c>
      <c r="C89" s="191">
        <f t="shared" si="7"/>
        <v>0</v>
      </c>
      <c r="D89" s="191">
        <f t="shared" si="8"/>
        <v>0</v>
      </c>
      <c r="E89" s="191">
        <f t="shared" si="9"/>
        <v>0</v>
      </c>
      <c r="F89" s="186"/>
    </row>
    <row r="90" spans="1:6">
      <c r="A90" s="190">
        <f t="shared" si="5"/>
        <v>80</v>
      </c>
      <c r="B90" s="191">
        <f t="shared" si="6"/>
        <v>0</v>
      </c>
      <c r="C90" s="191">
        <f t="shared" si="7"/>
        <v>0</v>
      </c>
      <c r="D90" s="191">
        <f t="shared" si="8"/>
        <v>0</v>
      </c>
      <c r="E90" s="191">
        <f t="shared" si="9"/>
        <v>0</v>
      </c>
      <c r="F90" s="186"/>
    </row>
    <row r="91" spans="1:6">
      <c r="A91" s="190">
        <f t="shared" si="5"/>
        <v>81</v>
      </c>
      <c r="B91" s="191">
        <f t="shared" si="6"/>
        <v>0</v>
      </c>
      <c r="C91" s="191">
        <f t="shared" si="7"/>
        <v>0</v>
      </c>
      <c r="D91" s="191">
        <f t="shared" si="8"/>
        <v>0</v>
      </c>
      <c r="E91" s="191">
        <f t="shared" si="9"/>
        <v>0</v>
      </c>
      <c r="F91" s="186"/>
    </row>
    <row r="92" spans="1:6">
      <c r="A92" s="190">
        <f t="shared" si="5"/>
        <v>82</v>
      </c>
      <c r="B92" s="191">
        <f t="shared" si="6"/>
        <v>0</v>
      </c>
      <c r="C92" s="191">
        <f t="shared" si="7"/>
        <v>0</v>
      </c>
      <c r="D92" s="191">
        <f t="shared" si="8"/>
        <v>0</v>
      </c>
      <c r="E92" s="191">
        <f t="shared" si="9"/>
        <v>0</v>
      </c>
      <c r="F92" s="186"/>
    </row>
    <row r="93" spans="1:6">
      <c r="A93" s="190">
        <f t="shared" si="5"/>
        <v>83</v>
      </c>
      <c r="B93" s="191">
        <f t="shared" si="6"/>
        <v>0</v>
      </c>
      <c r="C93" s="191">
        <f t="shared" si="7"/>
        <v>0</v>
      </c>
      <c r="D93" s="191">
        <f t="shared" si="8"/>
        <v>0</v>
      </c>
      <c r="E93" s="191">
        <f t="shared" si="9"/>
        <v>0</v>
      </c>
      <c r="F93" s="186"/>
    </row>
    <row r="94" spans="1:6">
      <c r="A94" s="190">
        <f t="shared" si="5"/>
        <v>84</v>
      </c>
      <c r="B94" s="191">
        <f t="shared" si="6"/>
        <v>0</v>
      </c>
      <c r="C94" s="191">
        <f t="shared" si="7"/>
        <v>0</v>
      </c>
      <c r="D94" s="191">
        <f t="shared" si="8"/>
        <v>0</v>
      </c>
      <c r="E94" s="191">
        <f t="shared" si="9"/>
        <v>0</v>
      </c>
      <c r="F94" s="186"/>
    </row>
    <row r="95" spans="1:6">
      <c r="A95" s="190">
        <f t="shared" si="5"/>
        <v>85</v>
      </c>
      <c r="B95" s="191">
        <f t="shared" si="6"/>
        <v>0</v>
      </c>
      <c r="C95" s="191">
        <f t="shared" si="7"/>
        <v>0</v>
      </c>
      <c r="D95" s="191">
        <f t="shared" si="8"/>
        <v>0</v>
      </c>
      <c r="E95" s="191">
        <f t="shared" si="9"/>
        <v>0</v>
      </c>
      <c r="F95" s="186"/>
    </row>
    <row r="96" spans="1:6">
      <c r="A96" s="190">
        <f t="shared" si="5"/>
        <v>86</v>
      </c>
      <c r="B96" s="191">
        <f t="shared" si="6"/>
        <v>0</v>
      </c>
      <c r="C96" s="191">
        <f t="shared" si="7"/>
        <v>0</v>
      </c>
      <c r="D96" s="191">
        <f t="shared" si="8"/>
        <v>0</v>
      </c>
      <c r="E96" s="191">
        <f t="shared" si="9"/>
        <v>0</v>
      </c>
      <c r="F96" s="186"/>
    </row>
    <row r="97" spans="1:6">
      <c r="A97" s="190">
        <f t="shared" si="5"/>
        <v>87</v>
      </c>
      <c r="B97" s="191">
        <f t="shared" si="6"/>
        <v>0</v>
      </c>
      <c r="C97" s="191">
        <f t="shared" si="7"/>
        <v>0</v>
      </c>
      <c r="D97" s="191">
        <f t="shared" si="8"/>
        <v>0</v>
      </c>
      <c r="E97" s="191">
        <f t="shared" si="9"/>
        <v>0</v>
      </c>
      <c r="F97" s="186"/>
    </row>
    <row r="98" spans="1:6">
      <c r="A98" s="190">
        <f t="shared" si="5"/>
        <v>88</v>
      </c>
      <c r="B98" s="191">
        <f t="shared" si="6"/>
        <v>0</v>
      </c>
      <c r="C98" s="191">
        <f t="shared" si="7"/>
        <v>0</v>
      </c>
      <c r="D98" s="191">
        <f t="shared" si="8"/>
        <v>0</v>
      </c>
      <c r="E98" s="191">
        <f t="shared" si="9"/>
        <v>0</v>
      </c>
      <c r="F98" s="186"/>
    </row>
    <row r="99" spans="1:6">
      <c r="A99" s="190">
        <f t="shared" si="5"/>
        <v>89</v>
      </c>
      <c r="B99" s="191">
        <f t="shared" si="6"/>
        <v>0</v>
      </c>
      <c r="C99" s="191">
        <f t="shared" si="7"/>
        <v>0</v>
      </c>
      <c r="D99" s="191">
        <f t="shared" si="8"/>
        <v>0</v>
      </c>
      <c r="E99" s="191">
        <f t="shared" si="9"/>
        <v>0</v>
      </c>
      <c r="F99" s="186"/>
    </row>
    <row r="100" spans="1:6">
      <c r="A100" s="190">
        <f t="shared" si="5"/>
        <v>90</v>
      </c>
      <c r="B100" s="191">
        <f t="shared" si="6"/>
        <v>0</v>
      </c>
      <c r="C100" s="191">
        <f t="shared" si="7"/>
        <v>0</v>
      </c>
      <c r="D100" s="191">
        <f t="shared" si="8"/>
        <v>0</v>
      </c>
      <c r="E100" s="191">
        <f t="shared" si="9"/>
        <v>0</v>
      </c>
      <c r="F100" s="186"/>
    </row>
    <row r="101" spans="1:6">
      <c r="A101" s="190">
        <f t="shared" si="5"/>
        <v>91</v>
      </c>
      <c r="B101" s="191">
        <f t="shared" si="6"/>
        <v>0</v>
      </c>
      <c r="C101" s="191">
        <f t="shared" si="7"/>
        <v>0</v>
      </c>
      <c r="D101" s="191">
        <f t="shared" si="8"/>
        <v>0</v>
      </c>
      <c r="E101" s="191">
        <f t="shared" si="9"/>
        <v>0</v>
      </c>
      <c r="F101" s="186"/>
    </row>
    <row r="102" spans="1:6">
      <c r="A102" s="190">
        <f t="shared" si="5"/>
        <v>92</v>
      </c>
      <c r="B102" s="191">
        <f t="shared" si="6"/>
        <v>0</v>
      </c>
      <c r="C102" s="191">
        <f t="shared" si="7"/>
        <v>0</v>
      </c>
      <c r="D102" s="191">
        <f t="shared" si="8"/>
        <v>0</v>
      </c>
      <c r="E102" s="191">
        <f t="shared" si="9"/>
        <v>0</v>
      </c>
      <c r="F102" s="186"/>
    </row>
    <row r="103" spans="1:6">
      <c r="A103" s="190">
        <f t="shared" si="5"/>
        <v>93</v>
      </c>
      <c r="B103" s="191">
        <f t="shared" si="6"/>
        <v>0</v>
      </c>
      <c r="C103" s="191">
        <f t="shared" si="7"/>
        <v>0</v>
      </c>
      <c r="D103" s="191">
        <f t="shared" si="8"/>
        <v>0</v>
      </c>
      <c r="E103" s="191">
        <f t="shared" si="9"/>
        <v>0</v>
      </c>
      <c r="F103" s="186"/>
    </row>
    <row r="104" spans="1:6">
      <c r="A104" s="190">
        <f t="shared" si="5"/>
        <v>94</v>
      </c>
      <c r="B104" s="191">
        <f t="shared" si="6"/>
        <v>0</v>
      </c>
      <c r="C104" s="191">
        <f t="shared" si="7"/>
        <v>0</v>
      </c>
      <c r="D104" s="191">
        <f t="shared" si="8"/>
        <v>0</v>
      </c>
      <c r="E104" s="191">
        <f t="shared" si="9"/>
        <v>0</v>
      </c>
      <c r="F104" s="186"/>
    </row>
    <row r="105" spans="1:6">
      <c r="A105" s="190">
        <f t="shared" si="5"/>
        <v>95</v>
      </c>
      <c r="B105" s="191">
        <f t="shared" si="6"/>
        <v>0</v>
      </c>
      <c r="C105" s="191">
        <f t="shared" si="7"/>
        <v>0</v>
      </c>
      <c r="D105" s="191">
        <f t="shared" si="8"/>
        <v>0</v>
      </c>
      <c r="E105" s="191">
        <f t="shared" si="9"/>
        <v>0</v>
      </c>
      <c r="F105" s="186"/>
    </row>
    <row r="106" spans="1:6">
      <c r="A106" s="190">
        <f t="shared" si="5"/>
        <v>96</v>
      </c>
      <c r="B106" s="191">
        <f t="shared" si="6"/>
        <v>0</v>
      </c>
      <c r="C106" s="191">
        <f t="shared" si="7"/>
        <v>0</v>
      </c>
      <c r="D106" s="191">
        <f t="shared" si="8"/>
        <v>0</v>
      </c>
      <c r="E106" s="191">
        <f t="shared" si="9"/>
        <v>0</v>
      </c>
      <c r="F106" s="186"/>
    </row>
    <row r="107" spans="1:6">
      <c r="A107" s="190">
        <f t="shared" si="5"/>
        <v>97</v>
      </c>
      <c r="B107" s="191">
        <f t="shared" si="6"/>
        <v>0</v>
      </c>
      <c r="C107" s="191">
        <f t="shared" si="7"/>
        <v>0</v>
      </c>
      <c r="D107" s="191">
        <f t="shared" si="8"/>
        <v>0</v>
      </c>
      <c r="E107" s="191">
        <f t="shared" si="9"/>
        <v>0</v>
      </c>
      <c r="F107" s="186"/>
    </row>
    <row r="108" spans="1:6">
      <c r="A108" s="190">
        <f t="shared" si="5"/>
        <v>98</v>
      </c>
      <c r="B108" s="191">
        <f t="shared" si="6"/>
        <v>0</v>
      </c>
      <c r="C108" s="191">
        <f t="shared" si="7"/>
        <v>0</v>
      </c>
      <c r="D108" s="191">
        <f t="shared" si="8"/>
        <v>0</v>
      </c>
      <c r="E108" s="191">
        <f t="shared" si="9"/>
        <v>0</v>
      </c>
      <c r="F108" s="186"/>
    </row>
    <row r="109" spans="1:6">
      <c r="A109" s="190">
        <f t="shared" si="5"/>
        <v>99</v>
      </c>
      <c r="B109" s="191">
        <f t="shared" si="6"/>
        <v>0</v>
      </c>
      <c r="C109" s="191">
        <f t="shared" si="7"/>
        <v>0</v>
      </c>
      <c r="D109" s="191">
        <f t="shared" si="8"/>
        <v>0</v>
      </c>
      <c r="E109" s="191">
        <f t="shared" si="9"/>
        <v>0</v>
      </c>
      <c r="F109" s="186"/>
    </row>
    <row r="110" spans="1:6">
      <c r="A110" s="190">
        <f t="shared" si="5"/>
        <v>100</v>
      </c>
      <c r="B110" s="191">
        <f t="shared" si="6"/>
        <v>0</v>
      </c>
      <c r="C110" s="191">
        <f t="shared" si="7"/>
        <v>0</v>
      </c>
      <c r="D110" s="191">
        <f t="shared" si="8"/>
        <v>0</v>
      </c>
      <c r="E110" s="191">
        <f t="shared" si="9"/>
        <v>0</v>
      </c>
      <c r="F110" s="186"/>
    </row>
    <row r="111" spans="1:6">
      <c r="A111" s="190">
        <f t="shared" si="5"/>
        <v>101</v>
      </c>
      <c r="B111" s="191">
        <f t="shared" si="6"/>
        <v>0</v>
      </c>
      <c r="C111" s="191">
        <f t="shared" si="7"/>
        <v>0</v>
      </c>
      <c r="D111" s="191">
        <f t="shared" si="8"/>
        <v>0</v>
      </c>
      <c r="E111" s="191">
        <f t="shared" si="9"/>
        <v>0</v>
      </c>
      <c r="F111" s="186"/>
    </row>
    <row r="112" spans="1:6">
      <c r="A112" s="190">
        <f t="shared" si="5"/>
        <v>102</v>
      </c>
      <c r="B112" s="191">
        <f t="shared" si="6"/>
        <v>0</v>
      </c>
      <c r="C112" s="191">
        <f t="shared" si="7"/>
        <v>0</v>
      </c>
      <c r="D112" s="191">
        <f t="shared" si="8"/>
        <v>0</v>
      </c>
      <c r="E112" s="191">
        <f t="shared" si="9"/>
        <v>0</v>
      </c>
      <c r="F112" s="186"/>
    </row>
    <row r="113" spans="1:6">
      <c r="A113" s="190">
        <f t="shared" si="5"/>
        <v>103</v>
      </c>
      <c r="B113" s="191">
        <f t="shared" si="6"/>
        <v>0</v>
      </c>
      <c r="C113" s="191">
        <f t="shared" si="7"/>
        <v>0</v>
      </c>
      <c r="D113" s="191">
        <f t="shared" si="8"/>
        <v>0</v>
      </c>
      <c r="E113" s="191">
        <f t="shared" si="9"/>
        <v>0</v>
      </c>
      <c r="F113" s="186"/>
    </row>
    <row r="114" spans="1:6">
      <c r="A114" s="190">
        <f t="shared" si="5"/>
        <v>104</v>
      </c>
      <c r="B114" s="191">
        <f t="shared" si="6"/>
        <v>0</v>
      </c>
      <c r="C114" s="191">
        <f t="shared" si="7"/>
        <v>0</v>
      </c>
      <c r="D114" s="191">
        <f t="shared" si="8"/>
        <v>0</v>
      </c>
      <c r="E114" s="191">
        <f t="shared" si="9"/>
        <v>0</v>
      </c>
      <c r="F114" s="186"/>
    </row>
    <row r="115" spans="1:6">
      <c r="A115" s="190">
        <f t="shared" si="5"/>
        <v>105</v>
      </c>
      <c r="B115" s="191">
        <f t="shared" si="6"/>
        <v>0</v>
      </c>
      <c r="C115" s="191">
        <f t="shared" si="7"/>
        <v>0</v>
      </c>
      <c r="D115" s="191">
        <f t="shared" si="8"/>
        <v>0</v>
      </c>
      <c r="E115" s="191">
        <f t="shared" si="9"/>
        <v>0</v>
      </c>
      <c r="F115" s="186"/>
    </row>
    <row r="116" spans="1:6">
      <c r="A116" s="190">
        <f t="shared" si="5"/>
        <v>106</v>
      </c>
      <c r="B116" s="191">
        <f t="shared" si="6"/>
        <v>0</v>
      </c>
      <c r="C116" s="191">
        <f t="shared" si="7"/>
        <v>0</v>
      </c>
      <c r="D116" s="191">
        <f t="shared" si="8"/>
        <v>0</v>
      </c>
      <c r="E116" s="191">
        <f t="shared" si="9"/>
        <v>0</v>
      </c>
      <c r="F116" s="186"/>
    </row>
    <row r="117" spans="1:6">
      <c r="A117" s="190">
        <f t="shared" si="5"/>
        <v>107</v>
      </c>
      <c r="B117" s="191">
        <f t="shared" si="6"/>
        <v>0</v>
      </c>
      <c r="C117" s="191">
        <f t="shared" si="7"/>
        <v>0</v>
      </c>
      <c r="D117" s="191">
        <f t="shared" si="8"/>
        <v>0</v>
      </c>
      <c r="E117" s="191">
        <f t="shared" si="9"/>
        <v>0</v>
      </c>
      <c r="F117" s="186"/>
    </row>
    <row r="118" spans="1:6">
      <c r="A118" s="190">
        <f t="shared" si="5"/>
        <v>108</v>
      </c>
      <c r="B118" s="191">
        <f t="shared" si="6"/>
        <v>0</v>
      </c>
      <c r="C118" s="191">
        <f t="shared" si="7"/>
        <v>0</v>
      </c>
      <c r="D118" s="191">
        <f t="shared" si="8"/>
        <v>0</v>
      </c>
      <c r="E118" s="191">
        <f t="shared" si="9"/>
        <v>0</v>
      </c>
      <c r="F118" s="186"/>
    </row>
    <row r="119" spans="1:6">
      <c r="A119" s="190">
        <f t="shared" si="5"/>
        <v>109</v>
      </c>
      <c r="B119" s="191">
        <f t="shared" si="6"/>
        <v>0</v>
      </c>
      <c r="C119" s="191">
        <f t="shared" si="7"/>
        <v>0</v>
      </c>
      <c r="D119" s="191">
        <f t="shared" si="8"/>
        <v>0</v>
      </c>
      <c r="E119" s="191">
        <f t="shared" si="9"/>
        <v>0</v>
      </c>
      <c r="F119" s="186"/>
    </row>
    <row r="120" spans="1:6">
      <c r="A120" s="190">
        <f t="shared" si="5"/>
        <v>110</v>
      </c>
      <c r="B120" s="191">
        <f t="shared" si="6"/>
        <v>0</v>
      </c>
      <c r="C120" s="191">
        <f t="shared" si="7"/>
        <v>0</v>
      </c>
      <c r="D120" s="191">
        <f t="shared" si="8"/>
        <v>0</v>
      </c>
      <c r="E120" s="191">
        <f t="shared" si="9"/>
        <v>0</v>
      </c>
      <c r="F120" s="186"/>
    </row>
    <row r="121" spans="1:6">
      <c r="A121" s="190">
        <f t="shared" si="5"/>
        <v>111</v>
      </c>
      <c r="B121" s="191">
        <f t="shared" si="6"/>
        <v>0</v>
      </c>
      <c r="C121" s="191">
        <f t="shared" si="7"/>
        <v>0</v>
      </c>
      <c r="D121" s="191">
        <f t="shared" si="8"/>
        <v>0</v>
      </c>
      <c r="E121" s="191">
        <f t="shared" si="9"/>
        <v>0</v>
      </c>
      <c r="F121" s="186"/>
    </row>
    <row r="122" spans="1:6">
      <c r="A122" s="190">
        <f t="shared" si="5"/>
        <v>112</v>
      </c>
      <c r="B122" s="191">
        <f t="shared" si="6"/>
        <v>0</v>
      </c>
      <c r="C122" s="191">
        <f t="shared" si="7"/>
        <v>0</v>
      </c>
      <c r="D122" s="191">
        <f t="shared" si="8"/>
        <v>0</v>
      </c>
      <c r="E122" s="191">
        <f t="shared" si="9"/>
        <v>0</v>
      </c>
      <c r="F122" s="186"/>
    </row>
    <row r="123" spans="1:6">
      <c r="A123" s="190">
        <f t="shared" si="5"/>
        <v>113</v>
      </c>
      <c r="B123" s="191">
        <f t="shared" si="6"/>
        <v>0</v>
      </c>
      <c r="C123" s="191">
        <f t="shared" si="7"/>
        <v>0</v>
      </c>
      <c r="D123" s="191">
        <f t="shared" si="8"/>
        <v>0</v>
      </c>
      <c r="E123" s="191">
        <f t="shared" si="9"/>
        <v>0</v>
      </c>
      <c r="F123" s="186"/>
    </row>
    <row r="124" spans="1:6">
      <c r="A124" s="190">
        <f t="shared" si="5"/>
        <v>114</v>
      </c>
      <c r="B124" s="191">
        <f t="shared" si="6"/>
        <v>0</v>
      </c>
      <c r="C124" s="191">
        <f t="shared" si="7"/>
        <v>0</v>
      </c>
      <c r="D124" s="191">
        <f t="shared" si="8"/>
        <v>0</v>
      </c>
      <c r="E124" s="191">
        <f t="shared" si="9"/>
        <v>0</v>
      </c>
      <c r="F124" s="186"/>
    </row>
    <row r="125" spans="1:6">
      <c r="A125" s="190">
        <f t="shared" si="5"/>
        <v>115</v>
      </c>
      <c r="B125" s="191">
        <f t="shared" si="6"/>
        <v>0</v>
      </c>
      <c r="C125" s="191">
        <f t="shared" si="7"/>
        <v>0</v>
      </c>
      <c r="D125" s="191">
        <f t="shared" si="8"/>
        <v>0</v>
      </c>
      <c r="E125" s="191">
        <f t="shared" si="9"/>
        <v>0</v>
      </c>
      <c r="F125" s="186"/>
    </row>
    <row r="126" spans="1:6">
      <c r="A126" s="190">
        <f t="shared" si="5"/>
        <v>116</v>
      </c>
      <c r="B126" s="191">
        <f t="shared" si="6"/>
        <v>0</v>
      </c>
      <c r="C126" s="191">
        <f t="shared" si="7"/>
        <v>0</v>
      </c>
      <c r="D126" s="191">
        <f t="shared" si="8"/>
        <v>0</v>
      </c>
      <c r="E126" s="191">
        <f t="shared" si="9"/>
        <v>0</v>
      </c>
      <c r="F126" s="186"/>
    </row>
    <row r="127" spans="1:6">
      <c r="A127" s="190">
        <f t="shared" si="5"/>
        <v>117</v>
      </c>
      <c r="B127" s="191">
        <f t="shared" si="6"/>
        <v>0</v>
      </c>
      <c r="C127" s="191">
        <f t="shared" si="7"/>
        <v>0</v>
      </c>
      <c r="D127" s="191">
        <f t="shared" si="8"/>
        <v>0</v>
      </c>
      <c r="E127" s="191">
        <f t="shared" si="9"/>
        <v>0</v>
      </c>
      <c r="F127" s="186"/>
    </row>
    <row r="128" spans="1:6">
      <c r="A128" s="190">
        <f t="shared" si="5"/>
        <v>118</v>
      </c>
      <c r="B128" s="191">
        <f t="shared" si="6"/>
        <v>0</v>
      </c>
      <c r="C128" s="191">
        <f t="shared" si="7"/>
        <v>0</v>
      </c>
      <c r="D128" s="191">
        <f t="shared" si="8"/>
        <v>0</v>
      </c>
      <c r="E128" s="191">
        <f t="shared" si="9"/>
        <v>0</v>
      </c>
      <c r="F128" s="186"/>
    </row>
    <row r="129" spans="1:6">
      <c r="A129" s="190">
        <f t="shared" si="5"/>
        <v>119</v>
      </c>
      <c r="B129" s="191">
        <f t="shared" si="6"/>
        <v>0</v>
      </c>
      <c r="C129" s="191">
        <f t="shared" si="7"/>
        <v>0</v>
      </c>
      <c r="D129" s="191">
        <f t="shared" si="8"/>
        <v>0</v>
      </c>
      <c r="E129" s="191">
        <f t="shared" si="9"/>
        <v>0</v>
      </c>
      <c r="F129" s="186"/>
    </row>
    <row r="130" spans="1:6">
      <c r="A130" s="190">
        <f t="shared" si="5"/>
        <v>120</v>
      </c>
      <c r="B130" s="191">
        <f t="shared" si="6"/>
        <v>0</v>
      </c>
      <c r="C130" s="191">
        <f t="shared" si="7"/>
        <v>0</v>
      </c>
      <c r="D130" s="191">
        <f t="shared" si="8"/>
        <v>0</v>
      </c>
      <c r="E130" s="191">
        <f t="shared" si="9"/>
        <v>0</v>
      </c>
      <c r="F130" s="186"/>
    </row>
    <row r="131" spans="1:6">
      <c r="A131" s="190">
        <f t="shared" si="5"/>
        <v>121</v>
      </c>
      <c r="B131" s="191">
        <f t="shared" si="6"/>
        <v>0</v>
      </c>
      <c r="C131" s="191">
        <f t="shared" si="7"/>
        <v>0</v>
      </c>
      <c r="D131" s="191">
        <f t="shared" si="8"/>
        <v>0</v>
      </c>
      <c r="E131" s="191">
        <f t="shared" si="9"/>
        <v>0</v>
      </c>
      <c r="F131" s="186"/>
    </row>
    <row r="132" spans="1:6">
      <c r="A132" s="190">
        <f t="shared" si="5"/>
        <v>122</v>
      </c>
      <c r="B132" s="191">
        <f t="shared" si="6"/>
        <v>0</v>
      </c>
      <c r="C132" s="191">
        <f t="shared" si="7"/>
        <v>0</v>
      </c>
      <c r="D132" s="191">
        <f t="shared" si="8"/>
        <v>0</v>
      </c>
      <c r="E132" s="191">
        <f t="shared" si="9"/>
        <v>0</v>
      </c>
      <c r="F132" s="186"/>
    </row>
    <row r="133" spans="1:6">
      <c r="A133" s="190">
        <f t="shared" si="5"/>
        <v>123</v>
      </c>
      <c r="B133" s="191">
        <f t="shared" si="6"/>
        <v>0</v>
      </c>
      <c r="C133" s="191">
        <f t="shared" si="7"/>
        <v>0</v>
      </c>
      <c r="D133" s="191">
        <f t="shared" si="8"/>
        <v>0</v>
      </c>
      <c r="E133" s="191">
        <f t="shared" si="9"/>
        <v>0</v>
      </c>
      <c r="F133" s="186"/>
    </row>
    <row r="134" spans="1:6">
      <c r="A134" s="190">
        <f t="shared" si="5"/>
        <v>124</v>
      </c>
      <c r="B134" s="191">
        <f t="shared" si="6"/>
        <v>0</v>
      </c>
      <c r="C134" s="191">
        <f t="shared" si="7"/>
        <v>0</v>
      </c>
      <c r="D134" s="191">
        <f t="shared" si="8"/>
        <v>0</v>
      </c>
      <c r="E134" s="191">
        <f t="shared" si="9"/>
        <v>0</v>
      </c>
      <c r="F134" s="186"/>
    </row>
    <row r="135" spans="1:6">
      <c r="A135" s="190">
        <f t="shared" si="5"/>
        <v>125</v>
      </c>
      <c r="B135" s="191">
        <f t="shared" si="6"/>
        <v>0</v>
      </c>
      <c r="C135" s="191">
        <f t="shared" si="7"/>
        <v>0</v>
      </c>
      <c r="D135" s="191">
        <f t="shared" si="8"/>
        <v>0</v>
      </c>
      <c r="E135" s="191">
        <f t="shared" si="9"/>
        <v>0</v>
      </c>
      <c r="F135" s="186"/>
    </row>
    <row r="136" spans="1:6">
      <c r="A136" s="190">
        <f t="shared" si="5"/>
        <v>126</v>
      </c>
      <c r="B136" s="191">
        <f t="shared" si="6"/>
        <v>0</v>
      </c>
      <c r="C136" s="191">
        <f t="shared" si="7"/>
        <v>0</v>
      </c>
      <c r="D136" s="191">
        <f t="shared" si="8"/>
        <v>0</v>
      </c>
      <c r="E136" s="191">
        <f t="shared" si="9"/>
        <v>0</v>
      </c>
      <c r="F136" s="186"/>
    </row>
    <row r="137" spans="1:6">
      <c r="A137" s="190">
        <f t="shared" si="5"/>
        <v>127</v>
      </c>
      <c r="B137" s="191">
        <f t="shared" si="6"/>
        <v>0</v>
      </c>
      <c r="C137" s="191">
        <f t="shared" si="7"/>
        <v>0</v>
      </c>
      <c r="D137" s="191">
        <f t="shared" si="8"/>
        <v>0</v>
      </c>
      <c r="E137" s="191">
        <f t="shared" si="9"/>
        <v>0</v>
      </c>
      <c r="F137" s="186"/>
    </row>
    <row r="138" spans="1:6">
      <c r="A138" s="190">
        <f t="shared" si="5"/>
        <v>128</v>
      </c>
      <c r="B138" s="191">
        <f t="shared" si="6"/>
        <v>0</v>
      </c>
      <c r="C138" s="191">
        <f t="shared" si="7"/>
        <v>0</v>
      </c>
      <c r="D138" s="191">
        <f t="shared" si="8"/>
        <v>0</v>
      </c>
      <c r="E138" s="191">
        <f t="shared" si="9"/>
        <v>0</v>
      </c>
      <c r="F138" s="186"/>
    </row>
    <row r="139" spans="1:6">
      <c r="A139" s="190">
        <f t="shared" si="5"/>
        <v>129</v>
      </c>
      <c r="B139" s="191">
        <f t="shared" si="6"/>
        <v>0</v>
      </c>
      <c r="C139" s="191">
        <f t="shared" si="7"/>
        <v>0</v>
      </c>
      <c r="D139" s="191">
        <f t="shared" si="8"/>
        <v>0</v>
      </c>
      <c r="E139" s="191">
        <f t="shared" si="9"/>
        <v>0</v>
      </c>
      <c r="F139" s="186"/>
    </row>
    <row r="140" spans="1:6">
      <c r="A140" s="190">
        <f t="shared" si="5"/>
        <v>130</v>
      </c>
      <c r="B140" s="191">
        <f t="shared" si="6"/>
        <v>0</v>
      </c>
      <c r="C140" s="191">
        <f t="shared" si="7"/>
        <v>0</v>
      </c>
      <c r="D140" s="191">
        <f t="shared" si="8"/>
        <v>0</v>
      </c>
      <c r="E140" s="191">
        <f t="shared" si="9"/>
        <v>0</v>
      </c>
      <c r="F140" s="186"/>
    </row>
    <row r="141" spans="1:6">
      <c r="A141" s="190">
        <f t="shared" ref="A141:A204" si="10">+A140+1</f>
        <v>131</v>
      </c>
      <c r="B141" s="191">
        <f t="shared" ref="B141:B204" si="11">+IF(E140&lt;0,0,E140)</f>
        <v>0</v>
      </c>
      <c r="C141" s="191">
        <f t="shared" ref="C141:C204" si="12">+IF(B141=0,0,B141*$C$2/12)</f>
        <v>0</v>
      </c>
      <c r="D141" s="191">
        <f t="shared" ref="D141:D204" si="13">+IF(A141&gt;$C$3*12,0,$C$5-C141)</f>
        <v>0</v>
      </c>
      <c r="E141" s="191">
        <f t="shared" ref="E141:E204" si="14">+B141-D141</f>
        <v>0</v>
      </c>
      <c r="F141" s="186"/>
    </row>
    <row r="142" spans="1:6">
      <c r="A142" s="190">
        <f t="shared" si="10"/>
        <v>132</v>
      </c>
      <c r="B142" s="191">
        <f t="shared" si="11"/>
        <v>0</v>
      </c>
      <c r="C142" s="191">
        <f t="shared" si="12"/>
        <v>0</v>
      </c>
      <c r="D142" s="191">
        <f t="shared" si="13"/>
        <v>0</v>
      </c>
      <c r="E142" s="191">
        <f t="shared" si="14"/>
        <v>0</v>
      </c>
      <c r="F142" s="186"/>
    </row>
    <row r="143" spans="1:6">
      <c r="A143" s="190">
        <f t="shared" si="10"/>
        <v>133</v>
      </c>
      <c r="B143" s="191">
        <f t="shared" si="11"/>
        <v>0</v>
      </c>
      <c r="C143" s="191">
        <f t="shared" si="12"/>
        <v>0</v>
      </c>
      <c r="D143" s="191">
        <f t="shared" si="13"/>
        <v>0</v>
      </c>
      <c r="E143" s="191">
        <f t="shared" si="14"/>
        <v>0</v>
      </c>
      <c r="F143" s="186"/>
    </row>
    <row r="144" spans="1:6">
      <c r="A144" s="190">
        <f t="shared" si="10"/>
        <v>134</v>
      </c>
      <c r="B144" s="191">
        <f t="shared" si="11"/>
        <v>0</v>
      </c>
      <c r="C144" s="191">
        <f t="shared" si="12"/>
        <v>0</v>
      </c>
      <c r="D144" s="191">
        <f t="shared" si="13"/>
        <v>0</v>
      </c>
      <c r="E144" s="191">
        <f t="shared" si="14"/>
        <v>0</v>
      </c>
      <c r="F144" s="186"/>
    </row>
    <row r="145" spans="1:6">
      <c r="A145" s="190">
        <f t="shared" si="10"/>
        <v>135</v>
      </c>
      <c r="B145" s="191">
        <f t="shared" si="11"/>
        <v>0</v>
      </c>
      <c r="C145" s="191">
        <f t="shared" si="12"/>
        <v>0</v>
      </c>
      <c r="D145" s="191">
        <f t="shared" si="13"/>
        <v>0</v>
      </c>
      <c r="E145" s="191">
        <f t="shared" si="14"/>
        <v>0</v>
      </c>
      <c r="F145" s="186"/>
    </row>
    <row r="146" spans="1:6">
      <c r="A146" s="190">
        <f t="shared" si="10"/>
        <v>136</v>
      </c>
      <c r="B146" s="191">
        <f t="shared" si="11"/>
        <v>0</v>
      </c>
      <c r="C146" s="191">
        <f t="shared" si="12"/>
        <v>0</v>
      </c>
      <c r="D146" s="191">
        <f t="shared" si="13"/>
        <v>0</v>
      </c>
      <c r="E146" s="191">
        <f t="shared" si="14"/>
        <v>0</v>
      </c>
      <c r="F146" s="186"/>
    </row>
    <row r="147" spans="1:6">
      <c r="A147" s="190">
        <f t="shared" si="10"/>
        <v>137</v>
      </c>
      <c r="B147" s="191">
        <f t="shared" si="11"/>
        <v>0</v>
      </c>
      <c r="C147" s="191">
        <f t="shared" si="12"/>
        <v>0</v>
      </c>
      <c r="D147" s="191">
        <f t="shared" si="13"/>
        <v>0</v>
      </c>
      <c r="E147" s="191">
        <f t="shared" si="14"/>
        <v>0</v>
      </c>
      <c r="F147" s="186"/>
    </row>
    <row r="148" spans="1:6">
      <c r="A148" s="190">
        <f t="shared" si="10"/>
        <v>138</v>
      </c>
      <c r="B148" s="191">
        <f t="shared" si="11"/>
        <v>0</v>
      </c>
      <c r="C148" s="191">
        <f t="shared" si="12"/>
        <v>0</v>
      </c>
      <c r="D148" s="191">
        <f t="shared" si="13"/>
        <v>0</v>
      </c>
      <c r="E148" s="191">
        <f t="shared" si="14"/>
        <v>0</v>
      </c>
      <c r="F148" s="186"/>
    </row>
    <row r="149" spans="1:6">
      <c r="A149" s="190">
        <f t="shared" si="10"/>
        <v>139</v>
      </c>
      <c r="B149" s="191">
        <f t="shared" si="11"/>
        <v>0</v>
      </c>
      <c r="C149" s="191">
        <f t="shared" si="12"/>
        <v>0</v>
      </c>
      <c r="D149" s="191">
        <f t="shared" si="13"/>
        <v>0</v>
      </c>
      <c r="E149" s="191">
        <f t="shared" si="14"/>
        <v>0</v>
      </c>
      <c r="F149" s="186"/>
    </row>
    <row r="150" spans="1:6">
      <c r="A150" s="190">
        <f t="shared" si="10"/>
        <v>140</v>
      </c>
      <c r="B150" s="191">
        <f t="shared" si="11"/>
        <v>0</v>
      </c>
      <c r="C150" s="191">
        <f t="shared" si="12"/>
        <v>0</v>
      </c>
      <c r="D150" s="191">
        <f t="shared" si="13"/>
        <v>0</v>
      </c>
      <c r="E150" s="191">
        <f t="shared" si="14"/>
        <v>0</v>
      </c>
      <c r="F150" s="186"/>
    </row>
    <row r="151" spans="1:6">
      <c r="A151" s="190">
        <f t="shared" si="10"/>
        <v>141</v>
      </c>
      <c r="B151" s="191">
        <f t="shared" si="11"/>
        <v>0</v>
      </c>
      <c r="C151" s="191">
        <f t="shared" si="12"/>
        <v>0</v>
      </c>
      <c r="D151" s="191">
        <f t="shared" si="13"/>
        <v>0</v>
      </c>
      <c r="E151" s="191">
        <f t="shared" si="14"/>
        <v>0</v>
      </c>
      <c r="F151" s="186"/>
    </row>
    <row r="152" spans="1:6">
      <c r="A152" s="190">
        <f t="shared" si="10"/>
        <v>142</v>
      </c>
      <c r="B152" s="191">
        <f t="shared" si="11"/>
        <v>0</v>
      </c>
      <c r="C152" s="191">
        <f t="shared" si="12"/>
        <v>0</v>
      </c>
      <c r="D152" s="191">
        <f t="shared" si="13"/>
        <v>0</v>
      </c>
      <c r="E152" s="191">
        <f t="shared" si="14"/>
        <v>0</v>
      </c>
      <c r="F152" s="186"/>
    </row>
    <row r="153" spans="1:6">
      <c r="A153" s="190">
        <f t="shared" si="10"/>
        <v>143</v>
      </c>
      <c r="B153" s="191">
        <f t="shared" si="11"/>
        <v>0</v>
      </c>
      <c r="C153" s="191">
        <f t="shared" si="12"/>
        <v>0</v>
      </c>
      <c r="D153" s="191">
        <f t="shared" si="13"/>
        <v>0</v>
      </c>
      <c r="E153" s="191">
        <f t="shared" si="14"/>
        <v>0</v>
      </c>
      <c r="F153" s="186"/>
    </row>
    <row r="154" spans="1:6">
      <c r="A154" s="190">
        <f t="shared" si="10"/>
        <v>144</v>
      </c>
      <c r="B154" s="191">
        <f t="shared" si="11"/>
        <v>0</v>
      </c>
      <c r="C154" s="191">
        <f t="shared" si="12"/>
        <v>0</v>
      </c>
      <c r="D154" s="191">
        <f t="shared" si="13"/>
        <v>0</v>
      </c>
      <c r="E154" s="191">
        <f t="shared" si="14"/>
        <v>0</v>
      </c>
      <c r="F154" s="186"/>
    </row>
    <row r="155" spans="1:6">
      <c r="A155" s="190">
        <f t="shared" si="10"/>
        <v>145</v>
      </c>
      <c r="B155" s="191">
        <f t="shared" si="11"/>
        <v>0</v>
      </c>
      <c r="C155" s="191">
        <f t="shared" si="12"/>
        <v>0</v>
      </c>
      <c r="D155" s="191">
        <f t="shared" si="13"/>
        <v>0</v>
      </c>
      <c r="E155" s="191">
        <f t="shared" si="14"/>
        <v>0</v>
      </c>
      <c r="F155" s="186"/>
    </row>
    <row r="156" spans="1:6">
      <c r="A156" s="190">
        <f t="shared" si="10"/>
        <v>146</v>
      </c>
      <c r="B156" s="191">
        <f t="shared" si="11"/>
        <v>0</v>
      </c>
      <c r="C156" s="191">
        <f t="shared" si="12"/>
        <v>0</v>
      </c>
      <c r="D156" s="191">
        <f t="shared" si="13"/>
        <v>0</v>
      </c>
      <c r="E156" s="191">
        <f t="shared" si="14"/>
        <v>0</v>
      </c>
      <c r="F156" s="186"/>
    </row>
    <row r="157" spans="1:6">
      <c r="A157" s="190">
        <f t="shared" si="10"/>
        <v>147</v>
      </c>
      <c r="B157" s="191">
        <f t="shared" si="11"/>
        <v>0</v>
      </c>
      <c r="C157" s="191">
        <f t="shared" si="12"/>
        <v>0</v>
      </c>
      <c r="D157" s="191">
        <f t="shared" si="13"/>
        <v>0</v>
      </c>
      <c r="E157" s="191">
        <f t="shared" si="14"/>
        <v>0</v>
      </c>
      <c r="F157" s="186"/>
    </row>
    <row r="158" spans="1:6">
      <c r="A158" s="190">
        <f t="shared" si="10"/>
        <v>148</v>
      </c>
      <c r="B158" s="191">
        <f t="shared" si="11"/>
        <v>0</v>
      </c>
      <c r="C158" s="191">
        <f t="shared" si="12"/>
        <v>0</v>
      </c>
      <c r="D158" s="191">
        <f t="shared" si="13"/>
        <v>0</v>
      </c>
      <c r="E158" s="191">
        <f t="shared" si="14"/>
        <v>0</v>
      </c>
      <c r="F158" s="186"/>
    </row>
    <row r="159" spans="1:6">
      <c r="A159" s="190">
        <f t="shared" si="10"/>
        <v>149</v>
      </c>
      <c r="B159" s="191">
        <f t="shared" si="11"/>
        <v>0</v>
      </c>
      <c r="C159" s="191">
        <f t="shared" si="12"/>
        <v>0</v>
      </c>
      <c r="D159" s="191">
        <f t="shared" si="13"/>
        <v>0</v>
      </c>
      <c r="E159" s="191">
        <f t="shared" si="14"/>
        <v>0</v>
      </c>
      <c r="F159" s="186"/>
    </row>
    <row r="160" spans="1:6">
      <c r="A160" s="190">
        <f t="shared" si="10"/>
        <v>150</v>
      </c>
      <c r="B160" s="191">
        <f t="shared" si="11"/>
        <v>0</v>
      </c>
      <c r="C160" s="191">
        <f t="shared" si="12"/>
        <v>0</v>
      </c>
      <c r="D160" s="191">
        <f t="shared" si="13"/>
        <v>0</v>
      </c>
      <c r="E160" s="191">
        <f t="shared" si="14"/>
        <v>0</v>
      </c>
      <c r="F160" s="186"/>
    </row>
    <row r="161" spans="1:6">
      <c r="A161" s="190">
        <f t="shared" si="10"/>
        <v>151</v>
      </c>
      <c r="B161" s="191">
        <f t="shared" si="11"/>
        <v>0</v>
      </c>
      <c r="C161" s="191">
        <f t="shared" si="12"/>
        <v>0</v>
      </c>
      <c r="D161" s="191">
        <f t="shared" si="13"/>
        <v>0</v>
      </c>
      <c r="E161" s="191">
        <f t="shared" si="14"/>
        <v>0</v>
      </c>
      <c r="F161" s="186"/>
    </row>
    <row r="162" spans="1:6">
      <c r="A162" s="190">
        <f t="shared" si="10"/>
        <v>152</v>
      </c>
      <c r="B162" s="191">
        <f t="shared" si="11"/>
        <v>0</v>
      </c>
      <c r="C162" s="191">
        <f t="shared" si="12"/>
        <v>0</v>
      </c>
      <c r="D162" s="191">
        <f t="shared" si="13"/>
        <v>0</v>
      </c>
      <c r="E162" s="191">
        <f t="shared" si="14"/>
        <v>0</v>
      </c>
      <c r="F162" s="186"/>
    </row>
    <row r="163" spans="1:6">
      <c r="A163" s="190">
        <f t="shared" si="10"/>
        <v>153</v>
      </c>
      <c r="B163" s="191">
        <f t="shared" si="11"/>
        <v>0</v>
      </c>
      <c r="C163" s="191">
        <f t="shared" si="12"/>
        <v>0</v>
      </c>
      <c r="D163" s="191">
        <f t="shared" si="13"/>
        <v>0</v>
      </c>
      <c r="E163" s="191">
        <f t="shared" si="14"/>
        <v>0</v>
      </c>
      <c r="F163" s="186"/>
    </row>
    <row r="164" spans="1:6">
      <c r="A164" s="190">
        <f t="shared" si="10"/>
        <v>154</v>
      </c>
      <c r="B164" s="191">
        <f t="shared" si="11"/>
        <v>0</v>
      </c>
      <c r="C164" s="191">
        <f t="shared" si="12"/>
        <v>0</v>
      </c>
      <c r="D164" s="191">
        <f t="shared" si="13"/>
        <v>0</v>
      </c>
      <c r="E164" s="191">
        <f t="shared" si="14"/>
        <v>0</v>
      </c>
      <c r="F164" s="186"/>
    </row>
    <row r="165" spans="1:6">
      <c r="A165" s="190">
        <f t="shared" si="10"/>
        <v>155</v>
      </c>
      <c r="B165" s="191">
        <f t="shared" si="11"/>
        <v>0</v>
      </c>
      <c r="C165" s="191">
        <f t="shared" si="12"/>
        <v>0</v>
      </c>
      <c r="D165" s="191">
        <f t="shared" si="13"/>
        <v>0</v>
      </c>
      <c r="E165" s="191">
        <f t="shared" si="14"/>
        <v>0</v>
      </c>
      <c r="F165" s="186"/>
    </row>
    <row r="166" spans="1:6">
      <c r="A166" s="190">
        <f t="shared" si="10"/>
        <v>156</v>
      </c>
      <c r="B166" s="191">
        <f t="shared" si="11"/>
        <v>0</v>
      </c>
      <c r="C166" s="191">
        <f t="shared" si="12"/>
        <v>0</v>
      </c>
      <c r="D166" s="191">
        <f t="shared" si="13"/>
        <v>0</v>
      </c>
      <c r="E166" s="191">
        <f t="shared" si="14"/>
        <v>0</v>
      </c>
      <c r="F166" s="186"/>
    </row>
    <row r="167" spans="1:6">
      <c r="A167" s="190">
        <f t="shared" si="10"/>
        <v>157</v>
      </c>
      <c r="B167" s="191">
        <f t="shared" si="11"/>
        <v>0</v>
      </c>
      <c r="C167" s="191">
        <f t="shared" si="12"/>
        <v>0</v>
      </c>
      <c r="D167" s="191">
        <f t="shared" si="13"/>
        <v>0</v>
      </c>
      <c r="E167" s="191">
        <f t="shared" si="14"/>
        <v>0</v>
      </c>
      <c r="F167" s="186"/>
    </row>
    <row r="168" spans="1:6">
      <c r="A168" s="190">
        <f t="shared" si="10"/>
        <v>158</v>
      </c>
      <c r="B168" s="191">
        <f t="shared" si="11"/>
        <v>0</v>
      </c>
      <c r="C168" s="191">
        <f t="shared" si="12"/>
        <v>0</v>
      </c>
      <c r="D168" s="191">
        <f t="shared" si="13"/>
        <v>0</v>
      </c>
      <c r="E168" s="191">
        <f t="shared" si="14"/>
        <v>0</v>
      </c>
      <c r="F168" s="186"/>
    </row>
    <row r="169" spans="1:6">
      <c r="A169" s="190">
        <f t="shared" si="10"/>
        <v>159</v>
      </c>
      <c r="B169" s="191">
        <f t="shared" si="11"/>
        <v>0</v>
      </c>
      <c r="C169" s="191">
        <f t="shared" si="12"/>
        <v>0</v>
      </c>
      <c r="D169" s="191">
        <f t="shared" si="13"/>
        <v>0</v>
      </c>
      <c r="E169" s="191">
        <f t="shared" si="14"/>
        <v>0</v>
      </c>
      <c r="F169" s="186"/>
    </row>
    <row r="170" spans="1:6">
      <c r="A170" s="190">
        <f t="shared" si="10"/>
        <v>160</v>
      </c>
      <c r="B170" s="191">
        <f t="shared" si="11"/>
        <v>0</v>
      </c>
      <c r="C170" s="191">
        <f t="shared" si="12"/>
        <v>0</v>
      </c>
      <c r="D170" s="191">
        <f t="shared" si="13"/>
        <v>0</v>
      </c>
      <c r="E170" s="191">
        <f t="shared" si="14"/>
        <v>0</v>
      </c>
      <c r="F170" s="186"/>
    </row>
    <row r="171" spans="1:6">
      <c r="A171" s="190">
        <f t="shared" si="10"/>
        <v>161</v>
      </c>
      <c r="B171" s="191">
        <f t="shared" si="11"/>
        <v>0</v>
      </c>
      <c r="C171" s="191">
        <f t="shared" si="12"/>
        <v>0</v>
      </c>
      <c r="D171" s="191">
        <f t="shared" si="13"/>
        <v>0</v>
      </c>
      <c r="E171" s="191">
        <f t="shared" si="14"/>
        <v>0</v>
      </c>
      <c r="F171" s="186"/>
    </row>
    <row r="172" spans="1:6">
      <c r="A172" s="190">
        <f t="shared" si="10"/>
        <v>162</v>
      </c>
      <c r="B172" s="191">
        <f t="shared" si="11"/>
        <v>0</v>
      </c>
      <c r="C172" s="191">
        <f t="shared" si="12"/>
        <v>0</v>
      </c>
      <c r="D172" s="191">
        <f t="shared" si="13"/>
        <v>0</v>
      </c>
      <c r="E172" s="191">
        <f t="shared" si="14"/>
        <v>0</v>
      </c>
      <c r="F172" s="186"/>
    </row>
    <row r="173" spans="1:6">
      <c r="A173" s="190">
        <f t="shared" si="10"/>
        <v>163</v>
      </c>
      <c r="B173" s="191">
        <f t="shared" si="11"/>
        <v>0</v>
      </c>
      <c r="C173" s="191">
        <f t="shared" si="12"/>
        <v>0</v>
      </c>
      <c r="D173" s="191">
        <f t="shared" si="13"/>
        <v>0</v>
      </c>
      <c r="E173" s="191">
        <f t="shared" si="14"/>
        <v>0</v>
      </c>
      <c r="F173" s="186"/>
    </row>
    <row r="174" spans="1:6">
      <c r="A174" s="190">
        <f t="shared" si="10"/>
        <v>164</v>
      </c>
      <c r="B174" s="191">
        <f t="shared" si="11"/>
        <v>0</v>
      </c>
      <c r="C174" s="191">
        <f t="shared" si="12"/>
        <v>0</v>
      </c>
      <c r="D174" s="191">
        <f t="shared" si="13"/>
        <v>0</v>
      </c>
      <c r="E174" s="191">
        <f t="shared" si="14"/>
        <v>0</v>
      </c>
      <c r="F174" s="186"/>
    </row>
    <row r="175" spans="1:6">
      <c r="A175" s="190">
        <f t="shared" si="10"/>
        <v>165</v>
      </c>
      <c r="B175" s="191">
        <f t="shared" si="11"/>
        <v>0</v>
      </c>
      <c r="C175" s="191">
        <f t="shared" si="12"/>
        <v>0</v>
      </c>
      <c r="D175" s="191">
        <f t="shared" si="13"/>
        <v>0</v>
      </c>
      <c r="E175" s="191">
        <f t="shared" si="14"/>
        <v>0</v>
      </c>
      <c r="F175" s="186"/>
    </row>
    <row r="176" spans="1:6">
      <c r="A176" s="190">
        <f t="shared" si="10"/>
        <v>166</v>
      </c>
      <c r="B176" s="191">
        <f t="shared" si="11"/>
        <v>0</v>
      </c>
      <c r="C176" s="191">
        <f t="shared" si="12"/>
        <v>0</v>
      </c>
      <c r="D176" s="191">
        <f t="shared" si="13"/>
        <v>0</v>
      </c>
      <c r="E176" s="191">
        <f t="shared" si="14"/>
        <v>0</v>
      </c>
      <c r="F176" s="186"/>
    </row>
    <row r="177" spans="1:6">
      <c r="A177" s="190">
        <f t="shared" si="10"/>
        <v>167</v>
      </c>
      <c r="B177" s="191">
        <f t="shared" si="11"/>
        <v>0</v>
      </c>
      <c r="C177" s="191">
        <f t="shared" si="12"/>
        <v>0</v>
      </c>
      <c r="D177" s="191">
        <f t="shared" si="13"/>
        <v>0</v>
      </c>
      <c r="E177" s="191">
        <f t="shared" si="14"/>
        <v>0</v>
      </c>
      <c r="F177" s="186"/>
    </row>
    <row r="178" spans="1:6">
      <c r="A178" s="190">
        <f t="shared" si="10"/>
        <v>168</v>
      </c>
      <c r="B178" s="191">
        <f t="shared" si="11"/>
        <v>0</v>
      </c>
      <c r="C178" s="191">
        <f t="shared" si="12"/>
        <v>0</v>
      </c>
      <c r="D178" s="191">
        <f t="shared" si="13"/>
        <v>0</v>
      </c>
      <c r="E178" s="191">
        <f t="shared" si="14"/>
        <v>0</v>
      </c>
      <c r="F178" s="186"/>
    </row>
    <row r="179" spans="1:6">
      <c r="A179" s="190">
        <f t="shared" si="10"/>
        <v>169</v>
      </c>
      <c r="B179" s="191">
        <f t="shared" si="11"/>
        <v>0</v>
      </c>
      <c r="C179" s="191">
        <f t="shared" si="12"/>
        <v>0</v>
      </c>
      <c r="D179" s="191">
        <f t="shared" si="13"/>
        <v>0</v>
      </c>
      <c r="E179" s="191">
        <f t="shared" si="14"/>
        <v>0</v>
      </c>
      <c r="F179" s="186"/>
    </row>
    <row r="180" spans="1:6">
      <c r="A180" s="190">
        <f t="shared" si="10"/>
        <v>170</v>
      </c>
      <c r="B180" s="191">
        <f t="shared" si="11"/>
        <v>0</v>
      </c>
      <c r="C180" s="191">
        <f t="shared" si="12"/>
        <v>0</v>
      </c>
      <c r="D180" s="191">
        <f t="shared" si="13"/>
        <v>0</v>
      </c>
      <c r="E180" s="191">
        <f t="shared" si="14"/>
        <v>0</v>
      </c>
      <c r="F180" s="186"/>
    </row>
    <row r="181" spans="1:6">
      <c r="A181" s="190">
        <f t="shared" si="10"/>
        <v>171</v>
      </c>
      <c r="B181" s="191">
        <f t="shared" si="11"/>
        <v>0</v>
      </c>
      <c r="C181" s="191">
        <f t="shared" si="12"/>
        <v>0</v>
      </c>
      <c r="D181" s="191">
        <f t="shared" si="13"/>
        <v>0</v>
      </c>
      <c r="E181" s="191">
        <f t="shared" si="14"/>
        <v>0</v>
      </c>
      <c r="F181" s="186"/>
    </row>
    <row r="182" spans="1:6">
      <c r="A182" s="190">
        <f t="shared" si="10"/>
        <v>172</v>
      </c>
      <c r="B182" s="191">
        <f t="shared" si="11"/>
        <v>0</v>
      </c>
      <c r="C182" s="191">
        <f t="shared" si="12"/>
        <v>0</v>
      </c>
      <c r="D182" s="191">
        <f t="shared" si="13"/>
        <v>0</v>
      </c>
      <c r="E182" s="191">
        <f t="shared" si="14"/>
        <v>0</v>
      </c>
      <c r="F182" s="186"/>
    </row>
    <row r="183" spans="1:6">
      <c r="A183" s="190">
        <f t="shared" si="10"/>
        <v>173</v>
      </c>
      <c r="B183" s="191">
        <f t="shared" si="11"/>
        <v>0</v>
      </c>
      <c r="C183" s="191">
        <f t="shared" si="12"/>
        <v>0</v>
      </c>
      <c r="D183" s="191">
        <f t="shared" si="13"/>
        <v>0</v>
      </c>
      <c r="E183" s="191">
        <f t="shared" si="14"/>
        <v>0</v>
      </c>
      <c r="F183" s="186"/>
    </row>
    <row r="184" spans="1:6">
      <c r="A184" s="190">
        <f t="shared" si="10"/>
        <v>174</v>
      </c>
      <c r="B184" s="191">
        <f t="shared" si="11"/>
        <v>0</v>
      </c>
      <c r="C184" s="191">
        <f t="shared" si="12"/>
        <v>0</v>
      </c>
      <c r="D184" s="191">
        <f t="shared" si="13"/>
        <v>0</v>
      </c>
      <c r="E184" s="191">
        <f t="shared" si="14"/>
        <v>0</v>
      </c>
      <c r="F184" s="186"/>
    </row>
    <row r="185" spans="1:6">
      <c r="A185" s="190">
        <f t="shared" si="10"/>
        <v>175</v>
      </c>
      <c r="B185" s="191">
        <f t="shared" si="11"/>
        <v>0</v>
      </c>
      <c r="C185" s="191">
        <f t="shared" si="12"/>
        <v>0</v>
      </c>
      <c r="D185" s="191">
        <f t="shared" si="13"/>
        <v>0</v>
      </c>
      <c r="E185" s="191">
        <f t="shared" si="14"/>
        <v>0</v>
      </c>
      <c r="F185" s="186"/>
    </row>
    <row r="186" spans="1:6">
      <c r="A186" s="190">
        <f t="shared" si="10"/>
        <v>176</v>
      </c>
      <c r="B186" s="191">
        <f t="shared" si="11"/>
        <v>0</v>
      </c>
      <c r="C186" s="191">
        <f t="shared" si="12"/>
        <v>0</v>
      </c>
      <c r="D186" s="191">
        <f t="shared" si="13"/>
        <v>0</v>
      </c>
      <c r="E186" s="191">
        <f t="shared" si="14"/>
        <v>0</v>
      </c>
      <c r="F186" s="186"/>
    </row>
    <row r="187" spans="1:6">
      <c r="A187" s="190">
        <f t="shared" si="10"/>
        <v>177</v>
      </c>
      <c r="B187" s="191">
        <f t="shared" si="11"/>
        <v>0</v>
      </c>
      <c r="C187" s="191">
        <f t="shared" si="12"/>
        <v>0</v>
      </c>
      <c r="D187" s="191">
        <f t="shared" si="13"/>
        <v>0</v>
      </c>
      <c r="E187" s="191">
        <f t="shared" si="14"/>
        <v>0</v>
      </c>
      <c r="F187" s="186"/>
    </row>
    <row r="188" spans="1:6">
      <c r="A188" s="190">
        <f t="shared" si="10"/>
        <v>178</v>
      </c>
      <c r="B188" s="191">
        <f t="shared" si="11"/>
        <v>0</v>
      </c>
      <c r="C188" s="191">
        <f t="shared" si="12"/>
        <v>0</v>
      </c>
      <c r="D188" s="191">
        <f t="shared" si="13"/>
        <v>0</v>
      </c>
      <c r="E188" s="191">
        <f t="shared" si="14"/>
        <v>0</v>
      </c>
      <c r="F188" s="186"/>
    </row>
    <row r="189" spans="1:6">
      <c r="A189" s="190">
        <f t="shared" si="10"/>
        <v>179</v>
      </c>
      <c r="B189" s="191">
        <f t="shared" si="11"/>
        <v>0</v>
      </c>
      <c r="C189" s="191">
        <f t="shared" si="12"/>
        <v>0</v>
      </c>
      <c r="D189" s="191">
        <f t="shared" si="13"/>
        <v>0</v>
      </c>
      <c r="E189" s="191">
        <f t="shared" si="14"/>
        <v>0</v>
      </c>
      <c r="F189" s="186"/>
    </row>
    <row r="190" spans="1:6">
      <c r="A190" s="190">
        <f t="shared" si="10"/>
        <v>180</v>
      </c>
      <c r="B190" s="191">
        <f t="shared" si="11"/>
        <v>0</v>
      </c>
      <c r="C190" s="191">
        <f t="shared" si="12"/>
        <v>0</v>
      </c>
      <c r="D190" s="191">
        <f t="shared" si="13"/>
        <v>0</v>
      </c>
      <c r="E190" s="191">
        <f t="shared" si="14"/>
        <v>0</v>
      </c>
      <c r="F190" s="186"/>
    </row>
    <row r="191" spans="1:6">
      <c r="A191" s="193">
        <f t="shared" si="10"/>
        <v>181</v>
      </c>
      <c r="B191" s="194">
        <f t="shared" si="11"/>
        <v>0</v>
      </c>
      <c r="C191" s="195">
        <f t="shared" si="12"/>
        <v>0</v>
      </c>
      <c r="D191" s="194">
        <f t="shared" si="13"/>
        <v>0</v>
      </c>
      <c r="E191" s="196">
        <f t="shared" si="14"/>
        <v>0</v>
      </c>
    </row>
    <row r="192" spans="1:6">
      <c r="A192" s="193">
        <f t="shared" si="10"/>
        <v>182</v>
      </c>
      <c r="B192" s="194">
        <f t="shared" si="11"/>
        <v>0</v>
      </c>
      <c r="C192" s="195">
        <f t="shared" si="12"/>
        <v>0</v>
      </c>
      <c r="D192" s="194">
        <f t="shared" si="13"/>
        <v>0</v>
      </c>
      <c r="E192" s="196">
        <f t="shared" si="14"/>
        <v>0</v>
      </c>
    </row>
    <row r="193" spans="1:5">
      <c r="A193" s="193">
        <f t="shared" si="10"/>
        <v>183</v>
      </c>
      <c r="B193" s="194">
        <f t="shared" si="11"/>
        <v>0</v>
      </c>
      <c r="C193" s="195">
        <f t="shared" si="12"/>
        <v>0</v>
      </c>
      <c r="D193" s="194">
        <f t="shared" si="13"/>
        <v>0</v>
      </c>
      <c r="E193" s="196">
        <f t="shared" si="14"/>
        <v>0</v>
      </c>
    </row>
    <row r="194" spans="1:5">
      <c r="A194" s="193">
        <f t="shared" si="10"/>
        <v>184</v>
      </c>
      <c r="B194" s="194">
        <f t="shared" si="11"/>
        <v>0</v>
      </c>
      <c r="C194" s="195">
        <f t="shared" si="12"/>
        <v>0</v>
      </c>
      <c r="D194" s="194">
        <f t="shared" si="13"/>
        <v>0</v>
      </c>
      <c r="E194" s="196">
        <f t="shared" si="14"/>
        <v>0</v>
      </c>
    </row>
    <row r="195" spans="1:5">
      <c r="A195" s="193">
        <f t="shared" si="10"/>
        <v>185</v>
      </c>
      <c r="B195" s="194">
        <f t="shared" si="11"/>
        <v>0</v>
      </c>
      <c r="C195" s="195">
        <f t="shared" si="12"/>
        <v>0</v>
      </c>
      <c r="D195" s="194">
        <f t="shared" si="13"/>
        <v>0</v>
      </c>
      <c r="E195" s="196">
        <f t="shared" si="14"/>
        <v>0</v>
      </c>
    </row>
    <row r="196" spans="1:5">
      <c r="A196" s="193">
        <f t="shared" si="10"/>
        <v>186</v>
      </c>
      <c r="B196" s="194">
        <f t="shared" si="11"/>
        <v>0</v>
      </c>
      <c r="C196" s="195">
        <f t="shared" si="12"/>
        <v>0</v>
      </c>
      <c r="D196" s="194">
        <f t="shared" si="13"/>
        <v>0</v>
      </c>
      <c r="E196" s="196">
        <f t="shared" si="14"/>
        <v>0</v>
      </c>
    </row>
    <row r="197" spans="1:5">
      <c r="A197" s="193">
        <f t="shared" si="10"/>
        <v>187</v>
      </c>
      <c r="B197" s="194">
        <f t="shared" si="11"/>
        <v>0</v>
      </c>
      <c r="C197" s="195">
        <f t="shared" si="12"/>
        <v>0</v>
      </c>
      <c r="D197" s="194">
        <f t="shared" si="13"/>
        <v>0</v>
      </c>
      <c r="E197" s="196">
        <f t="shared" si="14"/>
        <v>0</v>
      </c>
    </row>
    <row r="198" spans="1:5">
      <c r="A198" s="193">
        <f t="shared" si="10"/>
        <v>188</v>
      </c>
      <c r="B198" s="194">
        <f t="shared" si="11"/>
        <v>0</v>
      </c>
      <c r="C198" s="195">
        <f t="shared" si="12"/>
        <v>0</v>
      </c>
      <c r="D198" s="194">
        <f t="shared" si="13"/>
        <v>0</v>
      </c>
      <c r="E198" s="196">
        <f t="shared" si="14"/>
        <v>0</v>
      </c>
    </row>
    <row r="199" spans="1:5">
      <c r="A199" s="193">
        <f t="shared" si="10"/>
        <v>189</v>
      </c>
      <c r="B199" s="194">
        <f t="shared" si="11"/>
        <v>0</v>
      </c>
      <c r="C199" s="195">
        <f t="shared" si="12"/>
        <v>0</v>
      </c>
      <c r="D199" s="194">
        <f t="shared" si="13"/>
        <v>0</v>
      </c>
      <c r="E199" s="196">
        <f t="shared" si="14"/>
        <v>0</v>
      </c>
    </row>
    <row r="200" spans="1:5">
      <c r="A200" s="193">
        <f t="shared" si="10"/>
        <v>190</v>
      </c>
      <c r="B200" s="194">
        <f t="shared" si="11"/>
        <v>0</v>
      </c>
      <c r="C200" s="195">
        <f t="shared" si="12"/>
        <v>0</v>
      </c>
      <c r="D200" s="194">
        <f t="shared" si="13"/>
        <v>0</v>
      </c>
      <c r="E200" s="196">
        <f t="shared" si="14"/>
        <v>0</v>
      </c>
    </row>
    <row r="201" spans="1:5">
      <c r="A201" s="193">
        <f t="shared" si="10"/>
        <v>191</v>
      </c>
      <c r="B201" s="194">
        <f t="shared" si="11"/>
        <v>0</v>
      </c>
      <c r="C201" s="195">
        <f t="shared" si="12"/>
        <v>0</v>
      </c>
      <c r="D201" s="194">
        <f t="shared" si="13"/>
        <v>0</v>
      </c>
      <c r="E201" s="196">
        <f t="shared" si="14"/>
        <v>0</v>
      </c>
    </row>
    <row r="202" spans="1:5">
      <c r="A202" s="193">
        <f t="shared" si="10"/>
        <v>192</v>
      </c>
      <c r="B202" s="194">
        <f t="shared" si="11"/>
        <v>0</v>
      </c>
      <c r="C202" s="195">
        <f t="shared" si="12"/>
        <v>0</v>
      </c>
      <c r="D202" s="194">
        <f t="shared" si="13"/>
        <v>0</v>
      </c>
      <c r="E202" s="196">
        <f t="shared" si="14"/>
        <v>0</v>
      </c>
    </row>
    <row r="203" spans="1:5">
      <c r="A203" s="193">
        <f t="shared" si="10"/>
        <v>193</v>
      </c>
      <c r="B203" s="194">
        <f t="shared" si="11"/>
        <v>0</v>
      </c>
      <c r="C203" s="195">
        <f t="shared" si="12"/>
        <v>0</v>
      </c>
      <c r="D203" s="194">
        <f t="shared" si="13"/>
        <v>0</v>
      </c>
      <c r="E203" s="196">
        <f t="shared" si="14"/>
        <v>0</v>
      </c>
    </row>
    <row r="204" spans="1:5">
      <c r="A204" s="193">
        <f t="shared" si="10"/>
        <v>194</v>
      </c>
      <c r="B204" s="194">
        <f t="shared" si="11"/>
        <v>0</v>
      </c>
      <c r="C204" s="195">
        <f t="shared" si="12"/>
        <v>0</v>
      </c>
      <c r="D204" s="194">
        <f t="shared" si="13"/>
        <v>0</v>
      </c>
      <c r="E204" s="196">
        <f t="shared" si="14"/>
        <v>0</v>
      </c>
    </row>
    <row r="205" spans="1:5">
      <c r="A205" s="193">
        <f t="shared" ref="A205:A250" si="15">+A204+1</f>
        <v>195</v>
      </c>
      <c r="B205" s="194">
        <f t="shared" ref="B205:B250" si="16">+IF(E204&lt;0,0,E204)</f>
        <v>0</v>
      </c>
      <c r="C205" s="195">
        <f t="shared" ref="C205:C250" si="17">+IF(B205=0,0,B205*$C$2/12)</f>
        <v>0</v>
      </c>
      <c r="D205" s="194">
        <f t="shared" ref="D205:D250" si="18">+IF(A205&gt;$C$3*12,0,$C$5-C205)</f>
        <v>0</v>
      </c>
      <c r="E205" s="196">
        <f t="shared" ref="E205:E250" si="19">+B205-D205</f>
        <v>0</v>
      </c>
    </row>
    <row r="206" spans="1:5">
      <c r="A206" s="193">
        <f t="shared" si="15"/>
        <v>196</v>
      </c>
      <c r="B206" s="194">
        <f t="shared" si="16"/>
        <v>0</v>
      </c>
      <c r="C206" s="195">
        <f t="shared" si="17"/>
        <v>0</v>
      </c>
      <c r="D206" s="194">
        <f t="shared" si="18"/>
        <v>0</v>
      </c>
      <c r="E206" s="196">
        <f t="shared" si="19"/>
        <v>0</v>
      </c>
    </row>
    <row r="207" spans="1:5">
      <c r="A207" s="193">
        <f t="shared" si="15"/>
        <v>197</v>
      </c>
      <c r="B207" s="194">
        <f t="shared" si="16"/>
        <v>0</v>
      </c>
      <c r="C207" s="195">
        <f t="shared" si="17"/>
        <v>0</v>
      </c>
      <c r="D207" s="194">
        <f t="shared" si="18"/>
        <v>0</v>
      </c>
      <c r="E207" s="196">
        <f t="shared" si="19"/>
        <v>0</v>
      </c>
    </row>
    <row r="208" spans="1:5">
      <c r="A208" s="193">
        <f t="shared" si="15"/>
        <v>198</v>
      </c>
      <c r="B208" s="194">
        <f t="shared" si="16"/>
        <v>0</v>
      </c>
      <c r="C208" s="195">
        <f t="shared" si="17"/>
        <v>0</v>
      </c>
      <c r="D208" s="194">
        <f t="shared" si="18"/>
        <v>0</v>
      </c>
      <c r="E208" s="196">
        <f t="shared" si="19"/>
        <v>0</v>
      </c>
    </row>
    <row r="209" spans="1:5">
      <c r="A209" s="193">
        <f t="shared" si="15"/>
        <v>199</v>
      </c>
      <c r="B209" s="194">
        <f t="shared" si="16"/>
        <v>0</v>
      </c>
      <c r="C209" s="195">
        <f t="shared" si="17"/>
        <v>0</v>
      </c>
      <c r="D209" s="194">
        <f t="shared" si="18"/>
        <v>0</v>
      </c>
      <c r="E209" s="196">
        <f t="shared" si="19"/>
        <v>0</v>
      </c>
    </row>
    <row r="210" spans="1:5">
      <c r="A210" s="193">
        <f t="shared" si="15"/>
        <v>200</v>
      </c>
      <c r="B210" s="194">
        <f t="shared" si="16"/>
        <v>0</v>
      </c>
      <c r="C210" s="195">
        <f t="shared" si="17"/>
        <v>0</v>
      </c>
      <c r="D210" s="194">
        <f t="shared" si="18"/>
        <v>0</v>
      </c>
      <c r="E210" s="196">
        <f t="shared" si="19"/>
        <v>0</v>
      </c>
    </row>
    <row r="211" spans="1:5">
      <c r="A211" s="193">
        <f t="shared" si="15"/>
        <v>201</v>
      </c>
      <c r="B211" s="194">
        <f t="shared" si="16"/>
        <v>0</v>
      </c>
      <c r="C211" s="195">
        <f t="shared" si="17"/>
        <v>0</v>
      </c>
      <c r="D211" s="194">
        <f t="shared" si="18"/>
        <v>0</v>
      </c>
      <c r="E211" s="196">
        <f t="shared" si="19"/>
        <v>0</v>
      </c>
    </row>
    <row r="212" spans="1:5">
      <c r="A212" s="193">
        <f t="shared" si="15"/>
        <v>202</v>
      </c>
      <c r="B212" s="194">
        <f t="shared" si="16"/>
        <v>0</v>
      </c>
      <c r="C212" s="195">
        <f t="shared" si="17"/>
        <v>0</v>
      </c>
      <c r="D212" s="194">
        <f t="shared" si="18"/>
        <v>0</v>
      </c>
      <c r="E212" s="196">
        <f t="shared" si="19"/>
        <v>0</v>
      </c>
    </row>
    <row r="213" spans="1:5">
      <c r="A213" s="193">
        <f t="shared" si="15"/>
        <v>203</v>
      </c>
      <c r="B213" s="194">
        <f t="shared" si="16"/>
        <v>0</v>
      </c>
      <c r="C213" s="195">
        <f t="shared" si="17"/>
        <v>0</v>
      </c>
      <c r="D213" s="194">
        <f t="shared" si="18"/>
        <v>0</v>
      </c>
      <c r="E213" s="196">
        <f t="shared" si="19"/>
        <v>0</v>
      </c>
    </row>
    <row r="214" spans="1:5">
      <c r="A214" s="193">
        <f t="shared" si="15"/>
        <v>204</v>
      </c>
      <c r="B214" s="194">
        <f t="shared" si="16"/>
        <v>0</v>
      </c>
      <c r="C214" s="195">
        <f t="shared" si="17"/>
        <v>0</v>
      </c>
      <c r="D214" s="194">
        <f t="shared" si="18"/>
        <v>0</v>
      </c>
      <c r="E214" s="196">
        <f t="shared" si="19"/>
        <v>0</v>
      </c>
    </row>
    <row r="215" spans="1:5">
      <c r="A215" s="193">
        <f t="shared" si="15"/>
        <v>205</v>
      </c>
      <c r="B215" s="194">
        <f t="shared" si="16"/>
        <v>0</v>
      </c>
      <c r="C215" s="195">
        <f t="shared" si="17"/>
        <v>0</v>
      </c>
      <c r="D215" s="194">
        <f t="shared" si="18"/>
        <v>0</v>
      </c>
      <c r="E215" s="196">
        <f t="shared" si="19"/>
        <v>0</v>
      </c>
    </row>
    <row r="216" spans="1:5">
      <c r="A216" s="193">
        <f t="shared" si="15"/>
        <v>206</v>
      </c>
      <c r="B216" s="194">
        <f t="shared" si="16"/>
        <v>0</v>
      </c>
      <c r="C216" s="195">
        <f t="shared" si="17"/>
        <v>0</v>
      </c>
      <c r="D216" s="194">
        <f t="shared" si="18"/>
        <v>0</v>
      </c>
      <c r="E216" s="196">
        <f t="shared" si="19"/>
        <v>0</v>
      </c>
    </row>
    <row r="217" spans="1:5">
      <c r="A217" s="193">
        <f t="shared" si="15"/>
        <v>207</v>
      </c>
      <c r="B217" s="194">
        <f t="shared" si="16"/>
        <v>0</v>
      </c>
      <c r="C217" s="195">
        <f t="shared" si="17"/>
        <v>0</v>
      </c>
      <c r="D217" s="194">
        <f t="shared" si="18"/>
        <v>0</v>
      </c>
      <c r="E217" s="196">
        <f t="shared" si="19"/>
        <v>0</v>
      </c>
    </row>
    <row r="218" spans="1:5">
      <c r="A218" s="193">
        <f t="shared" si="15"/>
        <v>208</v>
      </c>
      <c r="B218" s="194">
        <f t="shared" si="16"/>
        <v>0</v>
      </c>
      <c r="C218" s="195">
        <f t="shared" si="17"/>
        <v>0</v>
      </c>
      <c r="D218" s="194">
        <f t="shared" si="18"/>
        <v>0</v>
      </c>
      <c r="E218" s="196">
        <f t="shared" si="19"/>
        <v>0</v>
      </c>
    </row>
    <row r="219" spans="1:5">
      <c r="A219" s="193">
        <f t="shared" si="15"/>
        <v>209</v>
      </c>
      <c r="B219" s="194">
        <f t="shared" si="16"/>
        <v>0</v>
      </c>
      <c r="C219" s="195">
        <f t="shared" si="17"/>
        <v>0</v>
      </c>
      <c r="D219" s="194">
        <f t="shared" si="18"/>
        <v>0</v>
      </c>
      <c r="E219" s="196">
        <f t="shared" si="19"/>
        <v>0</v>
      </c>
    </row>
    <row r="220" spans="1:5">
      <c r="A220" s="193">
        <f t="shared" si="15"/>
        <v>210</v>
      </c>
      <c r="B220" s="194">
        <f t="shared" si="16"/>
        <v>0</v>
      </c>
      <c r="C220" s="195">
        <f t="shared" si="17"/>
        <v>0</v>
      </c>
      <c r="D220" s="194">
        <f t="shared" si="18"/>
        <v>0</v>
      </c>
      <c r="E220" s="196">
        <f t="shared" si="19"/>
        <v>0</v>
      </c>
    </row>
    <row r="221" spans="1:5">
      <c r="A221" s="193">
        <f t="shared" si="15"/>
        <v>211</v>
      </c>
      <c r="B221" s="194">
        <f t="shared" si="16"/>
        <v>0</v>
      </c>
      <c r="C221" s="195">
        <f t="shared" si="17"/>
        <v>0</v>
      </c>
      <c r="D221" s="194">
        <f t="shared" si="18"/>
        <v>0</v>
      </c>
      <c r="E221" s="196">
        <f t="shared" si="19"/>
        <v>0</v>
      </c>
    </row>
    <row r="222" spans="1:5">
      <c r="A222" s="193">
        <f t="shared" si="15"/>
        <v>212</v>
      </c>
      <c r="B222" s="194">
        <f t="shared" si="16"/>
        <v>0</v>
      </c>
      <c r="C222" s="195">
        <f t="shared" si="17"/>
        <v>0</v>
      </c>
      <c r="D222" s="194">
        <f t="shared" si="18"/>
        <v>0</v>
      </c>
      <c r="E222" s="196">
        <f t="shared" si="19"/>
        <v>0</v>
      </c>
    </row>
    <row r="223" spans="1:5">
      <c r="A223" s="193">
        <f t="shared" si="15"/>
        <v>213</v>
      </c>
      <c r="B223" s="194">
        <f t="shared" si="16"/>
        <v>0</v>
      </c>
      <c r="C223" s="195">
        <f t="shared" si="17"/>
        <v>0</v>
      </c>
      <c r="D223" s="194">
        <f t="shared" si="18"/>
        <v>0</v>
      </c>
      <c r="E223" s="196">
        <f t="shared" si="19"/>
        <v>0</v>
      </c>
    </row>
    <row r="224" spans="1:5">
      <c r="A224" s="193">
        <f t="shared" si="15"/>
        <v>214</v>
      </c>
      <c r="B224" s="194">
        <f t="shared" si="16"/>
        <v>0</v>
      </c>
      <c r="C224" s="195">
        <f t="shared" si="17"/>
        <v>0</v>
      </c>
      <c r="D224" s="194">
        <f t="shared" si="18"/>
        <v>0</v>
      </c>
      <c r="E224" s="196">
        <f t="shared" si="19"/>
        <v>0</v>
      </c>
    </row>
    <row r="225" spans="1:5">
      <c r="A225" s="193">
        <f t="shared" si="15"/>
        <v>215</v>
      </c>
      <c r="B225" s="194">
        <f t="shared" si="16"/>
        <v>0</v>
      </c>
      <c r="C225" s="195">
        <f t="shared" si="17"/>
        <v>0</v>
      </c>
      <c r="D225" s="194">
        <f t="shared" si="18"/>
        <v>0</v>
      </c>
      <c r="E225" s="196">
        <f t="shared" si="19"/>
        <v>0</v>
      </c>
    </row>
    <row r="226" spans="1:5">
      <c r="A226" s="193">
        <f t="shared" si="15"/>
        <v>216</v>
      </c>
      <c r="B226" s="194">
        <f t="shared" si="16"/>
        <v>0</v>
      </c>
      <c r="C226" s="195">
        <f t="shared" si="17"/>
        <v>0</v>
      </c>
      <c r="D226" s="194">
        <f t="shared" si="18"/>
        <v>0</v>
      </c>
      <c r="E226" s="196">
        <f t="shared" si="19"/>
        <v>0</v>
      </c>
    </row>
    <row r="227" spans="1:5">
      <c r="A227" s="193">
        <f t="shared" si="15"/>
        <v>217</v>
      </c>
      <c r="B227" s="194">
        <f t="shared" si="16"/>
        <v>0</v>
      </c>
      <c r="C227" s="195">
        <f t="shared" si="17"/>
        <v>0</v>
      </c>
      <c r="D227" s="194">
        <f t="shared" si="18"/>
        <v>0</v>
      </c>
      <c r="E227" s="196">
        <f t="shared" si="19"/>
        <v>0</v>
      </c>
    </row>
    <row r="228" spans="1:5">
      <c r="A228" s="193">
        <f t="shared" si="15"/>
        <v>218</v>
      </c>
      <c r="B228" s="194">
        <f t="shared" si="16"/>
        <v>0</v>
      </c>
      <c r="C228" s="195">
        <f t="shared" si="17"/>
        <v>0</v>
      </c>
      <c r="D228" s="194">
        <f t="shared" si="18"/>
        <v>0</v>
      </c>
      <c r="E228" s="196">
        <f t="shared" si="19"/>
        <v>0</v>
      </c>
    </row>
    <row r="229" spans="1:5">
      <c r="A229" s="193">
        <f t="shared" si="15"/>
        <v>219</v>
      </c>
      <c r="B229" s="194">
        <f t="shared" si="16"/>
        <v>0</v>
      </c>
      <c r="C229" s="195">
        <f t="shared" si="17"/>
        <v>0</v>
      </c>
      <c r="D229" s="194">
        <f t="shared" si="18"/>
        <v>0</v>
      </c>
      <c r="E229" s="196">
        <f t="shared" si="19"/>
        <v>0</v>
      </c>
    </row>
    <row r="230" spans="1:5">
      <c r="A230" s="193">
        <f t="shared" si="15"/>
        <v>220</v>
      </c>
      <c r="B230" s="194">
        <f t="shared" si="16"/>
        <v>0</v>
      </c>
      <c r="C230" s="195">
        <f t="shared" si="17"/>
        <v>0</v>
      </c>
      <c r="D230" s="194">
        <f t="shared" si="18"/>
        <v>0</v>
      </c>
      <c r="E230" s="196">
        <f t="shared" si="19"/>
        <v>0</v>
      </c>
    </row>
    <row r="231" spans="1:5">
      <c r="A231" s="193">
        <f t="shared" si="15"/>
        <v>221</v>
      </c>
      <c r="B231" s="194">
        <f t="shared" si="16"/>
        <v>0</v>
      </c>
      <c r="C231" s="195">
        <f t="shared" si="17"/>
        <v>0</v>
      </c>
      <c r="D231" s="194">
        <f t="shared" si="18"/>
        <v>0</v>
      </c>
      <c r="E231" s="196">
        <f t="shared" si="19"/>
        <v>0</v>
      </c>
    </row>
    <row r="232" spans="1:5">
      <c r="A232" s="193">
        <f t="shared" si="15"/>
        <v>222</v>
      </c>
      <c r="B232" s="194">
        <f t="shared" si="16"/>
        <v>0</v>
      </c>
      <c r="C232" s="195">
        <f t="shared" si="17"/>
        <v>0</v>
      </c>
      <c r="D232" s="194">
        <f t="shared" si="18"/>
        <v>0</v>
      </c>
      <c r="E232" s="196">
        <f t="shared" si="19"/>
        <v>0</v>
      </c>
    </row>
    <row r="233" spans="1:5">
      <c r="A233" s="193">
        <f t="shared" si="15"/>
        <v>223</v>
      </c>
      <c r="B233" s="194">
        <f t="shared" si="16"/>
        <v>0</v>
      </c>
      <c r="C233" s="195">
        <f t="shared" si="17"/>
        <v>0</v>
      </c>
      <c r="D233" s="194">
        <f t="shared" si="18"/>
        <v>0</v>
      </c>
      <c r="E233" s="196">
        <f t="shared" si="19"/>
        <v>0</v>
      </c>
    </row>
    <row r="234" spans="1:5">
      <c r="A234" s="193">
        <f t="shared" si="15"/>
        <v>224</v>
      </c>
      <c r="B234" s="194">
        <f t="shared" si="16"/>
        <v>0</v>
      </c>
      <c r="C234" s="195">
        <f t="shared" si="17"/>
        <v>0</v>
      </c>
      <c r="D234" s="194">
        <f t="shared" si="18"/>
        <v>0</v>
      </c>
      <c r="E234" s="196">
        <f t="shared" si="19"/>
        <v>0</v>
      </c>
    </row>
    <row r="235" spans="1:5">
      <c r="A235" s="193">
        <f t="shared" si="15"/>
        <v>225</v>
      </c>
      <c r="B235" s="194">
        <f t="shared" si="16"/>
        <v>0</v>
      </c>
      <c r="C235" s="195">
        <f t="shared" si="17"/>
        <v>0</v>
      </c>
      <c r="D235" s="194">
        <f t="shared" si="18"/>
        <v>0</v>
      </c>
      <c r="E235" s="196">
        <f t="shared" si="19"/>
        <v>0</v>
      </c>
    </row>
    <row r="236" spans="1:5">
      <c r="A236" s="193">
        <f t="shared" si="15"/>
        <v>226</v>
      </c>
      <c r="B236" s="194">
        <f t="shared" si="16"/>
        <v>0</v>
      </c>
      <c r="C236" s="195">
        <f t="shared" si="17"/>
        <v>0</v>
      </c>
      <c r="D236" s="194">
        <f t="shared" si="18"/>
        <v>0</v>
      </c>
      <c r="E236" s="196">
        <f t="shared" si="19"/>
        <v>0</v>
      </c>
    </row>
    <row r="237" spans="1:5">
      <c r="A237" s="193">
        <f t="shared" si="15"/>
        <v>227</v>
      </c>
      <c r="B237" s="194">
        <f t="shared" si="16"/>
        <v>0</v>
      </c>
      <c r="C237" s="195">
        <f t="shared" si="17"/>
        <v>0</v>
      </c>
      <c r="D237" s="194">
        <f t="shared" si="18"/>
        <v>0</v>
      </c>
      <c r="E237" s="196">
        <f t="shared" si="19"/>
        <v>0</v>
      </c>
    </row>
    <row r="238" spans="1:5">
      <c r="A238" s="193">
        <f t="shared" si="15"/>
        <v>228</v>
      </c>
      <c r="B238" s="194">
        <f t="shared" si="16"/>
        <v>0</v>
      </c>
      <c r="C238" s="195">
        <f t="shared" si="17"/>
        <v>0</v>
      </c>
      <c r="D238" s="194">
        <f t="shared" si="18"/>
        <v>0</v>
      </c>
      <c r="E238" s="196">
        <f t="shared" si="19"/>
        <v>0</v>
      </c>
    </row>
    <row r="239" spans="1:5">
      <c r="A239" s="193">
        <f t="shared" si="15"/>
        <v>229</v>
      </c>
      <c r="B239" s="194">
        <f t="shared" si="16"/>
        <v>0</v>
      </c>
      <c r="C239" s="195">
        <f t="shared" si="17"/>
        <v>0</v>
      </c>
      <c r="D239" s="194">
        <f t="shared" si="18"/>
        <v>0</v>
      </c>
      <c r="E239" s="196">
        <f t="shared" si="19"/>
        <v>0</v>
      </c>
    </row>
    <row r="240" spans="1:5">
      <c r="A240" s="193">
        <f t="shared" si="15"/>
        <v>230</v>
      </c>
      <c r="B240" s="194">
        <f t="shared" si="16"/>
        <v>0</v>
      </c>
      <c r="C240" s="195">
        <f t="shared" si="17"/>
        <v>0</v>
      </c>
      <c r="D240" s="194">
        <f t="shared" si="18"/>
        <v>0</v>
      </c>
      <c r="E240" s="196">
        <f t="shared" si="19"/>
        <v>0</v>
      </c>
    </row>
    <row r="241" spans="1:5">
      <c r="A241" s="193">
        <f t="shared" si="15"/>
        <v>231</v>
      </c>
      <c r="B241" s="194">
        <f t="shared" si="16"/>
        <v>0</v>
      </c>
      <c r="C241" s="195">
        <f t="shared" si="17"/>
        <v>0</v>
      </c>
      <c r="D241" s="194">
        <f t="shared" si="18"/>
        <v>0</v>
      </c>
      <c r="E241" s="196">
        <f t="shared" si="19"/>
        <v>0</v>
      </c>
    </row>
    <row r="242" spans="1:5">
      <c r="A242" s="193">
        <f t="shared" si="15"/>
        <v>232</v>
      </c>
      <c r="B242" s="194">
        <f t="shared" si="16"/>
        <v>0</v>
      </c>
      <c r="C242" s="195">
        <f t="shared" si="17"/>
        <v>0</v>
      </c>
      <c r="D242" s="194">
        <f t="shared" si="18"/>
        <v>0</v>
      </c>
      <c r="E242" s="196">
        <f t="shared" si="19"/>
        <v>0</v>
      </c>
    </row>
    <row r="243" spans="1:5">
      <c r="A243" s="193">
        <f t="shared" si="15"/>
        <v>233</v>
      </c>
      <c r="B243" s="194">
        <f t="shared" si="16"/>
        <v>0</v>
      </c>
      <c r="C243" s="195">
        <f t="shared" si="17"/>
        <v>0</v>
      </c>
      <c r="D243" s="194">
        <f t="shared" si="18"/>
        <v>0</v>
      </c>
      <c r="E243" s="196">
        <f t="shared" si="19"/>
        <v>0</v>
      </c>
    </row>
    <row r="244" spans="1:5">
      <c r="A244" s="193">
        <f t="shared" si="15"/>
        <v>234</v>
      </c>
      <c r="B244" s="194">
        <f t="shared" si="16"/>
        <v>0</v>
      </c>
      <c r="C244" s="195">
        <f t="shared" si="17"/>
        <v>0</v>
      </c>
      <c r="D244" s="194">
        <f t="shared" si="18"/>
        <v>0</v>
      </c>
      <c r="E244" s="196">
        <f t="shared" si="19"/>
        <v>0</v>
      </c>
    </row>
    <row r="245" spans="1:5">
      <c r="A245" s="193">
        <f t="shared" si="15"/>
        <v>235</v>
      </c>
      <c r="B245" s="194">
        <f t="shared" si="16"/>
        <v>0</v>
      </c>
      <c r="C245" s="195">
        <f t="shared" si="17"/>
        <v>0</v>
      </c>
      <c r="D245" s="194">
        <f t="shared" si="18"/>
        <v>0</v>
      </c>
      <c r="E245" s="196">
        <f t="shared" si="19"/>
        <v>0</v>
      </c>
    </row>
    <row r="246" spans="1:5">
      <c r="A246" s="193">
        <f t="shared" si="15"/>
        <v>236</v>
      </c>
      <c r="B246" s="194">
        <f t="shared" si="16"/>
        <v>0</v>
      </c>
      <c r="C246" s="195">
        <f t="shared" si="17"/>
        <v>0</v>
      </c>
      <c r="D246" s="194">
        <f t="shared" si="18"/>
        <v>0</v>
      </c>
      <c r="E246" s="196">
        <f t="shared" si="19"/>
        <v>0</v>
      </c>
    </row>
    <row r="247" spans="1:5">
      <c r="A247" s="193">
        <f t="shared" si="15"/>
        <v>237</v>
      </c>
      <c r="B247" s="194">
        <f t="shared" si="16"/>
        <v>0</v>
      </c>
      <c r="C247" s="195">
        <f t="shared" si="17"/>
        <v>0</v>
      </c>
      <c r="D247" s="194">
        <f t="shared" si="18"/>
        <v>0</v>
      </c>
      <c r="E247" s="196">
        <f t="shared" si="19"/>
        <v>0</v>
      </c>
    </row>
    <row r="248" spans="1:5">
      <c r="A248" s="193">
        <f t="shared" si="15"/>
        <v>238</v>
      </c>
      <c r="B248" s="194">
        <f t="shared" si="16"/>
        <v>0</v>
      </c>
      <c r="C248" s="195">
        <f t="shared" si="17"/>
        <v>0</v>
      </c>
      <c r="D248" s="194">
        <f t="shared" si="18"/>
        <v>0</v>
      </c>
      <c r="E248" s="196">
        <f t="shared" si="19"/>
        <v>0</v>
      </c>
    </row>
    <row r="249" spans="1:5">
      <c r="A249" s="193">
        <f t="shared" si="15"/>
        <v>239</v>
      </c>
      <c r="B249" s="194">
        <f t="shared" si="16"/>
        <v>0</v>
      </c>
      <c r="C249" s="195">
        <f t="shared" si="17"/>
        <v>0</v>
      </c>
      <c r="D249" s="194">
        <f t="shared" si="18"/>
        <v>0</v>
      </c>
      <c r="E249" s="196">
        <f t="shared" si="19"/>
        <v>0</v>
      </c>
    </row>
    <row r="250" spans="1:5">
      <c r="A250" s="197">
        <f t="shared" si="15"/>
        <v>240</v>
      </c>
      <c r="B250" s="198">
        <f t="shared" si="16"/>
        <v>0</v>
      </c>
      <c r="C250" s="199">
        <f t="shared" si="17"/>
        <v>0</v>
      </c>
      <c r="D250" s="198">
        <f t="shared" si="18"/>
        <v>0</v>
      </c>
      <c r="E250" s="200">
        <f t="shared" si="19"/>
        <v>0</v>
      </c>
    </row>
    <row r="251" spans="1:5">
      <c r="A251" s="201"/>
      <c r="C251" s="192">
        <f>SUM(C11:C250)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A30"/>
  <sheetViews>
    <sheetView zoomScale="85" workbookViewId="0">
      <selection activeCell="B12" sqref="B12"/>
    </sheetView>
  </sheetViews>
  <sheetFormatPr defaultRowHeight="15"/>
  <cols>
    <col min="1" max="1" width="83.875" style="1" customWidth="1"/>
    <col min="2" max="16384" width="9" style="1"/>
  </cols>
  <sheetData>
    <row r="1" spans="1:1">
      <c r="A1" s="74" t="s">
        <v>81</v>
      </c>
    </row>
    <row r="2" spans="1:1">
      <c r="A2" s="75"/>
    </row>
    <row r="3" spans="1:1">
      <c r="A3" s="76" t="s">
        <v>120</v>
      </c>
    </row>
    <row r="4" spans="1:1">
      <c r="A4" s="75"/>
    </row>
    <row r="5" spans="1:1">
      <c r="A5" s="75"/>
    </row>
    <row r="6" spans="1:1">
      <c r="A6" s="75"/>
    </row>
    <row r="7" spans="1:1">
      <c r="A7" s="75"/>
    </row>
    <row r="8" spans="1:1">
      <c r="A8" s="75"/>
    </row>
    <row r="9" spans="1:1">
      <c r="A9" s="75"/>
    </row>
    <row r="10" spans="1:1">
      <c r="A10" s="75"/>
    </row>
    <row r="11" spans="1:1">
      <c r="A11" s="75"/>
    </row>
    <row r="12" spans="1:1">
      <c r="A12" s="75"/>
    </row>
    <row r="13" spans="1:1">
      <c r="A13" s="76" t="s">
        <v>82</v>
      </c>
    </row>
    <row r="14" spans="1:1">
      <c r="A14" s="75"/>
    </row>
    <row r="15" spans="1:1">
      <c r="A15" s="75"/>
    </row>
    <row r="16" spans="1:1">
      <c r="A16" s="75"/>
    </row>
    <row r="17" spans="1:1">
      <c r="A17" s="75"/>
    </row>
    <row r="18" spans="1:1">
      <c r="A18" s="76" t="s">
        <v>84</v>
      </c>
    </row>
    <row r="19" spans="1:1">
      <c r="A19" s="75"/>
    </row>
    <row r="20" spans="1:1">
      <c r="A20" s="75"/>
    </row>
    <row r="21" spans="1:1">
      <c r="A21" s="75"/>
    </row>
    <row r="22" spans="1:1">
      <c r="A22" s="75"/>
    </row>
    <row r="23" spans="1:1">
      <c r="A23" s="75"/>
    </row>
    <row r="24" spans="1:1">
      <c r="A24" s="76" t="s">
        <v>83</v>
      </c>
    </row>
    <row r="25" spans="1:1">
      <c r="A25" s="75"/>
    </row>
    <row r="26" spans="1:1">
      <c r="A26" s="75"/>
    </row>
    <row r="27" spans="1:1">
      <c r="A27" s="75"/>
    </row>
    <row r="28" spans="1:1">
      <c r="A28" s="75"/>
    </row>
    <row r="30" spans="1:1">
      <c r="A30" s="75"/>
    </row>
  </sheetData>
  <phoneticPr fontId="9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D21"/>
  <sheetViews>
    <sheetView workbookViewId="0">
      <selection activeCell="D7" sqref="D7"/>
    </sheetView>
  </sheetViews>
  <sheetFormatPr defaultRowHeight="14.25"/>
  <cols>
    <col min="1" max="1" width="5.25" customWidth="1"/>
    <col min="2" max="2" width="23.5" customWidth="1"/>
    <col min="3" max="3" width="55.75" customWidth="1"/>
  </cols>
  <sheetData>
    <row r="1" spans="1:4" ht="15" thickBot="1"/>
    <row r="2" spans="1:4" ht="30.75" thickBot="1">
      <c r="A2" s="203" t="s">
        <v>232</v>
      </c>
      <c r="B2" s="204" t="s">
        <v>233</v>
      </c>
      <c r="C2" s="204" t="s">
        <v>234</v>
      </c>
      <c r="D2" s="204" t="s">
        <v>235</v>
      </c>
    </row>
    <row r="3" spans="1:4" ht="15.75" thickBot="1">
      <c r="A3" s="205">
        <v>1</v>
      </c>
      <c r="B3" s="206" t="s">
        <v>236</v>
      </c>
      <c r="C3" s="207" t="s">
        <v>237</v>
      </c>
      <c r="D3" s="206"/>
    </row>
    <row r="4" spans="1:4" ht="15.75" thickBot="1">
      <c r="A4" s="205">
        <v>2</v>
      </c>
      <c r="B4" s="206" t="s">
        <v>238</v>
      </c>
      <c r="C4" s="207" t="s">
        <v>239</v>
      </c>
      <c r="D4" s="206"/>
    </row>
    <row r="5" spans="1:4" ht="15.75" thickBot="1">
      <c r="A5" s="205">
        <v>3</v>
      </c>
      <c r="B5" s="206" t="s">
        <v>240</v>
      </c>
      <c r="C5" s="207" t="s">
        <v>241</v>
      </c>
      <c r="D5" s="206"/>
    </row>
    <row r="6" spans="1:4" ht="30.75" thickBot="1">
      <c r="A6" s="205">
        <v>4</v>
      </c>
      <c r="B6" s="206" t="s">
        <v>242</v>
      </c>
      <c r="C6" s="207" t="s">
        <v>243</v>
      </c>
      <c r="D6" s="206"/>
    </row>
    <row r="7" spans="1:4" ht="15.75" thickBot="1">
      <c r="A7" s="205">
        <v>5</v>
      </c>
      <c r="B7" s="206" t="s">
        <v>244</v>
      </c>
      <c r="C7" s="207" t="s">
        <v>245</v>
      </c>
      <c r="D7" s="206"/>
    </row>
    <row r="8" spans="1:4" ht="15.75" thickBot="1">
      <c r="A8" s="205">
        <v>6</v>
      </c>
      <c r="B8" s="206" t="s">
        <v>246</v>
      </c>
      <c r="C8" s="207" t="s">
        <v>247</v>
      </c>
      <c r="D8" s="206"/>
    </row>
    <row r="9" spans="1:4" ht="29.25" thickBot="1">
      <c r="A9" s="205">
        <v>7</v>
      </c>
      <c r="B9" s="206" t="s">
        <v>248</v>
      </c>
      <c r="C9" s="207" t="s">
        <v>249</v>
      </c>
      <c r="D9" s="206"/>
    </row>
    <row r="10" spans="1:4" ht="15.75" thickBot="1">
      <c r="A10" s="205">
        <v>8</v>
      </c>
      <c r="B10" s="206" t="s">
        <v>250</v>
      </c>
      <c r="C10" s="207" t="s">
        <v>251</v>
      </c>
      <c r="D10" s="206"/>
    </row>
    <row r="11" spans="1:4" ht="45.75" thickBot="1">
      <c r="A11" s="205">
        <v>9</v>
      </c>
      <c r="B11" s="206" t="s">
        <v>252</v>
      </c>
      <c r="C11" s="207" t="s">
        <v>253</v>
      </c>
      <c r="D11" s="206"/>
    </row>
    <row r="12" spans="1:4" ht="29.25" thickBot="1">
      <c r="A12" s="205">
        <v>10</v>
      </c>
      <c r="B12" s="206" t="s">
        <v>254</v>
      </c>
      <c r="C12" s="207" t="s">
        <v>255</v>
      </c>
      <c r="D12" s="206"/>
    </row>
    <row r="13" spans="1:4" ht="15.75" thickBot="1">
      <c r="A13" s="205">
        <v>11</v>
      </c>
      <c r="B13" s="206" t="s">
        <v>256</v>
      </c>
      <c r="C13" s="207" t="s">
        <v>257</v>
      </c>
      <c r="D13" s="206"/>
    </row>
    <row r="14" spans="1:4" ht="30.75" thickBot="1">
      <c r="A14" s="205">
        <v>12</v>
      </c>
      <c r="B14" s="206" t="s">
        <v>258</v>
      </c>
      <c r="C14" s="206" t="s">
        <v>259</v>
      </c>
      <c r="D14" s="206"/>
    </row>
    <row r="15" spans="1:4" ht="15.75" thickBot="1">
      <c r="A15" s="205">
        <v>13</v>
      </c>
      <c r="B15" s="206" t="s">
        <v>260</v>
      </c>
      <c r="C15" s="206"/>
      <c r="D15" s="206"/>
    </row>
    <row r="16" spans="1:4" ht="30.75" thickBot="1">
      <c r="A16" s="205">
        <v>14</v>
      </c>
      <c r="B16" s="206" t="s">
        <v>265</v>
      </c>
      <c r="C16" s="206"/>
      <c r="D16" s="206"/>
    </row>
    <row r="17" spans="1:4" ht="15.75" thickBot="1">
      <c r="A17" s="205">
        <v>15</v>
      </c>
      <c r="B17" s="206" t="s">
        <v>261</v>
      </c>
      <c r="C17" s="206"/>
      <c r="D17" s="206"/>
    </row>
    <row r="18" spans="1:4" ht="15">
      <c r="A18" s="208"/>
    </row>
    <row r="19" spans="1:4" ht="15">
      <c r="A19" s="209" t="s">
        <v>262</v>
      </c>
    </row>
    <row r="20" spans="1:4" ht="15">
      <c r="A20" s="209" t="s">
        <v>263</v>
      </c>
    </row>
    <row r="21" spans="1:4" ht="15">
      <c r="A21" s="1" t="s">
        <v>264</v>
      </c>
    </row>
  </sheetData>
  <hyperlinks>
    <hyperlink ref="C3" r:id="rId1" xr:uid="{00000000-0004-0000-1500-000000000000}"/>
    <hyperlink ref="C4" r:id="rId2" xr:uid="{00000000-0004-0000-1500-000001000000}"/>
    <hyperlink ref="C5" r:id="rId3" xr:uid="{00000000-0004-0000-1500-000002000000}"/>
    <hyperlink ref="C6" r:id="rId4" xr:uid="{00000000-0004-0000-1500-000003000000}"/>
    <hyperlink ref="C7" r:id="rId5" display="https://suit.cibil.com/" xr:uid="{00000000-0004-0000-1500-000004000000}"/>
    <hyperlink ref="C8" r:id="rId6" xr:uid="{00000000-0004-0000-1500-000005000000}"/>
    <hyperlink ref="C9" r:id="rId7" xr:uid="{00000000-0004-0000-1500-000006000000}"/>
    <hyperlink ref="C10" r:id="rId8" xr:uid="{00000000-0004-0000-1500-000007000000}"/>
    <hyperlink ref="C11" r:id="rId9" display="http://www.companywiki.in/" xr:uid="{00000000-0004-0000-1500-000008000000}"/>
    <hyperlink ref="C12" r:id="rId10" xr:uid="{00000000-0004-0000-1500-000009000000}"/>
    <hyperlink ref="C13" r:id="rId11" display="C:\Users\chetan.g\AppData\Local\Microsoft\Users\amit.g\AppData\Local\Microsoft\Windows\Temporary Internet Files\Content.Outlook\2IX1V3JU\www.google.com" xr:uid="{00000000-0004-0000-1500-00000A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32C3-2EC9-4377-AC82-4128D412CFDE}">
  <sheetPr codeName="Sheet17">
    <tabColor theme="3" tint="-0.499984740745262"/>
  </sheetPr>
  <dimension ref="A1:H16"/>
  <sheetViews>
    <sheetView showRowColHeaders="0" workbookViewId="0">
      <selection activeCell="F22" sqref="F22"/>
    </sheetView>
  </sheetViews>
  <sheetFormatPr defaultRowHeight="12.75"/>
  <cols>
    <col min="1" max="1" width="2.375" style="319" customWidth="1"/>
    <col min="2" max="2" width="2.75" style="319" customWidth="1"/>
    <col min="3" max="3" width="22.5" style="319" customWidth="1"/>
    <col min="4" max="5" width="15.5" style="319" customWidth="1"/>
    <col min="6" max="6" width="31" style="319" customWidth="1"/>
    <col min="7" max="8" width="15.5" style="319" customWidth="1"/>
    <col min="9" max="16384" width="9" style="319"/>
  </cols>
  <sheetData>
    <row r="1" spans="1:8" ht="13.5" thickBot="1"/>
    <row r="2" spans="1:8" ht="21" customHeight="1" thickBot="1">
      <c r="A2" s="320"/>
      <c r="B2" s="869" t="s">
        <v>390</v>
      </c>
      <c r="C2" s="870"/>
      <c r="D2" s="870"/>
      <c r="E2" s="870"/>
      <c r="F2" s="870"/>
      <c r="G2" s="870"/>
      <c r="H2" s="871"/>
    </row>
    <row r="3" spans="1:8" ht="14.25" customHeight="1">
      <c r="B3" s="872" t="s">
        <v>391</v>
      </c>
      <c r="C3" s="873"/>
      <c r="D3" s="874"/>
      <c r="E3" s="874"/>
      <c r="F3" s="321" t="s">
        <v>392</v>
      </c>
      <c r="G3" s="874"/>
      <c r="H3" s="875"/>
    </row>
    <row r="4" spans="1:8" s="323" customFormat="1" ht="4.5" customHeight="1">
      <c r="A4" s="322"/>
      <c r="B4" s="876"/>
      <c r="C4" s="877"/>
      <c r="D4" s="877"/>
      <c r="E4" s="877"/>
      <c r="F4" s="877"/>
      <c r="G4" s="877"/>
      <c r="H4" s="878"/>
    </row>
    <row r="5" spans="1:8" ht="15" customHeight="1">
      <c r="B5" s="324">
        <v>1</v>
      </c>
      <c r="C5" s="325" t="s">
        <v>393</v>
      </c>
      <c r="D5" s="866"/>
      <c r="E5" s="866"/>
      <c r="F5" s="326" t="s">
        <v>394</v>
      </c>
      <c r="G5" s="867"/>
      <c r="H5" s="868"/>
    </row>
    <row r="6" spans="1:8" ht="15">
      <c r="B6" s="327"/>
      <c r="C6" s="328"/>
      <c r="D6" s="862" t="s">
        <v>290</v>
      </c>
      <c r="E6" s="862"/>
      <c r="F6" s="329" t="s">
        <v>395</v>
      </c>
      <c r="G6" s="862" t="s">
        <v>396</v>
      </c>
      <c r="H6" s="863"/>
    </row>
    <row r="7" spans="1:8" ht="17.25" customHeight="1">
      <c r="B7" s="327"/>
      <c r="C7" s="330" t="s">
        <v>397</v>
      </c>
      <c r="D7" s="856" t="s">
        <v>398</v>
      </c>
      <c r="E7" s="856"/>
      <c r="F7" s="331" t="s">
        <v>398</v>
      </c>
      <c r="G7" s="856" t="s">
        <v>398</v>
      </c>
      <c r="H7" s="861"/>
    </row>
    <row r="8" spans="1:8" s="332" customFormat="1" ht="15.75" customHeight="1">
      <c r="B8" s="327"/>
      <c r="C8" s="333" t="s">
        <v>399</v>
      </c>
      <c r="D8" s="864"/>
      <c r="E8" s="864"/>
      <c r="F8" s="334"/>
      <c r="G8" s="864"/>
      <c r="H8" s="865"/>
    </row>
    <row r="9" spans="1:8" ht="15.75" customHeight="1">
      <c r="B9" s="327"/>
      <c r="C9" s="330" t="s">
        <v>400</v>
      </c>
      <c r="D9" s="856"/>
      <c r="E9" s="856"/>
      <c r="F9" s="331"/>
      <c r="G9" s="856"/>
      <c r="H9" s="861"/>
    </row>
    <row r="10" spans="1:8" ht="15.75" customHeight="1">
      <c r="B10" s="327"/>
      <c r="C10" s="330" t="s">
        <v>401</v>
      </c>
      <c r="D10" s="856"/>
      <c r="E10" s="856"/>
      <c r="F10" s="335"/>
      <c r="G10" s="859"/>
      <c r="H10" s="860"/>
    </row>
    <row r="11" spans="1:8" ht="15.75" customHeight="1">
      <c r="B11" s="327"/>
      <c r="C11" s="330" t="s">
        <v>402</v>
      </c>
      <c r="D11" s="859"/>
      <c r="E11" s="859"/>
      <c r="F11" s="335"/>
      <c r="G11" s="859"/>
      <c r="H11" s="860"/>
    </row>
    <row r="12" spans="1:8" ht="15.75" customHeight="1">
      <c r="B12" s="327"/>
      <c r="C12" s="330" t="s">
        <v>306</v>
      </c>
      <c r="D12" s="856"/>
      <c r="E12" s="856"/>
      <c r="F12" s="336"/>
      <c r="G12" s="857"/>
      <c r="H12" s="858"/>
    </row>
    <row r="13" spans="1:8" ht="15.75" customHeight="1">
      <c r="B13" s="327"/>
      <c r="C13" s="330" t="s">
        <v>403</v>
      </c>
      <c r="D13" s="859"/>
      <c r="E13" s="859"/>
      <c r="F13" s="335"/>
      <c r="G13" s="859"/>
      <c r="H13" s="860"/>
    </row>
    <row r="14" spans="1:8" ht="15.75" customHeight="1">
      <c r="B14" s="327"/>
      <c r="C14" s="330" t="s">
        <v>75</v>
      </c>
      <c r="D14" s="856"/>
      <c r="E14" s="856"/>
      <c r="F14" s="337"/>
      <c r="G14" s="851"/>
      <c r="H14" s="852"/>
    </row>
    <row r="15" spans="1:8" ht="15.75" customHeight="1">
      <c r="B15" s="327"/>
      <c r="C15" s="330" t="s">
        <v>291</v>
      </c>
      <c r="D15" s="851"/>
      <c r="E15" s="851"/>
      <c r="F15" s="337"/>
      <c r="G15" s="851"/>
      <c r="H15" s="852"/>
    </row>
    <row r="16" spans="1:8" s="323" customFormat="1" ht="4.5" customHeight="1" thickBot="1">
      <c r="B16" s="853"/>
      <c r="C16" s="854"/>
      <c r="D16" s="854"/>
      <c r="E16" s="854"/>
      <c r="F16" s="854"/>
      <c r="G16" s="854"/>
      <c r="H16" s="855"/>
    </row>
  </sheetData>
  <mergeCells count="28">
    <mergeCell ref="D5:E5"/>
    <mergeCell ref="G5:H5"/>
    <mergeCell ref="B2:H2"/>
    <mergeCell ref="B3:C3"/>
    <mergeCell ref="D3:E3"/>
    <mergeCell ref="G3:H3"/>
    <mergeCell ref="B4:H4"/>
    <mergeCell ref="D6:E6"/>
    <mergeCell ref="G6:H6"/>
    <mergeCell ref="D7:E7"/>
    <mergeCell ref="G7:H7"/>
    <mergeCell ref="D8:E8"/>
    <mergeCell ref="G8:H8"/>
    <mergeCell ref="D9:E9"/>
    <mergeCell ref="G9:H9"/>
    <mergeCell ref="D10:E10"/>
    <mergeCell ref="G10:H10"/>
    <mergeCell ref="D11:E11"/>
    <mergeCell ref="G11:H11"/>
    <mergeCell ref="D15:E15"/>
    <mergeCell ref="G15:H15"/>
    <mergeCell ref="B16:H16"/>
    <mergeCell ref="D12:E12"/>
    <mergeCell ref="G12:H12"/>
    <mergeCell ref="D13:E13"/>
    <mergeCell ref="G13:H13"/>
    <mergeCell ref="D14:E14"/>
    <mergeCell ref="G14:H14"/>
  </mergeCells>
  <conditionalFormatting sqref="D8">
    <cfRule type="expression" dxfId="221" priority="3">
      <formula>$D8&lt;&gt;$D10</formula>
    </cfRule>
  </conditionalFormatting>
  <conditionalFormatting sqref="F8">
    <cfRule type="expression" dxfId="220" priority="2">
      <formula>$F8&lt;&gt;$F10</formula>
    </cfRule>
  </conditionalFormatting>
  <conditionalFormatting sqref="G8">
    <cfRule type="expression" dxfId="219" priority="1">
      <formula>$G8&lt;&gt;$G10</formula>
    </cfRule>
  </conditionalFormatting>
  <dataValidations count="2">
    <dataValidation type="list" allowBlank="1" showInputMessage="1" showErrorMessage="1" sqref="D14 F14:G14" xr:uid="{3958F14A-0A93-4548-92BA-FB5F77E32C8D}">
      <formula1>"Active,In-Active,Not Valid"</formula1>
    </dataValidation>
    <dataValidation type="list" allowBlank="1" showInputMessage="1" showErrorMessage="1" sqref="D7 F7:G7" xr:uid="{6383C83C-CE6A-4442-A580-96445650F579}">
      <formula1>"Available,Not Available"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B90D-0A04-4A1F-BCEE-3FAE89D658EE}">
  <sheetPr codeName="Sheet30"/>
  <dimension ref="B2:H16"/>
  <sheetViews>
    <sheetView workbookViewId="0">
      <selection activeCell="C12" sqref="C12"/>
    </sheetView>
  </sheetViews>
  <sheetFormatPr defaultRowHeight="14.25"/>
  <cols>
    <col min="2" max="2" width="11.125" bestFit="1" customWidth="1"/>
  </cols>
  <sheetData>
    <row r="2" spans="2:8" ht="15">
      <c r="C2" s="879">
        <f>'Business Profile'!D4</f>
        <v>0</v>
      </c>
      <c r="D2" s="880"/>
      <c r="E2" s="880"/>
      <c r="F2" s="880"/>
      <c r="G2" s="881"/>
    </row>
    <row r="3" spans="2:8" ht="15">
      <c r="B3" s="727" t="s">
        <v>664</v>
      </c>
      <c r="C3" s="727">
        <v>1</v>
      </c>
      <c r="D3" s="727">
        <v>5</v>
      </c>
      <c r="E3" s="727">
        <v>10</v>
      </c>
      <c r="F3" s="727">
        <v>15</v>
      </c>
      <c r="G3" s="727">
        <v>25</v>
      </c>
      <c r="H3" s="727" t="s">
        <v>0</v>
      </c>
    </row>
    <row r="4" spans="2:8">
      <c r="B4" s="728">
        <f>'Banking - Current'!B5</f>
        <v>43678</v>
      </c>
      <c r="C4" s="729">
        <f>'Banking - Current'!F5</f>
        <v>0</v>
      </c>
      <c r="D4" s="729">
        <f>'Banking - Current'!G5</f>
        <v>0</v>
      </c>
      <c r="E4" s="729">
        <f>'Banking - Current'!H5</f>
        <v>0</v>
      </c>
      <c r="F4" s="729">
        <f>'Banking - Current'!I5</f>
        <v>0</v>
      </c>
      <c r="G4" s="729">
        <f>'Banking - Current'!K5</f>
        <v>0</v>
      </c>
      <c r="H4" s="729">
        <f>SUM(C4:G4)/5</f>
        <v>0</v>
      </c>
    </row>
    <row r="5" spans="2:8">
      <c r="B5" s="728">
        <f>EDATE(B4,-1)</f>
        <v>43647</v>
      </c>
      <c r="C5" s="729">
        <f>'Banking - Current'!F6</f>
        <v>0</v>
      </c>
      <c r="D5" s="729">
        <f>'Banking - Current'!G6</f>
        <v>0</v>
      </c>
      <c r="E5" s="729">
        <f>'Banking - Current'!H6</f>
        <v>0</v>
      </c>
      <c r="F5" s="729">
        <f>'Banking - Current'!I6</f>
        <v>0</v>
      </c>
      <c r="G5" s="729">
        <f>'Banking - Current'!K6</f>
        <v>0</v>
      </c>
      <c r="H5" s="729">
        <f t="shared" ref="H5:H15" si="0">SUM(C5:G5)/5</f>
        <v>0</v>
      </c>
    </row>
    <row r="6" spans="2:8">
      <c r="B6" s="728">
        <f t="shared" ref="B6:B15" si="1">EDATE(B5,-1)</f>
        <v>43617</v>
      </c>
      <c r="C6" s="729">
        <f>'Banking - Current'!F7</f>
        <v>0</v>
      </c>
      <c r="D6" s="729">
        <f>'Banking - Current'!G7</f>
        <v>0</v>
      </c>
      <c r="E6" s="729">
        <f>'Banking - Current'!H7</f>
        <v>0</v>
      </c>
      <c r="F6" s="729">
        <f>'Banking - Current'!I7</f>
        <v>0</v>
      </c>
      <c r="G6" s="729">
        <f>'Banking - Current'!K7</f>
        <v>0</v>
      </c>
      <c r="H6" s="729">
        <f t="shared" si="0"/>
        <v>0</v>
      </c>
    </row>
    <row r="7" spans="2:8">
      <c r="B7" s="728">
        <f t="shared" si="1"/>
        <v>43586</v>
      </c>
      <c r="C7" s="729">
        <f>'Banking - Current'!F8</f>
        <v>0</v>
      </c>
      <c r="D7" s="729">
        <f>'Banking - Current'!G8</f>
        <v>0</v>
      </c>
      <c r="E7" s="729">
        <f>'Banking - Current'!H8</f>
        <v>0</v>
      </c>
      <c r="F7" s="729">
        <f>'Banking - Current'!I8</f>
        <v>0</v>
      </c>
      <c r="G7" s="729">
        <f>'Banking - Current'!K8</f>
        <v>0</v>
      </c>
      <c r="H7" s="729">
        <f t="shared" si="0"/>
        <v>0</v>
      </c>
    </row>
    <row r="8" spans="2:8">
      <c r="B8" s="728">
        <f t="shared" si="1"/>
        <v>43556</v>
      </c>
      <c r="C8" s="729">
        <f>'Banking - Current'!F9</f>
        <v>0</v>
      </c>
      <c r="D8" s="729">
        <f>'Banking - Current'!G9</f>
        <v>0</v>
      </c>
      <c r="E8" s="729">
        <f>'Banking - Current'!H9</f>
        <v>0</v>
      </c>
      <c r="F8" s="729">
        <f>'Banking - Current'!I9</f>
        <v>0</v>
      </c>
      <c r="G8" s="729">
        <f>'Banking - Current'!K9</f>
        <v>0</v>
      </c>
      <c r="H8" s="729">
        <f t="shared" si="0"/>
        <v>0</v>
      </c>
    </row>
    <row r="9" spans="2:8">
      <c r="B9" s="728">
        <f t="shared" si="1"/>
        <v>43525</v>
      </c>
      <c r="C9" s="729">
        <f>'Banking - Current'!F10</f>
        <v>0</v>
      </c>
      <c r="D9" s="729">
        <f>'Banking - Current'!G10</f>
        <v>0</v>
      </c>
      <c r="E9" s="729">
        <f>'Banking - Current'!H10</f>
        <v>0</v>
      </c>
      <c r="F9" s="729">
        <f>'Banking - Current'!I10</f>
        <v>0</v>
      </c>
      <c r="G9" s="729">
        <f>'Banking - Current'!K10</f>
        <v>0</v>
      </c>
      <c r="H9" s="729">
        <f t="shared" si="0"/>
        <v>0</v>
      </c>
    </row>
    <row r="10" spans="2:8">
      <c r="B10" s="728">
        <f t="shared" si="1"/>
        <v>43497</v>
      </c>
      <c r="C10" s="729">
        <f>'Banking - Current'!F11</f>
        <v>0</v>
      </c>
      <c r="D10" s="729">
        <f>'Banking - Current'!G11</f>
        <v>0</v>
      </c>
      <c r="E10" s="729">
        <f>'Banking - Current'!H11</f>
        <v>0</v>
      </c>
      <c r="F10" s="729">
        <f>'Banking - Current'!I11</f>
        <v>0</v>
      </c>
      <c r="G10" s="729">
        <f>'Banking - Current'!K11</f>
        <v>0</v>
      </c>
      <c r="H10" s="729">
        <f t="shared" si="0"/>
        <v>0</v>
      </c>
    </row>
    <row r="11" spans="2:8">
      <c r="B11" s="728">
        <f t="shared" si="1"/>
        <v>43466</v>
      </c>
      <c r="C11" s="729">
        <f>'Banking - Current'!F12</f>
        <v>0</v>
      </c>
      <c r="D11" s="729">
        <f>'Banking - Current'!G12</f>
        <v>0</v>
      </c>
      <c r="E11" s="729">
        <f>'Banking - Current'!H12</f>
        <v>0</v>
      </c>
      <c r="F11" s="729">
        <f>'Banking - Current'!I12</f>
        <v>0</v>
      </c>
      <c r="G11" s="729">
        <f>'Banking - Current'!K12</f>
        <v>0</v>
      </c>
      <c r="H11" s="729">
        <f t="shared" si="0"/>
        <v>0</v>
      </c>
    </row>
    <row r="12" spans="2:8">
      <c r="B12" s="728">
        <f t="shared" si="1"/>
        <v>43435</v>
      </c>
      <c r="C12" s="729">
        <f>'Banking - Current'!F13</f>
        <v>0</v>
      </c>
      <c r="D12" s="729">
        <f>'Banking - Current'!G13</f>
        <v>0</v>
      </c>
      <c r="E12" s="729">
        <f>'Banking - Current'!H13</f>
        <v>0</v>
      </c>
      <c r="F12" s="729">
        <f>'Banking - Current'!I13</f>
        <v>0</v>
      </c>
      <c r="G12" s="729">
        <f>'Banking - Current'!K13</f>
        <v>0</v>
      </c>
      <c r="H12" s="729">
        <f t="shared" si="0"/>
        <v>0</v>
      </c>
    </row>
    <row r="13" spans="2:8">
      <c r="B13" s="728">
        <f t="shared" si="1"/>
        <v>43405</v>
      </c>
      <c r="C13" s="729">
        <f>'Banking - Current'!F14</f>
        <v>0</v>
      </c>
      <c r="D13" s="729">
        <f>'Banking - Current'!G14</f>
        <v>0</v>
      </c>
      <c r="E13" s="729">
        <f>'Banking - Current'!H14</f>
        <v>0</v>
      </c>
      <c r="F13" s="729">
        <f>'Banking - Current'!I14</f>
        <v>0</v>
      </c>
      <c r="G13" s="729">
        <f>'Banking - Current'!K14</f>
        <v>0</v>
      </c>
      <c r="H13" s="729">
        <f t="shared" si="0"/>
        <v>0</v>
      </c>
    </row>
    <row r="14" spans="2:8">
      <c r="B14" s="728">
        <f t="shared" si="1"/>
        <v>43374</v>
      </c>
      <c r="C14" s="729">
        <f>'Banking - Current'!F15</f>
        <v>0</v>
      </c>
      <c r="D14" s="729">
        <f>'Banking - Current'!G15</f>
        <v>0</v>
      </c>
      <c r="E14" s="729">
        <f>'Banking - Current'!H15</f>
        <v>0</v>
      </c>
      <c r="F14" s="729">
        <f>'Banking - Current'!I15</f>
        <v>0</v>
      </c>
      <c r="G14" s="729">
        <f>'Banking - Current'!K15</f>
        <v>0</v>
      </c>
      <c r="H14" s="729">
        <f t="shared" si="0"/>
        <v>0</v>
      </c>
    </row>
    <row r="15" spans="2:8">
      <c r="B15" s="728">
        <f t="shared" si="1"/>
        <v>43344</v>
      </c>
      <c r="C15" s="729">
        <f>'Banking - Current'!F16</f>
        <v>0</v>
      </c>
      <c r="D15" s="729">
        <f>'Banking - Current'!G16</f>
        <v>0</v>
      </c>
      <c r="E15" s="729">
        <f>'Banking - Current'!H16</f>
        <v>0</v>
      </c>
      <c r="F15" s="729">
        <f>'Banking - Current'!I16</f>
        <v>0</v>
      </c>
      <c r="G15" s="729">
        <f>'Banking - Current'!K16</f>
        <v>0</v>
      </c>
      <c r="H15" s="729">
        <f t="shared" si="0"/>
        <v>0</v>
      </c>
    </row>
    <row r="16" spans="2:8" ht="15">
      <c r="B16" s="882" t="s">
        <v>665</v>
      </c>
      <c r="C16" s="883"/>
      <c r="D16" s="883"/>
      <c r="E16" s="883"/>
      <c r="F16" s="883"/>
      <c r="G16" s="884"/>
      <c r="H16" s="730">
        <f>SUM(H4:H15)/12</f>
        <v>0</v>
      </c>
    </row>
  </sheetData>
  <mergeCells count="2">
    <mergeCell ref="C2:G2"/>
    <mergeCell ref="B16:G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P28"/>
  <sheetViews>
    <sheetView workbookViewId="0">
      <selection activeCell="B2" sqref="B2"/>
    </sheetView>
  </sheetViews>
  <sheetFormatPr defaultColWidth="10.75" defaultRowHeight="15"/>
  <cols>
    <col min="1" max="1" width="26.875" style="5" bestFit="1" customWidth="1"/>
    <col min="2" max="2" width="11" style="5" customWidth="1"/>
    <col min="3" max="3" width="10.875" style="33" customWidth="1"/>
    <col min="4" max="4" width="8.375" style="33" bestFit="1" customWidth="1"/>
    <col min="5" max="5" width="8.5" style="33" customWidth="1"/>
    <col min="6" max="6" width="10.5" style="33" customWidth="1"/>
    <col min="7" max="7" width="9.625" style="4" customWidth="1"/>
    <col min="8" max="250" width="10.75" style="5"/>
    <col min="251" max="16384" width="10.75" style="1"/>
  </cols>
  <sheetData>
    <row r="1" spans="1:8" ht="22.35" customHeight="1">
      <c r="A1" s="885" t="s">
        <v>213</v>
      </c>
      <c r="B1" s="886"/>
      <c r="C1" s="886"/>
      <c r="D1" s="886"/>
      <c r="E1" s="886"/>
      <c r="F1" s="887"/>
      <c r="H1" s="202" t="s">
        <v>231</v>
      </c>
    </row>
    <row r="2" spans="1:8" ht="30">
      <c r="A2" s="6" t="s">
        <v>283</v>
      </c>
      <c r="B2" s="731">
        <f>'Financial Statement Combined'!J5</f>
        <v>0</v>
      </c>
      <c r="C2" s="731" t="str">
        <f>'Financial Statement Combined'!I5</f>
        <v>-</v>
      </c>
      <c r="D2" s="8" t="s">
        <v>0</v>
      </c>
      <c r="E2" s="9" t="s">
        <v>115</v>
      </c>
      <c r="F2" s="7" t="s">
        <v>116</v>
      </c>
    </row>
    <row r="3" spans="1:8">
      <c r="A3" s="10" t="s">
        <v>266</v>
      </c>
      <c r="B3" s="11">
        <f>'Financial Statement Combined'!J84</f>
        <v>0</v>
      </c>
      <c r="C3" s="11">
        <f>'Financial Statement Combined'!I84</f>
        <v>0</v>
      </c>
      <c r="D3" s="12">
        <f>AVERAGE(B3:C3)</f>
        <v>0</v>
      </c>
      <c r="E3" s="13">
        <v>1</v>
      </c>
      <c r="F3" s="12">
        <f>+D3*E3</f>
        <v>0</v>
      </c>
      <c r="G3" s="14"/>
      <c r="H3" s="222"/>
    </row>
    <row r="4" spans="1:8">
      <c r="A4" s="10" t="s">
        <v>1</v>
      </c>
      <c r="B4" s="11">
        <f>'Financial Statement Combined'!J57</f>
        <v>0</v>
      </c>
      <c r="C4" s="11">
        <f>'Financial Statement Combined'!I57</f>
        <v>0</v>
      </c>
      <c r="D4" s="12">
        <f>AVERAGE(B4:C4)</f>
        <v>0</v>
      </c>
      <c r="E4" s="13">
        <v>0.75</v>
      </c>
      <c r="F4" s="12">
        <f>+D4*E4</f>
        <v>0</v>
      </c>
      <c r="G4" s="14"/>
    </row>
    <row r="5" spans="1:8">
      <c r="A5" s="10" t="s">
        <v>267</v>
      </c>
      <c r="B5" s="11">
        <f>SUM('Financial Statement Combined'!J68:J71)</f>
        <v>0</v>
      </c>
      <c r="C5" s="11">
        <f>SUM('Financial Statement Combined'!I68:I71)</f>
        <v>0</v>
      </c>
      <c r="D5" s="12">
        <f>AVERAGE(B5:C5)</f>
        <v>0</v>
      </c>
      <c r="E5" s="13">
        <v>0.5</v>
      </c>
      <c r="F5" s="12">
        <f>+D5*E5</f>
        <v>0</v>
      </c>
      <c r="G5" s="14"/>
    </row>
    <row r="6" spans="1:8">
      <c r="A6" s="10" t="s">
        <v>268</v>
      </c>
      <c r="B6" s="11">
        <f>'Financial Statement Combined'!J86</f>
        <v>0</v>
      </c>
      <c r="C6" s="11">
        <f>'Financial Statement Combined'!I86</f>
        <v>0</v>
      </c>
      <c r="D6" s="12">
        <f>AVERAGE(B6:C6)</f>
        <v>0</v>
      </c>
      <c r="E6" s="13">
        <v>1</v>
      </c>
      <c r="F6" s="12">
        <f>+D6*E6</f>
        <v>0</v>
      </c>
      <c r="G6" s="14"/>
    </row>
    <row r="7" spans="1:8" ht="14.85" customHeight="1">
      <c r="A7" s="889" t="s">
        <v>3</v>
      </c>
      <c r="B7" s="889"/>
      <c r="C7" s="889"/>
      <c r="D7" s="889"/>
      <c r="E7" s="889"/>
      <c r="F7" s="17">
        <f>SUM(F3:F6)</f>
        <v>0</v>
      </c>
    </row>
    <row r="8" spans="1:8">
      <c r="A8" s="18" t="s">
        <v>4</v>
      </c>
      <c r="B8" s="888"/>
      <c r="C8" s="888"/>
      <c r="D8" s="888"/>
      <c r="E8" s="888"/>
      <c r="F8" s="19">
        <f>F7/12</f>
        <v>0</v>
      </c>
    </row>
    <row r="9" spans="1:8">
      <c r="A9" s="18" t="s">
        <v>5</v>
      </c>
      <c r="B9" s="888"/>
      <c r="C9" s="888"/>
      <c r="D9" s="888"/>
      <c r="E9" s="888"/>
      <c r="F9" s="16">
        <v>0</v>
      </c>
      <c r="G9" s="14"/>
    </row>
    <row r="10" spans="1:8">
      <c r="A10" s="18" t="s">
        <v>215</v>
      </c>
      <c r="B10" s="888"/>
      <c r="C10" s="888"/>
      <c r="D10" s="888"/>
      <c r="E10" s="888"/>
      <c r="F10" s="20">
        <v>0</v>
      </c>
    </row>
    <row r="11" spans="1:8">
      <c r="A11" s="15" t="s">
        <v>117</v>
      </c>
      <c r="B11" s="888"/>
      <c r="C11" s="888"/>
      <c r="D11" s="888"/>
      <c r="E11" s="888"/>
      <c r="F11" s="21">
        <v>1</v>
      </c>
    </row>
    <row r="12" spans="1:8">
      <c r="A12" s="18" t="s">
        <v>6</v>
      </c>
      <c r="B12" s="890"/>
      <c r="C12" s="890"/>
      <c r="D12" s="890"/>
      <c r="E12" s="890"/>
      <c r="F12" s="12">
        <f>F8*F11-F9</f>
        <v>0</v>
      </c>
    </row>
    <row r="13" spans="1:8">
      <c r="A13" s="18" t="s">
        <v>7</v>
      </c>
      <c r="B13" s="888"/>
      <c r="C13" s="888"/>
      <c r="D13" s="888"/>
      <c r="E13" s="888"/>
      <c r="F13" s="16">
        <v>180</v>
      </c>
      <c r="G13" s="22"/>
    </row>
    <row r="14" spans="1:8">
      <c r="A14" s="18" t="s">
        <v>8</v>
      </c>
      <c r="B14" s="888"/>
      <c r="C14" s="888"/>
      <c r="D14" s="888"/>
      <c r="E14" s="888"/>
      <c r="F14" s="23">
        <v>0.12</v>
      </c>
      <c r="G14" s="22"/>
    </row>
    <row r="15" spans="1:8">
      <c r="A15" s="18" t="s">
        <v>9</v>
      </c>
      <c r="B15" s="888"/>
      <c r="C15" s="888"/>
      <c r="D15" s="888"/>
      <c r="E15" s="888"/>
      <c r="F15" s="24">
        <f>PMT(F14/12,F13,-100000)</f>
        <v>1200.1680620915135</v>
      </c>
      <c r="G15" s="22"/>
    </row>
    <row r="16" spans="1:8">
      <c r="A16" s="18" t="s">
        <v>119</v>
      </c>
      <c r="B16" s="888"/>
      <c r="C16" s="888"/>
      <c r="D16" s="888"/>
      <c r="E16" s="888"/>
      <c r="F16" s="24">
        <f>F12/F15</f>
        <v>0</v>
      </c>
      <c r="G16" s="22"/>
    </row>
    <row r="17" spans="1:7">
      <c r="A17" s="891" t="s">
        <v>10</v>
      </c>
      <c r="B17" s="891"/>
      <c r="C17" s="891"/>
      <c r="D17" s="891"/>
      <c r="E17" s="891"/>
      <c r="F17" s="891"/>
      <c r="G17" s="22"/>
    </row>
    <row r="18" spans="1:7">
      <c r="A18" s="18" t="s">
        <v>7</v>
      </c>
      <c r="B18" s="888"/>
      <c r="C18" s="888"/>
      <c r="D18" s="888"/>
      <c r="E18" s="888"/>
      <c r="F18" s="12">
        <v>180</v>
      </c>
      <c r="G18" s="22"/>
    </row>
    <row r="19" spans="1:7">
      <c r="A19" s="18" t="s">
        <v>11</v>
      </c>
      <c r="B19" s="888"/>
      <c r="C19" s="888"/>
      <c r="D19" s="888"/>
      <c r="E19" s="888"/>
      <c r="F19" s="25"/>
      <c r="G19" s="22"/>
    </row>
    <row r="20" spans="1:7">
      <c r="A20" s="18" t="s">
        <v>12</v>
      </c>
      <c r="B20" s="888"/>
      <c r="C20" s="888"/>
      <c r="D20" s="888"/>
      <c r="E20" s="888"/>
      <c r="F20" s="25"/>
      <c r="G20" s="22"/>
    </row>
    <row r="21" spans="1:7">
      <c r="A21" s="18" t="s">
        <v>13</v>
      </c>
      <c r="B21" s="888"/>
      <c r="C21" s="888"/>
      <c r="D21" s="888"/>
      <c r="E21" s="888"/>
      <c r="F21" s="26">
        <f>MIN(F19:F20)</f>
        <v>0</v>
      </c>
      <c r="G21" s="27"/>
    </row>
    <row r="22" spans="1:7">
      <c r="A22" s="18" t="s">
        <v>8</v>
      </c>
      <c r="B22" s="888"/>
      <c r="C22" s="888"/>
      <c r="D22" s="888"/>
      <c r="E22" s="888"/>
      <c r="F22" s="21">
        <f>F14</f>
        <v>0.12</v>
      </c>
      <c r="G22" s="22"/>
    </row>
    <row r="23" spans="1:7">
      <c r="A23" s="18" t="s">
        <v>118</v>
      </c>
      <c r="B23" s="888"/>
      <c r="C23" s="888"/>
      <c r="D23" s="888"/>
      <c r="E23" s="888"/>
      <c r="F23" s="28">
        <v>1</v>
      </c>
      <c r="G23" s="22"/>
    </row>
    <row r="24" spans="1:7">
      <c r="A24" s="18" t="s">
        <v>14</v>
      </c>
      <c r="B24" s="888"/>
      <c r="C24" s="888"/>
      <c r="D24" s="888"/>
      <c r="E24" s="888"/>
      <c r="F24" s="12">
        <f>F23*F15</f>
        <v>1200.1680620915135</v>
      </c>
      <c r="G24" s="22"/>
    </row>
    <row r="25" spans="1:7">
      <c r="A25" s="29" t="s">
        <v>15</v>
      </c>
      <c r="B25" s="888"/>
      <c r="C25" s="888"/>
      <c r="D25" s="888"/>
      <c r="E25" s="888"/>
      <c r="F25" s="30" t="e">
        <f>(F24+F9)/F8</f>
        <v>#DIV/0!</v>
      </c>
      <c r="G25" s="22"/>
    </row>
    <row r="26" spans="1:7">
      <c r="A26" s="29" t="s">
        <v>16</v>
      </c>
      <c r="B26" s="888"/>
      <c r="C26" s="888"/>
      <c r="D26" s="888"/>
      <c r="E26" s="888"/>
      <c r="F26" s="30" t="e">
        <f>(F25+F10)/F9</f>
        <v>#DIV/0!</v>
      </c>
      <c r="G26" s="22"/>
    </row>
    <row r="27" spans="1:7">
      <c r="A27" s="31" t="s">
        <v>17</v>
      </c>
      <c r="B27" s="888"/>
      <c r="C27" s="888"/>
      <c r="D27" s="888"/>
      <c r="E27" s="888"/>
      <c r="F27" s="32" t="e">
        <f>SUM(F25:F25)</f>
        <v>#DIV/0!</v>
      </c>
      <c r="G27" s="22"/>
    </row>
    <row r="28" spans="1:7">
      <c r="F28" s="180"/>
    </row>
  </sheetData>
  <sheetProtection selectLockedCells="1" selectUnlockedCells="1"/>
  <mergeCells count="22">
    <mergeCell ref="B27:E27"/>
    <mergeCell ref="B14:E14"/>
    <mergeCell ref="B15:E15"/>
    <mergeCell ref="B18:E18"/>
    <mergeCell ref="B19:E19"/>
    <mergeCell ref="B20:E20"/>
    <mergeCell ref="B25:E25"/>
    <mergeCell ref="B26:E26"/>
    <mergeCell ref="B24:E24"/>
    <mergeCell ref="A1:F1"/>
    <mergeCell ref="B22:E22"/>
    <mergeCell ref="B23:E23"/>
    <mergeCell ref="A7:E7"/>
    <mergeCell ref="B9:E9"/>
    <mergeCell ref="B16:E16"/>
    <mergeCell ref="B12:E12"/>
    <mergeCell ref="B21:E21"/>
    <mergeCell ref="B10:E10"/>
    <mergeCell ref="B11:E11"/>
    <mergeCell ref="B13:E13"/>
    <mergeCell ref="B8:E8"/>
    <mergeCell ref="A17:F17"/>
  </mergeCells>
  <phoneticPr fontId="9" type="noConversion"/>
  <pageMargins left="0.74791666666666667" right="0.74791666666666667" top="0.98402777777777772" bottom="0.98402777777777772" header="0.51180555555555551" footer="0.51180555555555551"/>
  <pageSetup scale="63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96E6-E51A-43B5-96CC-3367C437A9F8}">
  <sheetPr codeName="Sheet19">
    <tabColor theme="3" tint="-0.499984740745262"/>
    <pageSetUpPr fitToPage="1"/>
  </sheetPr>
  <dimension ref="A1:Q268"/>
  <sheetViews>
    <sheetView zoomScale="93" zoomScaleNormal="93" workbookViewId="0">
      <selection activeCell="K5" sqref="K5"/>
    </sheetView>
  </sheetViews>
  <sheetFormatPr defaultRowHeight="14.25" outlineLevelRow="2"/>
  <cols>
    <col min="1" max="2" width="2.125" style="650" customWidth="1"/>
    <col min="3" max="5" width="3.5" style="650" customWidth="1"/>
    <col min="6" max="6" width="40" style="342" customWidth="1"/>
    <col min="7" max="11" width="13.125" style="650" customWidth="1"/>
    <col min="12" max="12" width="1.625" style="650" customWidth="1"/>
    <col min="13" max="13" width="10.875" style="650" bestFit="1" customWidth="1"/>
    <col min="14" max="16384" width="9" style="650"/>
  </cols>
  <sheetData>
    <row r="1" spans="2:17" ht="15" thickBot="1"/>
    <row r="2" spans="2:17" ht="25.5" customHeight="1">
      <c r="B2" s="1022" t="s">
        <v>406</v>
      </c>
      <c r="C2" s="1023"/>
      <c r="D2" s="1023"/>
      <c r="E2" s="1023"/>
      <c r="F2" s="1023"/>
      <c r="G2" s="1023"/>
      <c r="H2" s="1023"/>
      <c r="I2" s="1023"/>
      <c r="J2" s="1023"/>
      <c r="K2" s="1023"/>
      <c r="L2" s="1024"/>
    </row>
    <row r="3" spans="2:17" ht="15" customHeight="1" thickBot="1">
      <c r="B3" s="343"/>
      <c r="F3" s="650"/>
      <c r="J3" s="684" t="s">
        <v>408</v>
      </c>
      <c r="K3" s="685" t="s">
        <v>409</v>
      </c>
      <c r="L3" s="651"/>
    </row>
    <row r="4" spans="2:17" ht="20.25" thickBot="1">
      <c r="B4" s="649"/>
      <c r="C4" s="1025" t="s">
        <v>410</v>
      </c>
      <c r="D4" s="1026"/>
      <c r="E4" s="1026"/>
      <c r="F4" s="1026"/>
      <c r="G4" s="1026"/>
      <c r="H4" s="1026"/>
      <c r="I4" s="1026"/>
      <c r="J4" s="1026"/>
      <c r="K4" s="1027"/>
      <c r="L4" s="651"/>
    </row>
    <row r="5" spans="2:17" s="352" customFormat="1" ht="18.75" customHeight="1" thickBot="1">
      <c r="B5" s="347"/>
      <c r="C5" s="1028" t="s">
        <v>218</v>
      </c>
      <c r="D5" s="1029"/>
      <c r="E5" s="1029"/>
      <c r="F5" s="1029"/>
      <c r="G5" s="348" t="str">
        <f>IFERROR(EDATE(H5,-12),"-")</f>
        <v>-</v>
      </c>
      <c r="H5" s="349" t="str">
        <f>IFERROR(EDATE(I5,-12),"-")</f>
        <v>-</v>
      </c>
      <c r="I5" s="349" t="str">
        <f>IFERROR(EDATE(J5,-12),"-")</f>
        <v>-</v>
      </c>
      <c r="J5" s="349">
        <f>'Financial Statement1'!J6</f>
        <v>0</v>
      </c>
      <c r="K5" s="350">
        <f>IFERROR(EDATE(J5,12),"-")</f>
        <v>366</v>
      </c>
      <c r="L5" s="351"/>
    </row>
    <row r="6" spans="2:17" s="671" customFormat="1" ht="15.75" hidden="1" customHeight="1">
      <c r="B6" s="343"/>
      <c r="C6" s="1030" t="s">
        <v>411</v>
      </c>
      <c r="D6" s="1031"/>
      <c r="E6" s="1031"/>
      <c r="F6" s="1032"/>
      <c r="G6" s="353"/>
      <c r="H6" s="353"/>
      <c r="I6" s="353"/>
      <c r="J6" s="353"/>
      <c r="K6" s="354"/>
      <c r="L6" s="672"/>
      <c r="M6" s="352"/>
      <c r="N6" s="352"/>
      <c r="O6" s="352"/>
      <c r="P6" s="352"/>
      <c r="Q6" s="352"/>
    </row>
    <row r="7" spans="2:17" s="362" customFormat="1" ht="12.75" hidden="1">
      <c r="B7" s="357"/>
      <c r="C7" s="1036" t="s">
        <v>412</v>
      </c>
      <c r="D7" s="1037"/>
      <c r="E7" s="1037"/>
      <c r="F7" s="1038"/>
      <c r="G7" s="358"/>
      <c r="H7" s="359"/>
      <c r="I7" s="359"/>
      <c r="J7" s="359"/>
      <c r="K7" s="360"/>
      <c r="L7" s="361"/>
    </row>
    <row r="8" spans="2:17" s="362" customFormat="1" ht="12.75" hidden="1">
      <c r="B8" s="357"/>
      <c r="C8" s="1036" t="s">
        <v>413</v>
      </c>
      <c r="D8" s="1037"/>
      <c r="E8" s="1037"/>
      <c r="F8" s="1038"/>
      <c r="G8" s="363"/>
      <c r="H8" s="364"/>
      <c r="I8" s="364"/>
      <c r="J8" s="364"/>
      <c r="K8" s="365"/>
      <c r="L8" s="361"/>
    </row>
    <row r="9" spans="2:17" s="362" customFormat="1" ht="13.5" hidden="1" thickBot="1">
      <c r="B9" s="357"/>
      <c r="C9" s="1033" t="s">
        <v>414</v>
      </c>
      <c r="D9" s="1034"/>
      <c r="E9" s="1034"/>
      <c r="F9" s="1035"/>
      <c r="G9" s="366"/>
      <c r="H9" s="366"/>
      <c r="I9" s="366"/>
      <c r="J9" s="366"/>
      <c r="K9" s="367"/>
      <c r="L9" s="361"/>
    </row>
    <row r="10" spans="2:17" ht="16.5" customHeight="1">
      <c r="B10" s="649"/>
      <c r="C10" s="951" t="s">
        <v>415</v>
      </c>
      <c r="D10" s="952"/>
      <c r="E10" s="952"/>
      <c r="F10" s="952"/>
      <c r="G10" s="657"/>
      <c r="H10" s="657"/>
      <c r="I10" s="657"/>
      <c r="J10" s="657"/>
      <c r="K10" s="658"/>
      <c r="L10" s="651"/>
    </row>
    <row r="11" spans="2:17" ht="16.5" customHeight="1">
      <c r="B11" s="649"/>
      <c r="C11" s="370"/>
      <c r="D11" s="918" t="s">
        <v>416</v>
      </c>
      <c r="E11" s="919"/>
      <c r="F11" s="920"/>
      <c r="G11" s="371">
        <f>SUM(G12,G16,G20)</f>
        <v>0</v>
      </c>
      <c r="H11" s="371">
        <f>SUM(H12,H16,H20)</f>
        <v>0</v>
      </c>
      <c r="I11" s="371">
        <f>SUM(I12,I16,I20)</f>
        <v>0</v>
      </c>
      <c r="J11" s="371">
        <f>SUM(J12,J16,J20)</f>
        <v>0</v>
      </c>
      <c r="K11" s="372">
        <f>SUM(K12,K16,K20)</f>
        <v>0</v>
      </c>
      <c r="L11" s="651"/>
    </row>
    <row r="12" spans="2:17" s="671" customFormat="1" ht="15" customHeight="1" outlineLevel="1">
      <c r="B12" s="670"/>
      <c r="C12" s="1011"/>
      <c r="D12" s="374"/>
      <c r="E12" s="1020" t="s">
        <v>417</v>
      </c>
      <c r="F12" s="1021"/>
      <c r="G12" s="375">
        <f>SUM(G13:G15)</f>
        <v>0</v>
      </c>
      <c r="H12" s="375">
        <f>SUM(H13:H15)</f>
        <v>0</v>
      </c>
      <c r="I12" s="375">
        <f>SUM(I13:I15)</f>
        <v>0</v>
      </c>
      <c r="J12" s="375">
        <f>SUM(J13:J15)</f>
        <v>0</v>
      </c>
      <c r="K12" s="376">
        <f>SUM(K13:K15)</f>
        <v>0</v>
      </c>
      <c r="L12" s="672"/>
    </row>
    <row r="13" spans="2:17" s="669" customFormat="1" ht="13.5" customHeight="1" outlineLevel="2">
      <c r="B13" s="377"/>
      <c r="C13" s="1011"/>
      <c r="D13" s="1015"/>
      <c r="E13" s="675"/>
      <c r="F13" s="668" t="s">
        <v>418</v>
      </c>
      <c r="G13" s="380">
        <f>'Financial Statement1'!G14+'Financial Statement2'!G14+'Financial Statement3'!G14+'Financial Statement4'!G14</f>
        <v>0</v>
      </c>
      <c r="H13" s="380">
        <f>'Financial Statement1'!H14+'Financial Statement2'!H14+'Financial Statement3'!H14+'Financial Statement4'!H14</f>
        <v>0</v>
      </c>
      <c r="I13" s="380">
        <f>'Financial Statement1'!I14+'Financial Statement2'!I14+'Financial Statement3'!I14+'Financial Statement4'!I14</f>
        <v>0</v>
      </c>
      <c r="J13" s="380">
        <f>'Financial Statement1'!J14+'Financial Statement2'!J14+'Financial Statement3'!J14+'Financial Statement4'!J14</f>
        <v>0</v>
      </c>
      <c r="K13" s="381">
        <f>'Financial Statement1'!K14+'Financial Statement2'!K14+'Financial Statement3'!K14+'Financial Statement4'!K14</f>
        <v>0</v>
      </c>
      <c r="L13" s="382"/>
    </row>
    <row r="14" spans="2:17" s="669" customFormat="1" ht="13.5" customHeight="1" outlineLevel="2">
      <c r="B14" s="377"/>
      <c r="C14" s="1011"/>
      <c r="D14" s="1015"/>
      <c r="F14" s="666" t="s">
        <v>419</v>
      </c>
      <c r="G14" s="385">
        <f>'Financial Statement1'!G15+'Financial Statement2'!G15+'Financial Statement3'!G15+'Financial Statement4'!G15</f>
        <v>0</v>
      </c>
      <c r="H14" s="385">
        <f>'Financial Statement1'!H15+'Financial Statement2'!H15+'Financial Statement3'!H15+'Financial Statement4'!H15</f>
        <v>0</v>
      </c>
      <c r="I14" s="385">
        <f>'Financial Statement1'!I15+'Financial Statement2'!I15+'Financial Statement3'!I15+'Financial Statement4'!I15</f>
        <v>0</v>
      </c>
      <c r="J14" s="385">
        <f>'Financial Statement1'!J15+'Financial Statement2'!J15+'Financial Statement3'!J15+'Financial Statement4'!J15</f>
        <v>0</v>
      </c>
      <c r="K14" s="386">
        <f>'Financial Statement1'!K15+'Financial Statement2'!K15+'Financial Statement3'!K15+'Financial Statement4'!K15</f>
        <v>0</v>
      </c>
      <c r="L14" s="382"/>
    </row>
    <row r="15" spans="2:17" s="669" customFormat="1" ht="13.5" customHeight="1" outlineLevel="2">
      <c r="B15" s="377"/>
      <c r="C15" s="1011"/>
      <c r="D15" s="1015"/>
      <c r="F15" s="666" t="s">
        <v>420</v>
      </c>
      <c r="G15" s="385">
        <f>'Financial Statement1'!G16+'Financial Statement2'!G16+'Financial Statement3'!G16+'Financial Statement4'!G16</f>
        <v>0</v>
      </c>
      <c r="H15" s="385">
        <f>'Financial Statement1'!H16+'Financial Statement2'!H16+'Financial Statement3'!H16+'Financial Statement4'!H16</f>
        <v>0</v>
      </c>
      <c r="I15" s="385">
        <f>'Financial Statement1'!I16+'Financial Statement2'!I16+'Financial Statement3'!I16+'Financial Statement4'!I16</f>
        <v>0</v>
      </c>
      <c r="J15" s="385">
        <f>'Financial Statement1'!J16+'Financial Statement2'!J16+'Financial Statement3'!J16+'Financial Statement4'!J16</f>
        <v>0</v>
      </c>
      <c r="K15" s="386">
        <f>'Financial Statement1'!K16+'Financial Statement2'!K16+'Financial Statement3'!K16+'Financial Statement4'!K16</f>
        <v>0</v>
      </c>
      <c r="L15" s="382"/>
    </row>
    <row r="16" spans="2:17" s="671" customFormat="1" ht="15" customHeight="1" outlineLevel="1">
      <c r="B16" s="670"/>
      <c r="C16" s="1011"/>
      <c r="E16" s="918" t="s">
        <v>421</v>
      </c>
      <c r="F16" s="920"/>
      <c r="G16" s="387">
        <f>SUM(G17:G19)</f>
        <v>0</v>
      </c>
      <c r="H16" s="387">
        <f>SUM(H17:H19)</f>
        <v>0</v>
      </c>
      <c r="I16" s="387">
        <f>SUM(I17:I19)</f>
        <v>0</v>
      </c>
      <c r="J16" s="387">
        <f>SUM(J17:J19)</f>
        <v>0</v>
      </c>
      <c r="K16" s="388">
        <f>SUM(K17:K19)</f>
        <v>0</v>
      </c>
      <c r="L16" s="672"/>
    </row>
    <row r="17" spans="2:12" s="669" customFormat="1" ht="13.5" customHeight="1" outlineLevel="2">
      <c r="B17" s="377"/>
      <c r="C17" s="1011"/>
      <c r="D17" s="1015"/>
      <c r="E17" s="675"/>
      <c r="F17" s="668" t="s">
        <v>418</v>
      </c>
      <c r="G17" s="380">
        <f>'Financial Statement1'!G18+'Financial Statement2'!G18+'Financial Statement3'!G18+'Financial Statement4'!G18</f>
        <v>0</v>
      </c>
      <c r="H17" s="380">
        <f>'Financial Statement1'!H18+'Financial Statement2'!H18+'Financial Statement3'!H18+'Financial Statement4'!H18</f>
        <v>0</v>
      </c>
      <c r="I17" s="380">
        <f>'Financial Statement1'!I18+'Financial Statement2'!I18+'Financial Statement3'!I18+'Financial Statement4'!I18</f>
        <v>0</v>
      </c>
      <c r="J17" s="380">
        <f>'Financial Statement1'!J18+'Financial Statement2'!J18+'Financial Statement3'!J18+'Financial Statement4'!J18</f>
        <v>0</v>
      </c>
      <c r="K17" s="381">
        <f>'Financial Statement1'!K18+'Financial Statement2'!K18+'Financial Statement3'!K18+'Financial Statement4'!K18</f>
        <v>0</v>
      </c>
      <c r="L17" s="382"/>
    </row>
    <row r="18" spans="2:12" s="669" customFormat="1" ht="13.5" customHeight="1" outlineLevel="2">
      <c r="B18" s="377"/>
      <c r="C18" s="1011"/>
      <c r="D18" s="1015"/>
      <c r="F18" s="666" t="s">
        <v>419</v>
      </c>
      <c r="G18" s="385">
        <f>'Financial Statement1'!G19+'Financial Statement2'!G19+'Financial Statement3'!G19+'Financial Statement4'!G19</f>
        <v>0</v>
      </c>
      <c r="H18" s="385">
        <f>'Financial Statement1'!H19+'Financial Statement2'!H19+'Financial Statement3'!H19+'Financial Statement4'!H19</f>
        <v>0</v>
      </c>
      <c r="I18" s="385">
        <f>'Financial Statement1'!I19+'Financial Statement2'!I19+'Financial Statement3'!I19+'Financial Statement4'!I19</f>
        <v>0</v>
      </c>
      <c r="J18" s="385">
        <f>'Financial Statement1'!J19+'Financial Statement2'!J19+'Financial Statement3'!J19+'Financial Statement4'!J19</f>
        <v>0</v>
      </c>
      <c r="K18" s="386">
        <f>'Financial Statement1'!K19+'Financial Statement2'!K19+'Financial Statement3'!K19+'Financial Statement4'!K19</f>
        <v>0</v>
      </c>
      <c r="L18" s="382"/>
    </row>
    <row r="19" spans="2:12" s="669" customFormat="1" ht="13.5" customHeight="1" outlineLevel="2">
      <c r="B19" s="377"/>
      <c r="C19" s="1011"/>
      <c r="D19" s="1015"/>
      <c r="F19" s="666" t="s">
        <v>420</v>
      </c>
      <c r="G19" s="385">
        <f>'Financial Statement1'!G20+'Financial Statement2'!G20+'Financial Statement3'!G20+'Financial Statement4'!G20</f>
        <v>0</v>
      </c>
      <c r="H19" s="385">
        <f>'Financial Statement1'!H20+'Financial Statement2'!H20+'Financial Statement3'!H20+'Financial Statement4'!H20</f>
        <v>0</v>
      </c>
      <c r="I19" s="385">
        <f>'Financial Statement1'!I20+'Financial Statement2'!I20+'Financial Statement3'!I20+'Financial Statement4'!I20</f>
        <v>0</v>
      </c>
      <c r="J19" s="385">
        <f>'Financial Statement1'!J20+'Financial Statement2'!J20+'Financial Statement3'!J20+'Financial Statement4'!J20</f>
        <v>0</v>
      </c>
      <c r="K19" s="386">
        <f>'Financial Statement1'!K20+'Financial Statement2'!K20+'Financial Statement3'!K20+'Financial Statement4'!K20</f>
        <v>0</v>
      </c>
      <c r="L19" s="382"/>
    </row>
    <row r="20" spans="2:12" s="669" customFormat="1" ht="13.5" customHeight="1" outlineLevel="1">
      <c r="B20" s="377"/>
      <c r="C20" s="1011"/>
      <c r="E20" s="918" t="s">
        <v>422</v>
      </c>
      <c r="F20" s="920"/>
      <c r="G20" s="385">
        <f>'Financial Statement1'!G21+'Financial Statement2'!G21+'Financial Statement3'!G21+'Financial Statement4'!G21</f>
        <v>0</v>
      </c>
      <c r="H20" s="385">
        <f>'Financial Statement1'!H21+'Financial Statement2'!H21+'Financial Statement3'!H21+'Financial Statement4'!H21</f>
        <v>0</v>
      </c>
      <c r="I20" s="385">
        <f>'Financial Statement1'!I21+'Financial Statement2'!I21+'Financial Statement3'!I21+'Financial Statement4'!I21</f>
        <v>0</v>
      </c>
      <c r="J20" s="385">
        <f>'Financial Statement1'!J21+'Financial Statement2'!J21+'Financial Statement3'!J21+'Financial Statement4'!J21</f>
        <v>0</v>
      </c>
      <c r="K20" s="386">
        <f>'Financial Statement1'!K21+'Financial Statement2'!K21+'Financial Statement3'!K21+'Financial Statement4'!K21</f>
        <v>0</v>
      </c>
      <c r="L20" s="382"/>
    </row>
    <row r="21" spans="2:12" s="671" customFormat="1" ht="15" customHeight="1">
      <c r="B21" s="670"/>
      <c r="C21" s="1011"/>
      <c r="D21" s="918" t="s">
        <v>423</v>
      </c>
      <c r="E21" s="919"/>
      <c r="F21" s="920"/>
      <c r="G21" s="389">
        <f>'Financial Statement1'!G22+'Financial Statement2'!G22+'Financial Statement3'!G22+'Financial Statement4'!G22</f>
        <v>0</v>
      </c>
      <c r="H21" s="389">
        <f>'Financial Statement1'!H22+'Financial Statement2'!H22+'Financial Statement3'!H22+'Financial Statement4'!H22</f>
        <v>0</v>
      </c>
      <c r="I21" s="389">
        <f>'Financial Statement1'!I22+'Financial Statement2'!I22+'Financial Statement3'!I22+'Financial Statement4'!I22</f>
        <v>0</v>
      </c>
      <c r="J21" s="389">
        <f>'Financial Statement1'!J22+'Financial Statement2'!J22+'Financial Statement3'!J22+'Financial Statement4'!J22</f>
        <v>0</v>
      </c>
      <c r="K21" s="390">
        <f>'Financial Statement1'!K22+'Financial Statement2'!K22+'Financial Statement3'!K22+'Financial Statement4'!K22</f>
        <v>0</v>
      </c>
      <c r="L21" s="672"/>
    </row>
    <row r="22" spans="2:12" s="671" customFormat="1" ht="15" customHeight="1" thickBot="1">
      <c r="B22" s="670"/>
      <c r="C22" s="1012"/>
      <c r="D22" s="972" t="s">
        <v>424</v>
      </c>
      <c r="E22" s="973"/>
      <c r="F22" s="974"/>
      <c r="G22" s="391">
        <f>'Financial Statement1'!G23+'Financial Statement2'!G23+'Financial Statement3'!G23+'Financial Statement4'!G23</f>
        <v>0</v>
      </c>
      <c r="H22" s="391">
        <f>'Financial Statement1'!H23+'Financial Statement2'!H23+'Financial Statement3'!H23+'Financial Statement4'!H23</f>
        <v>0</v>
      </c>
      <c r="I22" s="391">
        <f>'Financial Statement1'!I23+'Financial Statement2'!I23+'Financial Statement3'!I23+'Financial Statement4'!I23</f>
        <v>0</v>
      </c>
      <c r="J22" s="391">
        <f>'Financial Statement1'!J23+'Financial Statement2'!J23+'Financial Statement3'!J23+'Financial Statement4'!J23</f>
        <v>0</v>
      </c>
      <c r="K22" s="392">
        <f>'Financial Statement1'!K23+'Financial Statement2'!K23+'Financial Statement3'!K23+'Financial Statement4'!K23</f>
        <v>0</v>
      </c>
      <c r="L22" s="672"/>
    </row>
    <row r="23" spans="2:12" ht="16.5" customHeight="1" thickBot="1">
      <c r="B23" s="649"/>
      <c r="C23" s="930" t="s">
        <v>425</v>
      </c>
      <c r="D23" s="931"/>
      <c r="E23" s="931"/>
      <c r="F23" s="931"/>
      <c r="G23" s="393">
        <f>SUM(G11+G21)-G22</f>
        <v>0</v>
      </c>
      <c r="H23" s="393">
        <f>SUM(H11+H21)-H22</f>
        <v>0</v>
      </c>
      <c r="I23" s="393">
        <f>SUM(I11+I21)-I22</f>
        <v>0</v>
      </c>
      <c r="J23" s="393">
        <f t="shared" ref="J23:K23" si="0">SUM(J11+J21)-J22</f>
        <v>0</v>
      </c>
      <c r="K23" s="394">
        <f t="shared" si="0"/>
        <v>0</v>
      </c>
      <c r="L23" s="651"/>
    </row>
    <row r="24" spans="2:12" ht="7.5" customHeight="1">
      <c r="B24" s="649"/>
      <c r="C24" s="932"/>
      <c r="D24" s="933"/>
      <c r="E24" s="933"/>
      <c r="F24" s="933"/>
      <c r="G24" s="933"/>
      <c r="H24" s="933"/>
      <c r="I24" s="933"/>
      <c r="J24" s="933"/>
      <c r="K24" s="934"/>
      <c r="L24" s="651"/>
    </row>
    <row r="25" spans="2:12" ht="16.5" customHeight="1">
      <c r="B25" s="649"/>
      <c r="C25" s="1018" t="s">
        <v>426</v>
      </c>
      <c r="D25" s="1019"/>
      <c r="E25" s="1019"/>
      <c r="F25" s="1019"/>
      <c r="G25" s="669"/>
      <c r="H25" s="669"/>
      <c r="I25" s="669"/>
      <c r="J25" s="669"/>
      <c r="K25" s="382"/>
      <c r="L25" s="382"/>
    </row>
    <row r="26" spans="2:12" ht="16.5" customHeight="1">
      <c r="B26" s="649"/>
      <c r="C26" s="679"/>
      <c r="D26" s="918" t="s">
        <v>427</v>
      </c>
      <c r="E26" s="919"/>
      <c r="F26" s="920"/>
      <c r="G26" s="387">
        <f>G27+G31+G34</f>
        <v>0</v>
      </c>
      <c r="H26" s="387">
        <f>H27+H31+H34</f>
        <v>0</v>
      </c>
      <c r="I26" s="387">
        <f>I27+I31+I34</f>
        <v>0</v>
      </c>
      <c r="J26" s="387">
        <f>J27+J31+J34</f>
        <v>0</v>
      </c>
      <c r="K26" s="388">
        <f>K27+K31+K34</f>
        <v>0</v>
      </c>
      <c r="L26" s="382"/>
    </row>
    <row r="27" spans="2:12" s="671" customFormat="1" ht="15" customHeight="1" outlineLevel="1">
      <c r="B27" s="670"/>
      <c r="C27" s="1011"/>
      <c r="D27" s="374"/>
      <c r="E27" s="1013" t="s">
        <v>428</v>
      </c>
      <c r="F27" s="1014"/>
      <c r="G27" s="375">
        <f>G29+G28-G30</f>
        <v>0</v>
      </c>
      <c r="H27" s="375">
        <f>H29+H28-H30</f>
        <v>0</v>
      </c>
      <c r="I27" s="375">
        <f>I29+I28-I30</f>
        <v>0</v>
      </c>
      <c r="J27" s="375">
        <f>J29+J28-J30</f>
        <v>0</v>
      </c>
      <c r="K27" s="376">
        <f>K29+K28-K30</f>
        <v>0</v>
      </c>
      <c r="L27" s="672"/>
    </row>
    <row r="28" spans="2:12" s="669" customFormat="1" ht="13.5" customHeight="1" outlineLevel="2">
      <c r="B28" s="377"/>
      <c r="C28" s="1011"/>
      <c r="D28" s="1015"/>
      <c r="E28" s="675"/>
      <c r="F28" s="668" t="s">
        <v>188</v>
      </c>
      <c r="G28" s="380">
        <f>'Financial Statement1'!G29+'Financial Statement2'!G29+'Financial Statement3'!G29+'Financial Statement4'!G29</f>
        <v>0</v>
      </c>
      <c r="H28" s="380">
        <f>'Financial Statement1'!H29+'Financial Statement2'!H29+'Financial Statement3'!H29+'Financial Statement4'!H29</f>
        <v>0</v>
      </c>
      <c r="I28" s="380">
        <f>'Financial Statement1'!I29+'Financial Statement2'!I29+'Financial Statement3'!I29+'Financial Statement4'!I29</f>
        <v>0</v>
      </c>
      <c r="J28" s="380">
        <f>'Financial Statement1'!J29+'Financial Statement2'!J29+'Financial Statement3'!J29+'Financial Statement4'!J29</f>
        <v>0</v>
      </c>
      <c r="K28" s="381">
        <f>'Financial Statement1'!K29+'Financial Statement2'!K29+'Financial Statement3'!K29+'Financial Statement4'!K29</f>
        <v>0</v>
      </c>
      <c r="L28" s="382"/>
    </row>
    <row r="29" spans="2:12" s="669" customFormat="1" ht="16.5" customHeight="1" outlineLevel="2">
      <c r="B29" s="377"/>
      <c r="C29" s="1011"/>
      <c r="D29" s="1015"/>
      <c r="F29" s="666" t="s">
        <v>189</v>
      </c>
      <c r="G29" s="385">
        <f>'Financial Statement1'!G30+'Financial Statement2'!G30+'Financial Statement3'!G30+'Financial Statement4'!G30</f>
        <v>0</v>
      </c>
      <c r="H29" s="385">
        <f>'Financial Statement1'!H30+'Financial Statement2'!H30+'Financial Statement3'!H30+'Financial Statement4'!H30</f>
        <v>0</v>
      </c>
      <c r="I29" s="385">
        <f>'Financial Statement1'!I30+'Financial Statement2'!I30+'Financial Statement3'!I30+'Financial Statement4'!I30</f>
        <v>0</v>
      </c>
      <c r="J29" s="385">
        <f>'Financial Statement1'!J30+'Financial Statement2'!J30+'Financial Statement3'!J30+'Financial Statement4'!J30</f>
        <v>0</v>
      </c>
      <c r="K29" s="386">
        <f>'Financial Statement1'!K30+'Financial Statement2'!K30+'Financial Statement3'!K30+'Financial Statement4'!K30</f>
        <v>0</v>
      </c>
      <c r="L29" s="382"/>
    </row>
    <row r="30" spans="2:12" s="669" customFormat="1" ht="16.5" customHeight="1" outlineLevel="2">
      <c r="B30" s="377"/>
      <c r="C30" s="1011"/>
      <c r="D30" s="1015"/>
      <c r="F30" s="666" t="s">
        <v>190</v>
      </c>
      <c r="G30" s="385">
        <f>'Financial Statement1'!G31+'Financial Statement2'!G31+'Financial Statement3'!G31+'Financial Statement4'!G31</f>
        <v>0</v>
      </c>
      <c r="H30" s="385">
        <f>'Financial Statement1'!H31+'Financial Statement2'!H31+'Financial Statement3'!H31+'Financial Statement4'!H31</f>
        <v>0</v>
      </c>
      <c r="I30" s="385">
        <f>'Financial Statement1'!I31+'Financial Statement2'!I31+'Financial Statement3'!I31+'Financial Statement4'!I31</f>
        <v>0</v>
      </c>
      <c r="J30" s="385">
        <f>'Financial Statement1'!J31+'Financial Statement2'!J31+'Financial Statement3'!J31+'Financial Statement4'!J31</f>
        <v>0</v>
      </c>
      <c r="K30" s="386">
        <f>'Financial Statement1'!K31+'Financial Statement2'!K31+'Financial Statement3'!K31+'Financial Statement4'!K31</f>
        <v>0</v>
      </c>
      <c r="L30" s="382"/>
    </row>
    <row r="31" spans="2:12" s="671" customFormat="1" ht="16.5" customHeight="1" outlineLevel="1">
      <c r="B31" s="670"/>
      <c r="C31" s="1011"/>
      <c r="E31" s="1016" t="s">
        <v>429</v>
      </c>
      <c r="F31" s="1017"/>
      <c r="G31" s="387">
        <f>G32-G33</f>
        <v>0</v>
      </c>
      <c r="H31" s="387">
        <f>H32-H33</f>
        <v>0</v>
      </c>
      <c r="I31" s="387">
        <f>I32-I33</f>
        <v>0</v>
      </c>
      <c r="J31" s="387">
        <f>J32-J33</f>
        <v>0</v>
      </c>
      <c r="K31" s="388">
        <f>K32-K33</f>
        <v>0</v>
      </c>
      <c r="L31" s="672"/>
    </row>
    <row r="32" spans="2:12" s="669" customFormat="1" ht="13.5" customHeight="1" outlineLevel="2">
      <c r="B32" s="377"/>
      <c r="C32" s="1011"/>
      <c r="D32" s="1015"/>
      <c r="E32" s="675"/>
      <c r="F32" s="668" t="s">
        <v>188</v>
      </c>
      <c r="G32" s="380">
        <f>'Financial Statement1'!G33+'Financial Statement2'!G33+'Financial Statement3'!G33+'Financial Statement4'!G33</f>
        <v>0</v>
      </c>
      <c r="H32" s="380">
        <f>'Financial Statement1'!H33+'Financial Statement2'!H33+'Financial Statement3'!H33+'Financial Statement4'!H33</f>
        <v>0</v>
      </c>
      <c r="I32" s="380">
        <f>'Financial Statement1'!I33+'Financial Statement2'!I33+'Financial Statement3'!I33+'Financial Statement4'!I33</f>
        <v>0</v>
      </c>
      <c r="J32" s="380">
        <f>'Financial Statement1'!J33+'Financial Statement2'!J33+'Financial Statement3'!J33+'Financial Statement4'!J33</f>
        <v>0</v>
      </c>
      <c r="K32" s="381">
        <f>'Financial Statement1'!K33+'Financial Statement2'!K33+'Financial Statement3'!K33+'Financial Statement4'!K33</f>
        <v>0</v>
      </c>
      <c r="L32" s="382"/>
    </row>
    <row r="33" spans="2:12" s="669" customFormat="1" ht="13.5" customHeight="1" outlineLevel="2">
      <c r="B33" s="377"/>
      <c r="C33" s="1011"/>
      <c r="D33" s="1015"/>
      <c r="F33" s="666" t="s">
        <v>190</v>
      </c>
      <c r="G33" s="385">
        <f>'Financial Statement1'!G34+'Financial Statement2'!G34+'Financial Statement3'!G34+'Financial Statement4'!G34</f>
        <v>0</v>
      </c>
      <c r="H33" s="385">
        <f>'Financial Statement1'!H34+'Financial Statement2'!H34+'Financial Statement3'!H34+'Financial Statement4'!H34</f>
        <v>0</v>
      </c>
      <c r="I33" s="385">
        <f>'Financial Statement1'!I34+'Financial Statement2'!I34+'Financial Statement3'!I34+'Financial Statement4'!I34</f>
        <v>0</v>
      </c>
      <c r="J33" s="385">
        <f>'Financial Statement1'!J34+'Financial Statement2'!J34+'Financial Statement3'!J34+'Financial Statement4'!J34</f>
        <v>0</v>
      </c>
      <c r="K33" s="386">
        <f>'Financial Statement1'!K34+'Financial Statement2'!K34+'Financial Statement3'!K34+'Financial Statement4'!K34</f>
        <v>0</v>
      </c>
      <c r="L33" s="382"/>
    </row>
    <row r="34" spans="2:12" s="671" customFormat="1" ht="15" customHeight="1" outlineLevel="1">
      <c r="B34" s="670"/>
      <c r="C34" s="1011"/>
      <c r="E34" s="1016" t="s">
        <v>430</v>
      </c>
      <c r="F34" s="1017"/>
      <c r="G34" s="387">
        <f>G36+G35-G37</f>
        <v>0</v>
      </c>
      <c r="H34" s="387">
        <f>H36+H35-H37</f>
        <v>0</v>
      </c>
      <c r="I34" s="387">
        <f>I36+I35-I37</f>
        <v>0</v>
      </c>
      <c r="J34" s="387"/>
      <c r="K34" s="388">
        <f>K36+K35-K37</f>
        <v>0</v>
      </c>
      <c r="L34" s="672"/>
    </row>
    <row r="35" spans="2:12" s="669" customFormat="1" ht="13.5" customHeight="1" outlineLevel="1">
      <c r="B35" s="377"/>
      <c r="C35" s="1011"/>
      <c r="D35" s="1015"/>
      <c r="E35" s="675"/>
      <c r="F35" s="668" t="s">
        <v>188</v>
      </c>
      <c r="G35" s="380">
        <f>'Financial Statement1'!G36+'Financial Statement2'!G36+'Financial Statement3'!G36+'Financial Statement4'!G36</f>
        <v>0</v>
      </c>
      <c r="H35" s="380">
        <f>'Financial Statement1'!H36+'Financial Statement2'!H36+'Financial Statement3'!H36+'Financial Statement4'!H36</f>
        <v>0</v>
      </c>
      <c r="I35" s="380">
        <f>'Financial Statement1'!I36+'Financial Statement2'!I36+'Financial Statement3'!I36+'Financial Statement4'!I36</f>
        <v>0</v>
      </c>
      <c r="J35" s="380">
        <f>'Financial Statement1'!J36+'Financial Statement2'!J36+'Financial Statement3'!J36+'Financial Statement4'!J36</f>
        <v>0</v>
      </c>
      <c r="K35" s="381">
        <f>'Financial Statement1'!K36+'Financial Statement2'!K36+'Financial Statement3'!K36+'Financial Statement4'!K36</f>
        <v>0</v>
      </c>
      <c r="L35" s="382"/>
    </row>
    <row r="36" spans="2:12" s="669" customFormat="1" ht="13.5" customHeight="1" outlineLevel="1">
      <c r="B36" s="377"/>
      <c r="C36" s="1011"/>
      <c r="D36" s="1015"/>
      <c r="F36" s="666" t="s">
        <v>189</v>
      </c>
      <c r="G36" s="385">
        <f>'Financial Statement1'!G37+'Financial Statement2'!G37+'Financial Statement3'!G37+'Financial Statement4'!G37</f>
        <v>0</v>
      </c>
      <c r="H36" s="385">
        <f>'Financial Statement1'!H37+'Financial Statement2'!H37+'Financial Statement3'!H37+'Financial Statement4'!H37</f>
        <v>0</v>
      </c>
      <c r="I36" s="385">
        <f>'Financial Statement1'!I37+'Financial Statement2'!I37+'Financial Statement3'!I37+'Financial Statement4'!I37</f>
        <v>0</v>
      </c>
      <c r="J36" s="385">
        <f>'Financial Statement1'!J37+'Financial Statement2'!J37+'Financial Statement3'!J37+'Financial Statement4'!J37</f>
        <v>0</v>
      </c>
      <c r="K36" s="386">
        <f>'Financial Statement1'!K37+'Financial Statement2'!K37+'Financial Statement3'!K37+'Financial Statement4'!K37</f>
        <v>0</v>
      </c>
      <c r="L36" s="382"/>
    </row>
    <row r="37" spans="2:12" s="669" customFormat="1" ht="13.5" customHeight="1" outlineLevel="1">
      <c r="B37" s="377"/>
      <c r="C37" s="1011"/>
      <c r="D37" s="1015"/>
      <c r="F37" s="666" t="s">
        <v>190</v>
      </c>
      <c r="G37" s="385">
        <f>'Financial Statement1'!G38+'Financial Statement2'!G38+'Financial Statement3'!G38+'Financial Statement4'!G38</f>
        <v>0</v>
      </c>
      <c r="H37" s="385">
        <f>'Financial Statement1'!H38+'Financial Statement2'!H38+'Financial Statement3'!H38+'Financial Statement4'!H38</f>
        <v>0</v>
      </c>
      <c r="I37" s="385">
        <f>'Financial Statement1'!I38+'Financial Statement2'!I38+'Financial Statement3'!I38+'Financial Statement4'!I38</f>
        <v>0</v>
      </c>
      <c r="J37" s="385">
        <f>'Financial Statement1'!J38+'Financial Statement2'!J38+'Financial Statement3'!J38+'Financial Statement4'!J38</f>
        <v>0</v>
      </c>
      <c r="K37" s="386">
        <f>'Financial Statement1'!K38+'Financial Statement2'!K38+'Financial Statement3'!K38+'Financial Statement4'!K38</f>
        <v>0</v>
      </c>
      <c r="L37" s="382"/>
    </row>
    <row r="38" spans="2:12" s="669" customFormat="1" ht="13.5" customHeight="1">
      <c r="B38" s="377"/>
      <c r="C38" s="1011"/>
      <c r="D38" s="918" t="s">
        <v>431</v>
      </c>
      <c r="E38" s="919"/>
      <c r="F38" s="920"/>
      <c r="G38" s="385">
        <f>SUM(G39:G42)</f>
        <v>0</v>
      </c>
      <c r="H38" s="385">
        <f>SUM(H39:H42)</f>
        <v>0</v>
      </c>
      <c r="I38" s="385">
        <f>SUM(I39:I42)</f>
        <v>0</v>
      </c>
      <c r="J38" s="385">
        <f>SUM(J39:J42)</f>
        <v>0</v>
      </c>
      <c r="K38" s="386">
        <f>SUM(K39:K42)</f>
        <v>0</v>
      </c>
      <c r="L38" s="382"/>
    </row>
    <row r="39" spans="2:12" s="669" customFormat="1" ht="15" customHeight="1" outlineLevel="1">
      <c r="B39" s="377"/>
      <c r="C39" s="1011"/>
      <c r="D39" s="675"/>
      <c r="E39" s="962" t="s">
        <v>432</v>
      </c>
      <c r="F39" s="963"/>
      <c r="G39" s="380">
        <f>'Financial Statement1'!G40+'Financial Statement2'!G40+'Financial Statement3'!G40+'Financial Statement4'!G40</f>
        <v>0</v>
      </c>
      <c r="H39" s="380">
        <f>'Financial Statement1'!H40+'Financial Statement2'!H40+'Financial Statement3'!H40+'Financial Statement4'!H40</f>
        <v>0</v>
      </c>
      <c r="I39" s="380">
        <f>'Financial Statement1'!I40+'Financial Statement2'!I40+'Financial Statement3'!I40+'Financial Statement4'!I40</f>
        <v>0</v>
      </c>
      <c r="J39" s="380">
        <f>'Financial Statement1'!J40+'Financial Statement2'!J40+'Financial Statement3'!J40+'Financial Statement4'!J40</f>
        <v>0</v>
      </c>
      <c r="K39" s="381">
        <f>'Financial Statement1'!K40+'Financial Statement2'!K40+'Financial Statement3'!K40+'Financial Statement4'!K40</f>
        <v>0</v>
      </c>
      <c r="L39" s="382"/>
    </row>
    <row r="40" spans="2:12" s="669" customFormat="1" ht="15" customHeight="1" outlineLevel="1">
      <c r="B40" s="377"/>
      <c r="C40" s="1011"/>
      <c r="E40" s="956" t="s">
        <v>433</v>
      </c>
      <c r="F40" s="957"/>
      <c r="G40" s="385">
        <f>'Financial Statement1'!G41+'Financial Statement2'!G41+'Financial Statement3'!G41+'Financial Statement4'!G41</f>
        <v>0</v>
      </c>
      <c r="H40" s="385">
        <f>'Financial Statement1'!H41+'Financial Statement2'!H41+'Financial Statement3'!H41+'Financial Statement4'!H41</f>
        <v>0</v>
      </c>
      <c r="I40" s="385">
        <f>'Financial Statement1'!I41+'Financial Statement2'!I41+'Financial Statement3'!I41+'Financial Statement4'!I41</f>
        <v>0</v>
      </c>
      <c r="J40" s="385">
        <f>'Financial Statement1'!J41+'Financial Statement2'!J41+'Financial Statement3'!J41+'Financial Statement4'!J41</f>
        <v>0</v>
      </c>
      <c r="K40" s="386">
        <f>'Financial Statement1'!K41+'Financial Statement2'!K41+'Financial Statement3'!K41+'Financial Statement4'!K41</f>
        <v>0</v>
      </c>
      <c r="L40" s="382"/>
    </row>
    <row r="41" spans="2:12" s="669" customFormat="1" ht="15" customHeight="1" outlineLevel="1">
      <c r="B41" s="377"/>
      <c r="C41" s="1011"/>
      <c r="E41" s="956" t="s">
        <v>434</v>
      </c>
      <c r="F41" s="957"/>
      <c r="G41" s="385">
        <f>'Financial Statement1'!G42+'Financial Statement2'!G42+'Financial Statement3'!G42+'Financial Statement4'!G42</f>
        <v>0</v>
      </c>
      <c r="H41" s="385">
        <f>'Financial Statement1'!H42+'Financial Statement2'!H42+'Financial Statement3'!H42+'Financial Statement4'!H42</f>
        <v>0</v>
      </c>
      <c r="I41" s="385">
        <f>'Financial Statement1'!I42+'Financial Statement2'!I42+'Financial Statement3'!I42+'Financial Statement4'!I42</f>
        <v>0</v>
      </c>
      <c r="J41" s="385">
        <f>'Financial Statement1'!J42+'Financial Statement2'!J42+'Financial Statement3'!J42+'Financial Statement4'!J42</f>
        <v>0</v>
      </c>
      <c r="K41" s="386">
        <f>'Financial Statement1'!K42+'Financial Statement2'!K42+'Financial Statement3'!K42+'Financial Statement4'!K42</f>
        <v>0</v>
      </c>
      <c r="L41" s="382"/>
    </row>
    <row r="42" spans="2:12" s="669" customFormat="1" ht="15" customHeight="1" outlineLevel="1" thickBot="1">
      <c r="B42" s="377"/>
      <c r="C42" s="1012"/>
      <c r="D42" s="676"/>
      <c r="E42" s="1009" t="s">
        <v>435</v>
      </c>
      <c r="F42" s="1010"/>
      <c r="G42" s="385">
        <f>'Financial Statement1'!G43+'Financial Statement2'!G43+'Financial Statement3'!G43+'Financial Statement4'!G43</f>
        <v>0</v>
      </c>
      <c r="H42" s="385">
        <f>'Financial Statement1'!H43+'Financial Statement2'!H43+'Financial Statement3'!H43+'Financial Statement4'!H43</f>
        <v>0</v>
      </c>
      <c r="I42" s="385">
        <f>'Financial Statement1'!I43+'Financial Statement2'!I43+'Financial Statement3'!I43+'Financial Statement4'!I43</f>
        <v>0</v>
      </c>
      <c r="J42" s="385">
        <f>'Financial Statement1'!J43+'Financial Statement2'!J43+'Financial Statement3'!J43+'Financial Statement4'!J43</f>
        <v>0</v>
      </c>
      <c r="K42" s="386">
        <f>'Financial Statement1'!K43+'Financial Statement2'!K43+'Financial Statement3'!K43+'Financial Statement4'!K43</f>
        <v>0</v>
      </c>
      <c r="L42" s="382"/>
    </row>
    <row r="43" spans="2:12" ht="16.5" customHeight="1" thickBot="1">
      <c r="B43" s="649"/>
      <c r="C43" s="930" t="s">
        <v>436</v>
      </c>
      <c r="D43" s="931"/>
      <c r="E43" s="931"/>
      <c r="F43" s="931" t="s">
        <v>437</v>
      </c>
      <c r="G43" s="393">
        <f>G23-SUM(G26,G38)</f>
        <v>0</v>
      </c>
      <c r="H43" s="393">
        <f>H23-SUM(H26,H38)</f>
        <v>0</v>
      </c>
      <c r="I43" s="393">
        <f>I23-SUM(I26,I38)</f>
        <v>0</v>
      </c>
      <c r="J43" s="393">
        <f>J23-SUM(J26,J38)</f>
        <v>0</v>
      </c>
      <c r="K43" s="394">
        <f>K23-SUM(K26,K38)</f>
        <v>0</v>
      </c>
      <c r="L43" s="651"/>
    </row>
    <row r="44" spans="2:12" ht="7.5" customHeight="1">
      <c r="B44" s="649"/>
      <c r="C44" s="932"/>
      <c r="D44" s="933"/>
      <c r="E44" s="933"/>
      <c r="F44" s="933"/>
      <c r="G44" s="933"/>
      <c r="H44" s="933"/>
      <c r="I44" s="933"/>
      <c r="J44" s="933"/>
      <c r="K44" s="934"/>
      <c r="L44" s="651"/>
    </row>
    <row r="45" spans="2:12" s="671" customFormat="1" ht="15" customHeight="1">
      <c r="B45" s="670"/>
      <c r="C45" s="670"/>
      <c r="D45" s="918" t="s">
        <v>438</v>
      </c>
      <c r="E45" s="919"/>
      <c r="F45" s="920"/>
      <c r="G45" s="371">
        <f>SUM(G46,G47,G48)</f>
        <v>0</v>
      </c>
      <c r="H45" s="371">
        <f>SUM(H46,H47,H48)</f>
        <v>0</v>
      </c>
      <c r="I45" s="371">
        <f>SUM(I46,I47,I48)</f>
        <v>0</v>
      </c>
      <c r="J45" s="371">
        <f>SUM(J46,J47,J48)</f>
        <v>0</v>
      </c>
      <c r="K45" s="372">
        <f>SUM(K46,K47,K48)</f>
        <v>0</v>
      </c>
      <c r="L45" s="672"/>
    </row>
    <row r="46" spans="2:12" s="669" customFormat="1" ht="15" customHeight="1" outlineLevel="1">
      <c r="B46" s="377"/>
      <c r="C46" s="977"/>
      <c r="D46" s="675"/>
      <c r="E46" s="980" t="s">
        <v>439</v>
      </c>
      <c r="F46" s="981"/>
      <c r="G46" s="396">
        <f>'Financial Statement1'!G47+'Financial Statement2'!G47+'Financial Statement3'!G47+'Financial Statement4'!G47</f>
        <v>0</v>
      </c>
      <c r="H46" s="380">
        <f>'Financial Statement1'!H47+'Financial Statement2'!H47+'Financial Statement3'!H47+'Financial Statement4'!H47</f>
        <v>0</v>
      </c>
      <c r="I46" s="380">
        <f>'Financial Statement1'!I47+'Financial Statement2'!I47+'Financial Statement3'!I47+'Financial Statement4'!I47</f>
        <v>0</v>
      </c>
      <c r="J46" s="380">
        <f>'Financial Statement1'!J47+'Financial Statement2'!J47+'Financial Statement3'!J47+'Financial Statement4'!J47</f>
        <v>0</v>
      </c>
      <c r="K46" s="381">
        <f>'Financial Statement1'!K47+'Financial Statement2'!K47+'Financial Statement3'!K47+'Financial Statement4'!K47</f>
        <v>0</v>
      </c>
      <c r="L46" s="382"/>
    </row>
    <row r="47" spans="2:12" s="669" customFormat="1" ht="15" customHeight="1" outlineLevel="1">
      <c r="B47" s="377"/>
      <c r="C47" s="977"/>
      <c r="D47" s="665"/>
      <c r="E47" s="956" t="s">
        <v>440</v>
      </c>
      <c r="F47" s="957"/>
      <c r="G47" s="385">
        <f>'Financial Statement1'!G48+'Financial Statement2'!G48+'Financial Statement3'!G48+'Financial Statement4'!G48</f>
        <v>0</v>
      </c>
      <c r="H47" s="385">
        <f>'Financial Statement1'!H48+'Financial Statement2'!H48+'Financial Statement3'!H48+'Financial Statement4'!H48</f>
        <v>0</v>
      </c>
      <c r="I47" s="385">
        <f>'Financial Statement1'!I48+'Financial Statement2'!I48+'Financial Statement3'!I48+'Financial Statement4'!I48</f>
        <v>0</v>
      </c>
      <c r="J47" s="385">
        <f>'Financial Statement1'!J48+'Financial Statement2'!J48+'Financial Statement3'!J48+'Financial Statement4'!J48</f>
        <v>0</v>
      </c>
      <c r="K47" s="386">
        <f>'Financial Statement1'!K48+'Financial Statement2'!K48+'Financial Statement3'!K48+'Financial Statement4'!K48</f>
        <v>0</v>
      </c>
      <c r="L47" s="382"/>
    </row>
    <row r="48" spans="2:12" s="669" customFormat="1" ht="15" customHeight="1" outlineLevel="1">
      <c r="B48" s="377"/>
      <c r="C48" s="977"/>
      <c r="D48" s="665"/>
      <c r="E48" s="968" t="s">
        <v>170</v>
      </c>
      <c r="F48" s="969"/>
      <c r="G48" s="399">
        <f>'Financial Statement1'!G49+'Financial Statement2'!G49+'Financial Statement3'!G49+'Financial Statement4'!G49</f>
        <v>0</v>
      </c>
      <c r="H48" s="399">
        <f>'Financial Statement1'!H49+'Financial Statement2'!H49+'Financial Statement3'!H49+'Financial Statement4'!H49</f>
        <v>0</v>
      </c>
      <c r="I48" s="385">
        <f>'Financial Statement1'!I49+'Financial Statement2'!I49+'Financial Statement3'!I49+'Financial Statement4'!I49</f>
        <v>0</v>
      </c>
      <c r="J48" s="385">
        <f>'Financial Statement1'!J49+'Financial Statement2'!J49+'Financial Statement3'!J49+'Financial Statement4'!J49</f>
        <v>0</v>
      </c>
      <c r="K48" s="386">
        <f>'Financial Statement1'!K49+'Financial Statement2'!K49+'Financial Statement3'!K49+'Financial Statement4'!K49</f>
        <v>0</v>
      </c>
      <c r="L48" s="382"/>
    </row>
    <row r="49" spans="1:12" s="671" customFormat="1" ht="15" customHeight="1">
      <c r="B49" s="670"/>
      <c r="C49" s="977"/>
      <c r="D49" s="918" t="s">
        <v>441</v>
      </c>
      <c r="E49" s="919"/>
      <c r="F49" s="920"/>
      <c r="G49" s="387">
        <f>SUM(G50:G51)</f>
        <v>0</v>
      </c>
      <c r="H49" s="387">
        <f>SUM(H50:H51)</f>
        <v>0</v>
      </c>
      <c r="I49" s="387">
        <f>SUM(I50:I51)</f>
        <v>0</v>
      </c>
      <c r="J49" s="387">
        <f>SUM(J50:J51)</f>
        <v>0</v>
      </c>
      <c r="K49" s="388">
        <f>SUM(K50:K51)</f>
        <v>0</v>
      </c>
      <c r="L49" s="672"/>
    </row>
    <row r="50" spans="1:12" s="669" customFormat="1" ht="13.5" customHeight="1" outlineLevel="1">
      <c r="B50" s="377"/>
      <c r="C50" s="977"/>
      <c r="D50" s="675"/>
      <c r="E50" s="962" t="s">
        <v>442</v>
      </c>
      <c r="F50" s="963"/>
      <c r="G50" s="380">
        <f>'Financial Statement1'!G51+'Financial Statement2'!G51+'Financial Statement3'!G51+'Financial Statement4'!G51</f>
        <v>0</v>
      </c>
      <c r="H50" s="380">
        <f>'Financial Statement1'!H51+'Financial Statement2'!H51+'Financial Statement3'!H51+'Financial Statement4'!H51</f>
        <v>0</v>
      </c>
      <c r="I50" s="380">
        <f>'Financial Statement1'!I51+'Financial Statement2'!I51+'Financial Statement3'!I51+'Financial Statement4'!I51</f>
        <v>0</v>
      </c>
      <c r="J50" s="380">
        <f>'Financial Statement1'!J51+'Financial Statement2'!J51+'Financial Statement3'!J51+'Financial Statement4'!J51</f>
        <v>0</v>
      </c>
      <c r="K50" s="381">
        <f>'Financial Statement1'!K51+'Financial Statement2'!K51+'Financial Statement3'!K51+'Financial Statement4'!K51</f>
        <v>0</v>
      </c>
      <c r="L50" s="382"/>
    </row>
    <row r="51" spans="1:12" s="669" customFormat="1" ht="13.5" customHeight="1" outlineLevel="1">
      <c r="B51" s="377"/>
      <c r="C51" s="977"/>
      <c r="E51" s="956" t="s">
        <v>443</v>
      </c>
      <c r="F51" s="957"/>
      <c r="G51" s="385">
        <f>'Financial Statement1'!G52+'Financial Statement2'!G52+'Financial Statement3'!G52+'Financial Statement4'!G52</f>
        <v>0</v>
      </c>
      <c r="H51" s="385">
        <f>'Financial Statement1'!H52+'Financial Statement2'!H52+'Financial Statement3'!H52+'Financial Statement4'!H52</f>
        <v>0</v>
      </c>
      <c r="I51" s="385">
        <f>'Financial Statement1'!I52+'Financial Statement2'!I52+'Financial Statement3'!I52+'Financial Statement4'!I52</f>
        <v>0</v>
      </c>
      <c r="J51" s="385">
        <f>'Financial Statement1'!J52+'Financial Statement2'!J52+'Financial Statement3'!J52+'Financial Statement4'!J52</f>
        <v>0</v>
      </c>
      <c r="K51" s="386">
        <f>'Financial Statement1'!K52+'Financial Statement2'!K52+'Financial Statement3'!K52+'Financial Statement4'!K52</f>
        <v>0</v>
      </c>
      <c r="L51" s="382"/>
    </row>
    <row r="52" spans="1:12" s="671" customFormat="1" ht="15" customHeight="1">
      <c r="A52" s="669"/>
      <c r="B52" s="670"/>
      <c r="C52" s="977"/>
      <c r="D52" s="918" t="s">
        <v>444</v>
      </c>
      <c r="E52" s="919"/>
      <c r="F52" s="920"/>
      <c r="G52" s="387">
        <f>SUM(G53:G54)</f>
        <v>0</v>
      </c>
      <c r="H52" s="387">
        <f>SUM(H53:H54)</f>
        <v>0</v>
      </c>
      <c r="I52" s="387">
        <f>SUM(I53:I54)</f>
        <v>0</v>
      </c>
      <c r="J52" s="387">
        <f>SUM(J53:J54)</f>
        <v>0</v>
      </c>
      <c r="K52" s="388">
        <f>SUM(K53:K54)</f>
        <v>0</v>
      </c>
      <c r="L52" s="672"/>
    </row>
    <row r="53" spans="1:12" s="669" customFormat="1" ht="27" customHeight="1" outlineLevel="1" thickBot="1">
      <c r="B53" s="377"/>
      <c r="C53" s="977"/>
      <c r="D53" s="675"/>
      <c r="E53" s="962" t="s">
        <v>445</v>
      </c>
      <c r="F53" s="963"/>
      <c r="G53" s="380">
        <f>'Financial Statement1'!G54+'Financial Statement2'!G54+'Financial Statement3'!G54+'Financial Statement4'!G54</f>
        <v>0</v>
      </c>
      <c r="H53" s="380">
        <f>'Financial Statement1'!H54+'Financial Statement2'!H54+'Financial Statement3'!H54+'Financial Statement4'!H54</f>
        <v>0</v>
      </c>
      <c r="I53" s="380">
        <f>'Financial Statement1'!I54+'Financial Statement2'!I54+'Financial Statement3'!I54+'Financial Statement4'!I54</f>
        <v>0</v>
      </c>
      <c r="J53" s="380">
        <f>'Financial Statement1'!J54+'Financial Statement2'!J54+'Financial Statement3'!J54+'Financial Statement4'!J54</f>
        <v>0</v>
      </c>
      <c r="K53" s="381">
        <f>'Financial Statement1'!K54+'Financial Statement2'!K54+'Financial Statement3'!K54+'Financial Statement4'!K54</f>
        <v>0</v>
      </c>
      <c r="L53" s="382"/>
    </row>
    <row r="54" spans="1:12" s="669" customFormat="1" ht="13.5" hidden="1" customHeight="1" outlineLevel="1" thickBot="1">
      <c r="B54" s="377"/>
      <c r="C54" s="1006"/>
      <c r="D54" s="676"/>
      <c r="E54" s="1009" t="s">
        <v>170</v>
      </c>
      <c r="F54" s="1010"/>
      <c r="G54" s="400"/>
      <c r="H54" s="400"/>
      <c r="I54" s="400"/>
      <c r="J54" s="400"/>
      <c r="K54" s="401"/>
      <c r="L54" s="382"/>
    </row>
    <row r="55" spans="1:12" ht="16.5" customHeight="1" thickBot="1">
      <c r="A55" s="669"/>
      <c r="B55" s="649"/>
      <c r="C55" s="975" t="s">
        <v>446</v>
      </c>
      <c r="D55" s="976"/>
      <c r="E55" s="976"/>
      <c r="F55" s="976"/>
      <c r="G55" s="402">
        <f>G43-SUM(G45,G49,G52)</f>
        <v>0</v>
      </c>
      <c r="H55" s="402">
        <f>H43-SUM(H45,H49,H52)</f>
        <v>0</v>
      </c>
      <c r="I55" s="402">
        <f>I43-SUM(I45,I49,I52)</f>
        <v>0</v>
      </c>
      <c r="J55" s="402">
        <f>J43-SUM(J45,J49,J52)</f>
        <v>0</v>
      </c>
      <c r="K55" s="403">
        <f>K43-SUM(K45,K49,K52)</f>
        <v>0</v>
      </c>
      <c r="L55" s="651"/>
    </row>
    <row r="56" spans="1:12" ht="7.5" customHeight="1">
      <c r="B56" s="649"/>
      <c r="C56" s="932"/>
      <c r="D56" s="933"/>
      <c r="E56" s="933"/>
      <c r="F56" s="933"/>
      <c r="G56" s="933"/>
      <c r="H56" s="933"/>
      <c r="I56" s="933"/>
      <c r="J56" s="933"/>
      <c r="K56" s="934"/>
      <c r="L56" s="651"/>
    </row>
    <row r="57" spans="1:12" s="671" customFormat="1" ht="15" customHeight="1">
      <c r="A57" s="650"/>
      <c r="B57" s="670"/>
      <c r="C57" s="977"/>
      <c r="D57" s="918" t="s">
        <v>447</v>
      </c>
      <c r="E57" s="919"/>
      <c r="F57" s="920"/>
      <c r="G57" s="389">
        <f>'Financial Statement1'!G58+'Financial Statement2'!G58+'Financial Statement3'!G58+'Financial Statement4'!G58</f>
        <v>0</v>
      </c>
      <c r="H57" s="389">
        <f>'Financial Statement1'!H58+'Financial Statement2'!H58+'Financial Statement3'!H58+'Financial Statement4'!H58</f>
        <v>0</v>
      </c>
      <c r="I57" s="389">
        <f>'Financial Statement1'!I58+'Financial Statement2'!I58+'Financial Statement3'!I58+'Financial Statement4'!I58</f>
        <v>0</v>
      </c>
      <c r="J57" s="389">
        <f>'Financial Statement1'!J58+'Financial Statement2'!J58+'Financial Statement3'!J58+'Financial Statement4'!J58</f>
        <v>0</v>
      </c>
      <c r="K57" s="390">
        <f>'Financial Statement1'!K58+'Financial Statement2'!K58+'Financial Statement3'!K58+'Financial Statement4'!K58</f>
        <v>0</v>
      </c>
      <c r="L57" s="672"/>
    </row>
    <row r="58" spans="1:12" s="671" customFormat="1" ht="15" customHeight="1">
      <c r="B58" s="670"/>
      <c r="C58" s="977"/>
      <c r="D58" s="918" t="s">
        <v>448</v>
      </c>
      <c r="E58" s="919"/>
      <c r="F58" s="920"/>
      <c r="G58" s="389">
        <f>SUM(G60:G60)</f>
        <v>0</v>
      </c>
      <c r="H58" s="389">
        <f>SUM(H59:H60)</f>
        <v>0</v>
      </c>
      <c r="I58" s="389">
        <f>SUM(I59:I60)</f>
        <v>0</v>
      </c>
      <c r="J58" s="389">
        <f>SUM(J59:J60)</f>
        <v>0</v>
      </c>
      <c r="K58" s="390">
        <f>SUM(K60:K60)</f>
        <v>0</v>
      </c>
      <c r="L58" s="672"/>
    </row>
    <row r="59" spans="1:12" s="669" customFormat="1" ht="15" customHeight="1" outlineLevel="1">
      <c r="B59" s="377"/>
      <c r="C59" s="977"/>
      <c r="D59" s="675"/>
      <c r="E59" s="962" t="s">
        <v>449</v>
      </c>
      <c r="F59" s="963"/>
      <c r="G59" s="380">
        <f>'Financial Statement1'!G60+'Financial Statement2'!G60+'Financial Statement3'!G60+'Financial Statement4'!G60</f>
        <v>0</v>
      </c>
      <c r="H59" s="380">
        <f>'Financial Statement1'!H60+'Financial Statement2'!H60+'Financial Statement3'!H60+'Financial Statement4'!H60</f>
        <v>0</v>
      </c>
      <c r="I59" s="380">
        <f>'Financial Statement1'!I60+'Financial Statement2'!I60+'Financial Statement3'!I60+'Financial Statement4'!I60</f>
        <v>0</v>
      </c>
      <c r="J59" s="380">
        <f>'Financial Statement1'!J60+'Financial Statement2'!J60+'Financial Statement3'!J60+'Financial Statement4'!J60</f>
        <v>0</v>
      </c>
      <c r="K59" s="381">
        <f>'Financial Statement1'!K60+'Financial Statement2'!K60+'Financial Statement3'!K60+'Financial Statement4'!K60</f>
        <v>0</v>
      </c>
      <c r="L59" s="382"/>
    </row>
    <row r="60" spans="1:12" s="669" customFormat="1" ht="15" customHeight="1" outlineLevel="1">
      <c r="B60" s="377"/>
      <c r="C60" s="977"/>
      <c r="E60" s="956" t="s">
        <v>450</v>
      </c>
      <c r="F60" s="957"/>
      <c r="G60" s="385">
        <f>'Financial Statement1'!G61+'Financial Statement2'!G61+'Financial Statement3'!G61+'Financial Statement4'!G61</f>
        <v>0</v>
      </c>
      <c r="H60" s="385">
        <f>'Financial Statement1'!H61+'Financial Statement2'!H61+'Financial Statement3'!H61+'Financial Statement4'!H61</f>
        <v>0</v>
      </c>
      <c r="I60" s="385">
        <f>'Financial Statement1'!I61+'Financial Statement2'!I61+'Financial Statement3'!I61+'Financial Statement4'!I61</f>
        <v>0</v>
      </c>
      <c r="J60" s="385">
        <f>'Financial Statement1'!J61+'Financial Statement2'!J61+'Financial Statement3'!J61+'Financial Statement4'!J61</f>
        <v>0</v>
      </c>
      <c r="K60" s="386">
        <f>'Financial Statement1'!K61+'Financial Statement2'!K61+'Financial Statement3'!K61+'Financial Statement4'!K61</f>
        <v>0</v>
      </c>
      <c r="L60" s="382"/>
    </row>
    <row r="61" spans="1:12" s="671" customFormat="1" ht="15" customHeight="1">
      <c r="B61" s="670"/>
      <c r="C61" s="977"/>
      <c r="D61" s="918" t="s">
        <v>451</v>
      </c>
      <c r="E61" s="919"/>
      <c r="F61" s="920"/>
      <c r="G61" s="389">
        <f>SUM(G62:G63)</f>
        <v>0</v>
      </c>
      <c r="H61" s="389">
        <f>SUM(H62:H63)</f>
        <v>0</v>
      </c>
      <c r="I61" s="389">
        <f>SUM(I62:I63)</f>
        <v>0</v>
      </c>
      <c r="J61" s="389">
        <f>SUM(J62:J63)</f>
        <v>0</v>
      </c>
      <c r="K61" s="390">
        <f>SUM(K62:K63)</f>
        <v>0</v>
      </c>
      <c r="L61" s="672"/>
    </row>
    <row r="62" spans="1:12" s="669" customFormat="1" ht="15" customHeight="1" outlineLevel="1">
      <c r="B62" s="377"/>
      <c r="C62" s="977"/>
      <c r="D62" s="667"/>
      <c r="E62" s="980" t="s">
        <v>452</v>
      </c>
      <c r="F62" s="981"/>
      <c r="G62" s="380">
        <f>'Financial Statement1'!G63+'Financial Statement2'!G63+'Financial Statement3'!G63+'Financial Statement4'!G63</f>
        <v>0</v>
      </c>
      <c r="H62" s="380">
        <f>'Financial Statement1'!H63+'Financial Statement2'!H63+'Financial Statement3'!H63+'Financial Statement4'!H63</f>
        <v>0</v>
      </c>
      <c r="I62" s="380">
        <f>'Financial Statement1'!I63+'Financial Statement2'!I63+'Financial Statement3'!I63+'Financial Statement4'!I63</f>
        <v>0</v>
      </c>
      <c r="J62" s="380">
        <f>'Financial Statement1'!J63+'Financial Statement2'!J63+'Financial Statement3'!J63+'Financial Statement4'!J63</f>
        <v>0</v>
      </c>
      <c r="K62" s="381">
        <f>'Financial Statement1'!K63+'Financial Statement2'!K63+'Financial Statement3'!K63+'Financial Statement4'!K63</f>
        <v>0</v>
      </c>
      <c r="L62" s="382"/>
    </row>
    <row r="63" spans="1:12" s="669" customFormat="1" ht="15" customHeight="1" outlineLevel="1">
      <c r="B63" s="377"/>
      <c r="C63" s="977"/>
      <c r="D63" s="665"/>
      <c r="E63" s="956" t="s">
        <v>453</v>
      </c>
      <c r="F63" s="957"/>
      <c r="G63" s="385">
        <f>'Financial Statement1'!G64+'Financial Statement2'!G64+'Financial Statement3'!G64+'Financial Statement4'!G64</f>
        <v>0</v>
      </c>
      <c r="H63" s="385">
        <f>'Financial Statement1'!H64+'Financial Statement2'!H64+'Financial Statement3'!H64+'Financial Statement4'!H64</f>
        <v>0</v>
      </c>
      <c r="I63" s="385">
        <f>'Financial Statement1'!I64+'Financial Statement2'!I64+'Financial Statement3'!I64+'Financial Statement4'!I64</f>
        <v>0</v>
      </c>
      <c r="J63" s="385">
        <f>'Financial Statement1'!J64+'Financial Statement2'!J64+'Financial Statement3'!J64+'Financial Statement4'!J64</f>
        <v>0</v>
      </c>
      <c r="K63" s="386">
        <f>'Financial Statement1'!K64+'Financial Statement2'!K64+'Financial Statement3'!K64+'Financial Statement4'!K64</f>
        <v>0</v>
      </c>
      <c r="L63" s="382"/>
    </row>
    <row r="64" spans="1:12" s="671" customFormat="1" ht="15" customHeight="1" thickBot="1">
      <c r="B64" s="670"/>
      <c r="C64" s="1006"/>
      <c r="D64" s="972" t="s">
        <v>454</v>
      </c>
      <c r="E64" s="973"/>
      <c r="F64" s="974"/>
      <c r="G64" s="391">
        <f>'Financial Statement1'!G65+'Financial Statement2'!G65+'Financial Statement3'!G65+'Financial Statement4'!G65</f>
        <v>0</v>
      </c>
      <c r="H64" s="385">
        <f>'Financial Statement1'!H65+'Financial Statement2'!H65+'Financial Statement3'!H65+'Financial Statement4'!H65</f>
        <v>0</v>
      </c>
      <c r="I64" s="385">
        <f>'Financial Statement1'!I65+'Financial Statement2'!I65+'Financial Statement3'!I65+'Financial Statement4'!I65</f>
        <v>0</v>
      </c>
      <c r="J64" s="385">
        <f>'Financial Statement1'!J65+'Financial Statement2'!J65+'Financial Statement3'!J65+'Financial Statement4'!J65</f>
        <v>0</v>
      </c>
      <c r="K64" s="392">
        <f>'Financial Statement1'!K65+'Financial Statement2'!K65+'Financial Statement3'!K65+'Financial Statement4'!K65</f>
        <v>0</v>
      </c>
      <c r="L64" s="672"/>
    </row>
    <row r="65" spans="1:12" ht="16.5" customHeight="1" thickBot="1">
      <c r="A65" s="671"/>
      <c r="B65" s="649"/>
      <c r="C65" s="930" t="s">
        <v>455</v>
      </c>
      <c r="D65" s="931"/>
      <c r="E65" s="931"/>
      <c r="F65" s="931"/>
      <c r="G65" s="393">
        <f>G55-SUM(G57,G58,G61,G64)</f>
        <v>0</v>
      </c>
      <c r="H65" s="393">
        <f>H55-SUM(H57,H58,H61,H64)</f>
        <v>0</v>
      </c>
      <c r="I65" s="393">
        <f>I55-SUM(I57,I58,I61,I64)</f>
        <v>0</v>
      </c>
      <c r="J65" s="393">
        <f>J55-SUM(J57,J58,J61,J64)</f>
        <v>0</v>
      </c>
      <c r="K65" s="394">
        <f>K55-SUM(K57,K58,K61,K64)</f>
        <v>0</v>
      </c>
      <c r="L65" s="651"/>
    </row>
    <row r="66" spans="1:12" ht="7.5" customHeight="1">
      <c r="B66" s="649"/>
      <c r="C66" s="932"/>
      <c r="D66" s="933"/>
      <c r="E66" s="933"/>
      <c r="F66" s="933"/>
      <c r="G66" s="933"/>
      <c r="H66" s="933"/>
      <c r="I66" s="933"/>
      <c r="J66" s="933"/>
      <c r="K66" s="934"/>
      <c r="L66" s="651"/>
    </row>
    <row r="67" spans="1:12" s="671" customFormat="1" ht="15" customHeight="1">
      <c r="A67" s="650"/>
      <c r="B67" s="670"/>
      <c r="C67" s="977"/>
      <c r="D67" s="918" t="s">
        <v>456</v>
      </c>
      <c r="E67" s="919"/>
      <c r="F67" s="920"/>
      <c r="G67" s="405">
        <f>SUM(G68:G72)</f>
        <v>0</v>
      </c>
      <c r="H67" s="405">
        <f t="shared" ref="H67:K67" si="1">SUM(H68:H72)</f>
        <v>0</v>
      </c>
      <c r="I67" s="405">
        <f t="shared" si="1"/>
        <v>0</v>
      </c>
      <c r="J67" s="405">
        <f t="shared" si="1"/>
        <v>0</v>
      </c>
      <c r="K67" s="406">
        <f t="shared" si="1"/>
        <v>0</v>
      </c>
      <c r="L67" s="672"/>
    </row>
    <row r="68" spans="1:12" s="669" customFormat="1" ht="13.5" customHeight="1" outlineLevel="1">
      <c r="A68" s="671"/>
      <c r="B68" s="377"/>
      <c r="C68" s="977"/>
      <c r="D68" s="1007"/>
      <c r="E68" s="962" t="s">
        <v>457</v>
      </c>
      <c r="F68" s="963"/>
      <c r="G68" s="407">
        <f>'Financial Statement1'!G69+'Financial Statement2'!G69+'Financial Statement3'!G69+'Financial Statement4'!G69</f>
        <v>0</v>
      </c>
      <c r="H68" s="380">
        <f>'Financial Statement1'!H69+'Financial Statement2'!H69+'Financial Statement3'!H69+'Financial Statement4'!H69</f>
        <v>0</v>
      </c>
      <c r="I68" s="380">
        <f>'Financial Statement1'!I69+'Financial Statement2'!I69+'Financial Statement3'!I69+'Financial Statement4'!I69</f>
        <v>0</v>
      </c>
      <c r="J68" s="380">
        <f>'Financial Statement1'!J69+'Financial Statement2'!J69+'Financial Statement3'!J69+'Financial Statement4'!J69</f>
        <v>0</v>
      </c>
      <c r="K68" s="381">
        <f>'Financial Statement1'!K69+'Financial Statement2'!K69+'Financial Statement3'!K69+'Financial Statement4'!K69</f>
        <v>0</v>
      </c>
      <c r="L68" s="382"/>
    </row>
    <row r="69" spans="1:12" s="669" customFormat="1" ht="13.5" customHeight="1" outlineLevel="1">
      <c r="B69" s="377"/>
      <c r="C69" s="977"/>
      <c r="D69" s="964"/>
      <c r="E69" s="956" t="s">
        <v>458</v>
      </c>
      <c r="F69" s="957"/>
      <c r="G69" s="408">
        <f>'Financial Statement1'!G70+'Financial Statement2'!G70+'Financial Statement3'!G70+'Financial Statement4'!G70</f>
        <v>0</v>
      </c>
      <c r="H69" s="385">
        <f>'Financial Statement1'!H70+'Financial Statement2'!H70+'Financial Statement3'!H70+'Financial Statement4'!H70</f>
        <v>0</v>
      </c>
      <c r="I69" s="385">
        <f>'Financial Statement1'!I70+'Financial Statement2'!I70+'Financial Statement3'!I70+'Financial Statement4'!I70</f>
        <v>0</v>
      </c>
      <c r="J69" s="385">
        <f>'Financial Statement1'!J70+'Financial Statement2'!J70+'Financial Statement3'!J70+'Financial Statement4'!J70</f>
        <v>0</v>
      </c>
      <c r="K69" s="386">
        <f>'Financial Statement1'!K70+'Financial Statement2'!K70+'Financial Statement3'!K70+'Financial Statement4'!K70</f>
        <v>0</v>
      </c>
      <c r="L69" s="382"/>
    </row>
    <row r="70" spans="1:12" s="669" customFormat="1" ht="13.5" customHeight="1" outlineLevel="1">
      <c r="B70" s="377"/>
      <c r="C70" s="977"/>
      <c r="D70" s="964"/>
      <c r="E70" s="956" t="s">
        <v>459</v>
      </c>
      <c r="F70" s="957"/>
      <c r="G70" s="408">
        <f>'Financial Statement1'!G71+'Financial Statement2'!G71+'Financial Statement3'!G71+'Financial Statement4'!G71</f>
        <v>0</v>
      </c>
      <c r="H70" s="385">
        <f>'Financial Statement1'!H71+'Financial Statement2'!H71+'Financial Statement3'!H71+'Financial Statement4'!H71</f>
        <v>0</v>
      </c>
      <c r="I70" s="385">
        <f>'Financial Statement1'!I71+'Financial Statement2'!I71+'Financial Statement3'!I71+'Financial Statement4'!I71</f>
        <v>0</v>
      </c>
      <c r="J70" s="385">
        <f>'Financial Statement1'!J71+'Financial Statement2'!J71+'Financial Statement3'!J71+'Financial Statement4'!J71</f>
        <v>0</v>
      </c>
      <c r="K70" s="386">
        <f>'Financial Statement1'!K71+'Financial Statement2'!K71+'Financial Statement3'!K71+'Financial Statement4'!K71</f>
        <v>0</v>
      </c>
      <c r="L70" s="382"/>
    </row>
    <row r="71" spans="1:12" s="669" customFormat="1" ht="13.5" customHeight="1" outlineLevel="1">
      <c r="B71" s="377"/>
      <c r="C71" s="977"/>
      <c r="D71" s="964"/>
      <c r="E71" s="956" t="s">
        <v>460</v>
      </c>
      <c r="F71" s="957"/>
      <c r="G71" s="408">
        <f>'Financial Statement1'!G72+'Financial Statement2'!G72+'Financial Statement3'!G72+'Financial Statement4'!G72</f>
        <v>0</v>
      </c>
      <c r="H71" s="385">
        <f>'Financial Statement1'!H72+'Financial Statement2'!H72+'Financial Statement3'!H72+'Financial Statement4'!H72</f>
        <v>0</v>
      </c>
      <c r="I71" s="385">
        <f>'Financial Statement1'!I72+'Financial Statement2'!I72+'Financial Statement3'!I72+'Financial Statement4'!I72</f>
        <v>0</v>
      </c>
      <c r="J71" s="385">
        <f>'Financial Statement1'!J72+'Financial Statement2'!J72+'Financial Statement3'!J72+'Financial Statement4'!J72</f>
        <v>0</v>
      </c>
      <c r="K71" s="386">
        <f>'Financial Statement1'!K72+'Financial Statement2'!K72+'Financial Statement3'!K72+'Financial Statement4'!K72</f>
        <v>0</v>
      </c>
      <c r="L71" s="382"/>
    </row>
    <row r="72" spans="1:12" s="669" customFormat="1" ht="27" customHeight="1" outlineLevel="1">
      <c r="B72" s="377"/>
      <c r="C72" s="977"/>
      <c r="E72" s="956" t="s">
        <v>461</v>
      </c>
      <c r="F72" s="957"/>
      <c r="G72" s="408">
        <f>'Financial Statement1'!G73+'Financial Statement2'!G73+'Financial Statement3'!G73+'Financial Statement4'!G73</f>
        <v>0</v>
      </c>
      <c r="H72" s="385">
        <f>'Financial Statement1'!H73+'Financial Statement2'!H73+'Financial Statement3'!H73+'Financial Statement4'!H73</f>
        <v>0</v>
      </c>
      <c r="I72" s="385">
        <f>'Financial Statement1'!I73+'Financial Statement2'!I73+'Financial Statement3'!I73+'Financial Statement4'!I73</f>
        <v>0</v>
      </c>
      <c r="J72" s="385">
        <f>'Financial Statement1'!J73+'Financial Statement2'!J73+'Financial Statement3'!J73+'Financial Statement4'!J73</f>
        <v>0</v>
      </c>
      <c r="K72" s="386">
        <f>'Financial Statement1'!K73+'Financial Statement2'!K73+'Financial Statement3'!K73+'Financial Statement4'!K73</f>
        <v>0</v>
      </c>
      <c r="L72" s="382"/>
    </row>
    <row r="73" spans="1:12" s="671" customFormat="1" ht="15" customHeight="1">
      <c r="A73" s="669"/>
      <c r="B73" s="670"/>
      <c r="C73" s="977"/>
      <c r="D73" s="918" t="s">
        <v>462</v>
      </c>
      <c r="E73" s="919"/>
      <c r="F73" s="920"/>
      <c r="G73" s="387">
        <f>SUM(G74:G80)</f>
        <v>0</v>
      </c>
      <c r="H73" s="387">
        <f>SUM(H74:H80)</f>
        <v>0</v>
      </c>
      <c r="I73" s="387">
        <f>SUM(I74:I80)</f>
        <v>0</v>
      </c>
      <c r="J73" s="387">
        <f>SUM(J74:J80)</f>
        <v>0</v>
      </c>
      <c r="K73" s="388"/>
      <c r="L73" s="672"/>
    </row>
    <row r="74" spans="1:12" s="669" customFormat="1" ht="13.5" customHeight="1" outlineLevel="1">
      <c r="A74" s="671"/>
      <c r="B74" s="377"/>
      <c r="C74" s="977"/>
      <c r="D74" s="1007"/>
      <c r="E74" s="980" t="s">
        <v>463</v>
      </c>
      <c r="F74" s="981"/>
      <c r="G74" s="380">
        <f>'Financial Statement1'!G75+'Financial Statement2'!G75+'Financial Statement3'!G75+'Financial Statement4'!G75</f>
        <v>0</v>
      </c>
      <c r="H74" s="380">
        <f>'Financial Statement1'!H75+'Financial Statement2'!H75+'Financial Statement3'!H75+'Financial Statement4'!H75</f>
        <v>0</v>
      </c>
      <c r="I74" s="380">
        <f>'Financial Statement1'!I75+'Financial Statement2'!I75+'Financial Statement3'!I75+'Financial Statement4'!I75</f>
        <v>0</v>
      </c>
      <c r="J74" s="380">
        <f>'Financial Statement1'!J75+'Financial Statement2'!J75+'Financial Statement3'!J75+'Financial Statement4'!J75</f>
        <v>0</v>
      </c>
      <c r="K74" s="381">
        <f>'Financial Statement1'!K75+'Financial Statement2'!K75+'Financial Statement3'!K75+'Financial Statement4'!K75</f>
        <v>0</v>
      </c>
      <c r="L74" s="382"/>
    </row>
    <row r="75" spans="1:12" s="669" customFormat="1" ht="13.5" customHeight="1" outlineLevel="1">
      <c r="B75" s="377"/>
      <c r="C75" s="977"/>
      <c r="D75" s="964"/>
      <c r="E75" s="968" t="s">
        <v>464</v>
      </c>
      <c r="F75" s="969"/>
      <c r="G75" s="385">
        <f>'Financial Statement1'!G76+'Financial Statement2'!G76+'Financial Statement3'!G76+'Financial Statement4'!G76</f>
        <v>0</v>
      </c>
      <c r="H75" s="385">
        <f>'Financial Statement1'!H76+'Financial Statement2'!H76+'Financial Statement3'!H76+'Financial Statement4'!H76</f>
        <v>0</v>
      </c>
      <c r="I75" s="385">
        <f>'Financial Statement1'!I76+'Financial Statement2'!I76+'Financial Statement3'!I76+'Financial Statement4'!I76</f>
        <v>0</v>
      </c>
      <c r="J75" s="385">
        <f>'Financial Statement1'!J76+'Financial Statement2'!J76+'Financial Statement3'!J76+'Financial Statement4'!J76</f>
        <v>0</v>
      </c>
      <c r="K75" s="386">
        <f>'Financial Statement1'!K76+'Financial Statement2'!K76+'Financial Statement3'!K76+'Financial Statement4'!K76</f>
        <v>0</v>
      </c>
      <c r="L75" s="382"/>
    </row>
    <row r="76" spans="1:12" s="669" customFormat="1" ht="13.5" customHeight="1" outlineLevel="1">
      <c r="B76" s="377"/>
      <c r="C76" s="977"/>
      <c r="D76" s="964"/>
      <c r="E76" s="968" t="s">
        <v>465</v>
      </c>
      <c r="F76" s="969"/>
      <c r="G76" s="385">
        <f>'Financial Statement1'!G77+'Financial Statement2'!G77+'Financial Statement3'!G77+'Financial Statement4'!G77</f>
        <v>0</v>
      </c>
      <c r="H76" s="385">
        <f>'Financial Statement1'!H77+'Financial Statement2'!H77+'Financial Statement3'!H77+'Financial Statement4'!H77</f>
        <v>0</v>
      </c>
      <c r="I76" s="385">
        <f>'Financial Statement1'!I77+'Financial Statement2'!I77+'Financial Statement3'!I77+'Financial Statement4'!I77</f>
        <v>0</v>
      </c>
      <c r="J76" s="385">
        <f>'Financial Statement1'!J77+'Financial Statement2'!J77+'Financial Statement3'!J77+'Financial Statement4'!J77</f>
        <v>0</v>
      </c>
      <c r="K76" s="386">
        <f>'Financial Statement1'!K77+'Financial Statement2'!K77+'Financial Statement3'!K77+'Financial Statement4'!K77</f>
        <v>0</v>
      </c>
      <c r="L76" s="382"/>
    </row>
    <row r="77" spans="1:12" s="669" customFormat="1" ht="13.5" customHeight="1" outlineLevel="1">
      <c r="B77" s="377"/>
      <c r="C77" s="977"/>
      <c r="D77" s="964"/>
      <c r="E77" s="968" t="s">
        <v>466</v>
      </c>
      <c r="F77" s="969"/>
      <c r="G77" s="385">
        <f>'Financial Statement1'!G78+'Financial Statement2'!G78+'Financial Statement3'!G78+'Financial Statement4'!G78</f>
        <v>0</v>
      </c>
      <c r="H77" s="385">
        <f>'Financial Statement1'!H78+'Financial Statement2'!H78+'Financial Statement3'!H78+'Financial Statement4'!H78</f>
        <v>0</v>
      </c>
      <c r="I77" s="385">
        <f>'Financial Statement1'!I78+'Financial Statement2'!I78+'Financial Statement3'!I78+'Financial Statement4'!I78</f>
        <v>0</v>
      </c>
      <c r="J77" s="385">
        <f>'Financial Statement1'!J78+'Financial Statement2'!J78+'Financial Statement3'!J78+'Financial Statement4'!J78</f>
        <v>0</v>
      </c>
      <c r="K77" s="386">
        <f>'Financial Statement1'!K78+'Financial Statement2'!K78+'Financial Statement3'!K78+'Financial Statement4'!K78</f>
        <v>0</v>
      </c>
      <c r="L77" s="382"/>
    </row>
    <row r="78" spans="1:12" s="669" customFormat="1" ht="13.5" customHeight="1" outlineLevel="1">
      <c r="B78" s="377"/>
      <c r="C78" s="977"/>
      <c r="D78" s="964"/>
      <c r="E78" s="968" t="s">
        <v>467</v>
      </c>
      <c r="F78" s="969"/>
      <c r="G78" s="385">
        <f>'Financial Statement1'!G79+'Financial Statement2'!G79+'Financial Statement3'!G79+'Financial Statement4'!G79</f>
        <v>0</v>
      </c>
      <c r="H78" s="385">
        <f>'Financial Statement1'!H79+'Financial Statement2'!H79+'Financial Statement3'!H79+'Financial Statement4'!H79</f>
        <v>0</v>
      </c>
      <c r="I78" s="385">
        <f>'Financial Statement1'!I79+'Financial Statement2'!I79+'Financial Statement3'!I79+'Financial Statement4'!I79</f>
        <v>0</v>
      </c>
      <c r="J78" s="385">
        <f>'Financial Statement1'!J79+'Financial Statement2'!J79+'Financial Statement3'!J79+'Financial Statement4'!J79</f>
        <v>0</v>
      </c>
      <c r="K78" s="386">
        <f>'Financial Statement1'!K79+'Financial Statement2'!K79+'Financial Statement3'!K79+'Financial Statement4'!K79</f>
        <v>0</v>
      </c>
      <c r="L78" s="382"/>
    </row>
    <row r="79" spans="1:12" s="669" customFormat="1" ht="13.5" customHeight="1" outlineLevel="1">
      <c r="B79" s="377"/>
      <c r="C79" s="977"/>
      <c r="D79" s="964"/>
      <c r="E79" s="968" t="s">
        <v>468</v>
      </c>
      <c r="F79" s="969"/>
      <c r="G79" s="385">
        <f>'Financial Statement1'!G80+'Financial Statement2'!G80+'Financial Statement3'!G80+'Financial Statement4'!G80</f>
        <v>0</v>
      </c>
      <c r="H79" s="385">
        <f>'Financial Statement1'!H80+'Financial Statement2'!H80+'Financial Statement3'!H80+'Financial Statement4'!H80</f>
        <v>0</v>
      </c>
      <c r="I79" s="385">
        <f>'Financial Statement1'!I80+'Financial Statement2'!I80+'Financial Statement3'!I80+'Financial Statement4'!I80</f>
        <v>0</v>
      </c>
      <c r="J79" s="385">
        <f>'Financial Statement1'!J80+'Financial Statement2'!J80+'Financial Statement3'!J80+'Financial Statement4'!J80</f>
        <v>0</v>
      </c>
      <c r="K79" s="386">
        <f>'Financial Statement1'!K80+'Financial Statement2'!K80+'Financial Statement3'!K80+'Financial Statement4'!K80</f>
        <v>0</v>
      </c>
      <c r="L79" s="382"/>
    </row>
    <row r="80" spans="1:12" s="669" customFormat="1" ht="13.5" customHeight="1" outlineLevel="1" thickBot="1">
      <c r="B80" s="377"/>
      <c r="C80" s="1006"/>
      <c r="D80" s="1008"/>
      <c r="E80" s="970" t="s">
        <v>170</v>
      </c>
      <c r="F80" s="971"/>
      <c r="G80" s="400">
        <f>'Financial Statement1'!G81+'Financial Statement2'!G81+'Financial Statement3'!G81+'Financial Statement4'!G81</f>
        <v>0</v>
      </c>
      <c r="H80" s="400">
        <f>'Financial Statement1'!H81+'Financial Statement2'!H81+'Financial Statement3'!H81+'Financial Statement4'!H81</f>
        <v>0</v>
      </c>
      <c r="I80" s="400">
        <f>'Financial Statement1'!I81+'Financial Statement2'!I81+'Financial Statement3'!I81+'Financial Statement4'!I81</f>
        <v>0</v>
      </c>
      <c r="J80" s="400">
        <f>'Financial Statement1'!J81+'Financial Statement2'!J81+'Financial Statement3'!J81+'Financial Statement4'!J81</f>
        <v>0</v>
      </c>
      <c r="K80" s="401">
        <f>'Financial Statement1'!K81+'Financial Statement2'!K81+'Financial Statement3'!K81+'Financial Statement4'!K81</f>
        <v>0</v>
      </c>
      <c r="L80" s="382"/>
    </row>
    <row r="81" spans="1:12" ht="16.5" customHeight="1" thickBot="1">
      <c r="A81" s="669"/>
      <c r="B81" s="649"/>
      <c r="C81" s="975" t="s">
        <v>469</v>
      </c>
      <c r="D81" s="976"/>
      <c r="E81" s="976"/>
      <c r="F81" s="976"/>
      <c r="G81" s="402">
        <f>G65-G67+G73</f>
        <v>0</v>
      </c>
      <c r="H81" s="402">
        <f>H65-H67+H73</f>
        <v>0</v>
      </c>
      <c r="I81" s="402">
        <f>I65-I67+I73</f>
        <v>0</v>
      </c>
      <c r="J81" s="402">
        <f>J65-J67+J73</f>
        <v>0</v>
      </c>
      <c r="K81" s="403">
        <f>K65-K67+K73</f>
        <v>0</v>
      </c>
      <c r="L81" s="651"/>
    </row>
    <row r="82" spans="1:12" ht="7.5" customHeight="1">
      <c r="B82" s="649"/>
      <c r="C82" s="932"/>
      <c r="D82" s="933"/>
      <c r="E82" s="933"/>
      <c r="F82" s="933"/>
      <c r="G82" s="933"/>
      <c r="H82" s="933"/>
      <c r="I82" s="933"/>
      <c r="J82" s="933"/>
      <c r="K82" s="934"/>
      <c r="L82" s="651"/>
    </row>
    <row r="83" spans="1:12" s="671" customFormat="1" ht="15" customHeight="1" thickBot="1">
      <c r="A83" s="650"/>
      <c r="B83" s="670"/>
      <c r="C83" s="670"/>
      <c r="D83" s="1001" t="s">
        <v>470</v>
      </c>
      <c r="E83" s="1002"/>
      <c r="F83" s="1003"/>
      <c r="G83" s="409">
        <f>'Financial Statement1'!G84+'Financial Statement2'!G84+'Financial Statement3'!G84+'Financial Statement4'!G84</f>
        <v>0</v>
      </c>
      <c r="H83" s="389">
        <f>'Financial Statement1'!H84+'Financial Statement2'!H84+'Financial Statement3'!H84+'Financial Statement4'!H84</f>
        <v>0</v>
      </c>
      <c r="I83" s="389">
        <f>'Financial Statement1'!I84+'Financial Statement2'!I84+'Financial Statement3'!I84+'Financial Statement4'!I84</f>
        <v>0</v>
      </c>
      <c r="J83" s="389">
        <f>'Financial Statement1'!J84+'Financial Statement2'!J84+'Financial Statement3'!J84+'Financial Statement4'!J84</f>
        <v>0</v>
      </c>
      <c r="K83" s="390">
        <f>'Financial Statement1'!K84+'Financial Statement2'!K84+'Financial Statement3'!K84+'Financial Statement4'!K84</f>
        <v>0</v>
      </c>
      <c r="L83" s="410"/>
    </row>
    <row r="84" spans="1:12" ht="16.5" customHeight="1" thickBot="1">
      <c r="A84" s="671"/>
      <c r="B84" s="649"/>
      <c r="C84" s="930" t="s">
        <v>471</v>
      </c>
      <c r="D84" s="931"/>
      <c r="E84" s="931"/>
      <c r="F84" s="931"/>
      <c r="G84" s="393">
        <f>G81+G83</f>
        <v>0</v>
      </c>
      <c r="H84" s="393">
        <f>H81+H83</f>
        <v>0</v>
      </c>
      <c r="I84" s="393">
        <f>I81+I83</f>
        <v>0</v>
      </c>
      <c r="J84" s="393">
        <f>J81+J83</f>
        <v>0</v>
      </c>
      <c r="K84" s="394">
        <f>K81+K83</f>
        <v>0</v>
      </c>
      <c r="L84" s="651"/>
    </row>
    <row r="85" spans="1:12" ht="7.5" customHeight="1">
      <c r="B85" s="649"/>
      <c r="C85" s="898"/>
      <c r="D85" s="899"/>
      <c r="E85" s="899"/>
      <c r="F85" s="899"/>
      <c r="G85" s="899"/>
      <c r="H85" s="899"/>
      <c r="I85" s="899"/>
      <c r="J85" s="899"/>
      <c r="K85" s="900"/>
      <c r="L85" s="651"/>
    </row>
    <row r="86" spans="1:12" s="671" customFormat="1" ht="15" customHeight="1">
      <c r="B86" s="670"/>
      <c r="C86" s="670"/>
      <c r="D86" s="1004" t="s">
        <v>472</v>
      </c>
      <c r="E86" s="1004"/>
      <c r="F86" s="1005"/>
      <c r="G86" s="371">
        <f>SUM(G87,G88)</f>
        <v>0</v>
      </c>
      <c r="H86" s="371">
        <f>SUM(H87,H88)</f>
        <v>0</v>
      </c>
      <c r="I86" s="371">
        <f>SUM(I87,I88)</f>
        <v>0</v>
      </c>
      <c r="J86" s="371">
        <f>SUM(J87,J88)</f>
        <v>0</v>
      </c>
      <c r="K86" s="372">
        <f>SUM(K87,K88)</f>
        <v>0</v>
      </c>
      <c r="L86" s="672"/>
    </row>
    <row r="87" spans="1:12" s="669" customFormat="1" ht="15" customHeight="1" outlineLevel="1">
      <c r="B87" s="377"/>
      <c r="C87" s="977"/>
      <c r="D87" s="675"/>
      <c r="E87" s="962" t="s">
        <v>473</v>
      </c>
      <c r="F87" s="963"/>
      <c r="G87" s="380">
        <f>'Financial Statement1'!G88+'Financial Statement2'!G88+'Financial Statement3'!G88+'Financial Statement4'!G88</f>
        <v>0</v>
      </c>
      <c r="H87" s="380">
        <f>'Financial Statement1'!H88+'Financial Statement2'!H88+'Financial Statement3'!H88+'Financial Statement4'!H88</f>
        <v>0</v>
      </c>
      <c r="I87" s="380">
        <f>'Financial Statement1'!I88+'Financial Statement2'!I88+'Financial Statement3'!I88+'Financial Statement4'!I88</f>
        <v>0</v>
      </c>
      <c r="J87" s="380">
        <f>'Financial Statement1'!J88+'Financial Statement2'!J88+'Financial Statement3'!J88+'Financial Statement4'!J88</f>
        <v>0</v>
      </c>
      <c r="K87" s="381">
        <f>'Financial Statement1'!K88+'Financial Statement2'!K88+'Financial Statement3'!K88+'Financial Statement4'!K88</f>
        <v>0</v>
      </c>
      <c r="L87" s="382"/>
    </row>
    <row r="88" spans="1:12" s="669" customFormat="1" ht="15" customHeight="1" outlineLevel="1">
      <c r="B88" s="377"/>
      <c r="C88" s="977"/>
      <c r="E88" s="956" t="s">
        <v>474</v>
      </c>
      <c r="F88" s="957"/>
      <c r="G88" s="385">
        <f>'Financial Statement1'!G89+'Financial Statement2'!G89+'Financial Statement3'!G89+'Financial Statement4'!G89</f>
        <v>0</v>
      </c>
      <c r="H88" s="385">
        <f>'Financial Statement1'!H89+'Financial Statement2'!H89+'Financial Statement3'!H89+'Financial Statement4'!H89</f>
        <v>0</v>
      </c>
      <c r="I88" s="385">
        <f>'Financial Statement1'!I89+'Financial Statement2'!I89+'Financial Statement3'!I89+'Financial Statement4'!I89</f>
        <v>0</v>
      </c>
      <c r="J88" s="385">
        <f>'Financial Statement1'!J89+'Financial Statement2'!J89+'Financial Statement3'!J89+'Financial Statement4'!J89</f>
        <v>0</v>
      </c>
      <c r="K88" s="386">
        <f>'Financial Statement1'!K89+'Financial Statement2'!K89+'Financial Statement3'!K89+'Financial Statement4'!K89</f>
        <v>0</v>
      </c>
      <c r="L88" s="382"/>
    </row>
    <row r="89" spans="1:12" s="671" customFormat="1" ht="15" customHeight="1">
      <c r="B89" s="670"/>
      <c r="C89" s="977"/>
      <c r="D89" s="918" t="s">
        <v>475</v>
      </c>
      <c r="E89" s="919"/>
      <c r="F89" s="920"/>
      <c r="G89" s="411" t="str">
        <f>IFERROR(G87/G84,"-")</f>
        <v>-</v>
      </c>
      <c r="H89" s="411" t="str">
        <f>IFERROR(H87/H84,"-")</f>
        <v>-</v>
      </c>
      <c r="I89" s="411" t="str">
        <f>IFERROR(I87/I84,"-")</f>
        <v>-</v>
      </c>
      <c r="J89" s="411" t="str">
        <f>IFERROR(J87/J84,"-")</f>
        <v>-</v>
      </c>
      <c r="K89" s="412" t="str">
        <f>IFERROR(K87/K84,"-")</f>
        <v>-</v>
      </c>
      <c r="L89" s="672"/>
    </row>
    <row r="90" spans="1:12" s="418" customFormat="1" ht="12.75">
      <c r="A90" s="413"/>
      <c r="B90" s="414"/>
      <c r="C90" s="996"/>
      <c r="D90" s="997" t="s">
        <v>476</v>
      </c>
      <c r="E90" s="997"/>
      <c r="F90" s="998"/>
      <c r="G90" s="415"/>
      <c r="H90" s="415"/>
      <c r="I90" s="415"/>
      <c r="J90" s="415"/>
      <c r="K90" s="416"/>
      <c r="L90" s="417"/>
    </row>
    <row r="91" spans="1:12" s="419" customFormat="1" ht="12" thickBot="1">
      <c r="B91" s="674"/>
      <c r="C91" s="996"/>
      <c r="D91" s="999" t="s">
        <v>477</v>
      </c>
      <c r="E91" s="999"/>
      <c r="F91" s="1000"/>
      <c r="G91" s="421"/>
      <c r="H91" s="422">
        <f>IF((H90-G90)/30&lt;0,"No Data",(H90-G90)/30)</f>
        <v>0</v>
      </c>
      <c r="I91" s="422">
        <f>IF((I90-H90)/30&lt;0,"No Data",(I90-H90)/30)</f>
        <v>0</v>
      </c>
      <c r="J91" s="422">
        <f>IF((J90-I90)/30&lt;0,"No Data",(J90-I90)/30)</f>
        <v>0</v>
      </c>
      <c r="K91" s="423">
        <f>IF((K90-J90)/30&lt;0,"No Data",(K90-J90)/30)</f>
        <v>0</v>
      </c>
      <c r="L91" s="424"/>
    </row>
    <row r="92" spans="1:12" ht="16.5" customHeight="1" thickBot="1">
      <c r="A92" s="419"/>
      <c r="B92" s="649"/>
      <c r="C92" s="925" t="s">
        <v>23</v>
      </c>
      <c r="D92" s="926"/>
      <c r="E92" s="926"/>
      <c r="F92" s="926"/>
      <c r="G92" s="425">
        <f>G84-SUM(G87:G88)</f>
        <v>0</v>
      </c>
      <c r="H92" s="425">
        <f>H84-SUM(H87:H88)</f>
        <v>0</v>
      </c>
      <c r="I92" s="425">
        <f>I84-SUM(I87:I88)</f>
        <v>0</v>
      </c>
      <c r="J92" s="425">
        <f>J84-SUM(J87:J88)</f>
        <v>0</v>
      </c>
      <c r="K92" s="426">
        <f>K84-SUM(K87:K88)</f>
        <v>0</v>
      </c>
      <c r="L92" s="651"/>
    </row>
    <row r="93" spans="1:12" ht="7.5" customHeight="1">
      <c r="B93" s="649"/>
      <c r="C93" s="932"/>
      <c r="D93" s="933"/>
      <c r="E93" s="933"/>
      <c r="F93" s="933"/>
      <c r="G93" s="933"/>
      <c r="H93" s="933"/>
      <c r="I93" s="933"/>
      <c r="J93" s="933"/>
      <c r="K93" s="934"/>
      <c r="L93" s="651"/>
    </row>
    <row r="94" spans="1:12" ht="14.25" customHeight="1" thickBot="1">
      <c r="B94" s="649"/>
      <c r="C94" s="649"/>
      <c r="D94" s="918" t="s">
        <v>478</v>
      </c>
      <c r="E94" s="919"/>
      <c r="F94" s="920"/>
      <c r="G94" s="387">
        <f>'Financial Statement1'!G95+'Financial Statement2'!G95+'Financial Statement3'!G95+'Financial Statement4'!G95</f>
        <v>0</v>
      </c>
      <c r="H94" s="387">
        <f>'Financial Statement1'!H95+'Financial Statement2'!H95+'Financial Statement3'!H95+'Financial Statement4'!H95</f>
        <v>0</v>
      </c>
      <c r="I94" s="387">
        <f>'Financial Statement1'!I95+'Financial Statement2'!I95+'Financial Statement3'!I95+'Financial Statement4'!I95</f>
        <v>0</v>
      </c>
      <c r="J94" s="387">
        <f>'Financial Statement1'!J95+'Financial Statement2'!J95+'Financial Statement3'!J95+'Financial Statement4'!J95</f>
        <v>0</v>
      </c>
      <c r="K94" s="388">
        <f>'Financial Statement1'!K95+'Financial Statement2'!K95+'Financial Statement3'!K95+'Financial Statement4'!K95</f>
        <v>0</v>
      </c>
      <c r="L94" s="651"/>
    </row>
    <row r="95" spans="1:12" ht="16.5" customHeight="1" thickBot="1">
      <c r="A95" s="419"/>
      <c r="B95" s="649"/>
      <c r="C95" s="925" t="s">
        <v>479</v>
      </c>
      <c r="D95" s="926"/>
      <c r="E95" s="926"/>
      <c r="F95" s="926"/>
      <c r="G95" s="425">
        <f>G92+G94</f>
        <v>0</v>
      </c>
      <c r="H95" s="425">
        <f>H92+H94</f>
        <v>0</v>
      </c>
      <c r="I95" s="425">
        <f>I92+I94</f>
        <v>0</v>
      </c>
      <c r="J95" s="425">
        <f>J92+J94</f>
        <v>0</v>
      </c>
      <c r="K95" s="426">
        <f>K92+K94</f>
        <v>0</v>
      </c>
      <c r="L95" s="651"/>
    </row>
    <row r="96" spans="1:12" ht="15" customHeight="1">
      <c r="B96" s="649"/>
      <c r="C96" s="649"/>
      <c r="D96" s="918" t="s">
        <v>480</v>
      </c>
      <c r="E96" s="919"/>
      <c r="F96" s="920"/>
      <c r="G96" s="387">
        <f>G97+G98</f>
        <v>0</v>
      </c>
      <c r="H96" s="387">
        <f>H97+H98</f>
        <v>0</v>
      </c>
      <c r="I96" s="387">
        <f>I97+I98</f>
        <v>0</v>
      </c>
      <c r="J96" s="387">
        <f>J97+J98</f>
        <v>0</v>
      </c>
      <c r="K96" s="388">
        <f>K97+K98</f>
        <v>0</v>
      </c>
      <c r="L96" s="651"/>
    </row>
    <row r="97" spans="1:12" s="669" customFormat="1" ht="15" customHeight="1" outlineLevel="1">
      <c r="B97" s="377"/>
      <c r="C97" s="377"/>
      <c r="D97" s="675"/>
      <c r="E97" s="980" t="s">
        <v>481</v>
      </c>
      <c r="F97" s="981"/>
      <c r="G97" s="380">
        <f>'Financial Statement1'!G98+'Financial Statement2'!G98+'Financial Statement3'!G98+'Financial Statement4'!G98</f>
        <v>0</v>
      </c>
      <c r="H97" s="380">
        <f>'Financial Statement1'!H98+'Financial Statement2'!H98+'Financial Statement3'!H98+'Financial Statement4'!H98</f>
        <v>0</v>
      </c>
      <c r="I97" s="380">
        <f>'Financial Statement1'!I98+'Financial Statement2'!I98+'Financial Statement3'!I98+'Financial Statement4'!I98</f>
        <v>0</v>
      </c>
      <c r="J97" s="380">
        <f>'Financial Statement1'!J98+'Financial Statement2'!J98+'Financial Statement3'!J98+'Financial Statement4'!J98</f>
        <v>0</v>
      </c>
      <c r="K97" s="381">
        <f>'Financial Statement1'!K98+'Financial Statement2'!K98+'Financial Statement3'!K98+'Financial Statement4'!K98</f>
        <v>0</v>
      </c>
      <c r="L97" s="382"/>
    </row>
    <row r="98" spans="1:12" s="669" customFormat="1" ht="15" customHeight="1" outlineLevel="1">
      <c r="B98" s="377"/>
      <c r="C98" s="377"/>
      <c r="E98" s="968" t="s">
        <v>482</v>
      </c>
      <c r="F98" s="969"/>
      <c r="G98" s="385">
        <f>'Financial Statement1'!G99+'Financial Statement2'!G99+'Financial Statement3'!G99+'Financial Statement4'!G99</f>
        <v>0</v>
      </c>
      <c r="H98" s="385">
        <f>'Financial Statement1'!H99+'Financial Statement2'!H99+'Financial Statement3'!H99+'Financial Statement4'!H99</f>
        <v>0</v>
      </c>
      <c r="I98" s="385">
        <f>'Financial Statement1'!I99+'Financial Statement2'!I99+'Financial Statement3'!I99+'Financial Statement4'!I99</f>
        <v>0</v>
      </c>
      <c r="J98" s="385">
        <f>'Financial Statement1'!J99+'Financial Statement2'!J99+'Financial Statement3'!J99+'Financial Statement4'!J99</f>
        <v>0</v>
      </c>
      <c r="K98" s="386">
        <f>'Financial Statement1'!K99+'Financial Statement2'!K99+'Financial Statement3'!K99+'Financial Statement4'!K99</f>
        <v>0</v>
      </c>
      <c r="L98" s="382"/>
    </row>
    <row r="99" spans="1:12" s="671" customFormat="1" ht="15" customHeight="1">
      <c r="A99" s="650"/>
      <c r="B99" s="670"/>
      <c r="C99" s="993" t="s">
        <v>483</v>
      </c>
      <c r="D99" s="994"/>
      <c r="E99" s="994"/>
      <c r="F99" s="995"/>
      <c r="G99" s="427">
        <f>G92-G96</f>
        <v>0</v>
      </c>
      <c r="H99" s="427">
        <f>H92-H96</f>
        <v>0</v>
      </c>
      <c r="I99" s="427">
        <f>I92-I96</f>
        <v>0</v>
      </c>
      <c r="J99" s="427">
        <f>J92-J96</f>
        <v>0</v>
      </c>
      <c r="K99" s="428">
        <f>K92-K96</f>
        <v>0</v>
      </c>
      <c r="L99" s="672"/>
    </row>
    <row r="100" spans="1:12" s="671" customFormat="1" ht="15" customHeight="1">
      <c r="B100" s="670"/>
      <c r="C100" s="993" t="s">
        <v>484</v>
      </c>
      <c r="D100" s="994"/>
      <c r="E100" s="994"/>
      <c r="F100" s="995"/>
      <c r="G100" s="427">
        <f>G92+G57+G58+G63+G49</f>
        <v>0</v>
      </c>
      <c r="H100" s="427">
        <f>H92+H57+H58+H63+H49</f>
        <v>0</v>
      </c>
      <c r="I100" s="427">
        <f>I92+I57+I58+I63+I49</f>
        <v>0</v>
      </c>
      <c r="J100" s="427">
        <f>J92+J57+J58+J63+J49</f>
        <v>0</v>
      </c>
      <c r="K100" s="428">
        <f>K92+K57+K58+K63+K49</f>
        <v>0</v>
      </c>
      <c r="L100" s="672"/>
    </row>
    <row r="101" spans="1:12" ht="13.5" customHeight="1" thickBot="1">
      <c r="A101" s="671"/>
      <c r="B101" s="649"/>
      <c r="C101" s="660"/>
      <c r="D101" s="430"/>
      <c r="E101" s="430"/>
      <c r="F101" s="678"/>
      <c r="G101" s="432"/>
      <c r="H101" s="433"/>
      <c r="I101" s="433"/>
      <c r="J101" s="433"/>
      <c r="K101" s="434"/>
      <c r="L101" s="651"/>
    </row>
    <row r="102" spans="1:12" ht="20.25" thickBot="1">
      <c r="B102" s="649"/>
      <c r="C102" s="912" t="s">
        <v>485</v>
      </c>
      <c r="D102" s="913"/>
      <c r="E102" s="913"/>
      <c r="F102" s="913"/>
      <c r="G102" s="913"/>
      <c r="H102" s="913"/>
      <c r="I102" s="913"/>
      <c r="J102" s="913"/>
      <c r="K102" s="914"/>
      <c r="L102" s="651"/>
    </row>
    <row r="103" spans="1:12" ht="16.5" customHeight="1" thickBot="1">
      <c r="B103" s="649"/>
      <c r="C103" s="915" t="s">
        <v>218</v>
      </c>
      <c r="D103" s="916"/>
      <c r="E103" s="916"/>
      <c r="F103" s="917" t="s">
        <v>485</v>
      </c>
      <c r="G103" s="435" t="str">
        <f>G5</f>
        <v>-</v>
      </c>
      <c r="H103" s="435" t="str">
        <f>H5</f>
        <v>-</v>
      </c>
      <c r="I103" s="435" t="str">
        <f>I5</f>
        <v>-</v>
      </c>
      <c r="J103" s="435">
        <f>J5</f>
        <v>0</v>
      </c>
      <c r="K103" s="436">
        <f>K5</f>
        <v>366</v>
      </c>
      <c r="L103" s="651"/>
    </row>
    <row r="104" spans="1:12" ht="15" thickBot="1">
      <c r="B104" s="649"/>
      <c r="C104" s="898"/>
      <c r="D104" s="899"/>
      <c r="E104" s="899"/>
      <c r="F104" s="899"/>
      <c r="G104" s="899"/>
      <c r="H104" s="899"/>
      <c r="I104" s="899"/>
      <c r="J104" s="899"/>
      <c r="K104" s="900"/>
      <c r="L104" s="651"/>
    </row>
    <row r="105" spans="1:12" ht="18.75" thickBot="1">
      <c r="B105" s="649"/>
      <c r="C105" s="986" t="s">
        <v>486</v>
      </c>
      <c r="D105" s="987"/>
      <c r="E105" s="987"/>
      <c r="F105" s="987"/>
      <c r="G105" s="987"/>
      <c r="H105" s="987"/>
      <c r="I105" s="987"/>
      <c r="J105" s="987"/>
      <c r="K105" s="988"/>
      <c r="L105" s="651"/>
    </row>
    <row r="106" spans="1:12" ht="16.5" customHeight="1">
      <c r="B106" s="649"/>
      <c r="C106" s="951" t="s">
        <v>487</v>
      </c>
      <c r="D106" s="952"/>
      <c r="E106" s="952"/>
      <c r="F106" s="952"/>
      <c r="G106" s="454"/>
      <c r="H106" s="455"/>
      <c r="I106" s="455"/>
      <c r="J106" s="455"/>
      <c r="K106" s="456"/>
      <c r="L106" s="651"/>
    </row>
    <row r="107" spans="1:12" ht="16.5" customHeight="1">
      <c r="B107" s="649"/>
      <c r="C107" s="659"/>
      <c r="D107" s="989" t="s">
        <v>488</v>
      </c>
      <c r="E107" s="989"/>
      <c r="F107" s="990"/>
      <c r="G107" s="574">
        <f>SUM(G108:G112)</f>
        <v>0</v>
      </c>
      <c r="H107" s="574">
        <f>SUM(H108:H112)</f>
        <v>0</v>
      </c>
      <c r="I107" s="574">
        <f>SUM(I108:I112)</f>
        <v>0</v>
      </c>
      <c r="J107" s="574">
        <f>SUM(J108:J112)</f>
        <v>0</v>
      </c>
      <c r="K107" s="388">
        <f>SUM(K108:K112)</f>
        <v>0</v>
      </c>
      <c r="L107" s="651"/>
    </row>
    <row r="108" spans="1:12" s="669" customFormat="1" ht="15" customHeight="1" outlineLevel="1">
      <c r="B108" s="377"/>
      <c r="C108" s="977"/>
      <c r="D108" s="675"/>
      <c r="E108" s="962" t="s">
        <v>489</v>
      </c>
      <c r="F108" s="963"/>
      <c r="G108" s="380">
        <f>'Financial Statement1'!G109+'Financial Statement2'!G109+'Financial Statement3'!G109+'Financial Statement4'!G109</f>
        <v>0</v>
      </c>
      <c r="H108" s="380">
        <f>'Financial Statement1'!H109+'Financial Statement2'!H109+'Financial Statement3'!H109+'Financial Statement4'!H109</f>
        <v>0</v>
      </c>
      <c r="I108" s="441">
        <f>'Financial Statement1'!I109+'Financial Statement2'!I109+'Financial Statement3'!I109+'Financial Statement4'!I109</f>
        <v>0</v>
      </c>
      <c r="J108" s="441">
        <f>'Financial Statement1'!J109+'Financial Statement2'!J109+'Financial Statement3'!J109+'Financial Statement4'!J109</f>
        <v>0</v>
      </c>
      <c r="K108" s="575">
        <f>'Financial Statement1'!K109+'Financial Statement2'!K109+'Financial Statement3'!K109+'Financial Statement4'!K109</f>
        <v>0</v>
      </c>
      <c r="L108" s="382"/>
    </row>
    <row r="109" spans="1:12" s="669" customFormat="1" ht="15" customHeight="1" outlineLevel="1">
      <c r="B109" s="377"/>
      <c r="C109" s="977"/>
      <c r="D109" s="569"/>
      <c r="E109" s="982" t="s">
        <v>490</v>
      </c>
      <c r="F109" s="969"/>
      <c r="G109" s="570">
        <f>'Financial Statement1'!G110+'Financial Statement2'!G110+'Financial Statement3'!G110+'Financial Statement4'!G110</f>
        <v>0</v>
      </c>
      <c r="H109" s="570">
        <f>'Financial Statement1'!H110+'Financial Statement2'!H110+'Financial Statement3'!H110+'Financial Statement4'!H110</f>
        <v>0</v>
      </c>
      <c r="I109" s="570">
        <f>'Financial Statement1'!I110+'Financial Statement2'!I110+'Financial Statement3'!I110+'Financial Statement4'!I110</f>
        <v>0</v>
      </c>
      <c r="J109" s="570">
        <f>'Financial Statement1'!J110+'Financial Statement2'!J110+'Financial Statement3'!J110+'Financial Statement4'!J110</f>
        <v>0</v>
      </c>
      <c r="K109" s="386">
        <f>'Financial Statement1'!K110+'Financial Statement2'!K110+'Financial Statement3'!K110+'Financial Statement4'!K110</f>
        <v>0</v>
      </c>
      <c r="L109" s="382"/>
    </row>
    <row r="110" spans="1:12" s="669" customFormat="1" ht="15" customHeight="1" outlineLevel="1">
      <c r="B110" s="377"/>
      <c r="C110" s="977"/>
      <c r="D110" s="569"/>
      <c r="E110" s="982" t="s">
        <v>491</v>
      </c>
      <c r="F110" s="969"/>
      <c r="G110" s="570">
        <f>'Financial Statement1'!G111+'Financial Statement2'!G111+'Financial Statement3'!G111+'Financial Statement4'!G111</f>
        <v>0</v>
      </c>
      <c r="H110" s="570">
        <f>'Financial Statement1'!H111+'Financial Statement2'!H111+'Financial Statement3'!H111+'Financial Statement4'!H111</f>
        <v>0</v>
      </c>
      <c r="I110" s="570">
        <f>'Financial Statement1'!I111+'Financial Statement2'!I111+'Financial Statement3'!I111+'Financial Statement4'!I111</f>
        <v>0</v>
      </c>
      <c r="J110" s="570">
        <f>'Financial Statement1'!J111+'Financial Statement2'!J111+'Financial Statement3'!J111+'Financial Statement4'!J111</f>
        <v>0</v>
      </c>
      <c r="K110" s="386">
        <f>'Financial Statement1'!K111+'Financial Statement2'!K111+'Financial Statement3'!K111+'Financial Statement4'!K111</f>
        <v>0</v>
      </c>
      <c r="L110" s="382"/>
    </row>
    <row r="111" spans="1:12" s="669" customFormat="1" ht="15" customHeight="1" outlineLevel="1">
      <c r="B111" s="377"/>
      <c r="C111" s="977"/>
      <c r="D111" s="569"/>
      <c r="E111" s="982" t="s">
        <v>492</v>
      </c>
      <c r="F111" s="969"/>
      <c r="G111" s="570">
        <f>'Financial Statement1'!G112+'Financial Statement2'!G112+'Financial Statement3'!G112+'Financial Statement4'!G112</f>
        <v>0</v>
      </c>
      <c r="H111" s="570">
        <f>'Financial Statement1'!H112+'Financial Statement2'!H112+'Financial Statement3'!H112+'Financial Statement4'!H112</f>
        <v>0</v>
      </c>
      <c r="I111" s="570">
        <f>'Financial Statement1'!I112+'Financial Statement2'!I112+'Financial Statement3'!I112+'Financial Statement4'!I112</f>
        <v>0</v>
      </c>
      <c r="J111" s="570">
        <f>'Financial Statement1'!J112+'Financial Statement2'!J112+'Financial Statement3'!J112+'Financial Statement4'!J112</f>
        <v>0</v>
      </c>
      <c r="K111" s="386">
        <f>'Financial Statement1'!K112+'Financial Statement2'!K112+'Financial Statement3'!K112+'Financial Statement4'!K112</f>
        <v>0</v>
      </c>
      <c r="L111" s="382"/>
    </row>
    <row r="112" spans="1:12" s="669" customFormat="1" ht="15" customHeight="1" outlineLevel="1">
      <c r="B112" s="377"/>
      <c r="C112" s="977"/>
      <c r="D112" s="569"/>
      <c r="E112" s="982" t="s">
        <v>493</v>
      </c>
      <c r="F112" s="969"/>
      <c r="G112" s="570">
        <f>'Financial Statement1'!G113+'Financial Statement2'!G113+'Financial Statement3'!G113+'Financial Statement4'!G113</f>
        <v>0</v>
      </c>
      <c r="H112" s="570">
        <f>'Financial Statement1'!H113+'Financial Statement2'!H113+'Financial Statement3'!H113+'Financial Statement4'!H113</f>
        <v>0</v>
      </c>
      <c r="I112" s="570">
        <f>'Financial Statement1'!I113+'Financial Statement2'!I113+'Financial Statement3'!I113+'Financial Statement4'!I113</f>
        <v>0</v>
      </c>
      <c r="J112" s="570">
        <f>'Financial Statement1'!J113+'Financial Statement2'!J113+'Financial Statement3'!J113+'Financial Statement4'!J113</f>
        <v>0</v>
      </c>
      <c r="K112" s="386">
        <f>'Financial Statement1'!K113+'Financial Statement2'!K113+'Financial Statement3'!K113+'Financial Statement4'!K113</f>
        <v>0</v>
      </c>
      <c r="L112" s="382"/>
    </row>
    <row r="113" spans="1:12" s="671" customFormat="1" ht="15" customHeight="1">
      <c r="B113" s="670"/>
      <c r="C113" s="977"/>
      <c r="D113" s="991" t="s">
        <v>494</v>
      </c>
      <c r="E113" s="992"/>
      <c r="F113" s="920"/>
      <c r="G113" s="574">
        <f>SUM(G114:G119)</f>
        <v>0</v>
      </c>
      <c r="H113" s="574">
        <f t="shared" ref="H113:K113" si="2">SUM(H114:H119)</f>
        <v>0</v>
      </c>
      <c r="I113" s="574">
        <f t="shared" si="2"/>
        <v>0</v>
      </c>
      <c r="J113" s="574">
        <f t="shared" si="2"/>
        <v>0</v>
      </c>
      <c r="K113" s="388">
        <f t="shared" si="2"/>
        <v>0</v>
      </c>
      <c r="L113" s="672"/>
    </row>
    <row r="114" spans="1:12" s="669" customFormat="1" ht="15" customHeight="1" outlineLevel="1">
      <c r="B114" s="377"/>
      <c r="C114" s="977"/>
      <c r="D114" s="675"/>
      <c r="E114" s="980" t="s">
        <v>495</v>
      </c>
      <c r="F114" s="981"/>
      <c r="G114" s="407">
        <f>'Financial Statement1'!G115+'Financial Statement2'!G115+'Financial Statement3'!G115+'Financial Statement4'!G115</f>
        <v>0</v>
      </c>
      <c r="H114" s="407">
        <f>'Financial Statement1'!H115+'Financial Statement2'!H115+'Financial Statement3'!H115+'Financial Statement4'!H115</f>
        <v>0</v>
      </c>
      <c r="I114" s="407">
        <f>'Financial Statement1'!I115+'Financial Statement2'!I115+'Financial Statement3'!I115+'Financial Statement4'!I115</f>
        <v>0</v>
      </c>
      <c r="J114" s="407">
        <f>'Financial Statement1'!J115+'Financial Statement2'!J115+'Financial Statement3'!J115+'Financial Statement4'!J115</f>
        <v>0</v>
      </c>
      <c r="K114" s="575">
        <f>'Financial Statement1'!K115+'Financial Statement2'!K115+'Financial Statement3'!K115+'Financial Statement4'!K115</f>
        <v>0</v>
      </c>
      <c r="L114" s="382"/>
    </row>
    <row r="115" spans="1:12" s="669" customFormat="1" ht="15" customHeight="1" outlineLevel="1">
      <c r="B115" s="377"/>
      <c r="C115" s="977"/>
      <c r="D115" s="569"/>
      <c r="E115" s="982" t="s">
        <v>496</v>
      </c>
      <c r="F115" s="969"/>
      <c r="G115" s="570">
        <f>'Financial Statement1'!G116+'Financial Statement2'!G116+'Financial Statement3'!G116+'Financial Statement4'!G116</f>
        <v>0</v>
      </c>
      <c r="H115" s="570">
        <f>'Financial Statement1'!H116+'Financial Statement2'!H116+'Financial Statement3'!H116+'Financial Statement4'!H116</f>
        <v>0</v>
      </c>
      <c r="I115" s="570">
        <f>'Financial Statement1'!I116+'Financial Statement2'!I116+'Financial Statement3'!I116+'Financial Statement4'!I116</f>
        <v>0</v>
      </c>
      <c r="J115" s="570">
        <f>'Financial Statement1'!J116+'Financial Statement2'!J116+'Financial Statement3'!J116+'Financial Statement4'!J116</f>
        <v>0</v>
      </c>
      <c r="K115" s="386">
        <f>'Financial Statement1'!K116+'Financial Statement2'!K116+'Financial Statement3'!K116+'Financial Statement4'!K116</f>
        <v>0</v>
      </c>
      <c r="L115" s="382"/>
    </row>
    <row r="116" spans="1:12" s="669" customFormat="1" ht="15" customHeight="1" outlineLevel="1">
      <c r="B116" s="377"/>
      <c r="C116" s="977"/>
      <c r="D116" s="569"/>
      <c r="E116" s="983" t="s">
        <v>27</v>
      </c>
      <c r="F116" s="957"/>
      <c r="G116" s="673">
        <f>'Financial Statement1'!G117+'Financial Statement2'!G117+'Financial Statement3'!G117+'Financial Statement4'!G117</f>
        <v>0</v>
      </c>
      <c r="H116" s="570">
        <f>'Financial Statement1'!H117+'Financial Statement2'!H117+'Financial Statement3'!H117+'Financial Statement4'!H117</f>
        <v>0</v>
      </c>
      <c r="I116" s="570">
        <f>'Financial Statement1'!I117+'Financial Statement2'!I117+'Financial Statement3'!I117+'Financial Statement4'!I117</f>
        <v>0</v>
      </c>
      <c r="J116" s="570">
        <f>'Financial Statement1'!J117+'Financial Statement2'!J117+'Financial Statement3'!J117+'Financial Statement4'!J117</f>
        <v>0</v>
      </c>
      <c r="K116" s="386">
        <f>'Financial Statement1'!K117+'Financial Statement2'!K117+'Financial Statement3'!K117+'Financial Statement4'!K117</f>
        <v>0</v>
      </c>
      <c r="L116" s="382"/>
    </row>
    <row r="117" spans="1:12" s="669" customFormat="1" ht="15" customHeight="1" outlineLevel="1">
      <c r="B117" s="377"/>
      <c r="C117" s="977"/>
      <c r="D117" s="569"/>
      <c r="E117" s="983" t="s">
        <v>497</v>
      </c>
      <c r="F117" s="957"/>
      <c r="G117" s="570">
        <f>'Financial Statement1'!G118+'Financial Statement2'!G118+'Financial Statement3'!G118+'Financial Statement4'!G118</f>
        <v>0</v>
      </c>
      <c r="H117" s="570">
        <f>'Financial Statement1'!H118+'Financial Statement2'!H118+'Financial Statement3'!H118+'Financial Statement4'!H118</f>
        <v>0</v>
      </c>
      <c r="I117" s="570">
        <f>'Financial Statement1'!I118+'Financial Statement2'!I118+'Financial Statement3'!I118+'Financial Statement4'!I118</f>
        <v>0</v>
      </c>
      <c r="J117" s="570">
        <f>'Financial Statement1'!J118+'Financial Statement2'!J118+'Financial Statement3'!J118+'Financial Statement4'!J118</f>
        <v>0</v>
      </c>
      <c r="K117" s="386">
        <f>'Financial Statement1'!K118+'Financial Statement2'!K118+'Financial Statement3'!K118+'Financial Statement4'!K118</f>
        <v>0</v>
      </c>
      <c r="L117" s="382"/>
    </row>
    <row r="118" spans="1:12" s="669" customFormat="1" ht="15" customHeight="1" outlineLevel="1" thickBot="1">
      <c r="B118" s="377"/>
      <c r="C118" s="977"/>
      <c r="D118" s="569"/>
      <c r="E118" s="983" t="s">
        <v>498</v>
      </c>
      <c r="F118" s="957"/>
      <c r="G118" s="673">
        <f>'Financial Statement1'!G119+'Financial Statement2'!G119+'Financial Statement3'!G119+'Financial Statement4'!G119</f>
        <v>0</v>
      </c>
      <c r="H118" s="571">
        <f>'Financial Statement1'!H119+'Financial Statement2'!H119+'Financial Statement3'!H119+'Financial Statement4'!H119</f>
        <v>0</v>
      </c>
      <c r="I118" s="571">
        <f>'Financial Statement1'!I119+'Financial Statement2'!I119+'Financial Statement3'!I119+'Financial Statement4'!I119</f>
        <v>0</v>
      </c>
      <c r="J118" s="571">
        <f>'Financial Statement1'!J119+'Financial Statement2'!J119+'Financial Statement3'!J119+'Financial Statement4'!J119</f>
        <v>0</v>
      </c>
      <c r="K118" s="386">
        <f>'Financial Statement1'!K119+'Financial Statement2'!K119+'Financial Statement3'!K119+'Financial Statement4'!K119</f>
        <v>0</v>
      </c>
      <c r="L118" s="382"/>
    </row>
    <row r="119" spans="1:12" s="669" customFormat="1" ht="15" customHeight="1" outlineLevel="1" thickBot="1">
      <c r="B119" s="377"/>
      <c r="C119" s="572"/>
      <c r="D119" s="573"/>
      <c r="E119" s="984" t="s">
        <v>612</v>
      </c>
      <c r="F119" s="985"/>
      <c r="G119" s="442">
        <f>'Financial Statement1'!G120+'Financial Statement2'!G120+'Financial Statement3'!G120+'Financial Statement4'!G120</f>
        <v>0</v>
      </c>
      <c r="H119" s="442">
        <f>'Financial Statement1'!H120+'Financial Statement2'!H120+'Financial Statement3'!H120+'Financial Statement4'!H120</f>
        <v>0</v>
      </c>
      <c r="I119" s="442">
        <f>'Financial Statement1'!I120+'Financial Statement2'!I120+'Financial Statement3'!I120+'Financial Statement4'!I120</f>
        <v>0</v>
      </c>
      <c r="J119" s="442">
        <f>'Financial Statement1'!J120+'Financial Statement2'!J120+'Financial Statement3'!J120+'Financial Statement4'!J120</f>
        <v>0</v>
      </c>
      <c r="K119" s="577">
        <f>'Financial Statement1'!K120+'Financial Statement2'!K120+'Financial Statement3'!K120+'Financial Statement4'!K120</f>
        <v>0</v>
      </c>
      <c r="L119" s="382"/>
    </row>
    <row r="120" spans="1:12" ht="16.5" customHeight="1" thickBot="1">
      <c r="A120" s="671"/>
      <c r="B120" s="649"/>
      <c r="C120" s="930" t="s">
        <v>499</v>
      </c>
      <c r="D120" s="931"/>
      <c r="E120" s="931"/>
      <c r="F120" s="931"/>
      <c r="G120" s="393">
        <f>SUM(G107,G113)</f>
        <v>0</v>
      </c>
      <c r="H120" s="393">
        <f>SUM(H107,H113)</f>
        <v>0</v>
      </c>
      <c r="I120" s="393">
        <f>SUM(I107,I113)</f>
        <v>0</v>
      </c>
      <c r="J120" s="393">
        <f>SUM(J107,J113)</f>
        <v>0</v>
      </c>
      <c r="K120" s="394">
        <f>SUM(K107,K113)</f>
        <v>0</v>
      </c>
      <c r="L120" s="651"/>
    </row>
    <row r="121" spans="1:12" s="671" customFormat="1" ht="7.5" customHeight="1" thickBot="1">
      <c r="A121" s="650"/>
      <c r="B121" s="670"/>
      <c r="C121" s="977"/>
      <c r="D121" s="978"/>
      <c r="E121" s="978"/>
      <c r="F121" s="978"/>
      <c r="G121" s="978"/>
      <c r="H121" s="978"/>
      <c r="I121" s="978"/>
      <c r="J121" s="978"/>
      <c r="K121" s="979"/>
      <c r="L121" s="672"/>
    </row>
    <row r="122" spans="1:12" ht="16.5" customHeight="1" thickBot="1">
      <c r="A122" s="443"/>
      <c r="B122" s="649"/>
      <c r="C122" s="930" t="s">
        <v>500</v>
      </c>
      <c r="D122" s="931"/>
      <c r="E122" s="931"/>
      <c r="F122" s="931" t="s">
        <v>501</v>
      </c>
      <c r="G122" s="393">
        <f>G120-G116+G130+G150-G161-G181-G204</f>
        <v>0</v>
      </c>
      <c r="H122" s="393">
        <f>H120-H116+H130+H150-H161-H181-H204</f>
        <v>0</v>
      </c>
      <c r="I122" s="393">
        <f>I120-I116+I130+I150-I161-I181-I204</f>
        <v>0</v>
      </c>
      <c r="J122" s="393">
        <f>J120-J116+J130+J150-J161-J181-J204</f>
        <v>0</v>
      </c>
      <c r="K122" s="394">
        <f>K120-K116+K130+K150-K161-K181-K204</f>
        <v>0</v>
      </c>
      <c r="L122" s="651"/>
    </row>
    <row r="123" spans="1:12" ht="7.5" customHeight="1">
      <c r="B123" s="649"/>
      <c r="C123" s="932"/>
      <c r="D123" s="933"/>
      <c r="E123" s="933"/>
      <c r="F123" s="933"/>
      <c r="G123" s="933"/>
      <c r="H123" s="933"/>
      <c r="I123" s="933"/>
      <c r="J123" s="933"/>
      <c r="K123" s="934"/>
      <c r="L123" s="651"/>
    </row>
    <row r="124" spans="1:12" ht="16.5" customHeight="1">
      <c r="B124" s="649"/>
      <c r="C124" s="935" t="s">
        <v>502</v>
      </c>
      <c r="D124" s="936"/>
      <c r="E124" s="936"/>
      <c r="F124" s="936"/>
      <c r="G124" s="437"/>
      <c r="H124" s="438"/>
      <c r="I124" s="438"/>
      <c r="J124" s="438"/>
      <c r="K124" s="439"/>
      <c r="L124" s="651"/>
    </row>
    <row r="125" spans="1:12" ht="16.5" customHeight="1">
      <c r="B125" s="649"/>
      <c r="C125" s="935" t="s">
        <v>503</v>
      </c>
      <c r="D125" s="936"/>
      <c r="E125" s="936"/>
      <c r="F125" s="936"/>
      <c r="G125" s="437"/>
      <c r="H125" s="438"/>
      <c r="I125" s="438"/>
      <c r="J125" s="438"/>
      <c r="K125" s="439"/>
      <c r="L125" s="651"/>
    </row>
    <row r="126" spans="1:12" s="671" customFormat="1" ht="15" customHeight="1">
      <c r="A126" s="650"/>
      <c r="B126" s="670"/>
      <c r="C126" s="444"/>
      <c r="D126" s="918" t="s">
        <v>504</v>
      </c>
      <c r="E126" s="919"/>
      <c r="F126" s="920"/>
      <c r="G126" s="387">
        <f>SUM(G127:G133)</f>
        <v>0</v>
      </c>
      <c r="H126" s="387">
        <f>SUM(H127:H133)</f>
        <v>0</v>
      </c>
      <c r="I126" s="387">
        <f>SUM(I127:I133)</f>
        <v>0</v>
      </c>
      <c r="J126" s="387">
        <f>SUM(J127:J133)</f>
        <v>0</v>
      </c>
      <c r="K126" s="388">
        <f>SUM(K127:K133)</f>
        <v>0</v>
      </c>
      <c r="L126" s="672"/>
    </row>
    <row r="127" spans="1:12" s="669" customFormat="1" ht="13.5" customHeight="1" outlineLevel="1">
      <c r="A127" s="671"/>
      <c r="B127" s="377"/>
      <c r="C127" s="444"/>
      <c r="D127" s="675"/>
      <c r="E127" s="962" t="s">
        <v>505</v>
      </c>
      <c r="F127" s="963"/>
      <c r="G127" s="407">
        <f>'Financial Statement1'!G128+'Financial Statement2'!G128+'Financial Statement3'!G128+'Financial Statement4'!G128</f>
        <v>0</v>
      </c>
      <c r="H127" s="380">
        <f>'Financial Statement1'!H128+'Financial Statement2'!H128+'Financial Statement3'!H128+'Financial Statement4'!H128</f>
        <v>0</v>
      </c>
      <c r="I127" s="380">
        <f>'Financial Statement1'!I128+'Financial Statement2'!I128+'Financial Statement3'!I128+'Financial Statement4'!I128</f>
        <v>0</v>
      </c>
      <c r="J127" s="380">
        <f>'Financial Statement1'!J128+'Financial Statement2'!J128+'Financial Statement3'!J128+'Financial Statement4'!J128</f>
        <v>0</v>
      </c>
      <c r="K127" s="381">
        <f>'Financial Statement1'!K128+'Financial Statement2'!K128+'Financial Statement3'!K128+'Financial Statement4'!K128</f>
        <v>0</v>
      </c>
      <c r="L127" s="382"/>
    </row>
    <row r="128" spans="1:12" s="669" customFormat="1" ht="13.5" customHeight="1" outlineLevel="1">
      <c r="B128" s="377"/>
      <c r="C128" s="444"/>
      <c r="E128" s="956" t="s">
        <v>506</v>
      </c>
      <c r="F128" s="957"/>
      <c r="G128" s="385">
        <f>'Financial Statement1'!G129+'Financial Statement2'!G129+'Financial Statement3'!G129+'Financial Statement4'!G129</f>
        <v>0</v>
      </c>
      <c r="H128" s="385">
        <f>'Financial Statement1'!H129+'Financial Statement2'!H129+'Financial Statement3'!H129+'Financial Statement4'!H129</f>
        <v>0</v>
      </c>
      <c r="I128" s="385">
        <f>'Financial Statement1'!I129+'Financial Statement2'!I129+'Financial Statement3'!I129+'Financial Statement4'!I129</f>
        <v>0</v>
      </c>
      <c r="J128" s="385">
        <f>'Financial Statement1'!J129+'Financial Statement2'!J129+'Financial Statement3'!J129+'Financial Statement4'!J129</f>
        <v>0</v>
      </c>
      <c r="K128" s="386">
        <f>'Financial Statement1'!K129+'Financial Statement2'!K129+'Financial Statement3'!K129+'Financial Statement4'!K129</f>
        <v>0</v>
      </c>
      <c r="L128" s="382"/>
    </row>
    <row r="129" spans="1:12" s="669" customFormat="1" ht="13.5" customHeight="1" outlineLevel="1">
      <c r="B129" s="377"/>
      <c r="C129" s="444"/>
      <c r="E129" s="956" t="s">
        <v>507</v>
      </c>
      <c r="F129" s="957"/>
      <c r="G129" s="385">
        <f>'Financial Statement1'!G130+'Financial Statement2'!G130+'Financial Statement3'!G130+'Financial Statement4'!G130</f>
        <v>0</v>
      </c>
      <c r="H129" s="385">
        <f>'Financial Statement1'!H130+'Financial Statement2'!H130+'Financial Statement3'!H130+'Financial Statement4'!H130</f>
        <v>0</v>
      </c>
      <c r="I129" s="385">
        <f>'Financial Statement1'!I130+'Financial Statement2'!I130+'Financial Statement3'!I130+'Financial Statement4'!I130</f>
        <v>0</v>
      </c>
      <c r="J129" s="385">
        <f>'Financial Statement1'!J130+'Financial Statement2'!J130+'Financial Statement3'!J130+'Financial Statement4'!J130</f>
        <v>0</v>
      </c>
      <c r="K129" s="386">
        <f>'Financial Statement1'!K130+'Financial Statement2'!K130+'Financial Statement3'!K130+'Financial Statement4'!K130</f>
        <v>0</v>
      </c>
      <c r="L129" s="382"/>
    </row>
    <row r="130" spans="1:12" s="671" customFormat="1" ht="15" customHeight="1" outlineLevel="1">
      <c r="B130" s="445"/>
      <c r="C130" s="670"/>
      <c r="E130" s="956" t="s">
        <v>508</v>
      </c>
      <c r="F130" s="957"/>
      <c r="G130" s="385">
        <f>'Financial Statement1'!G131+'Financial Statement2'!G131+'Financial Statement3'!G131+'Financial Statement4'!G131</f>
        <v>0</v>
      </c>
      <c r="H130" s="385">
        <f>'Financial Statement1'!H131+'Financial Statement2'!H131+'Financial Statement3'!H131+'Financial Statement4'!H131</f>
        <v>0</v>
      </c>
      <c r="I130" s="385">
        <f>'Financial Statement1'!I131+'Financial Statement2'!I131+'Financial Statement3'!I131+'Financial Statement4'!I131</f>
        <v>0</v>
      </c>
      <c r="J130" s="385">
        <f>'Financial Statement1'!J131+'Financial Statement2'!J131+'Financial Statement3'!J131+'Financial Statement4'!J131</f>
        <v>0</v>
      </c>
      <c r="K130" s="386">
        <f>'Financial Statement1'!K131+'Financial Statement2'!K131+'Financial Statement3'!K131+'Financial Statement4'!K131</f>
        <v>0</v>
      </c>
      <c r="L130" s="672"/>
    </row>
    <row r="131" spans="1:12" s="669" customFormat="1" ht="13.5" customHeight="1" outlineLevel="1">
      <c r="B131" s="377"/>
      <c r="C131" s="444"/>
      <c r="E131" s="956" t="s">
        <v>509</v>
      </c>
      <c r="F131" s="957"/>
      <c r="G131" s="385">
        <f>'Financial Statement1'!G132+'Financial Statement2'!G132+'Financial Statement3'!G132+'Financial Statement4'!G132</f>
        <v>0</v>
      </c>
      <c r="H131" s="385">
        <f>'Financial Statement1'!H132+'Financial Statement2'!H132+'Financial Statement3'!H132+'Financial Statement4'!H132</f>
        <v>0</v>
      </c>
      <c r="I131" s="385">
        <f>'Financial Statement1'!I132+'Financial Statement2'!I132+'Financial Statement3'!I132+'Financial Statement4'!I132</f>
        <v>0</v>
      </c>
      <c r="J131" s="385">
        <f>'Financial Statement1'!J132+'Financial Statement2'!J132+'Financial Statement3'!J132+'Financial Statement4'!J132</f>
        <v>0</v>
      </c>
      <c r="K131" s="386">
        <f>'Financial Statement1'!K132+'Financial Statement2'!K132+'Financial Statement3'!K132+'Financial Statement4'!K132</f>
        <v>0</v>
      </c>
      <c r="L131" s="382"/>
    </row>
    <row r="132" spans="1:12" s="669" customFormat="1" ht="13.5" customHeight="1" outlineLevel="1">
      <c r="B132" s="377"/>
      <c r="C132" s="444"/>
      <c r="E132" s="956" t="s">
        <v>510</v>
      </c>
      <c r="F132" s="957"/>
      <c r="G132" s="385">
        <f>'Financial Statement1'!G133+'Financial Statement2'!G133+'Financial Statement3'!G133+'Financial Statement4'!G133</f>
        <v>0</v>
      </c>
      <c r="H132" s="385">
        <f>'Financial Statement1'!H133+'Financial Statement2'!H133+'Financial Statement3'!H133+'Financial Statement4'!H133</f>
        <v>0</v>
      </c>
      <c r="I132" s="385">
        <f>'Financial Statement1'!I133+'Financial Statement2'!I133+'Financial Statement3'!I133+'Financial Statement4'!I133</f>
        <v>0</v>
      </c>
      <c r="J132" s="385">
        <f>'Financial Statement1'!J133+'Financial Statement2'!J133+'Financial Statement3'!J133+'Financial Statement4'!J133</f>
        <v>0</v>
      </c>
      <c r="K132" s="386">
        <f>'Financial Statement1'!K133+'Financial Statement2'!K133+'Financial Statement3'!K133+'Financial Statement4'!K133</f>
        <v>0</v>
      </c>
      <c r="L132" s="382"/>
    </row>
    <row r="133" spans="1:12" s="671" customFormat="1" ht="15" customHeight="1" outlineLevel="1">
      <c r="B133" s="670"/>
      <c r="C133" s="444"/>
      <c r="E133" s="956" t="s">
        <v>511</v>
      </c>
      <c r="F133" s="957"/>
      <c r="G133" s="385">
        <f>'Financial Statement1'!G134+'Financial Statement2'!G134+'Financial Statement3'!G134+'Financial Statement4'!G134</f>
        <v>0</v>
      </c>
      <c r="H133" s="385">
        <f>'Financial Statement1'!H134+'Financial Statement2'!H134+'Financial Statement3'!H134+'Financial Statement4'!H134</f>
        <v>0</v>
      </c>
      <c r="I133" s="385">
        <f>'Financial Statement1'!I134+'Financial Statement2'!I134+'Financial Statement3'!I134+'Financial Statement4'!I134</f>
        <v>0</v>
      </c>
      <c r="J133" s="385">
        <f>'Financial Statement1'!J134+'Financial Statement2'!J134+'Financial Statement3'!J134+'Financial Statement4'!J134</f>
        <v>0</v>
      </c>
      <c r="K133" s="386">
        <f>'Financial Statement1'!K134+'Financial Statement2'!K134+'Financial Statement3'!K134+'Financial Statement4'!K134</f>
        <v>0</v>
      </c>
      <c r="L133" s="672"/>
    </row>
    <row r="134" spans="1:12" s="671" customFormat="1" ht="15" customHeight="1">
      <c r="A134" s="669"/>
      <c r="B134" s="670"/>
      <c r="C134" s="444"/>
      <c r="D134" s="918" t="s">
        <v>512</v>
      </c>
      <c r="E134" s="919"/>
      <c r="F134" s="920"/>
      <c r="G134" s="385">
        <f>'Financial Statement1'!G135+'Financial Statement2'!G135+'Financial Statement3'!G135+'Financial Statement4'!G135</f>
        <v>0</v>
      </c>
      <c r="H134" s="389">
        <f>'Financial Statement1'!H135+'Financial Statement2'!H135+'Financial Statement3'!H135+'Financial Statement4'!H135</f>
        <v>0</v>
      </c>
      <c r="I134" s="389">
        <f>'Financial Statement1'!I135+'Financial Statement2'!I135+'Financial Statement3'!I135+'Financial Statement4'!I135</f>
        <v>0</v>
      </c>
      <c r="J134" s="389">
        <f>'Financial Statement1'!J135+'Financial Statement2'!J135+'Financial Statement3'!J135+'Financial Statement4'!J135</f>
        <v>0</v>
      </c>
      <c r="K134" s="390">
        <f>'Financial Statement1'!K135+'Financial Statement2'!K135+'Financial Statement3'!K135+'Financial Statement4'!K135</f>
        <v>0</v>
      </c>
      <c r="L134" s="672"/>
    </row>
    <row r="135" spans="1:12" s="671" customFormat="1" ht="15" customHeight="1">
      <c r="B135" s="670"/>
      <c r="C135" s="444"/>
      <c r="D135" s="918" t="s">
        <v>513</v>
      </c>
      <c r="E135" s="919"/>
      <c r="F135" s="920"/>
      <c r="G135" s="387">
        <f>SUM(G136:G137)</f>
        <v>0</v>
      </c>
      <c r="H135" s="387">
        <f>SUM(H136:H137)</f>
        <v>0</v>
      </c>
      <c r="I135" s="387">
        <f>SUM(I136:I137)</f>
        <v>0</v>
      </c>
      <c r="J135" s="387">
        <f>SUM(J136:J137)</f>
        <v>0</v>
      </c>
      <c r="K135" s="388">
        <f>SUM(K136:K137)</f>
        <v>0</v>
      </c>
      <c r="L135" s="672"/>
    </row>
    <row r="136" spans="1:12" s="671" customFormat="1" ht="15" customHeight="1" outlineLevel="1">
      <c r="B136" s="670"/>
      <c r="C136" s="444"/>
      <c r="D136" s="675"/>
      <c r="E136" s="962" t="s">
        <v>514</v>
      </c>
      <c r="F136" s="963"/>
      <c r="G136" s="407">
        <f>'Financial Statement1'!G137+'Financial Statement2'!G137+'Financial Statement3'!G137+'Financial Statement4'!G137</f>
        <v>0</v>
      </c>
      <c r="H136" s="380">
        <f>'Financial Statement1'!H137+'Financial Statement2'!H137+'Financial Statement3'!H137+'Financial Statement4'!H137</f>
        <v>0</v>
      </c>
      <c r="I136" s="380">
        <f>'Financial Statement1'!I137+'Financial Statement2'!I137+'Financial Statement3'!I137+'Financial Statement4'!I137</f>
        <v>0</v>
      </c>
      <c r="J136" s="380">
        <f>'Financial Statement1'!J137+'Financial Statement2'!J137+'Financial Statement3'!J137+'Financial Statement4'!J137</f>
        <v>0</v>
      </c>
      <c r="K136" s="381">
        <f>'Financial Statement1'!K137+'Financial Statement2'!K137+'Financial Statement3'!K137+'Financial Statement4'!K137</f>
        <v>0</v>
      </c>
      <c r="L136" s="672"/>
    </row>
    <row r="137" spans="1:12" s="671" customFormat="1" ht="15" customHeight="1" outlineLevel="1">
      <c r="B137" s="670"/>
      <c r="C137" s="444"/>
      <c r="D137" s="656"/>
      <c r="E137" s="956" t="s">
        <v>170</v>
      </c>
      <c r="F137" s="957"/>
      <c r="G137" s="385">
        <f>'Financial Statement1'!G138+'Financial Statement2'!G138+'Financial Statement3'!G138+'Financial Statement4'!G138</f>
        <v>0</v>
      </c>
      <c r="H137" s="389">
        <f>'Financial Statement1'!H138+'Financial Statement2'!H138+'Financial Statement3'!H138+'Financial Statement4'!H138</f>
        <v>0</v>
      </c>
      <c r="I137" s="389">
        <f>'Financial Statement1'!I138+'Financial Statement2'!I138+'Financial Statement3'!I138+'Financial Statement4'!I138</f>
        <v>0</v>
      </c>
      <c r="J137" s="389">
        <f>'Financial Statement1'!J138+'Financial Statement2'!J138+'Financial Statement3'!J138+'Financial Statement4'!J138</f>
        <v>0</v>
      </c>
      <c r="K137" s="390">
        <f>'Financial Statement1'!K138+'Financial Statement2'!K138+'Financial Statement3'!K138+'Financial Statement4'!K138</f>
        <v>0</v>
      </c>
      <c r="L137" s="672"/>
    </row>
    <row r="138" spans="1:12" s="671" customFormat="1" ht="15" customHeight="1">
      <c r="B138" s="670"/>
      <c r="C138" s="444"/>
      <c r="D138" s="918" t="s">
        <v>515</v>
      </c>
      <c r="E138" s="919"/>
      <c r="F138" s="920"/>
      <c r="G138" s="389">
        <f>SUM(G139:G140)</f>
        <v>0</v>
      </c>
      <c r="H138" s="389">
        <f t="shared" ref="H138:K138" si="3">SUM(H139:H140)</f>
        <v>0</v>
      </c>
      <c r="I138" s="389">
        <f t="shared" si="3"/>
        <v>0</v>
      </c>
      <c r="J138" s="389">
        <f t="shared" si="3"/>
        <v>0</v>
      </c>
      <c r="K138" s="390">
        <f t="shared" si="3"/>
        <v>0</v>
      </c>
      <c r="L138" s="672"/>
    </row>
    <row r="139" spans="1:12" s="671" customFormat="1" ht="15" customHeight="1" outlineLevel="1">
      <c r="B139" s="670"/>
      <c r="C139" s="444"/>
      <c r="D139" s="675"/>
      <c r="E139" s="962" t="s">
        <v>516</v>
      </c>
      <c r="F139" s="963"/>
      <c r="G139" s="407">
        <f>'Financial Statement1'!G140+'Financial Statement2'!G140+'Financial Statement3'!G140+'Financial Statement4'!G140</f>
        <v>0</v>
      </c>
      <c r="H139" s="380">
        <f>'Financial Statement1'!H140+'Financial Statement2'!H140+'Financial Statement3'!H140+'Financial Statement4'!H140</f>
        <v>0</v>
      </c>
      <c r="I139" s="380">
        <f>'Financial Statement1'!I140+'Financial Statement2'!I140+'Financial Statement3'!I140+'Financial Statement4'!I140</f>
        <v>0</v>
      </c>
      <c r="J139" s="380">
        <f>'Financial Statement1'!J140+'Financial Statement2'!J140+'Financial Statement3'!J140+'Financial Statement4'!J140</f>
        <v>0</v>
      </c>
      <c r="K139" s="381">
        <f>'Financial Statement1'!K140+'Financial Statement2'!K140+'Financial Statement3'!K140+'Financial Statement4'!K140</f>
        <v>0</v>
      </c>
      <c r="L139" s="672"/>
    </row>
    <row r="140" spans="1:12" s="669" customFormat="1" ht="13.5" customHeight="1" outlineLevel="1">
      <c r="B140" s="377"/>
      <c r="C140" s="444"/>
      <c r="E140" s="956" t="s">
        <v>170</v>
      </c>
      <c r="F140" s="957"/>
      <c r="G140" s="385">
        <f>'Financial Statement1'!G141+'Financial Statement2'!G141+'Financial Statement3'!G141+'Financial Statement4'!G141</f>
        <v>0</v>
      </c>
      <c r="H140" s="385">
        <f>'Financial Statement1'!H141+'Financial Statement2'!H141+'Financial Statement3'!H141+'Financial Statement4'!H141</f>
        <v>0</v>
      </c>
      <c r="I140" s="385">
        <f>'Financial Statement1'!I141+'Financial Statement2'!I141+'Financial Statement3'!I141+'Financial Statement4'!I141</f>
        <v>0</v>
      </c>
      <c r="J140" s="385">
        <f>'Financial Statement1'!J141+'Financial Statement2'!J141+'Financial Statement3'!J141+'Financial Statement4'!J141</f>
        <v>0</v>
      </c>
      <c r="K140" s="386">
        <f>'Financial Statement1'!K141+'Financial Statement2'!K141+'Financial Statement3'!K141+'Financial Statement4'!K141</f>
        <v>0</v>
      </c>
      <c r="L140" s="382"/>
    </row>
    <row r="141" spans="1:12" s="671" customFormat="1" ht="15" customHeight="1" thickBot="1">
      <c r="B141" s="670"/>
      <c r="C141" s="447"/>
      <c r="D141" s="972" t="s">
        <v>517</v>
      </c>
      <c r="E141" s="973"/>
      <c r="F141" s="974"/>
      <c r="G141" s="448">
        <f>'Financial Statement1'!G142+'Financial Statement2'!G142+'Financial Statement3'!G142+'Financial Statement4'!G142</f>
        <v>0</v>
      </c>
      <c r="H141" s="391">
        <f>'Financial Statement1'!H142+'Financial Statement2'!H142+'Financial Statement3'!H142+'Financial Statement4'!H142</f>
        <v>0</v>
      </c>
      <c r="I141" s="391">
        <f>'Financial Statement1'!I142+'Financial Statement2'!I142+'Financial Statement3'!I142+'Financial Statement4'!I142</f>
        <v>0</v>
      </c>
      <c r="J141" s="391">
        <f>'Financial Statement1'!J142+'Financial Statement2'!J142+'Financial Statement3'!J142+'Financial Statement4'!J142</f>
        <v>0</v>
      </c>
      <c r="K141" s="392">
        <f>'Financial Statement1'!K142+'Financial Statement2'!K142+'Financial Statement3'!K142+'Financial Statement4'!K142</f>
        <v>0</v>
      </c>
      <c r="L141" s="672"/>
    </row>
    <row r="142" spans="1:12" ht="16.5" customHeight="1" thickBot="1">
      <c r="A142" s="671"/>
      <c r="B142" s="649"/>
      <c r="C142" s="975" t="s">
        <v>518</v>
      </c>
      <c r="D142" s="976"/>
      <c r="E142" s="976"/>
      <c r="F142" s="976"/>
      <c r="G142" s="402">
        <f>G126+G134+G135+G138+G141</f>
        <v>0</v>
      </c>
      <c r="H142" s="402">
        <f>H126+H134+H135+H138+H141</f>
        <v>0</v>
      </c>
      <c r="I142" s="402">
        <f>I126+I134+I135+I138+I141</f>
        <v>0</v>
      </c>
      <c r="J142" s="402">
        <f>SUM(J134,J135,J138,J141,J126)</f>
        <v>0</v>
      </c>
      <c r="K142" s="403">
        <f>SUM(K134:K141,K126)</f>
        <v>0</v>
      </c>
      <c r="L142" s="651"/>
    </row>
    <row r="143" spans="1:12" ht="7.5" customHeight="1">
      <c r="B143" s="649"/>
      <c r="C143" s="932"/>
      <c r="D143" s="933"/>
      <c r="E143" s="933"/>
      <c r="F143" s="933"/>
      <c r="G143" s="933"/>
      <c r="H143" s="933"/>
      <c r="I143" s="933"/>
      <c r="J143" s="933"/>
      <c r="K143" s="934"/>
      <c r="L143" s="651"/>
    </row>
    <row r="144" spans="1:12" ht="16.5" customHeight="1">
      <c r="B144" s="649"/>
      <c r="C144" s="935" t="s">
        <v>519</v>
      </c>
      <c r="D144" s="936"/>
      <c r="E144" s="936"/>
      <c r="F144" s="936"/>
      <c r="G144" s="437"/>
      <c r="H144" s="438"/>
      <c r="I144" s="438"/>
      <c r="J144" s="438"/>
      <c r="K144" s="439"/>
      <c r="L144" s="651"/>
    </row>
    <row r="145" spans="1:12" s="671" customFormat="1" ht="15" customHeight="1">
      <c r="A145" s="650"/>
      <c r="B145" s="670"/>
      <c r="C145" s="935"/>
      <c r="D145" s="918" t="s">
        <v>520</v>
      </c>
      <c r="E145" s="919"/>
      <c r="F145" s="920"/>
      <c r="G145" s="387">
        <f>SUM(G146:G152)</f>
        <v>0</v>
      </c>
      <c r="H145" s="387">
        <f>SUM(H146:H152)</f>
        <v>0</v>
      </c>
      <c r="I145" s="387">
        <f>SUM(I146:I152)</f>
        <v>0</v>
      </c>
      <c r="J145" s="387">
        <f>SUM(J146:J152)</f>
        <v>0</v>
      </c>
      <c r="K145" s="388">
        <f>SUM(K146:K152)</f>
        <v>0</v>
      </c>
      <c r="L145" s="672"/>
    </row>
    <row r="146" spans="1:12" s="669" customFormat="1" ht="13.5" customHeight="1" outlineLevel="1">
      <c r="B146" s="377"/>
      <c r="C146" s="935"/>
      <c r="D146" s="675"/>
      <c r="E146" s="962" t="s">
        <v>521</v>
      </c>
      <c r="F146" s="963"/>
      <c r="G146" s="407">
        <f>'Financial Statement1'!G147+'Financial Statement2'!G147+'Financial Statement3'!G147+'Financial Statement4'!G147</f>
        <v>0</v>
      </c>
      <c r="H146" s="380">
        <f>'Financial Statement1'!H147+'Financial Statement2'!H147+'Financial Statement3'!H147+'Financial Statement4'!H147</f>
        <v>0</v>
      </c>
      <c r="I146" s="380">
        <f>'Financial Statement1'!I147+'Financial Statement2'!I147+'Financial Statement3'!I147+'Financial Statement4'!I147</f>
        <v>0</v>
      </c>
      <c r="J146" s="380">
        <f>'Financial Statement1'!J147+'Financial Statement2'!J147+'Financial Statement3'!J147+'Financial Statement4'!J147</f>
        <v>0</v>
      </c>
      <c r="K146" s="381">
        <f>'Financial Statement1'!K147+'Financial Statement2'!K147+'Financial Statement3'!K147+'Financial Statement4'!K147</f>
        <v>0</v>
      </c>
      <c r="L146" s="382"/>
    </row>
    <row r="147" spans="1:12" s="669" customFormat="1" ht="15" customHeight="1" outlineLevel="1">
      <c r="B147" s="449"/>
      <c r="C147" s="935"/>
      <c r="E147" s="956" t="s">
        <v>522</v>
      </c>
      <c r="F147" s="957"/>
      <c r="G147" s="408">
        <f>'Financial Statement1'!G148+'Financial Statement2'!G148+'Financial Statement3'!G148+'Financial Statement4'!G148</f>
        <v>0</v>
      </c>
      <c r="H147" s="408">
        <f>'Financial Statement1'!H148+'Financial Statement2'!H148+'Financial Statement3'!H148+'Financial Statement4'!H148</f>
        <v>0</v>
      </c>
      <c r="I147" s="408">
        <f>'Financial Statement1'!I148+'Financial Statement2'!I148+'Financial Statement3'!I148+'Financial Statement4'!I148</f>
        <v>0</v>
      </c>
      <c r="J147" s="408">
        <f>'Financial Statement1'!J148+'Financial Statement2'!J148+'Financial Statement3'!J148+'Financial Statement4'!J148</f>
        <v>0</v>
      </c>
      <c r="K147" s="450">
        <f>'Financial Statement1'!K148+'Financial Statement2'!K148+'Financial Statement3'!K148+'Financial Statement4'!K148</f>
        <v>0</v>
      </c>
      <c r="L147" s="382"/>
    </row>
    <row r="148" spans="1:12" s="669" customFormat="1" ht="15" customHeight="1" outlineLevel="1">
      <c r="B148" s="449"/>
      <c r="C148" s="935"/>
      <c r="E148" s="956" t="s">
        <v>523</v>
      </c>
      <c r="F148" s="957"/>
      <c r="G148" s="408">
        <f>'Financial Statement1'!G149+'Financial Statement2'!G149+'Financial Statement3'!G149+'Financial Statement4'!G149</f>
        <v>0</v>
      </c>
      <c r="H148" s="408">
        <f>'Financial Statement1'!H149+'Financial Statement2'!H149+'Financial Statement3'!H149+'Financial Statement4'!H149</f>
        <v>0</v>
      </c>
      <c r="I148" s="408">
        <f>'Financial Statement1'!I149+'Financial Statement2'!I149+'Financial Statement3'!I149+'Financial Statement4'!I149</f>
        <v>0</v>
      </c>
      <c r="J148" s="408">
        <f>'Financial Statement1'!J149+'Financial Statement2'!J149+'Financial Statement3'!J149+'Financial Statement4'!J149</f>
        <v>0</v>
      </c>
      <c r="K148" s="450">
        <f>'Financial Statement1'!K149+'Financial Statement2'!K149+'Financial Statement3'!K149+'Financial Statement4'!K149</f>
        <v>0</v>
      </c>
      <c r="L148" s="382"/>
    </row>
    <row r="149" spans="1:12" s="669" customFormat="1" ht="15" customHeight="1" outlineLevel="1">
      <c r="B149" s="449"/>
      <c r="C149" s="935"/>
      <c r="E149" s="956" t="s">
        <v>507</v>
      </c>
      <c r="F149" s="957"/>
      <c r="G149" s="408">
        <f>'Financial Statement1'!G150+'Financial Statement2'!G150+'Financial Statement3'!G150+'Financial Statement4'!G150</f>
        <v>0</v>
      </c>
      <c r="H149" s="408">
        <f>'Financial Statement1'!H150+'Financial Statement2'!H150+'Financial Statement3'!H150+'Financial Statement4'!H150</f>
        <v>0</v>
      </c>
      <c r="I149" s="408">
        <f>'Financial Statement1'!I150+'Financial Statement2'!I150+'Financial Statement3'!I150+'Financial Statement4'!I150</f>
        <v>0</v>
      </c>
      <c r="J149" s="408">
        <f>'Financial Statement1'!J150+'Financial Statement2'!J150+'Financial Statement3'!J150+'Financial Statement4'!J150</f>
        <v>0</v>
      </c>
      <c r="K149" s="450">
        <f>'Financial Statement1'!K150+'Financial Statement2'!K150+'Financial Statement3'!K150+'Financial Statement4'!K150</f>
        <v>0</v>
      </c>
      <c r="L149" s="382"/>
    </row>
    <row r="150" spans="1:12" s="669" customFormat="1" ht="13.5" customHeight="1" outlineLevel="1">
      <c r="B150" s="377"/>
      <c r="C150" s="935"/>
      <c r="E150" s="968" t="s">
        <v>508</v>
      </c>
      <c r="F150" s="969"/>
      <c r="G150" s="408">
        <f>'Financial Statement1'!G151+'Financial Statement2'!G151+'Financial Statement3'!G151+'Financial Statement4'!G151</f>
        <v>0</v>
      </c>
      <c r="H150" s="385">
        <f>'Financial Statement1'!H151+'Financial Statement2'!H151+'Financial Statement3'!H151+'Financial Statement4'!H151</f>
        <v>0</v>
      </c>
      <c r="I150" s="385">
        <f>'Financial Statement1'!I151+'Financial Statement2'!I151+'Financial Statement3'!I151+'Financial Statement4'!I151</f>
        <v>0</v>
      </c>
      <c r="J150" s="385">
        <f>'Financial Statement1'!J151+'Financial Statement2'!J151+'Financial Statement3'!J151+'Financial Statement4'!J151</f>
        <v>0</v>
      </c>
      <c r="K150" s="386">
        <f>'Financial Statement1'!K151+'Financial Statement2'!K151+'Financial Statement3'!K151+'Financial Statement4'!K151</f>
        <v>0</v>
      </c>
      <c r="L150" s="382"/>
    </row>
    <row r="151" spans="1:12" s="669" customFormat="1" ht="13.5" customHeight="1" outlineLevel="1">
      <c r="B151" s="377"/>
      <c r="C151" s="935"/>
      <c r="E151" s="956" t="s">
        <v>509</v>
      </c>
      <c r="F151" s="957"/>
      <c r="G151" s="408">
        <f>'Financial Statement1'!G152+'Financial Statement2'!G152+'Financial Statement3'!G152+'Financial Statement4'!G152</f>
        <v>0</v>
      </c>
      <c r="H151" s="385">
        <f>'Financial Statement1'!H152+'Financial Statement2'!H152+'Financial Statement3'!H152+'Financial Statement4'!H152</f>
        <v>0</v>
      </c>
      <c r="I151" s="385">
        <f>'Financial Statement1'!I152+'Financial Statement2'!I152+'Financial Statement3'!I152+'Financial Statement4'!I152</f>
        <v>0</v>
      </c>
      <c r="J151" s="385">
        <f>'Financial Statement1'!J152+'Financial Statement2'!J152+'Financial Statement3'!J152+'Financial Statement4'!J152</f>
        <v>0</v>
      </c>
      <c r="K151" s="386">
        <f>'Financial Statement1'!K152+'Financial Statement2'!K152+'Financial Statement3'!K152+'Financial Statement4'!K152</f>
        <v>0</v>
      </c>
      <c r="L151" s="382"/>
    </row>
    <row r="152" spans="1:12" s="669" customFormat="1" ht="13.5" customHeight="1" outlineLevel="1">
      <c r="B152" s="377"/>
      <c r="C152" s="935"/>
      <c r="E152" s="956" t="s">
        <v>170</v>
      </c>
      <c r="F152" s="957"/>
      <c r="G152" s="408">
        <f>'Financial Statement1'!G153+'Financial Statement2'!G153+'Financial Statement3'!G153+'Financial Statement4'!G153</f>
        <v>0</v>
      </c>
      <c r="H152" s="408">
        <f>'Financial Statement1'!H153+'Financial Statement2'!H153+'Financial Statement3'!H153+'Financial Statement4'!H153</f>
        <v>0</v>
      </c>
      <c r="I152" s="385">
        <f>'Financial Statement1'!I153+'Financial Statement2'!I153+'Financial Statement3'!I153+'Financial Statement4'!I153</f>
        <v>0</v>
      </c>
      <c r="J152" s="385">
        <f>'Financial Statement1'!J153+'Financial Statement2'!J153+'Financial Statement3'!J153+'Financial Statement4'!J153</f>
        <v>0</v>
      </c>
      <c r="K152" s="386">
        <f>'Financial Statement1'!K153+'Financial Statement2'!K153+'Financial Statement3'!K153+'Financial Statement4'!K153</f>
        <v>0</v>
      </c>
      <c r="L152" s="382"/>
    </row>
    <row r="153" spans="1:12" s="671" customFormat="1" ht="15" customHeight="1">
      <c r="A153" s="669"/>
      <c r="B153" s="670"/>
      <c r="C153" s="935"/>
      <c r="D153" s="918" t="s">
        <v>524</v>
      </c>
      <c r="E153" s="919"/>
      <c r="F153" s="920"/>
      <c r="G153" s="387">
        <f>SUM(G154:G157)</f>
        <v>0</v>
      </c>
      <c r="H153" s="387">
        <f>SUM(H154:H157)</f>
        <v>0</v>
      </c>
      <c r="I153" s="387">
        <f>SUM(I154:I157)</f>
        <v>0</v>
      </c>
      <c r="J153" s="387">
        <f>SUM(J154:J157)</f>
        <v>0</v>
      </c>
      <c r="K153" s="388">
        <f>SUM(K154:K157)</f>
        <v>0</v>
      </c>
      <c r="L153" s="672"/>
    </row>
    <row r="154" spans="1:12" s="669" customFormat="1" ht="15" customHeight="1" outlineLevel="1">
      <c r="B154" s="377"/>
      <c r="C154" s="935"/>
      <c r="D154" s="667"/>
      <c r="E154" s="962" t="s">
        <v>525</v>
      </c>
      <c r="F154" s="963"/>
      <c r="G154" s="407">
        <f>'Financial Statement1'!G155+'Financial Statement2'!G155+'Financial Statement3'!G155+'Financial Statement4'!G155</f>
        <v>0</v>
      </c>
      <c r="H154" s="380">
        <f>'Financial Statement1'!H155+'Financial Statement2'!H155+'Financial Statement3'!H155+'Financial Statement4'!H155</f>
        <v>0</v>
      </c>
      <c r="I154" s="380">
        <f>'Financial Statement1'!I155+'Financial Statement2'!I155+'Financial Statement3'!I155+'Financial Statement4'!I155</f>
        <v>0</v>
      </c>
      <c r="J154" s="380">
        <f>'Financial Statement1'!J155+'Financial Statement2'!J155+'Financial Statement3'!J155+'Financial Statement4'!J155</f>
        <v>0</v>
      </c>
      <c r="K154" s="381">
        <f>'Financial Statement1'!K155+'Financial Statement2'!K155+'Financial Statement3'!K155+'Financial Statement4'!K155</f>
        <v>0</v>
      </c>
      <c r="L154" s="382"/>
    </row>
    <row r="155" spans="1:12" s="669" customFormat="1" ht="15" customHeight="1" outlineLevel="1">
      <c r="B155" s="377"/>
      <c r="C155" s="935"/>
      <c r="E155" s="964" t="s">
        <v>526</v>
      </c>
      <c r="F155" s="965"/>
      <c r="G155" s="385">
        <f>'Financial Statement1'!G156+'Financial Statement2'!G156+'Financial Statement3'!G156+'Financial Statement4'!G156</f>
        <v>0</v>
      </c>
      <c r="H155" s="385">
        <f>'Financial Statement1'!H156+'Financial Statement2'!H156+'Financial Statement3'!H156+'Financial Statement4'!H156</f>
        <v>0</v>
      </c>
      <c r="I155" s="385">
        <f>'Financial Statement1'!I156+'Financial Statement2'!I156+'Financial Statement3'!I156+'Financial Statement4'!I156</f>
        <v>0</v>
      </c>
      <c r="J155" s="385">
        <f>'Financial Statement1'!J156+'Financial Statement2'!J156+'Financial Statement3'!J156+'Financial Statement4'!J156</f>
        <v>0</v>
      </c>
      <c r="K155" s="386">
        <f>'Financial Statement1'!K156+'Financial Statement2'!K156+'Financial Statement3'!K156+'Financial Statement4'!K156</f>
        <v>0</v>
      </c>
      <c r="L155" s="382"/>
    </row>
    <row r="156" spans="1:12" s="669" customFormat="1" ht="15" customHeight="1" outlineLevel="1">
      <c r="B156" s="377"/>
      <c r="C156" s="935"/>
      <c r="E156" s="966" t="s">
        <v>516</v>
      </c>
      <c r="F156" s="967"/>
      <c r="G156" s="385">
        <f>'Financial Statement1'!G157+'Financial Statement2'!G157+'Financial Statement3'!G157+'Financial Statement4'!G157</f>
        <v>0</v>
      </c>
      <c r="H156" s="385">
        <f>'Financial Statement1'!H157+'Financial Statement2'!H157+'Financial Statement3'!H157+'Financial Statement4'!H157</f>
        <v>0</v>
      </c>
      <c r="I156" s="385">
        <f>'Financial Statement1'!I157+'Financial Statement2'!I157+'Financial Statement3'!I157+'Financial Statement4'!I157</f>
        <v>0</v>
      </c>
      <c r="J156" s="385">
        <f>'Financial Statement1'!J157+'Financial Statement2'!J157+'Financial Statement3'!J157+'Financial Statement4'!J157</f>
        <v>0</v>
      </c>
      <c r="K156" s="386">
        <f>'Financial Statement1'!K157+'Financial Statement2'!K157+'Financial Statement3'!K157+'Financial Statement4'!K157</f>
        <v>0</v>
      </c>
      <c r="L156" s="382"/>
    </row>
    <row r="157" spans="1:12" s="669" customFormat="1" ht="15" customHeight="1" outlineLevel="1">
      <c r="B157" s="377"/>
      <c r="C157" s="935"/>
      <c r="E157" s="966" t="s">
        <v>170</v>
      </c>
      <c r="F157" s="967"/>
      <c r="G157" s="385">
        <f>'Financial Statement1'!G158+'Financial Statement2'!G158+'Financial Statement3'!G158+'Financial Statement4'!G158</f>
        <v>0</v>
      </c>
      <c r="H157" s="385">
        <f>'Financial Statement1'!H158+'Financial Statement2'!H158+'Financial Statement3'!H158+'Financial Statement4'!H158</f>
        <v>0</v>
      </c>
      <c r="I157" s="408">
        <f>'Financial Statement1'!I158+'Financial Statement2'!I158+'Financial Statement3'!I158+'Financial Statement4'!I158</f>
        <v>0</v>
      </c>
      <c r="J157" s="408">
        <f>'Financial Statement1'!J158+'Financial Statement2'!J158+'Financial Statement3'!J158+'Financial Statement4'!J158</f>
        <v>0</v>
      </c>
      <c r="K157" s="386">
        <f>'Financial Statement1'!K158+'Financial Statement2'!K158+'Financial Statement3'!K158+'Financial Statement4'!K158</f>
        <v>0</v>
      </c>
      <c r="L157" s="382"/>
    </row>
    <row r="158" spans="1:12" s="671" customFormat="1" ht="15" customHeight="1">
      <c r="B158" s="670"/>
      <c r="C158" s="935"/>
      <c r="D158" s="918" t="s">
        <v>527</v>
      </c>
      <c r="E158" s="919"/>
      <c r="F158" s="920"/>
      <c r="G158" s="389">
        <f>'Financial Statement1'!G159+'Financial Statement2'!G159+'Financial Statement3'!G159+'Financial Statement4'!G159</f>
        <v>0</v>
      </c>
      <c r="H158" s="389">
        <f>'Financial Statement1'!H159+'Financial Statement2'!H159+'Financial Statement3'!H159+'Financial Statement4'!H159</f>
        <v>0</v>
      </c>
      <c r="I158" s="387">
        <f>'Financial Statement1'!I159+'Financial Statement2'!I159+'Financial Statement3'!I159+'Financial Statement4'!I159</f>
        <v>0</v>
      </c>
      <c r="J158" s="387">
        <f>'Financial Statement1'!J159+'Financial Statement2'!J159+'Financial Statement3'!J159+'Financial Statement4'!J159</f>
        <v>0</v>
      </c>
      <c r="K158" s="390">
        <f>'Financial Statement1'!K159+'Financial Statement2'!K159+'Financial Statement3'!K159+'Financial Statement4'!K159</f>
        <v>0</v>
      </c>
      <c r="L158" s="672"/>
    </row>
    <row r="159" spans="1:12" s="671" customFormat="1" ht="15" customHeight="1">
      <c r="B159" s="670"/>
      <c r="C159" s="935"/>
      <c r="D159" s="918" t="s">
        <v>528</v>
      </c>
      <c r="E159" s="919"/>
      <c r="F159" s="920"/>
      <c r="G159" s="387">
        <f>SUM(G160:G162)</f>
        <v>0</v>
      </c>
      <c r="H159" s="387">
        <f>SUM(H160:H162)</f>
        <v>0</v>
      </c>
      <c r="I159" s="387">
        <f>SUM(I160:I162)</f>
        <v>0</v>
      </c>
      <c r="J159" s="387">
        <f>SUM(J160:J162)</f>
        <v>0</v>
      </c>
      <c r="K159" s="388">
        <f>SUM(K160:K162)</f>
        <v>0</v>
      </c>
      <c r="L159" s="672"/>
    </row>
    <row r="160" spans="1:12" s="669" customFormat="1" ht="15" customHeight="1" outlineLevel="1">
      <c r="B160" s="377"/>
      <c r="C160" s="935"/>
      <c r="D160" s="667"/>
      <c r="E160" s="962" t="s">
        <v>529</v>
      </c>
      <c r="F160" s="963"/>
      <c r="G160" s="407">
        <f>'Financial Statement1'!G161+'Financial Statement2'!G161+'Financial Statement3'!G161+'Financial Statement4'!G161</f>
        <v>0</v>
      </c>
      <c r="H160" s="380">
        <f>'Financial Statement1'!H161+'Financial Statement2'!H161+'Financial Statement3'!H161+'Financial Statement4'!H161</f>
        <v>0</v>
      </c>
      <c r="I160" s="380">
        <f>'Financial Statement1'!I161+'Financial Statement2'!I161+'Financial Statement3'!I161+'Financial Statement4'!I161</f>
        <v>0</v>
      </c>
      <c r="J160" s="380">
        <f>'Financial Statement1'!J161+'Financial Statement2'!J161+'Financial Statement3'!J161+'Financial Statement4'!J161</f>
        <v>0</v>
      </c>
      <c r="K160" s="381">
        <f>'Financial Statement1'!K161+'Financial Statement2'!K161+'Financial Statement3'!K161+'Financial Statement4'!K161</f>
        <v>0</v>
      </c>
      <c r="L160" s="382"/>
    </row>
    <row r="161" spans="1:13" s="669" customFormat="1" ht="15" customHeight="1" outlineLevel="1">
      <c r="B161" s="377"/>
      <c r="C161" s="935"/>
      <c r="D161" s="665"/>
      <c r="E161" s="956" t="s">
        <v>530</v>
      </c>
      <c r="F161" s="957"/>
      <c r="G161" s="408">
        <f>'Financial Statement1'!G162+'Financial Statement2'!G162+'Financial Statement3'!G162+'Financial Statement4'!G162</f>
        <v>0</v>
      </c>
      <c r="H161" s="385">
        <f>'Financial Statement1'!H162+'Financial Statement2'!H162+'Financial Statement3'!H162+'Financial Statement4'!H162</f>
        <v>0</v>
      </c>
      <c r="I161" s="385">
        <f>'Financial Statement1'!I162+'Financial Statement2'!I162+'Financial Statement3'!I162+'Financial Statement4'!I162</f>
        <v>0</v>
      </c>
      <c r="J161" s="385">
        <f>'Financial Statement1'!J162+'Financial Statement2'!J162+'Financial Statement3'!J162+'Financial Statement4'!J162</f>
        <v>0</v>
      </c>
      <c r="K161" s="386">
        <f>'Financial Statement1'!K162+'Financial Statement2'!K162+'Financial Statement3'!K162+'Financial Statement4'!K162</f>
        <v>0</v>
      </c>
      <c r="L161" s="382"/>
    </row>
    <row r="162" spans="1:13" s="669" customFormat="1" ht="15" customHeight="1" outlineLevel="1" thickBot="1">
      <c r="B162" s="377"/>
      <c r="C162" s="953"/>
      <c r="D162" s="677"/>
      <c r="E162" s="970" t="s">
        <v>170</v>
      </c>
      <c r="F162" s="971"/>
      <c r="G162" s="442">
        <f>'Financial Statement1'!G163+'Financial Statement2'!G163+'Financial Statement3'!G163+'Financial Statement4'!G163</f>
        <v>0</v>
      </c>
      <c r="H162" s="400">
        <f>'Financial Statement1'!H163+'Financial Statement2'!H163+'Financial Statement3'!H163+'Financial Statement4'!H163</f>
        <v>0</v>
      </c>
      <c r="I162" s="400">
        <f>'Financial Statement1'!I163+'Financial Statement2'!I163+'Financial Statement3'!I163+'Financial Statement4'!I163</f>
        <v>0</v>
      </c>
      <c r="J162" s="400">
        <f>'Financial Statement1'!J163+'Financial Statement2'!J163+'Financial Statement3'!J163+'Financial Statement4'!J163</f>
        <v>0</v>
      </c>
      <c r="K162" s="401">
        <f>'Financial Statement1'!K163+'Financial Statement2'!K163+'Financial Statement3'!K163+'Financial Statement4'!K163</f>
        <v>0</v>
      </c>
      <c r="L162" s="382"/>
    </row>
    <row r="163" spans="1:13" ht="16.5" customHeight="1" thickBot="1">
      <c r="A163" s="671"/>
      <c r="B163" s="649"/>
      <c r="C163" s="930" t="s">
        <v>531</v>
      </c>
      <c r="D163" s="931"/>
      <c r="E163" s="931"/>
      <c r="F163" s="931" t="s">
        <v>532</v>
      </c>
      <c r="G163" s="393">
        <f>G145+G153+G158+G159</f>
        <v>0</v>
      </c>
      <c r="H163" s="393">
        <f>H145+H153+H158+H159</f>
        <v>0</v>
      </c>
      <c r="I163" s="393">
        <f>I145+I153+I158+I159</f>
        <v>0</v>
      </c>
      <c r="J163" s="393">
        <f>SUM(J145,J153,J158,J159)</f>
        <v>0</v>
      </c>
      <c r="K163" s="394">
        <f>SUM(K145,K153,K158,K159)</f>
        <v>0</v>
      </c>
      <c r="L163" s="651"/>
    </row>
    <row r="164" spans="1:13" ht="16.5" customHeight="1" thickBot="1">
      <c r="A164" s="671"/>
      <c r="B164" s="649"/>
      <c r="C164" s="928" t="s">
        <v>532</v>
      </c>
      <c r="D164" s="929"/>
      <c r="E164" s="929"/>
      <c r="F164" s="929"/>
      <c r="G164" s="452">
        <f>G120+G142+G163</f>
        <v>0</v>
      </c>
      <c r="H164" s="452">
        <f>H120+H142+H163</f>
        <v>0</v>
      </c>
      <c r="I164" s="452">
        <f>I120+I142+I163</f>
        <v>0</v>
      </c>
      <c r="J164" s="452">
        <f>J120+J142+J163</f>
        <v>0</v>
      </c>
      <c r="K164" s="453">
        <f>K120+K142+K163</f>
        <v>0</v>
      </c>
      <c r="L164" s="651"/>
    </row>
    <row r="165" spans="1:13" ht="16.5" customHeight="1" thickBot="1">
      <c r="B165" s="649"/>
      <c r="C165" s="932"/>
      <c r="D165" s="933"/>
      <c r="E165" s="933"/>
      <c r="F165" s="933"/>
      <c r="G165" s="933"/>
      <c r="H165" s="933"/>
      <c r="I165" s="933"/>
      <c r="J165" s="933"/>
      <c r="K165" s="934"/>
      <c r="L165" s="651"/>
    </row>
    <row r="166" spans="1:13" ht="18.75" thickBot="1">
      <c r="B166" s="649"/>
      <c r="C166" s="948" t="s">
        <v>533</v>
      </c>
      <c r="D166" s="949"/>
      <c r="E166" s="949"/>
      <c r="F166" s="949" t="s">
        <v>533</v>
      </c>
      <c r="G166" s="949"/>
      <c r="H166" s="949"/>
      <c r="I166" s="949"/>
      <c r="J166" s="949"/>
      <c r="K166" s="950"/>
      <c r="L166" s="651"/>
      <c r="M166" s="385"/>
    </row>
    <row r="167" spans="1:13" ht="16.5" customHeight="1">
      <c r="B167" s="649"/>
      <c r="C167" s="951" t="s">
        <v>534</v>
      </c>
      <c r="D167" s="952"/>
      <c r="E167" s="952"/>
      <c r="F167" s="952"/>
      <c r="G167" s="454"/>
      <c r="H167" s="455"/>
      <c r="I167" s="455"/>
      <c r="J167" s="455"/>
      <c r="K167" s="456"/>
      <c r="L167" s="651"/>
    </row>
    <row r="168" spans="1:13" s="671" customFormat="1" ht="15" customHeight="1">
      <c r="A168" s="650"/>
      <c r="B168" s="670"/>
      <c r="C168" s="935"/>
      <c r="D168" s="918" t="s">
        <v>535</v>
      </c>
      <c r="E168" s="919"/>
      <c r="F168" s="920"/>
      <c r="G168" s="387">
        <f>G169-G173+G174-G175+G176+G177</f>
        <v>0</v>
      </c>
      <c r="H168" s="387">
        <f>H169-H173+H174-H175+H176+H177</f>
        <v>0</v>
      </c>
      <c r="I168" s="387">
        <f>I169-I173+I174-I175+I176+I177</f>
        <v>0</v>
      </c>
      <c r="J168" s="387">
        <f>J169-J173+J174-J175+J176+J177</f>
        <v>0</v>
      </c>
      <c r="K168" s="388">
        <f>K169-K173+K174-K175+K176+K177</f>
        <v>0</v>
      </c>
      <c r="L168" s="672"/>
    </row>
    <row r="169" spans="1:13" s="671" customFormat="1" ht="12.75" outlineLevel="1">
      <c r="B169" s="670"/>
      <c r="C169" s="935"/>
      <c r="D169" s="374"/>
      <c r="E169" s="954" t="s">
        <v>536</v>
      </c>
      <c r="F169" s="955"/>
      <c r="G169" s="375">
        <f>SUM(G170:G172)</f>
        <v>0</v>
      </c>
      <c r="H169" s="375">
        <f>SUM(H170:H172)</f>
        <v>0</v>
      </c>
      <c r="I169" s="375">
        <f>SUM(I170:I172)</f>
        <v>0</v>
      </c>
      <c r="J169" s="375">
        <f>SUM(J170:J172)</f>
        <v>0</v>
      </c>
      <c r="K169" s="376">
        <f>SUM(K170:K172)</f>
        <v>0</v>
      </c>
      <c r="L169" s="672"/>
    </row>
    <row r="170" spans="1:13" s="669" customFormat="1" ht="13.5" customHeight="1" outlineLevel="1">
      <c r="B170" s="377"/>
      <c r="C170" s="935"/>
      <c r="E170" s="667"/>
      <c r="F170" s="668" t="s">
        <v>537</v>
      </c>
      <c r="G170" s="407">
        <f>'Financial Statement1'!G171+'Financial Statement2'!G171+'Financial Statement3'!G171+'Financial Statement4'!G171</f>
        <v>0</v>
      </c>
      <c r="H170" s="380">
        <f>'Financial Statement1'!H171+'Financial Statement2'!H171+'Financial Statement3'!H171+'Financial Statement4'!H171</f>
        <v>0</v>
      </c>
      <c r="I170" s="441">
        <f>'Financial Statement1'!I171+'Financial Statement2'!I171+'Financial Statement3'!I171+'Financial Statement4'!I171</f>
        <v>0</v>
      </c>
      <c r="J170" s="441">
        <f>'Financial Statement1'!J171+'Financial Statement2'!J171+'Financial Statement3'!J171+'Financial Statement4'!J171</f>
        <v>0</v>
      </c>
      <c r="K170" s="381">
        <f>'Financial Statement1'!K171+'Financial Statement2'!K171+'Financial Statement3'!K171+'Financial Statement4'!K171</f>
        <v>0</v>
      </c>
      <c r="L170" s="382"/>
    </row>
    <row r="171" spans="1:13" s="669" customFormat="1" ht="13.5" customHeight="1" outlineLevel="1">
      <c r="B171" s="377"/>
      <c r="C171" s="935"/>
      <c r="E171" s="665"/>
      <c r="F171" s="666" t="s">
        <v>538</v>
      </c>
      <c r="G171" s="385">
        <f>'Financial Statement1'!G172+'Financial Statement2'!G172+'Financial Statement3'!G172+'Financial Statement4'!G172</f>
        <v>0</v>
      </c>
      <c r="H171" s="385">
        <f>'Financial Statement1'!H172+'Financial Statement2'!H172+'Financial Statement3'!H172+'Financial Statement4'!H172</f>
        <v>0</v>
      </c>
      <c r="I171" s="385">
        <f>'Financial Statement1'!I172+'Financial Statement2'!I172+'Financial Statement3'!I172+'Financial Statement4'!I172</f>
        <v>0</v>
      </c>
      <c r="J171" s="385">
        <f>'Financial Statement1'!J172+'Financial Statement2'!J172+'Financial Statement3'!J172+'Financial Statement4'!J172</f>
        <v>0</v>
      </c>
      <c r="K171" s="386">
        <f>'Financial Statement1'!K172+'Financial Statement2'!K172+'Financial Statement3'!K172+'Financial Statement4'!K172</f>
        <v>0</v>
      </c>
      <c r="L171" s="382"/>
    </row>
    <row r="172" spans="1:13" s="669" customFormat="1" ht="13.5" customHeight="1" outlineLevel="1">
      <c r="B172" s="377"/>
      <c r="C172" s="935"/>
      <c r="E172" s="665"/>
      <c r="F172" s="666" t="s">
        <v>435</v>
      </c>
      <c r="G172" s="385">
        <f>'Financial Statement1'!G173+'Financial Statement2'!G173+'Financial Statement3'!G173+'Financial Statement4'!G173</f>
        <v>0</v>
      </c>
      <c r="H172" s="385">
        <f>'Financial Statement1'!H173+'Financial Statement2'!H173+'Financial Statement3'!H173+'Financial Statement4'!H173</f>
        <v>0</v>
      </c>
      <c r="I172" s="457">
        <f>'Financial Statement1'!I173+'Financial Statement2'!I173+'Financial Statement3'!I173+'Financial Statement4'!I173</f>
        <v>0</v>
      </c>
      <c r="J172" s="457">
        <f>'Financial Statement1'!J173+'Financial Statement2'!J173+'Financial Statement3'!J173+'Financial Statement4'!J173</f>
        <v>0</v>
      </c>
      <c r="K172" s="386">
        <f>'Financial Statement1'!K173+'Financial Statement2'!K173+'Financial Statement3'!K173+'Financial Statement4'!K173</f>
        <v>0</v>
      </c>
      <c r="L172" s="382"/>
    </row>
    <row r="173" spans="1:13" s="669" customFormat="1" ht="15" customHeight="1" outlineLevel="1">
      <c r="B173" s="377"/>
      <c r="C173" s="935"/>
      <c r="E173" s="956" t="s">
        <v>539</v>
      </c>
      <c r="F173" s="957"/>
      <c r="G173" s="408">
        <f>'Financial Statement1'!G174+'Financial Statement2'!G174+'Financial Statement3'!G174+'Financial Statement4'!G174</f>
        <v>0</v>
      </c>
      <c r="H173" s="385">
        <f>'Financial Statement1'!H174+'Financial Statement2'!H174+'Financial Statement3'!H174+'Financial Statement4'!H174</f>
        <v>0</v>
      </c>
      <c r="I173" s="385">
        <f>'Financial Statement1'!I174+'Financial Statement2'!I174+'Financial Statement3'!I174+'Financial Statement4'!I174</f>
        <v>0</v>
      </c>
      <c r="J173" s="385">
        <f>'Financial Statement1'!J174+'Financial Statement2'!J174+'Financial Statement3'!J174+'Financial Statement4'!J174</f>
        <v>0</v>
      </c>
      <c r="K173" s="386">
        <f>'Financial Statement1'!K174+'Financial Statement2'!K174+'Financial Statement3'!K174+'Financial Statement4'!K174</f>
        <v>0</v>
      </c>
      <c r="L173" s="382"/>
    </row>
    <row r="174" spans="1:13" s="669" customFormat="1" ht="13.5" customHeight="1" outlineLevel="1">
      <c r="B174" s="377"/>
      <c r="C174" s="935"/>
      <c r="E174" s="956" t="s">
        <v>540</v>
      </c>
      <c r="F174" s="957"/>
      <c r="G174" s="385">
        <f>'Financial Statement1'!G175+'Financial Statement2'!G175+'Financial Statement3'!G175+'Financial Statement4'!G175</f>
        <v>0</v>
      </c>
      <c r="H174" s="385">
        <f>'Financial Statement1'!H175+'Financial Statement2'!H175+'Financial Statement3'!H175+'Financial Statement4'!H175</f>
        <v>0</v>
      </c>
      <c r="I174" s="385">
        <f>'Financial Statement1'!I175+'Financial Statement2'!I175+'Financial Statement3'!I175+'Financial Statement4'!I175</f>
        <v>0</v>
      </c>
      <c r="J174" s="385">
        <f>'Financial Statement1'!J175+'Financial Statement2'!J175+'Financial Statement3'!J175+'Financial Statement4'!J175</f>
        <v>0</v>
      </c>
      <c r="K174" s="386">
        <f>'Financial Statement1'!K175+'Financial Statement2'!K175+'Financial Statement3'!K175+'Financial Statement4'!K175</f>
        <v>0</v>
      </c>
      <c r="L174" s="382"/>
    </row>
    <row r="175" spans="1:13" s="669" customFormat="1" ht="13.5" customHeight="1" outlineLevel="1">
      <c r="B175" s="377"/>
      <c r="C175" s="935"/>
      <c r="E175" s="956" t="s">
        <v>539</v>
      </c>
      <c r="F175" s="957"/>
      <c r="G175" s="385">
        <f>'Financial Statement1'!G176+'Financial Statement2'!G176+'Financial Statement3'!G176+'Financial Statement4'!G176</f>
        <v>0</v>
      </c>
      <c r="H175" s="385">
        <f>'Financial Statement1'!H176+'Financial Statement2'!H176+'Financial Statement3'!H176+'Financial Statement4'!H176</f>
        <v>0</v>
      </c>
      <c r="I175" s="385">
        <f>'Financial Statement1'!I176+'Financial Statement2'!I176+'Financial Statement3'!I176+'Financial Statement4'!I176</f>
        <v>0</v>
      </c>
      <c r="J175" s="385">
        <f>'Financial Statement1'!J176+'Financial Statement2'!J176+'Financial Statement3'!J176+'Financial Statement4'!J176</f>
        <v>0</v>
      </c>
      <c r="K175" s="386">
        <f>'Financial Statement1'!K176+'Financial Statement2'!K176+'Financial Statement3'!K176+'Financial Statement4'!K176</f>
        <v>0</v>
      </c>
      <c r="L175" s="382"/>
    </row>
    <row r="176" spans="1:13" s="669" customFormat="1" ht="13.5" customHeight="1" outlineLevel="1">
      <c r="B176" s="377"/>
      <c r="C176" s="935"/>
      <c r="E176" s="956" t="s">
        <v>541</v>
      </c>
      <c r="F176" s="957"/>
      <c r="G176" s="408">
        <f>'Financial Statement1'!G177+'Financial Statement2'!G177+'Financial Statement3'!G177+'Financial Statement4'!G177</f>
        <v>0</v>
      </c>
      <c r="H176" s="385">
        <f>'Financial Statement1'!H177+'Financial Statement2'!H177+'Financial Statement3'!H177+'Financial Statement4'!H177</f>
        <v>0</v>
      </c>
      <c r="I176" s="385">
        <f>'Financial Statement1'!I177+'Financial Statement2'!I177+'Financial Statement3'!I177+'Financial Statement4'!I177</f>
        <v>0</v>
      </c>
      <c r="J176" s="385">
        <f>'Financial Statement1'!J177+'Financial Statement2'!J177+'Financial Statement3'!J177+'Financial Statement4'!J177</f>
        <v>0</v>
      </c>
      <c r="K176" s="386">
        <f>'Financial Statement1'!K177+'Financial Statement2'!K177+'Financial Statement3'!K177+'Financial Statement4'!K177</f>
        <v>0</v>
      </c>
      <c r="L176" s="382"/>
    </row>
    <row r="177" spans="1:12" s="669" customFormat="1" ht="13.5" customHeight="1" outlineLevel="1">
      <c r="B177" s="377"/>
      <c r="C177" s="935"/>
      <c r="E177" s="956" t="s">
        <v>542</v>
      </c>
      <c r="F177" s="957"/>
      <c r="G177" s="408">
        <f>'Financial Statement1'!G178+'Financial Statement2'!G178+'Financial Statement3'!G178+'Financial Statement4'!G178</f>
        <v>0</v>
      </c>
      <c r="H177" s="385">
        <f>'Financial Statement1'!H178+'Financial Statement2'!H178+'Financial Statement3'!H178+'Financial Statement4'!H178</f>
        <v>0</v>
      </c>
      <c r="I177" s="385">
        <f>'Financial Statement1'!I178+'Financial Statement2'!I178+'Financial Statement3'!I178+'Financial Statement4'!I178</f>
        <v>0</v>
      </c>
      <c r="J177" s="385">
        <f>'Financial Statement1'!J178+'Financial Statement2'!J178+'Financial Statement3'!J178+'Financial Statement4'!J178</f>
        <v>0</v>
      </c>
      <c r="K177" s="386">
        <f>'Financial Statement1'!K178+'Financial Statement2'!K178+'Financial Statement3'!K178+'Financial Statement4'!K178</f>
        <v>0</v>
      </c>
      <c r="L177" s="382"/>
    </row>
    <row r="178" spans="1:12" s="671" customFormat="1" ht="15" customHeight="1">
      <c r="A178" s="669"/>
      <c r="B178" s="670"/>
      <c r="C178" s="935"/>
      <c r="D178" s="918" t="s">
        <v>543</v>
      </c>
      <c r="E178" s="919"/>
      <c r="F178" s="920"/>
      <c r="G178" s="387">
        <f>SUM(G179:G182)</f>
        <v>0</v>
      </c>
      <c r="H178" s="387">
        <f>SUM(H179:H182)</f>
        <v>0</v>
      </c>
      <c r="I178" s="387">
        <f>SUM(I179:I182)</f>
        <v>0</v>
      </c>
      <c r="J178" s="387">
        <f>SUM(J179:J182)</f>
        <v>0</v>
      </c>
      <c r="K178" s="388">
        <f>SUM(K179:K182)</f>
        <v>0</v>
      </c>
      <c r="L178" s="672"/>
    </row>
    <row r="179" spans="1:12" s="669" customFormat="1" ht="13.5" customHeight="1" outlineLevel="1">
      <c r="B179" s="377"/>
      <c r="C179" s="935"/>
      <c r="D179" s="675"/>
      <c r="E179" s="938" t="s">
        <v>544</v>
      </c>
      <c r="F179" s="939"/>
      <c r="G179" s="380">
        <f>'Financial Statement1'!G180+'Financial Statement2'!G180+'Financial Statement3'!G180+'Financial Statement4'!G180</f>
        <v>0</v>
      </c>
      <c r="H179" s="380">
        <f>'Financial Statement1'!H180+'Financial Statement2'!H180+'Financial Statement3'!H180+'Financial Statement4'!H180</f>
        <v>0</v>
      </c>
      <c r="I179" s="380">
        <f>'Financial Statement1'!I180+'Financial Statement2'!I180+'Financial Statement3'!I180+'Financial Statement4'!I180</f>
        <v>0</v>
      </c>
      <c r="J179" s="380">
        <f>'Financial Statement1'!J180+'Financial Statement2'!J180+'Financial Statement3'!J180+'Financial Statement4'!J180</f>
        <v>0</v>
      </c>
      <c r="K179" s="381">
        <f>'Financial Statement1'!K180+'Financial Statement2'!K180+'Financial Statement3'!K180+'Financial Statement4'!K180</f>
        <v>0</v>
      </c>
      <c r="L179" s="382"/>
    </row>
    <row r="180" spans="1:12" s="669" customFormat="1" ht="13.5" customHeight="1" outlineLevel="1">
      <c r="B180" s="377"/>
      <c r="C180" s="935"/>
      <c r="E180" s="940" t="s">
        <v>545</v>
      </c>
      <c r="F180" s="941"/>
      <c r="G180" s="385">
        <f>'Financial Statement1'!G181+'Financial Statement2'!G181+'Financial Statement3'!G181+'Financial Statement4'!G181</f>
        <v>0</v>
      </c>
      <c r="H180" s="385">
        <f>'Financial Statement1'!H181+'Financial Statement2'!H181+'Financial Statement3'!H181+'Financial Statement4'!H181</f>
        <v>0</v>
      </c>
      <c r="I180" s="385">
        <f>'Financial Statement1'!I181+'Financial Statement2'!I181+'Financial Statement3'!I181+'Financial Statement4'!I181</f>
        <v>0</v>
      </c>
      <c r="J180" s="385">
        <f>'Financial Statement1'!J181+'Financial Statement2'!J181+'Financial Statement3'!J181+'Financial Statement4'!J181</f>
        <v>0</v>
      </c>
      <c r="K180" s="386">
        <f>'Financial Statement1'!K181+'Financial Statement2'!K181+'Financial Statement3'!K181+'Financial Statement4'!K181</f>
        <v>0</v>
      </c>
      <c r="L180" s="382"/>
    </row>
    <row r="181" spans="1:12" s="669" customFormat="1" ht="13.5" customHeight="1" outlineLevel="1">
      <c r="B181" s="377"/>
      <c r="C181" s="935"/>
      <c r="E181" s="940" t="s">
        <v>546</v>
      </c>
      <c r="F181" s="941"/>
      <c r="G181" s="385">
        <f>'Financial Statement1'!G182+'Financial Statement2'!G182+'Financial Statement3'!G182+'Financial Statement4'!G182</f>
        <v>0</v>
      </c>
      <c r="H181" s="385">
        <f>'Financial Statement1'!H182+'Financial Statement2'!H182+'Financial Statement3'!H182+'Financial Statement4'!H182</f>
        <v>0</v>
      </c>
      <c r="I181" s="385">
        <f>'Financial Statement1'!I182+'Financial Statement2'!I182+'Financial Statement3'!I182+'Financial Statement4'!I182</f>
        <v>0</v>
      </c>
      <c r="J181" s="385">
        <f>'Financial Statement1'!J182+'Financial Statement2'!J182+'Financial Statement3'!J182+'Financial Statement4'!J182</f>
        <v>0</v>
      </c>
      <c r="K181" s="386">
        <f>'Financial Statement1'!K182+'Financial Statement2'!K182+'Financial Statement3'!K182+'Financial Statement4'!K182</f>
        <v>0</v>
      </c>
      <c r="L181" s="382"/>
    </row>
    <row r="182" spans="1:12" s="669" customFormat="1" ht="13.5" customHeight="1" outlineLevel="1">
      <c r="B182" s="377"/>
      <c r="C182" s="935"/>
      <c r="E182" s="940" t="s">
        <v>547</v>
      </c>
      <c r="F182" s="941"/>
      <c r="G182" s="385">
        <f>SUM(G183:G184)</f>
        <v>0</v>
      </c>
      <c r="H182" s="385">
        <f t="shared" ref="H182:K182" si="4">SUM(H183:H184)</f>
        <v>0</v>
      </c>
      <c r="I182" s="385">
        <f t="shared" si="4"/>
        <v>0</v>
      </c>
      <c r="J182" s="385">
        <f t="shared" si="4"/>
        <v>0</v>
      </c>
      <c r="K182" s="386">
        <f t="shared" si="4"/>
        <v>0</v>
      </c>
      <c r="L182" s="382"/>
    </row>
    <row r="183" spans="1:12" s="669" customFormat="1" ht="13.5" customHeight="1" outlineLevel="1">
      <c r="B183" s="377"/>
      <c r="C183" s="935"/>
      <c r="E183" s="661"/>
      <c r="F183" s="668" t="s">
        <v>537</v>
      </c>
      <c r="G183" s="458">
        <f>'Financial Statement1'!G184+'Financial Statement2'!G184+'Financial Statement3'!G184+'Financial Statement4'!G184</f>
        <v>0</v>
      </c>
      <c r="H183" s="458">
        <f>'Financial Statement1'!H184+'Financial Statement2'!H184+'Financial Statement3'!H184+'Financial Statement4'!H184</f>
        <v>0</v>
      </c>
      <c r="I183" s="458">
        <f>'Financial Statement1'!I184+'Financial Statement2'!I184+'Financial Statement3'!I184+'Financial Statement4'!I184</f>
        <v>0</v>
      </c>
      <c r="J183" s="458">
        <f>'Financial Statement1'!J184+'Financial Statement2'!J184+'Financial Statement3'!J184+'Financial Statement4'!J184</f>
        <v>0</v>
      </c>
      <c r="K183" s="459">
        <f>'Financial Statement1'!K184+'Financial Statement2'!K184+'Financial Statement3'!K184+'Financial Statement4'!K184</f>
        <v>0</v>
      </c>
      <c r="L183" s="382"/>
    </row>
    <row r="184" spans="1:12" s="669" customFormat="1" ht="13.5" customHeight="1" outlineLevel="1">
      <c r="B184" s="377"/>
      <c r="C184" s="935"/>
      <c r="E184" s="663"/>
      <c r="F184" s="664" t="s">
        <v>435</v>
      </c>
      <c r="G184" s="385">
        <f>'Financial Statement1'!G185+'Financial Statement2'!G185+'Financial Statement3'!G185+'Financial Statement4'!G185</f>
        <v>0</v>
      </c>
      <c r="H184" s="385">
        <f>'Financial Statement1'!H185+'Financial Statement2'!H185+'Financial Statement3'!H185+'Financial Statement4'!H185</f>
        <v>0</v>
      </c>
      <c r="I184" s="385">
        <f>'Financial Statement1'!I185+'Financial Statement2'!I185+'Financial Statement3'!I185+'Financial Statement4'!I185</f>
        <v>0</v>
      </c>
      <c r="J184" s="385">
        <f>'Financial Statement1'!J185+'Financial Statement2'!J185+'Financial Statement3'!J185+'Financial Statement4'!J185</f>
        <v>0</v>
      </c>
      <c r="K184" s="386">
        <f>'Financial Statement1'!K185+'Financial Statement2'!K185+'Financial Statement3'!K185+'Financial Statement4'!K185</f>
        <v>0</v>
      </c>
      <c r="L184" s="382"/>
    </row>
    <row r="185" spans="1:12" s="671" customFormat="1" ht="15" customHeight="1">
      <c r="A185" s="669"/>
      <c r="B185" s="670"/>
      <c r="C185" s="935"/>
      <c r="D185" s="918" t="s">
        <v>548</v>
      </c>
      <c r="E185" s="919"/>
      <c r="F185" s="920"/>
      <c r="G185" s="387">
        <f>SUM(G186,G190)</f>
        <v>0</v>
      </c>
      <c r="H185" s="387">
        <f>SUM(H186,H190)</f>
        <v>0</v>
      </c>
      <c r="I185" s="387">
        <f>SUM(I186,I190)</f>
        <v>0</v>
      </c>
      <c r="J185" s="387">
        <f>SUM(J186,J190)</f>
        <v>0</v>
      </c>
      <c r="K185" s="388">
        <f>SUM(K186,K190)</f>
        <v>0</v>
      </c>
      <c r="L185" s="672"/>
    </row>
    <row r="186" spans="1:12" s="669" customFormat="1" ht="13.5" customHeight="1" outlineLevel="1">
      <c r="B186" s="377"/>
      <c r="C186" s="935"/>
      <c r="D186" s="675"/>
      <c r="E186" s="921" t="s">
        <v>516</v>
      </c>
      <c r="F186" s="922"/>
      <c r="G186" s="458">
        <f>SUM(G187:G189)</f>
        <v>0</v>
      </c>
      <c r="H186" s="458">
        <f>SUM(H187:H189)</f>
        <v>0</v>
      </c>
      <c r="I186" s="458">
        <f>SUM(I187:I189)</f>
        <v>0</v>
      </c>
      <c r="J186" s="458">
        <f>SUM(J187:J189)</f>
        <v>0</v>
      </c>
      <c r="K186" s="459">
        <f>SUM(K187:K189)</f>
        <v>0</v>
      </c>
      <c r="L186" s="382"/>
    </row>
    <row r="187" spans="1:12" s="669" customFormat="1" ht="13.5" customHeight="1" outlineLevel="1">
      <c r="B187" s="377"/>
      <c r="C187" s="935"/>
      <c r="E187" s="652"/>
      <c r="F187" s="653" t="s">
        <v>549</v>
      </c>
      <c r="G187" s="458">
        <f>'Financial Statement1'!G188+'Financial Statement2'!G188+'Financial Statement3'!G188+'Financial Statement4'!G188</f>
        <v>0</v>
      </c>
      <c r="H187" s="458">
        <f>'Financial Statement1'!H188+'Financial Statement2'!H188+'Financial Statement3'!H188+'Financial Statement4'!H188</f>
        <v>0</v>
      </c>
      <c r="I187" s="458">
        <f>'Financial Statement1'!I188+'Financial Statement2'!I188+'Financial Statement3'!I188+'Financial Statement4'!I188</f>
        <v>0</v>
      </c>
      <c r="J187" s="458">
        <f>'Financial Statement1'!J188+'Financial Statement2'!J188+'Financial Statement3'!J188+'Financial Statement4'!J188</f>
        <v>0</v>
      </c>
      <c r="K187" s="459">
        <f>'Financial Statement1'!K188+'Financial Statement2'!K188+'Financial Statement3'!K188+'Financial Statement4'!K188</f>
        <v>0</v>
      </c>
      <c r="L187" s="382"/>
    </row>
    <row r="188" spans="1:12" s="669" customFormat="1" ht="13.5" customHeight="1" outlineLevel="1">
      <c r="B188" s="377"/>
      <c r="C188" s="935"/>
      <c r="E188" s="654"/>
      <c r="F188" s="655" t="s">
        <v>550</v>
      </c>
      <c r="G188" s="464">
        <f>'Financial Statement1'!G189+'Financial Statement2'!G189+'Financial Statement3'!G189+'Financial Statement4'!G189</f>
        <v>0</v>
      </c>
      <c r="H188" s="464">
        <f>'Financial Statement1'!H189+'Financial Statement2'!H189+'Financial Statement3'!H189+'Financial Statement4'!H189</f>
        <v>0</v>
      </c>
      <c r="I188" s="464">
        <f>'Financial Statement1'!I189+'Financial Statement2'!I189+'Financial Statement3'!I189+'Financial Statement4'!I189</f>
        <v>0</v>
      </c>
      <c r="J188" s="464">
        <f>'Financial Statement1'!J189+'Financial Statement2'!J189+'Financial Statement3'!J189+'Financial Statement4'!J189</f>
        <v>0</v>
      </c>
      <c r="K188" s="465">
        <f>'Financial Statement1'!K189+'Financial Statement2'!K189+'Financial Statement3'!K189+'Financial Statement4'!K189</f>
        <v>0</v>
      </c>
      <c r="L188" s="382"/>
    </row>
    <row r="189" spans="1:12" s="669" customFormat="1" ht="13.5" customHeight="1" outlineLevel="1">
      <c r="B189" s="377"/>
      <c r="C189" s="935"/>
      <c r="E189" s="654"/>
      <c r="F189" s="655" t="s">
        <v>551</v>
      </c>
      <c r="G189" s="464">
        <f>'Financial Statement1'!G190+'Financial Statement2'!G190+'Financial Statement3'!G190+'Financial Statement4'!G190</f>
        <v>0</v>
      </c>
      <c r="H189" s="464">
        <f>'Financial Statement1'!H190+'Financial Statement2'!H190+'Financial Statement3'!H190+'Financial Statement4'!H190</f>
        <v>0</v>
      </c>
      <c r="I189" s="464">
        <f>'Financial Statement1'!I190+'Financial Statement2'!I190+'Financial Statement3'!I190+'Financial Statement4'!I190</f>
        <v>0</v>
      </c>
      <c r="J189" s="464">
        <f>'Financial Statement1'!J190+'Financial Statement2'!J190+'Financial Statement3'!J190+'Financial Statement4'!J190</f>
        <v>0</v>
      </c>
      <c r="K189" s="465">
        <f>'Financial Statement1'!K190+'Financial Statement2'!K190+'Financial Statement3'!K190+'Financial Statement4'!K190</f>
        <v>0</v>
      </c>
      <c r="L189" s="382"/>
    </row>
    <row r="190" spans="1:12" s="669" customFormat="1" ht="13.5" customHeight="1" outlineLevel="1">
      <c r="B190" s="377"/>
      <c r="C190" s="935"/>
      <c r="E190" s="923" t="s">
        <v>170</v>
      </c>
      <c r="F190" s="924"/>
      <c r="G190" s="385">
        <f>'Financial Statement1'!G191+'Financial Statement2'!G191+'Financial Statement3'!G191+'Financial Statement4'!G191</f>
        <v>0</v>
      </c>
      <c r="H190" s="385">
        <f>'Financial Statement1'!H191+'Financial Statement2'!H191+'Financial Statement3'!H191+'Financial Statement4'!H191</f>
        <v>0</v>
      </c>
      <c r="I190" s="385">
        <f>'Financial Statement1'!I191+'Financial Statement2'!I191+'Financial Statement3'!I191+'Financial Statement4'!I191</f>
        <v>0</v>
      </c>
      <c r="J190" s="385">
        <f>'Financial Statement1'!J191+'Financial Statement2'!J191+'Financial Statement3'!J191+'Financial Statement4'!J191</f>
        <v>0</v>
      </c>
      <c r="K190" s="386">
        <f>'Financial Statement1'!K191+'Financial Statement2'!K191+'Financial Statement3'!K191+'Financial Statement4'!K191</f>
        <v>0</v>
      </c>
      <c r="L190" s="382"/>
    </row>
    <row r="191" spans="1:12" s="671" customFormat="1" ht="15" customHeight="1">
      <c r="A191" s="669"/>
      <c r="B191" s="670"/>
      <c r="C191" s="935"/>
      <c r="D191" s="918" t="s">
        <v>552</v>
      </c>
      <c r="E191" s="919"/>
      <c r="F191" s="920"/>
      <c r="G191" s="466">
        <f>'Financial Statement1'!G192+'Financial Statement2'!G192+'Financial Statement3'!G192+'Financial Statement4'!G192</f>
        <v>0</v>
      </c>
      <c r="H191" s="466">
        <f>'Financial Statement1'!H192+'Financial Statement2'!H192+'Financial Statement3'!H192+'Financial Statement4'!H192</f>
        <v>0</v>
      </c>
      <c r="I191" s="466">
        <f>'Financial Statement1'!I192+'Financial Statement2'!I192+'Financial Statement3'!I192+'Financial Statement4'!I192</f>
        <v>0</v>
      </c>
      <c r="J191" s="466">
        <f>'Financial Statement1'!J192+'Financial Statement2'!J192+'Financial Statement3'!J192+'Financial Statement4'!J192</f>
        <v>0</v>
      </c>
      <c r="K191" s="467">
        <f>'Financial Statement1'!K192+'Financial Statement2'!K192+'Financial Statement3'!K192+'Financial Statement4'!K192</f>
        <v>0</v>
      </c>
      <c r="L191" s="672"/>
    </row>
    <row r="192" spans="1:12" s="671" customFormat="1" ht="15" customHeight="1">
      <c r="A192" s="669"/>
      <c r="B192" s="670"/>
      <c r="C192" s="935"/>
      <c r="D192" s="918" t="s">
        <v>553</v>
      </c>
      <c r="E192" s="919"/>
      <c r="F192" s="920"/>
      <c r="G192" s="466">
        <f>SUM(G193:G195)</f>
        <v>0</v>
      </c>
      <c r="H192" s="466">
        <f>SUM(H193:H195)</f>
        <v>0</v>
      </c>
      <c r="I192" s="466">
        <f>SUM(I193:I195)</f>
        <v>0</v>
      </c>
      <c r="J192" s="466">
        <f>SUM(J193:J195)</f>
        <v>0</v>
      </c>
      <c r="K192" s="467">
        <f>SUM(K193:K195)</f>
        <v>0</v>
      </c>
      <c r="L192" s="672"/>
    </row>
    <row r="193" spans="1:12" s="669" customFormat="1" ht="15" customHeight="1" outlineLevel="1">
      <c r="B193" s="377"/>
      <c r="C193" s="935"/>
      <c r="D193" s="652"/>
      <c r="E193" s="958" t="s">
        <v>554</v>
      </c>
      <c r="F193" s="959"/>
      <c r="G193" s="468">
        <f>'Financial Statement1'!G194+'Financial Statement2'!G194+'Financial Statement3'!G194+'Financial Statement4'!G194</f>
        <v>0</v>
      </c>
      <c r="H193" s="468">
        <f>'Financial Statement1'!H194+'Financial Statement2'!H194+'Financial Statement3'!H194+'Financial Statement4'!H194</f>
        <v>0</v>
      </c>
      <c r="I193" s="468">
        <f>'Financial Statement1'!I194+'Financial Statement2'!I194+'Financial Statement3'!I194+'Financial Statement4'!I194</f>
        <v>0</v>
      </c>
      <c r="J193" s="468">
        <f>'Financial Statement1'!J194+'Financial Statement2'!J194+'Financial Statement3'!J194+'Financial Statement4'!J194</f>
        <v>0</v>
      </c>
      <c r="K193" s="469">
        <f>'Financial Statement1'!K194+'Financial Statement2'!K194+'Financial Statement3'!K194+'Financial Statement4'!K194</f>
        <v>0</v>
      </c>
      <c r="L193" s="382"/>
    </row>
    <row r="194" spans="1:12" s="669" customFormat="1" ht="15" customHeight="1" outlineLevel="1">
      <c r="B194" s="377"/>
      <c r="C194" s="935"/>
      <c r="D194" s="654"/>
      <c r="E194" s="942" t="s">
        <v>555</v>
      </c>
      <c r="F194" s="943"/>
      <c r="G194" s="470">
        <f>'Financial Statement1'!G195+'Financial Statement2'!G195+'Financial Statement3'!G195+'Financial Statement4'!G195</f>
        <v>0</v>
      </c>
      <c r="H194" s="470">
        <f>'Financial Statement1'!H195+'Financial Statement2'!H195+'Financial Statement3'!H195+'Financial Statement4'!H195</f>
        <v>0</v>
      </c>
      <c r="I194" s="470">
        <f>'Financial Statement1'!I195+'Financial Statement2'!I195+'Financial Statement3'!I195+'Financial Statement4'!I195</f>
        <v>0</v>
      </c>
      <c r="J194" s="470">
        <f>'Financial Statement1'!J195+'Financial Statement2'!J195+'Financial Statement3'!J195+'Financial Statement4'!J195</f>
        <v>0</v>
      </c>
      <c r="K194" s="471">
        <f>'Financial Statement1'!K195+'Financial Statement2'!K195+'Financial Statement3'!K195+'Financial Statement4'!K195</f>
        <v>0</v>
      </c>
      <c r="L194" s="382"/>
    </row>
    <row r="195" spans="1:12" s="669" customFormat="1" ht="15" customHeight="1" outlineLevel="1" thickBot="1">
      <c r="B195" s="377"/>
      <c r="C195" s="953"/>
      <c r="D195" s="472"/>
      <c r="E195" s="960" t="s">
        <v>170</v>
      </c>
      <c r="F195" s="961"/>
      <c r="G195" s="473">
        <f>'Financial Statement1'!G196+'Financial Statement2'!G196+'Financial Statement3'!G196+'Financial Statement4'!G196</f>
        <v>0</v>
      </c>
      <c r="H195" s="474">
        <f>'Financial Statement1'!H196+'Financial Statement2'!H196+'Financial Statement3'!H196+'Financial Statement4'!H196</f>
        <v>0</v>
      </c>
      <c r="I195" s="474">
        <f>'Financial Statement1'!I196+'Financial Statement2'!I196+'Financial Statement3'!I196+'Financial Statement4'!I196</f>
        <v>0</v>
      </c>
      <c r="J195" s="474">
        <f>'Financial Statement1'!J196+'Financial Statement2'!J196+'Financial Statement3'!J196+'Financial Statement4'!J196</f>
        <v>0</v>
      </c>
      <c r="K195" s="392">
        <f>'Financial Statement1'!K196+'Financial Statement2'!K196+'Financial Statement3'!K196+'Financial Statement4'!K196</f>
        <v>0</v>
      </c>
      <c r="L195" s="382"/>
    </row>
    <row r="196" spans="1:12" ht="16.5" customHeight="1" thickBot="1">
      <c r="A196" s="671"/>
      <c r="B196" s="649"/>
      <c r="C196" s="930" t="s">
        <v>556</v>
      </c>
      <c r="D196" s="931"/>
      <c r="E196" s="931"/>
      <c r="F196" s="931" t="s">
        <v>557</v>
      </c>
      <c r="G196" s="393">
        <f>SUM(G168,G178,G185,G191,G192)</f>
        <v>0</v>
      </c>
      <c r="H196" s="393">
        <f>SUM(H168,H178,H185,H191,H192)</f>
        <v>0</v>
      </c>
      <c r="I196" s="393">
        <f>SUM(I168,I178,I185,I191,I192)</f>
        <v>0</v>
      </c>
      <c r="J196" s="393">
        <f>SUM(J168,J178,J185,J191,J192)</f>
        <v>0</v>
      </c>
      <c r="K196" s="394">
        <f>SUM(K168,K178,K185,K191,K192)</f>
        <v>0</v>
      </c>
      <c r="L196" s="651"/>
    </row>
    <row r="197" spans="1:12" ht="7.5" customHeight="1">
      <c r="B197" s="649"/>
      <c r="C197" s="932"/>
      <c r="D197" s="933"/>
      <c r="E197" s="933"/>
      <c r="F197" s="933"/>
      <c r="G197" s="933"/>
      <c r="H197" s="933"/>
      <c r="I197" s="933"/>
      <c r="J197" s="933"/>
      <c r="K197" s="934"/>
      <c r="L197" s="651"/>
    </row>
    <row r="198" spans="1:12" ht="16.5" customHeight="1">
      <c r="B198" s="649"/>
      <c r="C198" s="935" t="s">
        <v>34</v>
      </c>
      <c r="D198" s="936"/>
      <c r="E198" s="936"/>
      <c r="F198" s="936"/>
      <c r="G198" s="437"/>
      <c r="H198" s="438"/>
      <c r="I198" s="438"/>
      <c r="J198" s="438"/>
      <c r="K198" s="439"/>
      <c r="L198" s="651"/>
    </row>
    <row r="199" spans="1:12" s="671" customFormat="1" ht="15" customHeight="1">
      <c r="A199" s="650"/>
      <c r="B199" s="670"/>
      <c r="C199" s="898"/>
      <c r="D199" s="918" t="s">
        <v>558</v>
      </c>
      <c r="E199" s="919"/>
      <c r="F199" s="920"/>
      <c r="G199" s="387">
        <f>SUM(G200,G203,G204,G205)</f>
        <v>0</v>
      </c>
      <c r="H199" s="387">
        <f t="shared" ref="H199:K199" si="5">SUM(H200,H203,H204,H205)</f>
        <v>0</v>
      </c>
      <c r="I199" s="387">
        <f t="shared" si="5"/>
        <v>0</v>
      </c>
      <c r="J199" s="387">
        <f t="shared" si="5"/>
        <v>0</v>
      </c>
      <c r="K199" s="388">
        <f t="shared" si="5"/>
        <v>0</v>
      </c>
      <c r="L199" s="672"/>
    </row>
    <row r="200" spans="1:12" s="669" customFormat="1" ht="13.5" customHeight="1" outlineLevel="1">
      <c r="B200" s="377"/>
      <c r="C200" s="898"/>
      <c r="D200" s="675"/>
      <c r="E200" s="938" t="s">
        <v>544</v>
      </c>
      <c r="F200" s="939"/>
      <c r="G200" s="380">
        <f>SUM(G201:G202)</f>
        <v>0</v>
      </c>
      <c r="H200" s="380">
        <f>SUM(H201:H202)</f>
        <v>0</v>
      </c>
      <c r="I200" s="380">
        <f>SUM(I201:I202)</f>
        <v>0</v>
      </c>
      <c r="J200" s="380">
        <f>SUM(J201:J202)</f>
        <v>0</v>
      </c>
      <c r="K200" s="381">
        <f>SUM(K201:K202)</f>
        <v>0</v>
      </c>
      <c r="L200" s="382"/>
    </row>
    <row r="201" spans="1:12" s="669" customFormat="1" ht="13.5" customHeight="1" outlineLevel="2">
      <c r="B201" s="377"/>
      <c r="C201" s="898"/>
      <c r="E201" s="661"/>
      <c r="F201" s="662" t="s">
        <v>559</v>
      </c>
      <c r="G201" s="380">
        <f>'Financial Statement1'!G202+'Financial Statement2'!G202+'Financial Statement3'!G202+'Financial Statement4'!G202</f>
        <v>0</v>
      </c>
      <c r="H201" s="380">
        <f>'Financial Statement1'!H202+'Financial Statement2'!H202+'Financial Statement3'!H202+'Financial Statement4'!H202</f>
        <v>0</v>
      </c>
      <c r="I201" s="380">
        <f>'Financial Statement1'!I202+'Financial Statement2'!I202+'Financial Statement3'!I202+'Financial Statement4'!I202</f>
        <v>0</v>
      </c>
      <c r="J201" s="380">
        <f>'Financial Statement1'!J202+'Financial Statement2'!J202+'Financial Statement3'!J202+'Financial Statement4'!J202</f>
        <v>0</v>
      </c>
      <c r="K201" s="381">
        <f>'Financial Statement1'!K202+'Financial Statement2'!K202+'Financial Statement3'!K202+'Financial Statement4'!K202</f>
        <v>0</v>
      </c>
      <c r="L201" s="382"/>
    </row>
    <row r="202" spans="1:12" s="669" customFormat="1" ht="13.5" customHeight="1" outlineLevel="2">
      <c r="B202" s="377"/>
      <c r="C202" s="898"/>
      <c r="E202" s="663"/>
      <c r="F202" s="664" t="s">
        <v>560</v>
      </c>
      <c r="G202" s="385">
        <f>'Financial Statement1'!G203+'Financial Statement2'!G203+'Financial Statement3'!G203+'Financial Statement4'!G203</f>
        <v>0</v>
      </c>
      <c r="H202" s="385">
        <f>'Financial Statement1'!H203+'Financial Statement2'!H203+'Financial Statement3'!H203+'Financial Statement4'!H203</f>
        <v>0</v>
      </c>
      <c r="I202" s="385">
        <f>'Financial Statement1'!I203+'Financial Statement2'!I203+'Financial Statement3'!I203+'Financial Statement4'!I203</f>
        <v>0</v>
      </c>
      <c r="J202" s="385">
        <f>'Financial Statement1'!J203+'Financial Statement2'!J203+'Financial Statement3'!J203+'Financial Statement4'!J203</f>
        <v>0</v>
      </c>
      <c r="K202" s="386">
        <f>'Financial Statement1'!K203+'Financial Statement2'!K203+'Financial Statement3'!K203+'Financial Statement4'!K203</f>
        <v>0</v>
      </c>
      <c r="L202" s="382"/>
    </row>
    <row r="203" spans="1:12" s="669" customFormat="1" ht="13.5" customHeight="1" outlineLevel="1">
      <c r="B203" s="377"/>
      <c r="C203" s="898"/>
      <c r="E203" s="940" t="s">
        <v>545</v>
      </c>
      <c r="F203" s="941"/>
      <c r="G203" s="385">
        <f>'Financial Statement1'!G204+'Financial Statement2'!G204+'Financial Statement3'!G204+'Financial Statement4'!G204</f>
        <v>0</v>
      </c>
      <c r="H203" s="385">
        <f>'Financial Statement1'!H204+'Financial Statement2'!H204+'Financial Statement3'!H204+'Financial Statement4'!H204</f>
        <v>0</v>
      </c>
      <c r="I203" s="385">
        <f>'Financial Statement1'!I204+'Financial Statement2'!I204+'Financial Statement3'!I204+'Financial Statement4'!I204</f>
        <v>0</v>
      </c>
      <c r="J203" s="385">
        <f>'Financial Statement1'!J204+'Financial Statement2'!J204+'Financial Statement3'!J204+'Financial Statement4'!J204</f>
        <v>0</v>
      </c>
      <c r="K203" s="386">
        <f>'Financial Statement1'!K204+'Financial Statement2'!K204+'Financial Statement3'!K204+'Financial Statement4'!K204</f>
        <v>0</v>
      </c>
      <c r="L203" s="382"/>
    </row>
    <row r="204" spans="1:12" s="669" customFormat="1" ht="13.5" customHeight="1" outlineLevel="1">
      <c r="B204" s="377"/>
      <c r="C204" s="898"/>
      <c r="E204" s="940" t="s">
        <v>546</v>
      </c>
      <c r="F204" s="941"/>
      <c r="G204" s="385">
        <f>'Financial Statement1'!G205+'Financial Statement2'!G205+'Financial Statement3'!G205+'Financial Statement4'!G205</f>
        <v>0</v>
      </c>
      <c r="H204" s="385">
        <f>'Financial Statement1'!H205+'Financial Statement2'!H205+'Financial Statement3'!H205+'Financial Statement4'!H205</f>
        <v>0</v>
      </c>
      <c r="I204" s="385">
        <f>'Financial Statement1'!I205+'Financial Statement2'!I205+'Financial Statement3'!I205+'Financial Statement4'!I205</f>
        <v>0</v>
      </c>
      <c r="J204" s="385">
        <f>'Financial Statement1'!J205+'Financial Statement2'!J205+'Financial Statement3'!J205+'Financial Statement4'!J205</f>
        <v>0</v>
      </c>
      <c r="K204" s="386">
        <f>'Financial Statement1'!K205+'Financial Statement2'!K205+'Financial Statement3'!K205+'Financial Statement4'!K205</f>
        <v>0</v>
      </c>
      <c r="L204" s="382"/>
    </row>
    <row r="205" spans="1:12" s="669" customFormat="1" ht="13.5" customHeight="1" outlineLevel="1">
      <c r="B205" s="377"/>
      <c r="C205" s="898"/>
      <c r="E205" s="940" t="s">
        <v>547</v>
      </c>
      <c r="F205" s="941"/>
      <c r="G205" s="385">
        <f>'Financial Statement1'!G206+'Financial Statement2'!G206+'Financial Statement3'!G206+'Financial Statement4'!G206</f>
        <v>0</v>
      </c>
      <c r="H205" s="385">
        <f>'Financial Statement1'!H206+'Financial Statement2'!H206+'Financial Statement3'!H206+'Financial Statement4'!H206</f>
        <v>0</v>
      </c>
      <c r="I205" s="385">
        <f>'Financial Statement1'!I206+'Financial Statement2'!I206+'Financial Statement3'!I206+'Financial Statement4'!I206</f>
        <v>0</v>
      </c>
      <c r="J205" s="385">
        <f>'Financial Statement1'!J206+'Financial Statement2'!J206+'Financial Statement3'!J206+'Financial Statement4'!J206</f>
        <v>0</v>
      </c>
      <c r="K205" s="386">
        <f>'Financial Statement1'!K206+'Financial Statement2'!K206+'Financial Statement3'!K206+'Financial Statement4'!K206</f>
        <v>0</v>
      </c>
      <c r="L205" s="382"/>
    </row>
    <row r="206" spans="1:12" s="671" customFormat="1" ht="15" customHeight="1">
      <c r="A206" s="669"/>
      <c r="B206" s="670"/>
      <c r="C206" s="898"/>
      <c r="D206" s="918" t="s">
        <v>561</v>
      </c>
      <c r="E206" s="919"/>
      <c r="F206" s="920"/>
      <c r="G206" s="466">
        <f>SUM(G207:G210)</f>
        <v>0</v>
      </c>
      <c r="H206" s="466">
        <f>SUM(H207:H210)</f>
        <v>0</v>
      </c>
      <c r="I206" s="466">
        <f>SUM(I207:I210)</f>
        <v>0</v>
      </c>
      <c r="J206" s="466">
        <f>SUM(J207:J210)</f>
        <v>0</v>
      </c>
      <c r="K206" s="467">
        <f>SUM(K207:K210)</f>
        <v>0</v>
      </c>
      <c r="L206" s="672"/>
    </row>
    <row r="207" spans="1:12" s="669" customFormat="1" ht="15" customHeight="1" outlineLevel="1">
      <c r="B207" s="377"/>
      <c r="C207" s="898"/>
      <c r="D207" s="652"/>
      <c r="E207" s="944" t="s">
        <v>562</v>
      </c>
      <c r="F207" s="945"/>
      <c r="G207" s="468">
        <f>'Financial Statement1'!G208+'Financial Statement2'!G208+'Financial Statement3'!G208+'Financial Statement4'!G208</f>
        <v>0</v>
      </c>
      <c r="H207" s="468">
        <f>'Financial Statement1'!H208+'Financial Statement2'!H208+'Financial Statement3'!H208+'Financial Statement4'!H208</f>
        <v>0</v>
      </c>
      <c r="I207" s="468">
        <f>'Financial Statement1'!I208+'Financial Statement2'!I208+'Financial Statement3'!I208+'Financial Statement4'!I208</f>
        <v>0</v>
      </c>
      <c r="J207" s="468">
        <f>'Financial Statement1'!J208+'Financial Statement2'!J208+'Financial Statement3'!J208+'Financial Statement4'!J208</f>
        <v>0</v>
      </c>
      <c r="K207" s="469">
        <f>'Financial Statement1'!K208+'Financial Statement2'!K208+'Financial Statement3'!K208+'Financial Statement4'!K208</f>
        <v>0</v>
      </c>
      <c r="L207" s="382"/>
    </row>
    <row r="208" spans="1:12" s="669" customFormat="1" ht="15" customHeight="1" outlineLevel="1">
      <c r="B208" s="377"/>
      <c r="C208" s="898"/>
      <c r="D208" s="654"/>
      <c r="E208" s="946" t="s">
        <v>563</v>
      </c>
      <c r="F208" s="947"/>
      <c r="G208" s="470">
        <f>'Financial Statement1'!G209+'Financial Statement2'!G209+'Financial Statement3'!G209+'Financial Statement4'!G209</f>
        <v>0</v>
      </c>
      <c r="H208" s="470">
        <f>'Financial Statement1'!H209+'Financial Statement2'!H209+'Financial Statement3'!H209+'Financial Statement4'!H209</f>
        <v>0</v>
      </c>
      <c r="I208" s="470">
        <f>'Financial Statement1'!I209+'Financial Statement2'!I209+'Financial Statement3'!I209+'Financial Statement4'!I209</f>
        <v>0</v>
      </c>
      <c r="J208" s="470">
        <f>'Financial Statement1'!J209+'Financial Statement2'!J209+'Financial Statement3'!J209+'Financial Statement4'!J209</f>
        <v>0</v>
      </c>
      <c r="K208" s="471">
        <f>'Financial Statement1'!K209+'Financial Statement2'!K209+'Financial Statement3'!K209+'Financial Statement4'!K209</f>
        <v>0</v>
      </c>
      <c r="L208" s="382"/>
    </row>
    <row r="209" spans="1:12" s="669" customFormat="1" ht="15" customHeight="1" outlineLevel="1">
      <c r="B209" s="377"/>
      <c r="C209" s="898"/>
      <c r="D209" s="654"/>
      <c r="E209" s="946" t="s">
        <v>564</v>
      </c>
      <c r="F209" s="947"/>
      <c r="G209" s="470">
        <f>'Financial Statement1'!G210+'Financial Statement2'!G210+'Financial Statement3'!G210+'Financial Statement4'!G210</f>
        <v>0</v>
      </c>
      <c r="H209" s="470">
        <f>'Financial Statement1'!H210+'Financial Statement2'!H210+'Financial Statement3'!H210+'Financial Statement4'!H210</f>
        <v>0</v>
      </c>
      <c r="I209" s="470">
        <f>'Financial Statement1'!I210+'Financial Statement2'!I210+'Financial Statement3'!I210+'Financial Statement4'!I210</f>
        <v>0</v>
      </c>
      <c r="J209" s="470">
        <f>'Financial Statement1'!J210+'Financial Statement2'!J210+'Financial Statement3'!J210+'Financial Statement4'!J210</f>
        <v>0</v>
      </c>
      <c r="K209" s="471">
        <f>'Financial Statement1'!K210+'Financial Statement2'!K210+'Financial Statement3'!K210+'Financial Statement4'!K210</f>
        <v>0</v>
      </c>
      <c r="L209" s="382"/>
    </row>
    <row r="210" spans="1:12" s="669" customFormat="1" ht="15" customHeight="1" outlineLevel="1">
      <c r="B210" s="377"/>
      <c r="C210" s="898"/>
      <c r="D210" s="654"/>
      <c r="E210" s="946" t="s">
        <v>565</v>
      </c>
      <c r="F210" s="947"/>
      <c r="G210" s="470">
        <f>'Financial Statement1'!G211+'Financial Statement2'!G211+'Financial Statement3'!G211+'Financial Statement4'!G211</f>
        <v>0</v>
      </c>
      <c r="H210" s="470">
        <f>'Financial Statement1'!H211+'Financial Statement2'!H211+'Financial Statement3'!H211+'Financial Statement4'!H211</f>
        <v>0</v>
      </c>
      <c r="I210" s="470">
        <f>'Financial Statement1'!I211+'Financial Statement2'!I211+'Financial Statement3'!I211+'Financial Statement4'!I211</f>
        <v>0</v>
      </c>
      <c r="J210" s="470">
        <f>'Financial Statement1'!J211+'Financial Statement2'!J211+'Financial Statement3'!J211+'Financial Statement4'!J211</f>
        <v>0</v>
      </c>
      <c r="K210" s="471">
        <f>'Financial Statement1'!K211+'Financial Statement2'!K211+'Financial Statement3'!K211+'Financial Statement4'!K211</f>
        <v>0</v>
      </c>
      <c r="L210" s="382"/>
    </row>
    <row r="211" spans="1:12" s="671" customFormat="1" ht="15" customHeight="1">
      <c r="B211" s="670"/>
      <c r="C211" s="898"/>
      <c r="D211" s="918" t="s">
        <v>566</v>
      </c>
      <c r="E211" s="919"/>
      <c r="F211" s="920"/>
      <c r="G211" s="387">
        <f>SUM(G212:G214)-G215</f>
        <v>0</v>
      </c>
      <c r="H211" s="387">
        <f t="shared" ref="H211:K211" si="6">SUM(H212:H214)-H215</f>
        <v>0</v>
      </c>
      <c r="I211" s="387">
        <f t="shared" si="6"/>
        <v>0</v>
      </c>
      <c r="J211" s="387">
        <f t="shared" si="6"/>
        <v>0</v>
      </c>
      <c r="K211" s="388">
        <f t="shared" si="6"/>
        <v>0</v>
      </c>
      <c r="L211" s="672"/>
    </row>
    <row r="212" spans="1:12" s="669" customFormat="1" ht="13.5" customHeight="1" outlineLevel="1">
      <c r="B212" s="377"/>
      <c r="C212" s="898"/>
      <c r="D212" s="675"/>
      <c r="E212" s="921" t="s">
        <v>567</v>
      </c>
      <c r="F212" s="922"/>
      <c r="G212" s="468">
        <f>'Financial Statement1'!G213+'Financial Statement2'!G213+'Financial Statement3'!G213+'Financial Statement4'!G213</f>
        <v>0</v>
      </c>
      <c r="H212" s="468">
        <f>'Financial Statement1'!H213+'Financial Statement2'!H213+'Financial Statement3'!H213+'Financial Statement4'!H213</f>
        <v>0</v>
      </c>
      <c r="I212" s="468">
        <f>'Financial Statement1'!I213+'Financial Statement2'!I213+'Financial Statement3'!I213+'Financial Statement4'!I213</f>
        <v>0</v>
      </c>
      <c r="J212" s="468">
        <f>'Financial Statement1'!J213+'Financial Statement2'!J213+'Financial Statement3'!J213+'Financial Statement4'!J213</f>
        <v>0</v>
      </c>
      <c r="K212" s="469">
        <f>'Financial Statement1'!K213+'Financial Statement2'!K213+'Financial Statement3'!K213+'Financial Statement4'!K213</f>
        <v>0</v>
      </c>
      <c r="L212" s="382"/>
    </row>
    <row r="213" spans="1:12" s="669" customFormat="1" ht="13.5" customHeight="1" outlineLevel="1">
      <c r="B213" s="377"/>
      <c r="C213" s="898"/>
      <c r="E213" s="923" t="s">
        <v>568</v>
      </c>
      <c r="F213" s="924"/>
      <c r="G213" s="470">
        <f>'Financial Statement1'!G214+'Financial Statement2'!G214+'Financial Statement3'!G214+'Financial Statement4'!G214</f>
        <v>0</v>
      </c>
      <c r="H213" s="470">
        <f>'Financial Statement1'!H214+'Financial Statement2'!H214+'Financial Statement3'!H214+'Financial Statement4'!H214</f>
        <v>0</v>
      </c>
      <c r="I213" s="470">
        <f>'Financial Statement1'!I214+'Financial Statement2'!I214+'Financial Statement3'!I214+'Financial Statement4'!I214</f>
        <v>0</v>
      </c>
      <c r="J213" s="470">
        <f>'Financial Statement1'!J214+'Financial Statement2'!J214+'Financial Statement3'!J214+'Financial Statement4'!J214</f>
        <v>0</v>
      </c>
      <c r="K213" s="471">
        <f>'Financial Statement1'!K214+'Financial Statement2'!K214+'Financial Statement3'!K214+'Financial Statement4'!K214</f>
        <v>0</v>
      </c>
      <c r="L213" s="382"/>
    </row>
    <row r="214" spans="1:12" s="669" customFormat="1" ht="13.5" customHeight="1" outlineLevel="1">
      <c r="B214" s="377"/>
      <c r="C214" s="898"/>
      <c r="E214" s="923" t="s">
        <v>516</v>
      </c>
      <c r="F214" s="924"/>
      <c r="G214" s="470">
        <f>'Financial Statement1'!G215+'Financial Statement2'!G215+'Financial Statement3'!G215+'Financial Statement4'!G215</f>
        <v>0</v>
      </c>
      <c r="H214" s="470">
        <f>'Financial Statement1'!H215+'Financial Statement2'!H215+'Financial Statement3'!H215+'Financial Statement4'!H215</f>
        <v>0</v>
      </c>
      <c r="I214" s="470">
        <f>'Financial Statement1'!I215+'Financial Statement2'!I215+'Financial Statement3'!I215+'Financial Statement4'!I215</f>
        <v>0</v>
      </c>
      <c r="J214" s="470">
        <f>'Financial Statement1'!J215+'Financial Statement2'!J215+'Financial Statement3'!J215+'Financial Statement4'!J215</f>
        <v>0</v>
      </c>
      <c r="K214" s="471">
        <f>'Financial Statement1'!K215+'Financial Statement2'!K215+'Financial Statement3'!K215+'Financial Statement4'!K215</f>
        <v>0</v>
      </c>
      <c r="L214" s="382"/>
    </row>
    <row r="215" spans="1:12" s="669" customFormat="1" ht="13.5" customHeight="1" outlineLevel="1">
      <c r="B215" s="377"/>
      <c r="C215" s="898"/>
      <c r="E215" s="942" t="s">
        <v>569</v>
      </c>
      <c r="F215" s="943"/>
      <c r="G215" s="470">
        <f>'Financial Statement1'!G216+'Financial Statement2'!G216+'Financial Statement3'!G216+'Financial Statement4'!G216</f>
        <v>0</v>
      </c>
      <c r="H215" s="470">
        <f>'Financial Statement1'!H216+'Financial Statement2'!H216+'Financial Statement3'!H216+'Financial Statement4'!H216</f>
        <v>0</v>
      </c>
      <c r="I215" s="470">
        <f>'Financial Statement1'!I216+'Financial Statement2'!I216+'Financial Statement3'!I216+'Financial Statement4'!I216</f>
        <v>0</v>
      </c>
      <c r="J215" s="470">
        <f>'Financial Statement1'!J216+'Financial Statement2'!J216+'Financial Statement3'!J216+'Financial Statement4'!J216</f>
        <v>0</v>
      </c>
      <c r="K215" s="471">
        <f>'Financial Statement1'!K216+'Financial Statement2'!K216+'Financial Statement3'!K216+'Financial Statement4'!K216</f>
        <v>0</v>
      </c>
      <c r="L215" s="382"/>
    </row>
    <row r="216" spans="1:12" s="671" customFormat="1" ht="15" customHeight="1">
      <c r="A216" s="669"/>
      <c r="B216" s="670"/>
      <c r="C216" s="898"/>
      <c r="D216" s="918" t="s">
        <v>570</v>
      </c>
      <c r="E216" s="919"/>
      <c r="F216" s="920"/>
      <c r="G216" s="466">
        <f>'Financial Statement1'!G217+'Financial Statement2'!G217+'Financial Statement3'!G217+'Financial Statement4'!G217</f>
        <v>0</v>
      </c>
      <c r="H216" s="466">
        <f>'Financial Statement1'!H217+'Financial Statement2'!H217+'Financial Statement3'!H217+'Financial Statement4'!H217</f>
        <v>0</v>
      </c>
      <c r="I216" s="466">
        <f>'Financial Statement1'!I217+'Financial Statement2'!I217+'Financial Statement3'!I217+'Financial Statement4'!I217</f>
        <v>0</v>
      </c>
      <c r="J216" s="466">
        <f>'Financial Statement1'!J217+'Financial Statement2'!J217+'Financial Statement3'!J217+'Financial Statement4'!J217</f>
        <v>0</v>
      </c>
      <c r="K216" s="467">
        <f>'Financial Statement1'!K217+'Financial Statement2'!K217+'Financial Statement3'!K217+'Financial Statement4'!K217</f>
        <v>0</v>
      </c>
      <c r="L216" s="672"/>
    </row>
    <row r="217" spans="1:12" s="671" customFormat="1" ht="15" customHeight="1">
      <c r="B217" s="670"/>
      <c r="C217" s="898"/>
      <c r="D217" s="918" t="s">
        <v>571</v>
      </c>
      <c r="E217" s="919"/>
      <c r="F217" s="920"/>
      <c r="G217" s="387">
        <f>SUM(G218,G222)</f>
        <v>0</v>
      </c>
      <c r="H217" s="387">
        <f>SUM(H218,H222)</f>
        <v>0</v>
      </c>
      <c r="I217" s="387">
        <f>SUM(I218,I222)</f>
        <v>0</v>
      </c>
      <c r="J217" s="387">
        <f>SUM(J218,J222)</f>
        <v>0</v>
      </c>
      <c r="K217" s="388">
        <f>SUM(K218,K222)</f>
        <v>0</v>
      </c>
      <c r="L217" s="672"/>
    </row>
    <row r="218" spans="1:12" s="669" customFormat="1" ht="13.5" customHeight="1" outlineLevel="1">
      <c r="A218" s="671"/>
      <c r="B218" s="377"/>
      <c r="C218" s="898"/>
      <c r="D218" s="675"/>
      <c r="E218" s="921" t="s">
        <v>516</v>
      </c>
      <c r="F218" s="922"/>
      <c r="G218" s="479">
        <f>SUM(G219:G221)</f>
        <v>0</v>
      </c>
      <c r="H218" s="479">
        <f>SUM(H219:H221)</f>
        <v>0</v>
      </c>
      <c r="I218" s="479">
        <f>SUM(I219:I221)</f>
        <v>0</v>
      </c>
      <c r="J218" s="479">
        <f>SUM(J219:J221)</f>
        <v>0</v>
      </c>
      <c r="K218" s="480">
        <f>SUM(K219:K221)</f>
        <v>0</v>
      </c>
      <c r="L218" s="382"/>
    </row>
    <row r="219" spans="1:12" s="669" customFormat="1" ht="13.5" customHeight="1" outlineLevel="1">
      <c r="A219" s="671"/>
      <c r="B219" s="377"/>
      <c r="C219" s="898"/>
      <c r="E219" s="652"/>
      <c r="F219" s="653" t="s">
        <v>549</v>
      </c>
      <c r="G219" s="479">
        <f>'Financial Statement1'!G220+'Financial Statement2'!G220+'Financial Statement3'!G220+'Financial Statement4'!G220</f>
        <v>0</v>
      </c>
      <c r="H219" s="479">
        <f>'Financial Statement1'!H220+'Financial Statement2'!H220+'Financial Statement3'!H220+'Financial Statement4'!H220</f>
        <v>0</v>
      </c>
      <c r="I219" s="479">
        <f>'Financial Statement1'!I220+'Financial Statement2'!I220+'Financial Statement3'!I220+'Financial Statement4'!I220</f>
        <v>0</v>
      </c>
      <c r="J219" s="479">
        <f>'Financial Statement1'!J220+'Financial Statement2'!J220+'Financial Statement3'!J220+'Financial Statement4'!J220</f>
        <v>0</v>
      </c>
      <c r="K219" s="480">
        <f>'Financial Statement1'!K220+'Financial Statement2'!K220+'Financial Statement3'!K220+'Financial Statement4'!K220</f>
        <v>0</v>
      </c>
      <c r="L219" s="382"/>
    </row>
    <row r="220" spans="1:12" s="669" customFormat="1" ht="13.5" customHeight="1" outlineLevel="1">
      <c r="A220" s="671"/>
      <c r="B220" s="377"/>
      <c r="C220" s="898"/>
      <c r="E220" s="654"/>
      <c r="F220" s="655" t="s">
        <v>550</v>
      </c>
      <c r="G220" s="481">
        <f>'Financial Statement1'!G221+'Financial Statement2'!G221+'Financial Statement3'!G221+'Financial Statement4'!G221</f>
        <v>0</v>
      </c>
      <c r="H220" s="481">
        <f>'Financial Statement1'!H221+'Financial Statement2'!H221+'Financial Statement3'!H221+'Financial Statement4'!H221</f>
        <v>0</v>
      </c>
      <c r="I220" s="481">
        <f>'Financial Statement1'!I221+'Financial Statement2'!I221+'Financial Statement3'!I221+'Financial Statement4'!I221</f>
        <v>0</v>
      </c>
      <c r="J220" s="481">
        <f>'Financial Statement1'!J221+'Financial Statement2'!J221+'Financial Statement3'!J221+'Financial Statement4'!J221</f>
        <v>0</v>
      </c>
      <c r="K220" s="482">
        <f>'Financial Statement1'!K221+'Financial Statement2'!K221+'Financial Statement3'!K221+'Financial Statement4'!K221</f>
        <v>0</v>
      </c>
      <c r="L220" s="382"/>
    </row>
    <row r="221" spans="1:12" s="669" customFormat="1" ht="13.5" customHeight="1" outlineLevel="1">
      <c r="A221" s="671"/>
      <c r="B221" s="377"/>
      <c r="C221" s="898"/>
      <c r="E221" s="654"/>
      <c r="F221" s="655" t="s">
        <v>551</v>
      </c>
      <c r="G221" s="481">
        <f>'Financial Statement1'!G222+'Financial Statement2'!G222+'Financial Statement3'!G222+'Financial Statement4'!G222</f>
        <v>0</v>
      </c>
      <c r="H221" s="481">
        <f>'Financial Statement1'!H222+'Financial Statement2'!H222+'Financial Statement3'!H222+'Financial Statement4'!H222</f>
        <v>0</v>
      </c>
      <c r="I221" s="481">
        <f>'Financial Statement1'!I222+'Financial Statement2'!I222+'Financial Statement3'!I222+'Financial Statement4'!I222</f>
        <v>0</v>
      </c>
      <c r="J221" s="481">
        <f>'Financial Statement1'!J222+'Financial Statement2'!J222+'Financial Statement3'!J222+'Financial Statement4'!J222</f>
        <v>0</v>
      </c>
      <c r="K221" s="482">
        <f>'Financial Statement1'!K222+'Financial Statement2'!K222+'Financial Statement3'!K222+'Financial Statement4'!K222</f>
        <v>0</v>
      </c>
      <c r="L221" s="382"/>
    </row>
    <row r="222" spans="1:12" s="669" customFormat="1" ht="13.5" customHeight="1" outlineLevel="1">
      <c r="B222" s="377"/>
      <c r="C222" s="898"/>
      <c r="E222" s="923" t="s">
        <v>170</v>
      </c>
      <c r="F222" s="924"/>
      <c r="G222" s="385">
        <f>'Financial Statement1'!G223+'Financial Statement2'!G223+'Financial Statement3'!G223+'Financial Statement4'!G223</f>
        <v>0</v>
      </c>
      <c r="H222" s="385">
        <f>'Financial Statement1'!H223+'Financial Statement2'!H223+'Financial Statement3'!H223+'Financial Statement4'!H223</f>
        <v>0</v>
      </c>
      <c r="I222" s="385">
        <f>'Financial Statement1'!I223+'Financial Statement2'!I223+'Financial Statement3'!I223+'Financial Statement4'!I223</f>
        <v>0</v>
      </c>
      <c r="J222" s="385">
        <f>'Financial Statement1'!J223+'Financial Statement2'!J223+'Financial Statement3'!J223+'Financial Statement4'!J223</f>
        <v>0</v>
      </c>
      <c r="K222" s="386">
        <f>'Financial Statement1'!K223+'Financial Statement2'!K223+'Financial Statement3'!K223+'Financial Statement4'!K223</f>
        <v>0</v>
      </c>
      <c r="L222" s="382"/>
    </row>
    <row r="223" spans="1:12" s="671" customFormat="1" ht="15" customHeight="1" thickBot="1">
      <c r="A223" s="669"/>
      <c r="B223" s="670"/>
      <c r="C223" s="937"/>
      <c r="D223" s="918" t="s">
        <v>181</v>
      </c>
      <c r="E223" s="919"/>
      <c r="F223" s="920"/>
      <c r="G223" s="474">
        <f>'Financial Statement1'!G224+'Financial Statement2'!G224+'Financial Statement3'!G224+'Financial Statement4'!G224</f>
        <v>0</v>
      </c>
      <c r="H223" s="474">
        <f>'Financial Statement1'!H224+'Financial Statement2'!H224+'Financial Statement3'!H224+'Financial Statement4'!H224</f>
        <v>0</v>
      </c>
      <c r="I223" s="474">
        <f>'Financial Statement1'!I224+'Financial Statement2'!I224+'Financial Statement3'!I224+'Financial Statement4'!I224</f>
        <v>0</v>
      </c>
      <c r="J223" s="474">
        <f>'Financial Statement1'!J224+'Financial Statement2'!J224+'Financial Statement3'!J224+'Financial Statement4'!J224</f>
        <v>0</v>
      </c>
      <c r="K223" s="483">
        <f>'Financial Statement1'!K224+'Financial Statement2'!K224+'Financial Statement3'!K224+'Financial Statement4'!K224</f>
        <v>0</v>
      </c>
      <c r="L223" s="672"/>
    </row>
    <row r="224" spans="1:12" ht="16.5" customHeight="1" thickBot="1">
      <c r="A224" s="671"/>
      <c r="B224" s="649"/>
      <c r="C224" s="925" t="s">
        <v>572</v>
      </c>
      <c r="D224" s="926"/>
      <c r="E224" s="926"/>
      <c r="F224" s="927" t="s">
        <v>557</v>
      </c>
      <c r="G224" s="393">
        <f>SUM(G199,G206,G211,G216:G217,G223)</f>
        <v>0</v>
      </c>
      <c r="H224" s="393">
        <f>SUM(H199,H206,H211,H216:H217,H223)</f>
        <v>0</v>
      </c>
      <c r="I224" s="393">
        <f>SUM(I199,I206,I211,I216:I217,I223)</f>
        <v>0</v>
      </c>
      <c r="J224" s="393">
        <f>SUM(J199,J206,J211,J216:J217,J223)</f>
        <v>0</v>
      </c>
      <c r="K224" s="394">
        <f>SUM(K199,K206,K211,K216:K217,K223)</f>
        <v>0</v>
      </c>
      <c r="L224" s="651"/>
    </row>
    <row r="225" spans="1:12" ht="16.5" customHeight="1" thickBot="1">
      <c r="A225" s="671"/>
      <c r="B225" s="649"/>
      <c r="C225" s="928" t="s">
        <v>573</v>
      </c>
      <c r="D225" s="929"/>
      <c r="E225" s="929"/>
      <c r="F225" s="929" t="s">
        <v>573</v>
      </c>
      <c r="G225" s="452">
        <f>SUM(G196,G224)</f>
        <v>0</v>
      </c>
      <c r="H225" s="452">
        <f>SUM(H196,H224)</f>
        <v>0</v>
      </c>
      <c r="I225" s="452">
        <f>SUM(I196,I224)</f>
        <v>0</v>
      </c>
      <c r="J225" s="452">
        <f>SUM(J196,J224)</f>
        <v>0</v>
      </c>
      <c r="K225" s="453">
        <f>SUM(K196,K224)</f>
        <v>0</v>
      </c>
      <c r="L225" s="651"/>
    </row>
    <row r="226" spans="1:12" ht="13.5" customHeight="1">
      <c r="B226" s="649"/>
      <c r="F226" s="484"/>
      <c r="G226" s="485"/>
      <c r="H226" s="486"/>
      <c r="I226" s="486"/>
      <c r="J226" s="486"/>
      <c r="K226" s="486"/>
      <c r="L226" s="651"/>
    </row>
    <row r="227" spans="1:12" s="669" customFormat="1" ht="15" customHeight="1">
      <c r="B227" s="377"/>
      <c r="C227" s="910" t="s">
        <v>574</v>
      </c>
      <c r="D227" s="911"/>
      <c r="E227" s="911"/>
      <c r="F227" s="911"/>
      <c r="G227" s="487">
        <f>G164-G225</f>
        <v>0</v>
      </c>
      <c r="H227" s="487">
        <f>H164-H225</f>
        <v>0</v>
      </c>
      <c r="I227" s="487">
        <f>I164-I225</f>
        <v>0</v>
      </c>
      <c r="J227" s="487">
        <f>J164-J225</f>
        <v>0</v>
      </c>
      <c r="K227" s="488">
        <f>K164-K225</f>
        <v>0</v>
      </c>
      <c r="L227" s="382"/>
    </row>
    <row r="228" spans="1:12" s="443" customFormat="1" ht="13.5" customHeight="1" thickBot="1">
      <c r="A228" s="671"/>
      <c r="B228" s="649"/>
      <c r="C228" s="650"/>
      <c r="D228" s="650"/>
      <c r="E228" s="650"/>
      <c r="F228" s="489"/>
      <c r="G228" s="490"/>
      <c r="H228" s="491"/>
      <c r="I228" s="491"/>
      <c r="J228" s="491"/>
      <c r="K228" s="491"/>
      <c r="L228" s="651"/>
    </row>
    <row r="229" spans="1:12" s="443" customFormat="1" ht="20.25" thickBot="1">
      <c r="A229" s="650"/>
      <c r="B229" s="649"/>
      <c r="C229" s="912" t="s">
        <v>575</v>
      </c>
      <c r="D229" s="913"/>
      <c r="E229" s="913"/>
      <c r="F229" s="913"/>
      <c r="G229" s="913"/>
      <c r="H229" s="913"/>
      <c r="I229" s="913"/>
      <c r="J229" s="913"/>
      <c r="K229" s="914"/>
      <c r="L229" s="651"/>
    </row>
    <row r="230" spans="1:12" s="443" customFormat="1" ht="16.5" customHeight="1" thickBot="1">
      <c r="A230" s="650"/>
      <c r="B230" s="649"/>
      <c r="C230" s="915" t="s">
        <v>218</v>
      </c>
      <c r="D230" s="916"/>
      <c r="E230" s="916"/>
      <c r="F230" s="917" t="s">
        <v>485</v>
      </c>
      <c r="G230" s="435" t="str">
        <f>G5</f>
        <v>-</v>
      </c>
      <c r="H230" s="435" t="str">
        <f>H5</f>
        <v>-</v>
      </c>
      <c r="I230" s="435" t="str">
        <f>I5</f>
        <v>-</v>
      </c>
      <c r="J230" s="435">
        <f>J5</f>
        <v>0</v>
      </c>
      <c r="K230" s="436">
        <f>K5</f>
        <v>366</v>
      </c>
      <c r="L230" s="651"/>
    </row>
    <row r="231" spans="1:12" s="494" customFormat="1" ht="16.5">
      <c r="A231" s="650"/>
      <c r="B231" s="492"/>
      <c r="C231" s="901" t="s">
        <v>576</v>
      </c>
      <c r="D231" s="902"/>
      <c r="E231" s="902"/>
      <c r="F231" s="902"/>
      <c r="G231" s="902"/>
      <c r="H231" s="902"/>
      <c r="I231" s="902"/>
      <c r="J231" s="902"/>
      <c r="K231" s="903"/>
      <c r="L231" s="493"/>
    </row>
    <row r="232" spans="1:12" s="443" customFormat="1" ht="15" customHeight="1">
      <c r="A232" s="495"/>
      <c r="B232" s="670"/>
      <c r="C232" s="904" t="s">
        <v>577</v>
      </c>
      <c r="D232" s="905"/>
      <c r="E232" s="905"/>
      <c r="F232" s="906"/>
      <c r="G232" s="496"/>
      <c r="H232" s="497" t="str">
        <f>IFERROR((H23-G23)/G23,"-")</f>
        <v>-</v>
      </c>
      <c r="I232" s="497" t="str">
        <f>IFERROR((I23-H23)/H23,"-")</f>
        <v>-</v>
      </c>
      <c r="J232" s="497" t="str">
        <f>IFERROR((J23-I23)/I23,"-")</f>
        <v>-</v>
      </c>
      <c r="K232" s="498" t="str">
        <f>IFERROR((K23-J23)/J23,"-")</f>
        <v>-</v>
      </c>
      <c r="L232" s="672"/>
    </row>
    <row r="233" spans="1:12" s="443" customFormat="1" ht="15" customHeight="1">
      <c r="A233" s="671"/>
      <c r="B233" s="670"/>
      <c r="C233" s="904" t="s">
        <v>578</v>
      </c>
      <c r="D233" s="905"/>
      <c r="E233" s="905"/>
      <c r="F233" s="906"/>
      <c r="G233" s="496"/>
      <c r="H233" s="497" t="str">
        <f>IFERROR(H55/G55-1,"-")</f>
        <v>-</v>
      </c>
      <c r="I233" s="497" t="str">
        <f>IFERROR(I55/H55-1,"-")</f>
        <v>-</v>
      </c>
      <c r="J233" s="497" t="str">
        <f>IFERROR(J55/I55-1,"-")</f>
        <v>-</v>
      </c>
      <c r="K233" s="498" t="str">
        <f>IFERROR(K55/J55-1,"-")</f>
        <v>-</v>
      </c>
      <c r="L233" s="672"/>
    </row>
    <row r="234" spans="1:12" s="443" customFormat="1" ht="15" customHeight="1">
      <c r="A234" s="671"/>
      <c r="B234" s="670"/>
      <c r="C234" s="904" t="s">
        <v>579</v>
      </c>
      <c r="D234" s="905"/>
      <c r="E234" s="905"/>
      <c r="F234" s="906"/>
      <c r="G234" s="496"/>
      <c r="H234" s="497" t="str">
        <f>IFERROR((H92-G92)/G92,"-")</f>
        <v>-</v>
      </c>
      <c r="I234" s="497" t="str">
        <f>IFERROR((I92-H92)/H92,"-")</f>
        <v>-</v>
      </c>
      <c r="J234" s="497" t="str">
        <f>IFERROR((J92-I92)/I92,"-")</f>
        <v>-</v>
      </c>
      <c r="K234" s="498" t="str">
        <f>IFERROR((K92-J92)/J92,"-")</f>
        <v>-</v>
      </c>
      <c r="L234" s="672"/>
    </row>
    <row r="235" spans="1:12" ht="7.5" customHeight="1" thickBot="1">
      <c r="A235" s="671"/>
      <c r="B235" s="649"/>
      <c r="C235" s="898"/>
      <c r="D235" s="899"/>
      <c r="E235" s="899"/>
      <c r="F235" s="899"/>
      <c r="G235" s="899"/>
      <c r="H235" s="899"/>
      <c r="I235" s="899"/>
      <c r="J235" s="899"/>
      <c r="K235" s="900"/>
      <c r="L235" s="651"/>
    </row>
    <row r="236" spans="1:12" s="494" customFormat="1" ht="16.5">
      <c r="A236" s="650"/>
      <c r="B236" s="492"/>
      <c r="C236" s="901" t="s">
        <v>580</v>
      </c>
      <c r="D236" s="902"/>
      <c r="E236" s="902"/>
      <c r="F236" s="902"/>
      <c r="G236" s="902"/>
      <c r="H236" s="902"/>
      <c r="I236" s="902"/>
      <c r="J236" s="902"/>
      <c r="K236" s="903"/>
      <c r="L236" s="493"/>
    </row>
    <row r="237" spans="1:12" s="443" customFormat="1" ht="15" customHeight="1">
      <c r="A237" s="495"/>
      <c r="B237" s="670"/>
      <c r="C237" s="892" t="s">
        <v>581</v>
      </c>
      <c r="D237" s="893"/>
      <c r="E237" s="893"/>
      <c r="F237" s="894"/>
      <c r="G237" s="497" t="str">
        <f>IFERROR(G55/G23,"-")</f>
        <v>-</v>
      </c>
      <c r="H237" s="497" t="str">
        <f>IFERROR(H55/H23,"-")</f>
        <v>-</v>
      </c>
      <c r="I237" s="497" t="str">
        <f>IFERROR(I55/I23,"-")</f>
        <v>-</v>
      </c>
      <c r="J237" s="497" t="str">
        <f>IFERROR(J55/J23,"-")</f>
        <v>-</v>
      </c>
      <c r="K237" s="498" t="str">
        <f>IFERROR(K55/K23,"-")</f>
        <v>-</v>
      </c>
      <c r="L237" s="672"/>
    </row>
    <row r="238" spans="1:12" s="443" customFormat="1" ht="15" customHeight="1">
      <c r="A238" s="671"/>
      <c r="B238" s="670"/>
      <c r="C238" s="907" t="s">
        <v>582</v>
      </c>
      <c r="D238" s="908"/>
      <c r="E238" s="908"/>
      <c r="F238" s="909"/>
      <c r="G238" s="497" t="str">
        <f>IFERROR((G92-G73)/G23,"-")</f>
        <v>-</v>
      </c>
      <c r="H238" s="497" t="str">
        <f>IFERROR((H92-H73)/H23,"-")</f>
        <v>-</v>
      </c>
      <c r="I238" s="497" t="str">
        <f>IFERROR((I92-I73)/I23,"-")</f>
        <v>-</v>
      </c>
      <c r="J238" s="497" t="str">
        <f>IFERROR((J92-J73)/J23,"-")</f>
        <v>-</v>
      </c>
      <c r="K238" s="498" t="str">
        <f>IFERROR((K92-K73)/K23,"-")</f>
        <v>-</v>
      </c>
      <c r="L238" s="672"/>
    </row>
    <row r="239" spans="1:12" s="443" customFormat="1" ht="15" customHeight="1">
      <c r="A239" s="671"/>
      <c r="B239" s="670"/>
      <c r="C239" s="892" t="s">
        <v>583</v>
      </c>
      <c r="D239" s="893"/>
      <c r="E239" s="893"/>
      <c r="F239" s="894"/>
      <c r="G239" s="497" t="str">
        <f>IFERROR((G100-G73)/G23,"-")</f>
        <v>-</v>
      </c>
      <c r="H239" s="497" t="str">
        <f>IFERROR((H100-H73)/H23,"-")</f>
        <v>-</v>
      </c>
      <c r="I239" s="497" t="str">
        <f>IFERROR((I100-I73)/I23,"-")</f>
        <v>-</v>
      </c>
      <c r="J239" s="497" t="str">
        <f>IFERROR((J100-J73)/J23,"-")</f>
        <v>-</v>
      </c>
      <c r="K239" s="498" t="str">
        <f>IFERROR((K100-K73)/K23,"-")</f>
        <v>-</v>
      </c>
      <c r="L239" s="672"/>
    </row>
    <row r="240" spans="1:12" s="443" customFormat="1" ht="15" customHeight="1">
      <c r="A240" s="671"/>
      <c r="B240" s="670"/>
      <c r="C240" s="892" t="s">
        <v>584</v>
      </c>
      <c r="D240" s="893"/>
      <c r="E240" s="893"/>
      <c r="F240" s="894"/>
      <c r="G240" s="497" t="str">
        <f>IFERROR(G65/(G225-G163),"-")</f>
        <v>-</v>
      </c>
      <c r="H240" s="497" t="str">
        <f>IFERROR(H65/(H225-H163),"-")</f>
        <v>-</v>
      </c>
      <c r="I240" s="497" t="str">
        <f>IFERROR(I65/(I225-I163),"-")</f>
        <v>-</v>
      </c>
      <c r="J240" s="497" t="str">
        <f>IFERROR(J65/(J225-J163),"-")</f>
        <v>-</v>
      </c>
      <c r="K240" s="498" t="str">
        <f>IFERROR(K65/(K225-K163),"-")</f>
        <v>-</v>
      </c>
      <c r="L240" s="672"/>
    </row>
    <row r="241" spans="1:12" s="443" customFormat="1" ht="15" customHeight="1">
      <c r="A241" s="671"/>
      <c r="B241" s="670"/>
      <c r="C241" s="892" t="s">
        <v>585</v>
      </c>
      <c r="D241" s="893"/>
      <c r="E241" s="893"/>
      <c r="F241" s="894"/>
      <c r="G241" s="497" t="str">
        <f>IFERROR(G92/G120,"-")</f>
        <v>-</v>
      </c>
      <c r="H241" s="497" t="str">
        <f>IFERROR(H92/H120,"-")</f>
        <v>-</v>
      </c>
      <c r="I241" s="497" t="str">
        <f>IFERROR(I92/I120,"-")</f>
        <v>-</v>
      </c>
      <c r="J241" s="497" t="str">
        <f>IFERROR(J92/J120,"-")</f>
        <v>-</v>
      </c>
      <c r="K241" s="498" t="str">
        <f>IFERROR(K92/K120,"-")</f>
        <v>-</v>
      </c>
      <c r="L241" s="672"/>
    </row>
    <row r="242" spans="1:12" s="443" customFormat="1" ht="15" customHeight="1">
      <c r="A242" s="671"/>
      <c r="B242" s="670"/>
      <c r="C242" s="892" t="s">
        <v>586</v>
      </c>
      <c r="D242" s="893"/>
      <c r="E242" s="893"/>
      <c r="F242" s="894"/>
      <c r="G242" s="497" t="str">
        <f>IFERROR(G92/G225,"-")</f>
        <v>-</v>
      </c>
      <c r="H242" s="497" t="str">
        <f>IFERROR(H92/H225,"-")</f>
        <v>-</v>
      </c>
      <c r="I242" s="497" t="str">
        <f>IFERROR(I92/I225,"-")</f>
        <v>-</v>
      </c>
      <c r="J242" s="497" t="str">
        <f>IFERROR(J92/J225,"-")</f>
        <v>-</v>
      </c>
      <c r="K242" s="498" t="str">
        <f>IFERROR(K92/K225,"-")</f>
        <v>-</v>
      </c>
      <c r="L242" s="672"/>
    </row>
    <row r="243" spans="1:12" ht="7.5" customHeight="1" thickBot="1">
      <c r="A243" s="671"/>
      <c r="B243" s="649"/>
      <c r="C243" s="898"/>
      <c r="D243" s="899"/>
      <c r="E243" s="899"/>
      <c r="F243" s="899"/>
      <c r="G243" s="899"/>
      <c r="H243" s="899"/>
      <c r="I243" s="899"/>
      <c r="J243" s="899"/>
      <c r="K243" s="900"/>
      <c r="L243" s="651"/>
    </row>
    <row r="244" spans="1:12" s="494" customFormat="1" ht="16.5">
      <c r="A244" s="650"/>
      <c r="B244" s="492"/>
      <c r="C244" s="901" t="s">
        <v>587</v>
      </c>
      <c r="D244" s="902"/>
      <c r="E244" s="902"/>
      <c r="F244" s="902"/>
      <c r="G244" s="902"/>
      <c r="H244" s="902"/>
      <c r="I244" s="902"/>
      <c r="J244" s="902"/>
      <c r="K244" s="903"/>
      <c r="L244" s="493"/>
    </row>
    <row r="245" spans="1:12" s="443" customFormat="1" ht="15" customHeight="1">
      <c r="A245" s="495"/>
      <c r="B245" s="670"/>
      <c r="C245" s="892" t="s">
        <v>588</v>
      </c>
      <c r="D245" s="893"/>
      <c r="E245" s="893"/>
      <c r="F245" s="894"/>
      <c r="G245" s="499" t="str">
        <f>IFERROR(G224/G163,"-")</f>
        <v>-</v>
      </c>
      <c r="H245" s="499" t="str">
        <f>IFERROR(H224/H163,"-")</f>
        <v>-</v>
      </c>
      <c r="I245" s="499" t="str">
        <f>IFERROR(I224/I163,"-")</f>
        <v>-</v>
      </c>
      <c r="J245" s="499" t="str">
        <f>IFERROR(J224/J163,"-")</f>
        <v>-</v>
      </c>
      <c r="K245" s="500" t="str">
        <f>IFERROR(K224/K163,"-")</f>
        <v>-</v>
      </c>
      <c r="L245" s="672"/>
    </row>
    <row r="246" spans="1:12" s="443" customFormat="1" ht="15" customHeight="1">
      <c r="A246" s="671"/>
      <c r="B246" s="670"/>
      <c r="C246" s="892" t="s">
        <v>589</v>
      </c>
      <c r="D246" s="893"/>
      <c r="E246" s="893"/>
      <c r="F246" s="894"/>
      <c r="G246" s="499">
        <f>G224-G163</f>
        <v>0</v>
      </c>
      <c r="H246" s="499">
        <f>H224-H163</f>
        <v>0</v>
      </c>
      <c r="I246" s="499">
        <f>I224-I163</f>
        <v>0</v>
      </c>
      <c r="J246" s="499">
        <f>J224-J163</f>
        <v>0</v>
      </c>
      <c r="K246" s="500">
        <f>K224-K163</f>
        <v>0</v>
      </c>
      <c r="L246" s="672"/>
    </row>
    <row r="247" spans="1:12" s="443" customFormat="1" ht="15" customHeight="1">
      <c r="A247" s="671"/>
      <c r="B247" s="670"/>
      <c r="C247" s="892" t="s">
        <v>590</v>
      </c>
      <c r="D247" s="893"/>
      <c r="E247" s="893"/>
      <c r="F247" s="894"/>
      <c r="G247" s="499" t="str">
        <f>IFERROR((G23/G246),"-")</f>
        <v>-</v>
      </c>
      <c r="H247" s="499" t="str">
        <f>IFERROR((H23/H246),"-")</f>
        <v>-</v>
      </c>
      <c r="I247" s="499" t="str">
        <f>IFERROR((I23/I246),"-")</f>
        <v>-</v>
      </c>
      <c r="J247" s="499" t="str">
        <f>IFERROR((J23/J246),"-")</f>
        <v>-</v>
      </c>
      <c r="K247" s="500" t="str">
        <f>IFERROR((K23/K246),"-")</f>
        <v>-</v>
      </c>
      <c r="L247" s="672"/>
    </row>
    <row r="248" spans="1:12" s="443" customFormat="1" ht="15" customHeight="1">
      <c r="A248" s="671"/>
      <c r="B248" s="670"/>
      <c r="C248" s="892" t="s">
        <v>130</v>
      </c>
      <c r="D248" s="893"/>
      <c r="E248" s="893"/>
      <c r="F248" s="894"/>
      <c r="G248" s="499" t="str">
        <f>IFERROR((G224-G223-G206)/G163,"-")</f>
        <v>-</v>
      </c>
      <c r="H248" s="499" t="str">
        <f>IFERROR((H224-H223-H206)/H163,"-")</f>
        <v>-</v>
      </c>
      <c r="I248" s="499" t="str">
        <f>IFERROR((I224-I223-I206)/I163,"-")</f>
        <v>-</v>
      </c>
      <c r="J248" s="499" t="str">
        <f>IFERROR((J224-J223-J206)/J163,"-")</f>
        <v>-</v>
      </c>
      <c r="K248" s="500" t="str">
        <f>IFERROR((K224-K223-K206)/K163,"-")</f>
        <v>-</v>
      </c>
      <c r="L248" s="672"/>
    </row>
    <row r="249" spans="1:12" ht="7.5" customHeight="1" thickBot="1">
      <c r="A249" s="671"/>
      <c r="B249" s="649"/>
      <c r="C249" s="898"/>
      <c r="D249" s="899"/>
      <c r="E249" s="899"/>
      <c r="F249" s="899"/>
      <c r="G249" s="899"/>
      <c r="H249" s="899"/>
      <c r="I249" s="899"/>
      <c r="J249" s="899"/>
      <c r="K249" s="900"/>
      <c r="L249" s="651"/>
    </row>
    <row r="250" spans="1:12" s="494" customFormat="1" ht="16.5">
      <c r="A250" s="650"/>
      <c r="B250" s="492"/>
      <c r="C250" s="901" t="s">
        <v>591</v>
      </c>
      <c r="D250" s="902"/>
      <c r="E250" s="902"/>
      <c r="F250" s="902"/>
      <c r="G250" s="902"/>
      <c r="H250" s="902"/>
      <c r="I250" s="902"/>
      <c r="J250" s="902"/>
      <c r="K250" s="903"/>
      <c r="L250" s="493"/>
    </row>
    <row r="251" spans="1:12" s="443" customFormat="1" ht="15" customHeight="1">
      <c r="A251" s="495"/>
      <c r="B251" s="670"/>
      <c r="C251" s="892" t="s">
        <v>592</v>
      </c>
      <c r="D251" s="893"/>
      <c r="E251" s="893"/>
      <c r="F251" s="894"/>
      <c r="G251" s="499" t="str">
        <f>IFERROR((G26/G206),"-")</f>
        <v>-</v>
      </c>
      <c r="H251" s="499" t="str">
        <f>IFERROR((H26/H206),"-")</f>
        <v>-</v>
      </c>
      <c r="I251" s="499" t="str">
        <f>IFERROR((I26/I206),"-")</f>
        <v>-</v>
      </c>
      <c r="J251" s="499" t="str">
        <f>IFERROR((J26/J206),"-")</f>
        <v>-</v>
      </c>
      <c r="K251" s="500" t="str">
        <f>IFERROR((K26/K206),"-")</f>
        <v>-</v>
      </c>
      <c r="L251" s="672"/>
    </row>
    <row r="252" spans="1:12" s="443" customFormat="1" ht="15" customHeight="1">
      <c r="A252" s="671"/>
      <c r="B252" s="670"/>
      <c r="C252" s="892" t="s">
        <v>593</v>
      </c>
      <c r="D252" s="893"/>
      <c r="E252" s="893"/>
      <c r="F252" s="894"/>
      <c r="G252" s="499" t="str">
        <f>IFERROR(365/G251,"-")</f>
        <v>-</v>
      </c>
      <c r="H252" s="499" t="str">
        <f>IFERROR(365/H251,"-")</f>
        <v>-</v>
      </c>
      <c r="I252" s="499" t="str">
        <f>IFERROR(365/I251,"-")</f>
        <v>-</v>
      </c>
      <c r="J252" s="499" t="str">
        <f>IFERROR(365/J251,"-")</f>
        <v>-</v>
      </c>
      <c r="K252" s="500" t="str">
        <f>IFERROR(365/K251,"-")</f>
        <v>-</v>
      </c>
      <c r="L252" s="672"/>
    </row>
    <row r="253" spans="1:12" s="443" customFormat="1" ht="15" customHeight="1">
      <c r="A253" s="671"/>
      <c r="B253" s="670"/>
      <c r="C253" s="892" t="s">
        <v>594</v>
      </c>
      <c r="D253" s="893"/>
      <c r="E253" s="893"/>
      <c r="F253" s="894"/>
      <c r="G253" s="499" t="str">
        <f>IFERROR(G23/G211,"-")</f>
        <v>-</v>
      </c>
      <c r="H253" s="499" t="str">
        <f>IFERROR(H23/H211,"-")</f>
        <v>-</v>
      </c>
      <c r="I253" s="499" t="str">
        <f>IFERROR(I23/I211,"-")</f>
        <v>-</v>
      </c>
      <c r="J253" s="499" t="str">
        <f>IFERROR(J23/J211,"-")</f>
        <v>-</v>
      </c>
      <c r="K253" s="500" t="str">
        <f>IFERROR(K23/K211,"-")</f>
        <v>-</v>
      </c>
      <c r="L253" s="672"/>
    </row>
    <row r="254" spans="1:12" s="443" customFormat="1" ht="15" customHeight="1">
      <c r="A254" s="671"/>
      <c r="B254" s="670"/>
      <c r="C254" s="892" t="s">
        <v>595</v>
      </c>
      <c r="D254" s="893"/>
      <c r="E254" s="893"/>
      <c r="F254" s="894"/>
      <c r="G254" s="499" t="str">
        <f>IFERROR(365/G253,"-")</f>
        <v>-</v>
      </c>
      <c r="H254" s="499" t="str">
        <f>IFERROR(365/H253,"-")</f>
        <v>-</v>
      </c>
      <c r="I254" s="499" t="str">
        <f>IFERROR(365/I253,"-")</f>
        <v>-</v>
      </c>
      <c r="J254" s="499" t="str">
        <f>IFERROR(365/J253,"-")</f>
        <v>-</v>
      </c>
      <c r="K254" s="500" t="str">
        <f>IFERROR(365/K253,"-")</f>
        <v>-</v>
      </c>
      <c r="L254" s="672"/>
    </row>
    <row r="255" spans="1:12" s="443" customFormat="1" ht="15" customHeight="1">
      <c r="A255" s="671"/>
      <c r="B255" s="670"/>
      <c r="C255" s="892" t="s">
        <v>596</v>
      </c>
      <c r="D255" s="893"/>
      <c r="E255" s="893"/>
      <c r="F255" s="894"/>
      <c r="G255" s="499" t="str">
        <f>IFERROR((G26+G38)/G153,"-")</f>
        <v>-</v>
      </c>
      <c r="H255" s="499" t="str">
        <f>IFERROR((H26+H38)/H153,"-")</f>
        <v>-</v>
      </c>
      <c r="I255" s="499" t="str">
        <f>IFERROR((I26+I38)/I153,"-")</f>
        <v>-</v>
      </c>
      <c r="J255" s="499" t="str">
        <f>IFERROR((J26+J38)/J153,"-")</f>
        <v>-</v>
      </c>
      <c r="K255" s="500" t="str">
        <f>IFERROR((K26+K38)/K153,"-")</f>
        <v>-</v>
      </c>
      <c r="L255" s="672"/>
    </row>
    <row r="256" spans="1:12" s="443" customFormat="1" ht="15" customHeight="1">
      <c r="A256" s="671"/>
      <c r="B256" s="670"/>
      <c r="C256" s="892" t="s">
        <v>597</v>
      </c>
      <c r="D256" s="893"/>
      <c r="E256" s="893"/>
      <c r="F256" s="894"/>
      <c r="G256" s="499" t="str">
        <f>IFERROR(365/G255,"-")</f>
        <v>-</v>
      </c>
      <c r="H256" s="499" t="str">
        <f>IFERROR(365/H255,"-")</f>
        <v>-</v>
      </c>
      <c r="I256" s="499" t="str">
        <f>IFERROR(365/I255,"-")</f>
        <v>-</v>
      </c>
      <c r="J256" s="499" t="str">
        <f>IFERROR(365/J255,"-")</f>
        <v>-</v>
      </c>
      <c r="K256" s="500" t="str">
        <f>IFERROR(365/K255,"-")</f>
        <v>-</v>
      </c>
      <c r="L256" s="672"/>
    </row>
    <row r="257" spans="1:12" s="443" customFormat="1" ht="15" customHeight="1">
      <c r="A257" s="671"/>
      <c r="B257" s="670"/>
      <c r="C257" s="892" t="s">
        <v>598</v>
      </c>
      <c r="D257" s="893"/>
      <c r="E257" s="893"/>
      <c r="F257" s="894"/>
      <c r="G257" s="499" t="str">
        <f>IFERROR(G252+G254-G256,"-")</f>
        <v>-</v>
      </c>
      <c r="H257" s="499" t="str">
        <f>IFERROR(H252+H254-H256,"-")</f>
        <v>-</v>
      </c>
      <c r="I257" s="499" t="str">
        <f>IFERROR(I252+I254-I256,"-")</f>
        <v>-</v>
      </c>
      <c r="J257" s="499" t="str">
        <f>IFERROR(J252+J254-J256,"-")</f>
        <v>-</v>
      </c>
      <c r="K257" s="500" t="str">
        <f>IFERROR(K252+K254-K256,"-")</f>
        <v>-</v>
      </c>
      <c r="L257" s="672"/>
    </row>
    <row r="258" spans="1:12" s="443" customFormat="1" ht="15" customHeight="1">
      <c r="A258" s="671"/>
      <c r="B258" s="670"/>
      <c r="C258" s="892" t="s">
        <v>599</v>
      </c>
      <c r="D258" s="893"/>
      <c r="E258" s="893"/>
      <c r="F258" s="894"/>
      <c r="G258" s="499" t="str">
        <f>IFERROR(G23/(G169-G173),"-")</f>
        <v>-</v>
      </c>
      <c r="H258" s="499" t="str">
        <f>IFERROR(H23/(H169-H173),"-")</f>
        <v>-</v>
      </c>
      <c r="I258" s="499" t="str">
        <f>IFERROR(I23/(I169-I173),"-")</f>
        <v>-</v>
      </c>
      <c r="J258" s="499" t="str">
        <f>IFERROR(J23/(J169-J173),"-")</f>
        <v>-</v>
      </c>
      <c r="K258" s="500" t="str">
        <f>IFERROR(K23/(K169-K173),"-")</f>
        <v>-</v>
      </c>
      <c r="L258" s="672"/>
    </row>
    <row r="259" spans="1:12" s="443" customFormat="1" ht="15" customHeight="1">
      <c r="A259" s="671"/>
      <c r="B259" s="670"/>
      <c r="C259" s="892" t="s">
        <v>600</v>
      </c>
      <c r="D259" s="893"/>
      <c r="E259" s="893"/>
      <c r="F259" s="894"/>
      <c r="G259" s="499" t="str">
        <f>IFERROR(G23/G225,"-")</f>
        <v>-</v>
      </c>
      <c r="H259" s="499" t="str">
        <f>IFERROR(H23/H225,"-")</f>
        <v>-</v>
      </c>
      <c r="I259" s="499" t="str">
        <f>IFERROR(I23/I225,"-")</f>
        <v>-</v>
      </c>
      <c r="J259" s="499" t="str">
        <f>IFERROR(J23/J225,"-")</f>
        <v>-</v>
      </c>
      <c r="K259" s="500" t="str">
        <f>IFERROR(K23/K225,"-")</f>
        <v>-</v>
      </c>
      <c r="L259" s="672"/>
    </row>
    <row r="260" spans="1:12" s="443" customFormat="1" ht="7.5" customHeight="1" thickBot="1">
      <c r="A260" s="671"/>
      <c r="B260" s="670"/>
      <c r="C260" s="898"/>
      <c r="D260" s="899"/>
      <c r="E260" s="899"/>
      <c r="F260" s="899"/>
      <c r="G260" s="899"/>
      <c r="H260" s="899"/>
      <c r="I260" s="899"/>
      <c r="J260" s="899"/>
      <c r="K260" s="900"/>
      <c r="L260" s="672"/>
    </row>
    <row r="261" spans="1:12" s="494" customFormat="1" ht="16.5">
      <c r="A261" s="671"/>
      <c r="B261" s="492"/>
      <c r="C261" s="901" t="s">
        <v>601</v>
      </c>
      <c r="D261" s="902"/>
      <c r="E261" s="902"/>
      <c r="F261" s="902"/>
      <c r="G261" s="902"/>
      <c r="H261" s="902"/>
      <c r="I261" s="902"/>
      <c r="J261" s="902"/>
      <c r="K261" s="903"/>
      <c r="L261" s="493"/>
    </row>
    <row r="262" spans="1:12" s="671" customFormat="1" ht="15" customHeight="1">
      <c r="A262" s="495"/>
      <c r="B262" s="670"/>
      <c r="C262" s="892" t="s">
        <v>602</v>
      </c>
      <c r="D262" s="893"/>
      <c r="E262" s="893"/>
      <c r="F262" s="894"/>
      <c r="G262" s="499" t="str">
        <f>IFERROR(G55/G67,"-")</f>
        <v>-</v>
      </c>
      <c r="H262" s="499" t="str">
        <f>IFERROR(H65/H67,"-")</f>
        <v>-</v>
      </c>
      <c r="I262" s="499" t="str">
        <f>IFERROR(I65/I67,"-")</f>
        <v>-</v>
      </c>
      <c r="J262" s="499" t="str">
        <f>IFERROR(J55/J67,"-")</f>
        <v>-</v>
      </c>
      <c r="K262" s="500" t="str">
        <f>IFERROR(K55/K67,"-")</f>
        <v>-</v>
      </c>
      <c r="L262" s="672"/>
    </row>
    <row r="263" spans="1:12" s="671" customFormat="1" ht="27.75" customHeight="1">
      <c r="B263" s="670"/>
      <c r="C263" s="892" t="s">
        <v>603</v>
      </c>
      <c r="D263" s="893"/>
      <c r="E263" s="893"/>
      <c r="F263" s="894"/>
      <c r="G263" s="501" t="str">
        <f>IF(G145+G153=0,"No Short Term Obligation", G55/(G145+G153))</f>
        <v>No Short Term Obligation</v>
      </c>
      <c r="H263" s="501" t="str">
        <f>IF(H145+H153=0,"No Short Term Obligation", H55/(H145+H153))</f>
        <v>No Short Term Obligation</v>
      </c>
      <c r="I263" s="501" t="str">
        <f>IF(I145+I153=0,"No Short Term Obligation", I55/(I145+I153))</f>
        <v>No Short Term Obligation</v>
      </c>
      <c r="J263" s="501" t="str">
        <f>IF(J145+J153=0,"No Short Term Obligation", J55/(J145+J153))</f>
        <v>No Short Term Obligation</v>
      </c>
      <c r="K263" s="502" t="str">
        <f>IF(K145+K153=0,"No Short Term Obligation", K55/(K145+K153))</f>
        <v>No Short Term Obligation</v>
      </c>
      <c r="L263" s="672"/>
    </row>
    <row r="264" spans="1:12" s="671" customFormat="1" ht="15" customHeight="1">
      <c r="B264" s="670"/>
      <c r="C264" s="892" t="s">
        <v>604</v>
      </c>
      <c r="D264" s="893"/>
      <c r="E264" s="893"/>
      <c r="F264" s="894"/>
      <c r="G264" s="499" t="str">
        <f>IFERROR((G142+G163+#REF!)/G120,"-")</f>
        <v>-</v>
      </c>
      <c r="H264" s="499" t="str">
        <f>IFERROR((H142+H163+#REF!)/H120,"-")</f>
        <v>-</v>
      </c>
      <c r="I264" s="499" t="str">
        <f>IFERROR((I142+I163+#REF!)/I120,"-")</f>
        <v>-</v>
      </c>
      <c r="J264" s="499" t="str">
        <f>IFERROR((J142+J163+#REF!)/J120,"-")</f>
        <v>-</v>
      </c>
      <c r="K264" s="500" t="str">
        <f>IFERROR((K142+K163+#REF!)/K120,"-")</f>
        <v>-</v>
      </c>
      <c r="L264" s="672"/>
    </row>
    <row r="265" spans="1:12" s="671" customFormat="1" ht="40.5" customHeight="1">
      <c r="B265" s="670"/>
      <c r="C265" s="892" t="s">
        <v>605</v>
      </c>
      <c r="D265" s="893"/>
      <c r="E265" s="893"/>
      <c r="F265" s="894"/>
      <c r="G265" s="499" t="str">
        <f>IFERROR((G126+SUM(G145,G153))/(G92+G57),"-")</f>
        <v>-</v>
      </c>
      <c r="H265" s="499" t="str">
        <f>IFERROR((H126+SUM(H145,H153))/(H92+H57),"-")</f>
        <v>-</v>
      </c>
      <c r="I265" s="499" t="str">
        <f>IFERROR((I126+SUM(I145,I153))/(I92+I57),"-")</f>
        <v>-</v>
      </c>
      <c r="J265" s="499" t="str">
        <f>IFERROR((J126+SUM(J145,J153))/(J92+J57),"-")</f>
        <v>-</v>
      </c>
      <c r="K265" s="500" t="str">
        <f>IFERROR((K126+SUM(K145,K153))/(K92+K57),"-")</f>
        <v>-</v>
      </c>
      <c r="L265" s="672"/>
    </row>
    <row r="266" spans="1:12" s="671" customFormat="1" ht="15" customHeight="1">
      <c r="B266" s="670"/>
      <c r="C266" s="892" t="s">
        <v>606</v>
      </c>
      <c r="D266" s="893"/>
      <c r="E266" s="893"/>
      <c r="F266" s="894"/>
      <c r="G266" s="499" t="str">
        <f>IFERROR((SUM(G145,G153,G126))/G120,"-")</f>
        <v>-</v>
      </c>
      <c r="H266" s="499" t="str">
        <f>IFERROR((SUM(H145,H153,H126))/H120,"-")</f>
        <v>-</v>
      </c>
      <c r="I266" s="499" t="str">
        <f>IFERROR((SUM(I145,I153,I126))/I120,"-")</f>
        <v>-</v>
      </c>
      <c r="J266" s="499" t="str">
        <f>IFERROR((SUM(J145,J153,J126))/J120,"-")</f>
        <v>-</v>
      </c>
      <c r="K266" s="500" t="str">
        <f>IFERROR((SUM(K145,K153,K126))/K120,"-")</f>
        <v>-</v>
      </c>
      <c r="L266" s="672"/>
    </row>
    <row r="267" spans="1:12" s="671" customFormat="1" ht="15" customHeight="1" thickBot="1">
      <c r="B267" s="670"/>
      <c r="C267" s="895" t="s">
        <v>607</v>
      </c>
      <c r="D267" s="896"/>
      <c r="E267" s="896"/>
      <c r="F267" s="897"/>
      <c r="G267" s="503" t="str">
        <f>IF((G126+G145+G153)=0,"No Debt", ((G225-(G174+G175)-G194)-(G163-(G145+G153)))/(G126+G145+G153))</f>
        <v>No Debt</v>
      </c>
      <c r="H267" s="503" t="str">
        <f>IF((H126+H145+H153)=0,"No Debt", ((H225-(H174+H175)-H194)-(H163-(H145+H153)))/(H126+H145+H153))</f>
        <v>No Debt</v>
      </c>
      <c r="I267" s="503" t="str">
        <f>IF((I126+I145+I153)=0,"No Debt", ((I225-(I174+I175)-I194)-(I163-(I145+I153)))/(I126+I145+I153))</f>
        <v>No Debt</v>
      </c>
      <c r="J267" s="503" t="str">
        <f>IF((J126+J145+J153)=0,"No Debt", ((J225-(J174+J175)-J194)-(J163-(J145+J153)))/(J126+J145+J153))</f>
        <v>No Debt</v>
      </c>
      <c r="K267" s="504" t="str">
        <f>IF((K126+K145+K153)=0,"No Debt", ((K225-(K174+K175)-K194)-(K163-(K145+K153)))/(K126+K145+K153))</f>
        <v>No Debt</v>
      </c>
      <c r="L267" s="672"/>
    </row>
    <row r="268" spans="1:12" ht="12.75" customHeight="1" thickBot="1">
      <c r="A268" s="671"/>
      <c r="B268" s="660"/>
      <c r="C268" s="430"/>
      <c r="D268" s="430"/>
      <c r="E268" s="430"/>
      <c r="F268" s="505"/>
      <c r="G268" s="430"/>
      <c r="H268" s="430"/>
      <c r="I268" s="430"/>
      <c r="J268" s="430"/>
      <c r="K268" s="430"/>
      <c r="L268" s="506"/>
    </row>
  </sheetData>
  <mergeCells count="253">
    <mergeCell ref="B2:L2"/>
    <mergeCell ref="C4:K4"/>
    <mergeCell ref="C5:F5"/>
    <mergeCell ref="C6:F6"/>
    <mergeCell ref="E20:F20"/>
    <mergeCell ref="D21:F21"/>
    <mergeCell ref="D22:F22"/>
    <mergeCell ref="C23:F23"/>
    <mergeCell ref="C24:K24"/>
    <mergeCell ref="C9:F9"/>
    <mergeCell ref="C8:F8"/>
    <mergeCell ref="C7:F7"/>
    <mergeCell ref="C25:F25"/>
    <mergeCell ref="C10:F10"/>
    <mergeCell ref="D11:F11"/>
    <mergeCell ref="C12:C22"/>
    <mergeCell ref="E12:F12"/>
    <mergeCell ref="D13:D15"/>
    <mergeCell ref="E16:F16"/>
    <mergeCell ref="D17:D19"/>
    <mergeCell ref="E40:F40"/>
    <mergeCell ref="E41:F41"/>
    <mergeCell ref="E42:F42"/>
    <mergeCell ref="C43:F43"/>
    <mergeCell ref="C44:K44"/>
    <mergeCell ref="D45:F45"/>
    <mergeCell ref="D26:F26"/>
    <mergeCell ref="C27:C42"/>
    <mergeCell ref="E27:F27"/>
    <mergeCell ref="D28:D30"/>
    <mergeCell ref="E31:F31"/>
    <mergeCell ref="D32:D33"/>
    <mergeCell ref="E34:F34"/>
    <mergeCell ref="D35:D37"/>
    <mergeCell ref="D38:F38"/>
    <mergeCell ref="E39:F39"/>
    <mergeCell ref="C46:C54"/>
    <mergeCell ref="E46:F46"/>
    <mergeCell ref="E47:F47"/>
    <mergeCell ref="E48:F48"/>
    <mergeCell ref="D49:F49"/>
    <mergeCell ref="E50:F50"/>
    <mergeCell ref="E51:F51"/>
    <mergeCell ref="D52:F52"/>
    <mergeCell ref="E53:F53"/>
    <mergeCell ref="E54:F54"/>
    <mergeCell ref="C55:F55"/>
    <mergeCell ref="C56:K56"/>
    <mergeCell ref="C57:C64"/>
    <mergeCell ref="D57:F57"/>
    <mergeCell ref="D58:F58"/>
    <mergeCell ref="E59:F59"/>
    <mergeCell ref="E60:F60"/>
    <mergeCell ref="D61:F61"/>
    <mergeCell ref="E62:F62"/>
    <mergeCell ref="E63:F63"/>
    <mergeCell ref="D64:F64"/>
    <mergeCell ref="C65:F65"/>
    <mergeCell ref="C66:K66"/>
    <mergeCell ref="C67:C80"/>
    <mergeCell ref="D67:F67"/>
    <mergeCell ref="D68:D71"/>
    <mergeCell ref="E68:F68"/>
    <mergeCell ref="E69:F69"/>
    <mergeCell ref="E70:F70"/>
    <mergeCell ref="E71:F71"/>
    <mergeCell ref="E72:F72"/>
    <mergeCell ref="D73:F73"/>
    <mergeCell ref="D74:D80"/>
    <mergeCell ref="E74:F74"/>
    <mergeCell ref="E75:F75"/>
    <mergeCell ref="E76:F76"/>
    <mergeCell ref="E77:F77"/>
    <mergeCell ref="E78:F78"/>
    <mergeCell ref="E79:F79"/>
    <mergeCell ref="E80:F80"/>
    <mergeCell ref="C87:C89"/>
    <mergeCell ref="E87:F87"/>
    <mergeCell ref="E88:F88"/>
    <mergeCell ref="D89:F89"/>
    <mergeCell ref="C90:C91"/>
    <mergeCell ref="D90:F90"/>
    <mergeCell ref="D91:F91"/>
    <mergeCell ref="C81:F81"/>
    <mergeCell ref="C82:K82"/>
    <mergeCell ref="D83:F83"/>
    <mergeCell ref="C84:F84"/>
    <mergeCell ref="C85:K85"/>
    <mergeCell ref="D86:F86"/>
    <mergeCell ref="E98:F98"/>
    <mergeCell ref="C99:F99"/>
    <mergeCell ref="C100:F100"/>
    <mergeCell ref="C102:K102"/>
    <mergeCell ref="C103:F103"/>
    <mergeCell ref="C104:K104"/>
    <mergeCell ref="C92:F92"/>
    <mergeCell ref="C93:K93"/>
    <mergeCell ref="D94:F94"/>
    <mergeCell ref="C95:F95"/>
    <mergeCell ref="D96:F96"/>
    <mergeCell ref="E97:F97"/>
    <mergeCell ref="E114:F114"/>
    <mergeCell ref="E115:F115"/>
    <mergeCell ref="E116:F116"/>
    <mergeCell ref="E117:F117"/>
    <mergeCell ref="E118:F118"/>
    <mergeCell ref="E119:F119"/>
    <mergeCell ref="C105:K105"/>
    <mergeCell ref="C106:F106"/>
    <mergeCell ref="D107:F107"/>
    <mergeCell ref="C108:C118"/>
    <mergeCell ref="E108:F108"/>
    <mergeCell ref="E109:F109"/>
    <mergeCell ref="E110:F110"/>
    <mergeCell ref="E111:F111"/>
    <mergeCell ref="E112:F112"/>
    <mergeCell ref="D113:F113"/>
    <mergeCell ref="D126:F126"/>
    <mergeCell ref="E127:F127"/>
    <mergeCell ref="E128:F128"/>
    <mergeCell ref="E129:F129"/>
    <mergeCell ref="E130:F130"/>
    <mergeCell ref="E131:F131"/>
    <mergeCell ref="C120:F120"/>
    <mergeCell ref="C121:K121"/>
    <mergeCell ref="C122:F122"/>
    <mergeCell ref="C123:K123"/>
    <mergeCell ref="C124:F124"/>
    <mergeCell ref="C125:F125"/>
    <mergeCell ref="D138:F138"/>
    <mergeCell ref="E139:F139"/>
    <mergeCell ref="E140:F140"/>
    <mergeCell ref="D141:F141"/>
    <mergeCell ref="C142:F142"/>
    <mergeCell ref="C143:K143"/>
    <mergeCell ref="E132:F132"/>
    <mergeCell ref="E133:F133"/>
    <mergeCell ref="D134:F134"/>
    <mergeCell ref="D135:F135"/>
    <mergeCell ref="E136:F136"/>
    <mergeCell ref="E137:F137"/>
    <mergeCell ref="C144:F144"/>
    <mergeCell ref="C145:C162"/>
    <mergeCell ref="D145:F145"/>
    <mergeCell ref="E146:F146"/>
    <mergeCell ref="E147:F147"/>
    <mergeCell ref="E148:F148"/>
    <mergeCell ref="E149:F149"/>
    <mergeCell ref="E150:F150"/>
    <mergeCell ref="E151:F151"/>
    <mergeCell ref="E152:F152"/>
    <mergeCell ref="D159:F159"/>
    <mergeCell ref="E160:F160"/>
    <mergeCell ref="E161:F161"/>
    <mergeCell ref="E162:F162"/>
    <mergeCell ref="C163:F163"/>
    <mergeCell ref="C164:F164"/>
    <mergeCell ref="D153:F153"/>
    <mergeCell ref="E154:F154"/>
    <mergeCell ref="E155:F155"/>
    <mergeCell ref="E156:F156"/>
    <mergeCell ref="E157:F157"/>
    <mergeCell ref="D158:F158"/>
    <mergeCell ref="C165:K165"/>
    <mergeCell ref="C166:K166"/>
    <mergeCell ref="C167:F167"/>
    <mergeCell ref="C168:C195"/>
    <mergeCell ref="D168:F168"/>
    <mergeCell ref="E169:F169"/>
    <mergeCell ref="E173:F173"/>
    <mergeCell ref="E174:F174"/>
    <mergeCell ref="E175:F175"/>
    <mergeCell ref="E176:F176"/>
    <mergeCell ref="D185:F185"/>
    <mergeCell ref="E186:F186"/>
    <mergeCell ref="E190:F190"/>
    <mergeCell ref="D191:F191"/>
    <mergeCell ref="D192:F192"/>
    <mergeCell ref="E193:F193"/>
    <mergeCell ref="E177:F177"/>
    <mergeCell ref="D178:F178"/>
    <mergeCell ref="E179:F179"/>
    <mergeCell ref="E180:F180"/>
    <mergeCell ref="E181:F181"/>
    <mergeCell ref="E182:F182"/>
    <mergeCell ref="E194:F194"/>
    <mergeCell ref="E195:F195"/>
    <mergeCell ref="C196:F196"/>
    <mergeCell ref="C197:K197"/>
    <mergeCell ref="C198:F198"/>
    <mergeCell ref="C199:C223"/>
    <mergeCell ref="D199:F199"/>
    <mergeCell ref="E200:F200"/>
    <mergeCell ref="E203:F203"/>
    <mergeCell ref="E204:F204"/>
    <mergeCell ref="D211:F211"/>
    <mergeCell ref="E212:F212"/>
    <mergeCell ref="E213:F213"/>
    <mergeCell ref="E214:F214"/>
    <mergeCell ref="E215:F215"/>
    <mergeCell ref="D216:F216"/>
    <mergeCell ref="E205:F205"/>
    <mergeCell ref="D206:F206"/>
    <mergeCell ref="E207:F207"/>
    <mergeCell ref="E208:F208"/>
    <mergeCell ref="E209:F209"/>
    <mergeCell ref="E210:F210"/>
    <mergeCell ref="C227:F227"/>
    <mergeCell ref="C229:K229"/>
    <mergeCell ref="C230:F230"/>
    <mergeCell ref="C231:K231"/>
    <mergeCell ref="C232:F232"/>
    <mergeCell ref="C233:F233"/>
    <mergeCell ref="D217:F217"/>
    <mergeCell ref="E218:F218"/>
    <mergeCell ref="E222:F222"/>
    <mergeCell ref="D223:F223"/>
    <mergeCell ref="C224:F224"/>
    <mergeCell ref="C225:F225"/>
    <mergeCell ref="C240:F240"/>
    <mergeCell ref="C241:F241"/>
    <mergeCell ref="C242:F242"/>
    <mergeCell ref="C243:K243"/>
    <mergeCell ref="C244:K244"/>
    <mergeCell ref="C245:F245"/>
    <mergeCell ref="C234:F234"/>
    <mergeCell ref="C235:K235"/>
    <mergeCell ref="C236:K236"/>
    <mergeCell ref="C237:F237"/>
    <mergeCell ref="C238:F238"/>
    <mergeCell ref="C239:F239"/>
    <mergeCell ref="C252:F252"/>
    <mergeCell ref="C253:F253"/>
    <mergeCell ref="C254:F254"/>
    <mergeCell ref="C255:F255"/>
    <mergeCell ref="C256:F256"/>
    <mergeCell ref="C257:F257"/>
    <mergeCell ref="C246:F246"/>
    <mergeCell ref="C247:F247"/>
    <mergeCell ref="C248:F248"/>
    <mergeCell ref="C249:K249"/>
    <mergeCell ref="C250:K250"/>
    <mergeCell ref="C251:F251"/>
    <mergeCell ref="C264:F264"/>
    <mergeCell ref="C265:F265"/>
    <mergeCell ref="C266:F266"/>
    <mergeCell ref="C267:F267"/>
    <mergeCell ref="C258:F258"/>
    <mergeCell ref="C259:F259"/>
    <mergeCell ref="C260:K260"/>
    <mergeCell ref="C261:K261"/>
    <mergeCell ref="C262:F262"/>
    <mergeCell ref="C263:F263"/>
  </mergeCells>
  <conditionalFormatting sqref="G11:I22 G26:I42 G45:I54 G83:K83 G94:K94 G96:K100 G199:I223 G227:K227 G232:K234 G237:K242 G245:K248 G251:K259 G262:K267 G107:I118 G168:I195 K11:K22 K26:K42 K45:K54 G57:K64 G67:K80 G86:K91 G126:K141 G145:K162 K168:K195 K199:K223 K107:K119">
    <cfRule type="expression" dxfId="218" priority="10">
      <formula>G$6=""</formula>
    </cfRule>
  </conditionalFormatting>
  <conditionalFormatting sqref="H119:I119">
    <cfRule type="expression" dxfId="217" priority="8">
      <formula>H$6=""</formula>
    </cfRule>
  </conditionalFormatting>
  <conditionalFormatting sqref="G119">
    <cfRule type="expression" dxfId="216" priority="9">
      <formula>G$6=""</formula>
    </cfRule>
  </conditionalFormatting>
  <conditionalFormatting sqref="J11:J22">
    <cfRule type="expression" dxfId="215" priority="7">
      <formula>J$6=""</formula>
    </cfRule>
  </conditionalFormatting>
  <conditionalFormatting sqref="J26:J42">
    <cfRule type="expression" dxfId="214" priority="6">
      <formula>J$6=""</formula>
    </cfRule>
  </conditionalFormatting>
  <conditionalFormatting sqref="J45:J54">
    <cfRule type="expression" dxfId="213" priority="5">
      <formula>J$6=""</formula>
    </cfRule>
  </conditionalFormatting>
  <conditionalFormatting sqref="J107:J118">
    <cfRule type="expression" dxfId="212" priority="4">
      <formula>J$6=""</formula>
    </cfRule>
  </conditionalFormatting>
  <conditionalFormatting sqref="J119">
    <cfRule type="expression" dxfId="211" priority="3">
      <formula>J$6=""</formula>
    </cfRule>
  </conditionalFormatting>
  <conditionalFormatting sqref="J168:J195">
    <cfRule type="expression" dxfId="210" priority="2">
      <formula>J$6=""</formula>
    </cfRule>
  </conditionalFormatting>
  <conditionalFormatting sqref="J199:J223">
    <cfRule type="expression" dxfId="209" priority="1">
      <formula>J$6=""</formula>
    </cfRule>
  </conditionalFormatting>
  <dataValidations count="3">
    <dataValidation type="list" allowBlank="1" showInputMessage="1" showErrorMessage="1" sqref="G6:K6" xr:uid="{D75B96C9-7283-4FF6-A39F-38CAEDC9398A}">
      <formula1>"Audited,Unaudited,Provisional,Projection"</formula1>
    </dataValidation>
    <dataValidation type="list" allowBlank="1" showInputMessage="1" showErrorMessage="1" sqref="K3" xr:uid="{18203E3B-A62B-4E2C-AC9D-25D0FFD7EA02}">
      <formula1>"Actuals, Thousands, Lakhs, Millions, Crores"</formula1>
    </dataValidation>
    <dataValidation type="list" allowBlank="1" showInputMessage="1" showErrorMessage="1" sqref="G8:K8" xr:uid="{EA541E04-4BC0-47AC-942F-C95A3D1B6D76}">
      <formula1>"Material Qualification,Unqualified,No opinion / Unknown"</formula1>
    </dataValidation>
  </dataValidations>
  <pageMargins left="0.7" right="0.7" top="0.75" bottom="0.75" header="0.3" footer="0.3"/>
  <pageSetup paperSize="9" scale="46" fitToHeight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1C1A-7695-41E2-80FD-68843C832D71}">
  <sheetPr codeName="Sheet4"/>
  <dimension ref="L1:AK1"/>
  <sheetViews>
    <sheetView showGridLines="0" workbookViewId="0">
      <selection activeCell="M2" sqref="M2"/>
    </sheetView>
  </sheetViews>
  <sheetFormatPr defaultColWidth="7.75" defaultRowHeight="15"/>
  <cols>
    <col min="1" max="1" width="2.125" style="251" customWidth="1"/>
    <col min="2" max="10" width="7.75" style="251"/>
    <col min="11" max="11" width="3" style="251" customWidth="1"/>
    <col min="12" max="12" width="4.875" style="251" customWidth="1"/>
    <col min="13" max="13" width="3" style="251" customWidth="1"/>
    <col min="14" max="14" width="61.25" style="251" customWidth="1"/>
    <col min="15" max="17" width="3" style="251" customWidth="1"/>
    <col min="18" max="18" width="4.875" style="252" customWidth="1"/>
    <col min="19" max="20" width="6.125" style="252" bestFit="1" customWidth="1"/>
    <col min="21" max="21" width="8" style="252" customWidth="1"/>
    <col min="22" max="37" width="8" style="253" customWidth="1"/>
    <col min="38" max="16384" width="7.75" style="251"/>
  </cols>
  <sheetData>
    <row r="1" spans="12:18">
      <c r="L1" s="297"/>
      <c r="M1" s="297" t="s">
        <v>337</v>
      </c>
      <c r="N1" s="297"/>
      <c r="O1" s="297"/>
      <c r="P1" s="297"/>
      <c r="Q1" s="297"/>
      <c r="R1" s="29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A875-C627-437F-BBBC-D4A76CEC136B}">
  <sheetPr codeName="Sheet3"/>
  <dimension ref="B1"/>
  <sheetViews>
    <sheetView showGridLines="0" workbookViewId="0">
      <selection activeCell="C2" sqref="C2"/>
    </sheetView>
  </sheetViews>
  <sheetFormatPr defaultColWidth="7.75" defaultRowHeight="14.25"/>
  <cols>
    <col min="1" max="1" width="1.5" style="299" customWidth="1"/>
    <col min="2" max="2" width="22.5" style="299" customWidth="1"/>
    <col min="3" max="3" width="12" style="299" customWidth="1"/>
    <col min="4" max="4" width="7.625" style="299" customWidth="1"/>
    <col min="5" max="5" width="12" style="299" customWidth="1"/>
    <col min="6" max="6" width="7.625" style="299" customWidth="1"/>
    <col min="7" max="7" width="12" style="299" customWidth="1"/>
    <col min="8" max="8" width="7.625" style="299" customWidth="1"/>
    <col min="9" max="16384" width="7.75" style="299"/>
  </cols>
  <sheetData>
    <row r="1" spans="2:2" ht="9" customHeight="1">
      <c r="B1" s="299" t="s">
        <v>337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5BD3052-5538-4CA7-B6E7-9A535CBFC51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Business Profile</vt:lpstr>
      <vt:lpstr>ROC</vt:lpstr>
      <vt:lpstr>GST</vt:lpstr>
      <vt:lpstr>KYC</vt:lpstr>
      <vt:lpstr>ABB</vt:lpstr>
      <vt:lpstr>Eligibility Calculation Sheet</vt:lpstr>
      <vt:lpstr>Financial Statement Combined</vt:lpstr>
      <vt:lpstr>NC Banking Rating</vt:lpstr>
      <vt:lpstr>Banking Snapshot</vt:lpstr>
      <vt:lpstr>Daily-Balance</vt:lpstr>
      <vt:lpstr>Analysis</vt:lpstr>
      <vt:lpstr>Transaction-Analysis</vt:lpstr>
      <vt:lpstr>ITR Details</vt:lpstr>
      <vt:lpstr>Cash Flow</vt:lpstr>
      <vt:lpstr>Ratio Sheet-Combined</vt:lpstr>
      <vt:lpstr>Financial Statement1</vt:lpstr>
      <vt:lpstr>Ratio Sheet 1</vt:lpstr>
      <vt:lpstr>Financial Statement2</vt:lpstr>
      <vt:lpstr>Ratio Sheet 2</vt:lpstr>
      <vt:lpstr>Financial Statement3</vt:lpstr>
      <vt:lpstr>Ratio Sheet 3</vt:lpstr>
      <vt:lpstr>Financial Statement4</vt:lpstr>
      <vt:lpstr>Ratio Sheet 4</vt:lpstr>
      <vt:lpstr>Banking - Savings</vt:lpstr>
      <vt:lpstr>Banking - Current</vt:lpstr>
      <vt:lpstr>Banking - CC</vt:lpstr>
      <vt:lpstr>Loan Details</vt:lpstr>
      <vt:lpstr>RTR Details</vt:lpstr>
      <vt:lpstr>NC-RTR</vt:lpstr>
      <vt:lpstr>Amortisation chart</vt:lpstr>
      <vt:lpstr>Queries</vt:lpstr>
      <vt:lpstr>Verification Check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Mahesh Shetty</cp:lastModifiedBy>
  <cp:lastPrinted>2018-09-24T09:57:58Z</cp:lastPrinted>
  <dcterms:created xsi:type="dcterms:W3CDTF">2012-09-25T04:47:56Z</dcterms:created>
  <dcterms:modified xsi:type="dcterms:W3CDTF">2020-11-17T13:30:39Z</dcterms:modified>
</cp:coreProperties>
</file>