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hp laptop\Vikram D Drive - HP\Projects\ICICI Credit Summation\"/>
    </mc:Choice>
  </mc:AlternateContent>
  <xr:revisionPtr revIDLastSave="0" documentId="13_ncr:1_{645ADAA4-41E2-4A19-9582-FE4D285DB254}" xr6:coauthVersionLast="47" xr6:coauthVersionMax="47" xr10:uidLastSave="{00000000-0000-0000-0000-000000000000}"/>
  <bookViews>
    <workbookView xWindow="-120" yWindow="-120" windowWidth="20730" windowHeight="11040" tabRatio="926" firstSheet="20" activeTab="27" xr2:uid="{00000000-000D-0000-FFFF-FFFF00000000}"/>
  </bookViews>
  <sheets>
    <sheet name="NC QC" sheetId="40" state="hidden" r:id="rId1"/>
    <sheet name="Instructions" sheetId="38" state="hidden" r:id="rId2"/>
    <sheet name="Sheet Index" sheetId="33" state="hidden" r:id="rId3"/>
    <sheet name="Documents Available &amp; Analysis" sheetId="35" r:id="rId4"/>
    <sheet name="Business Profile" sheetId="23" r:id="rId5"/>
    <sheet name="GST" sheetId="42" r:id="rId6"/>
    <sheet name="ROC" sheetId="41" r:id="rId7"/>
    <sheet name="ITR Verification" sheetId="24" r:id="rId8"/>
    <sheet name="ROC Verification" sheetId="25" state="hidden" r:id="rId9"/>
    <sheet name="KYC details &amp; Verification" sheetId="27" r:id="rId10"/>
    <sheet name="GST Input Sheet" sheetId="26" state="hidden" r:id="rId11"/>
    <sheet name="Input-Loan Product and details" sheetId="1" r:id="rId12"/>
    <sheet name="Financials_Applicant 1" sheetId="12" r:id="rId13"/>
    <sheet name="Financial Ratios-1" sheetId="43" state="hidden" r:id="rId14"/>
    <sheet name="Financials_Applicant 2" sheetId="13" r:id="rId15"/>
    <sheet name="Financial Ratios-2" sheetId="49" state="hidden" r:id="rId16"/>
    <sheet name="Financials_Applicant 3" sheetId="14" r:id="rId17"/>
    <sheet name="Financial Ratios-3" sheetId="50" state="hidden" r:id="rId18"/>
    <sheet name="Financials_Applicant 4" sheetId="15" r:id="rId19"/>
    <sheet name="Financial Ratios-4" sheetId="51" state="hidden" r:id="rId20"/>
    <sheet name="Financials_Applicant 5" sheetId="37" r:id="rId21"/>
    <sheet name="Financial Ratios-5" sheetId="52" state="hidden" r:id="rId22"/>
    <sheet name="Financials - combined" sheetId="16" r:id="rId23"/>
    <sheet name="Masters" sheetId="11" state="hidden" r:id="rId24"/>
    <sheet name="RAAC &amp; NFA Master" sheetId="32" state="hidden" r:id="rId25"/>
    <sheet name="Analysis-Debit" sheetId="28" state="hidden" r:id="rId26"/>
    <sheet name="Analysis-Credit" sheetId="29" state="hidden" r:id="rId27"/>
    <sheet name="Banking_Analysis" sheetId="9" r:id="rId28"/>
    <sheet name="Margins" sheetId="31" state="hidden" r:id="rId29"/>
    <sheet name="GST Margins" sheetId="19" state="hidden" r:id="rId30"/>
    <sheet name="Banking 1" sheetId="54" state="hidden" r:id="rId31"/>
    <sheet name="Banking 2" sheetId="55" state="hidden" r:id="rId32"/>
    <sheet name="Banking 3" sheetId="56" state="hidden" r:id="rId33"/>
    <sheet name="Banking 4" sheetId="57" state="hidden" r:id="rId34"/>
    <sheet name="Banking 5" sheetId="58" state="hidden" r:id="rId35"/>
    <sheet name="Banking 6" sheetId="59" state="hidden" r:id="rId36"/>
    <sheet name="Obligation &amp; Repayment track" sheetId="30" r:id="rId37"/>
    <sheet name="Form 26 AS" sheetId="39" r:id="rId38"/>
    <sheet name="Banking_Product" sheetId="4" state="hidden" r:id="rId39"/>
    <sheet name="Normal &amp; CGTMSE Eligibility" sheetId="8" r:id="rId40"/>
    <sheet name="GST Sheet" sheetId="17" state="hidden" r:id="rId41"/>
    <sheet name="Output" sheetId="2" state="hidden" r:id="rId42"/>
    <sheet name="CGTMSE Scorecard" sheetId="22" state="hidden" r:id="rId43"/>
  </sheets>
  <externalReferences>
    <externalReference r:id="rId44"/>
    <externalReference r:id="rId45"/>
    <externalReference r:id="rId46"/>
  </externalReferences>
  <definedNames>
    <definedName name="_xlnm._FilterDatabase" localSheetId="29" hidden="1">'GST Margins'!$A$1:$I$139</definedName>
    <definedName name="_xlnm._FilterDatabase" localSheetId="24" hidden="1">'RAAC &amp; NFA Master'!$A$2:$M$58</definedName>
    <definedName name="A">'[1]Banking product- Eligibility'!$IV$5</definedName>
    <definedName name="B">'[1]Banking product- Eligibility'!$IV$13</definedName>
    <definedName name="bb" localSheetId="14">#REF!</definedName>
    <definedName name="bb" localSheetId="16">#REF!</definedName>
    <definedName name="bb" localSheetId="18">#REF!</definedName>
    <definedName name="bb" localSheetId="20">#REF!</definedName>
    <definedName name="bb" localSheetId="24">#REF!</definedName>
    <definedName name="bb">#REF!</definedName>
    <definedName name="DailyBal">'[2]2.Daily-Balance'!$B$3:$AG$14</definedName>
    <definedName name="Excel_BuiltIn_Print_Area_1">"$#REF!.$A$2:$F$25"</definedName>
    <definedName name="Excel_BuiltIn_Print_Area_2">"$#REF!.$A$1:$G$114"</definedName>
    <definedName name="lessthan3">'[3]Credit Summation'!$B$31</definedName>
    <definedName name="one" localSheetId="14">#REF!</definedName>
    <definedName name="one" localSheetId="16">#REF!</definedName>
    <definedName name="one" localSheetId="18">#REF!</definedName>
    <definedName name="one" localSheetId="20">#REF!</definedName>
    <definedName name="one" localSheetId="24">#REF!</definedName>
    <definedName name="one">#REF!</definedName>
    <definedName name="p">'[1]Banking product- Eligibility'!$IV$15</definedName>
    <definedName name="_xlnm.Print_Area" localSheetId="22">'Financials - combined'!$A$1:$I$108</definedName>
    <definedName name="Q">'[1]Banking product- Eligibility'!$IV$16</definedName>
    <definedName name="saurabh" localSheetId="14">#REF!</definedName>
    <definedName name="saurabh" localSheetId="16">#REF!</definedName>
    <definedName name="saurabh" localSheetId="18">#REF!</definedName>
    <definedName name="saurabh" localSheetId="20">#REF!</definedName>
    <definedName name="saurabh" localSheetId="24">#REF!</definedName>
    <definedName name="saurabh">#REF!</definedName>
    <definedName name="two" localSheetId="14">#REF!</definedName>
    <definedName name="two" localSheetId="16">#REF!</definedName>
    <definedName name="two" localSheetId="18">#REF!</definedName>
    <definedName name="two" localSheetId="20">#REF!</definedName>
    <definedName name="two" localSheetId="24">#REF!</definedName>
    <definedName name="two">#REF!</definedName>
    <definedName name="w" localSheetId="14">#REF!</definedName>
    <definedName name="w" localSheetId="16">#REF!</definedName>
    <definedName name="w" localSheetId="18">#REF!</definedName>
    <definedName name="w" localSheetId="20">#REF!</definedName>
    <definedName name="w" localSheetId="24">#REF!</definedName>
    <definedName name="w">#REF!</definedName>
    <definedName name="Zer" localSheetId="14">#REF!</definedName>
    <definedName name="Zer" localSheetId="16">#REF!</definedName>
    <definedName name="Zer" localSheetId="18">#REF!</definedName>
    <definedName name="Zer" localSheetId="20">#REF!</definedName>
    <definedName name="Zer" localSheetId="24">#REF!</definedName>
    <definedName name="Zer">#REF!</definedName>
    <definedName name="zero" localSheetId="14">#REF!</definedName>
    <definedName name="zero" localSheetId="16">#REF!</definedName>
    <definedName name="zero" localSheetId="18">#REF!</definedName>
    <definedName name="zero" localSheetId="20">#REF!</definedName>
    <definedName name="zero" localSheetId="24">#REF!</definedName>
    <definedName name="zero">#REF!</definedName>
    <definedName name="Zero1">'[3]Credit Summation'!$II$12</definedName>
    <definedName name="Zero2">'[3]Credit Summation'!$II$13</definedName>
    <definedName name="Zero3">'[3]Credit Summation'!$II$14</definedName>
    <definedName name="zerototal" localSheetId="14">#REF!</definedName>
    <definedName name="zerototal" localSheetId="16">#REF!</definedName>
    <definedName name="zerototal" localSheetId="18">#REF!</definedName>
    <definedName name="zerototal" localSheetId="20">#REF!</definedName>
    <definedName name="zerototal" localSheetId="24">#REF!</definedName>
    <definedName name="zero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2" i="59" l="1"/>
  <c r="L22" i="59"/>
  <c r="K22" i="59"/>
  <c r="J22" i="59"/>
  <c r="I22" i="59"/>
  <c r="H22" i="59"/>
  <c r="G22" i="59"/>
  <c r="F22" i="59"/>
  <c r="E22" i="59"/>
  <c r="D22" i="59"/>
  <c r="C22" i="59"/>
  <c r="B22" i="59"/>
  <c r="M21" i="59"/>
  <c r="L21" i="59"/>
  <c r="K21" i="59"/>
  <c r="J21" i="59"/>
  <c r="I21" i="59"/>
  <c r="H21" i="59"/>
  <c r="G21" i="59"/>
  <c r="F21" i="59"/>
  <c r="E21" i="59"/>
  <c r="D21" i="59"/>
  <c r="C21" i="59"/>
  <c r="B21" i="59"/>
  <c r="M22" i="58"/>
  <c r="L22" i="58"/>
  <c r="K22" i="58"/>
  <c r="J22" i="58"/>
  <c r="I22" i="58"/>
  <c r="H22" i="58"/>
  <c r="G22" i="58"/>
  <c r="F22" i="58"/>
  <c r="E22" i="58"/>
  <c r="D22" i="58"/>
  <c r="C22" i="58"/>
  <c r="B22" i="58"/>
  <c r="M21" i="58"/>
  <c r="L21" i="58"/>
  <c r="K21" i="58"/>
  <c r="J21" i="58"/>
  <c r="I21" i="58"/>
  <c r="H21" i="58"/>
  <c r="G21" i="58"/>
  <c r="F21" i="58"/>
  <c r="E21" i="58"/>
  <c r="D21" i="58"/>
  <c r="C21" i="58"/>
  <c r="B21" i="58"/>
  <c r="M22" i="57"/>
  <c r="L22" i="57"/>
  <c r="K22" i="57"/>
  <c r="J22" i="57"/>
  <c r="I22" i="57"/>
  <c r="H22" i="57"/>
  <c r="G22" i="57"/>
  <c r="F22" i="57"/>
  <c r="E22" i="57"/>
  <c r="D22" i="57"/>
  <c r="C22" i="57"/>
  <c r="B22" i="57"/>
  <c r="M21" i="57"/>
  <c r="L21" i="57"/>
  <c r="K21" i="57"/>
  <c r="J21" i="57"/>
  <c r="I21" i="57"/>
  <c r="H21" i="57"/>
  <c r="G21" i="57"/>
  <c r="F21" i="57"/>
  <c r="E21" i="57"/>
  <c r="D21" i="57"/>
  <c r="C21" i="57"/>
  <c r="B21" i="57"/>
  <c r="M22" i="56"/>
  <c r="L22" i="56"/>
  <c r="K22" i="56"/>
  <c r="J22" i="56"/>
  <c r="I22" i="56"/>
  <c r="H22" i="56"/>
  <c r="G22" i="56"/>
  <c r="F22" i="56"/>
  <c r="E22" i="56"/>
  <c r="D22" i="56"/>
  <c r="C22" i="56"/>
  <c r="B22" i="56"/>
  <c r="M21" i="56"/>
  <c r="L21" i="56"/>
  <c r="K21" i="56"/>
  <c r="J21" i="56"/>
  <c r="I21" i="56"/>
  <c r="H21" i="56"/>
  <c r="G21" i="56"/>
  <c r="F21" i="56"/>
  <c r="E21" i="56"/>
  <c r="D21" i="56"/>
  <c r="C21" i="56"/>
  <c r="B21" i="56"/>
  <c r="M22" i="55"/>
  <c r="L22" i="55"/>
  <c r="K22" i="55"/>
  <c r="J22" i="55"/>
  <c r="I22" i="55"/>
  <c r="H22" i="55"/>
  <c r="G22" i="55"/>
  <c r="F22" i="55"/>
  <c r="E22" i="55"/>
  <c r="D22" i="55"/>
  <c r="C22" i="55"/>
  <c r="B22" i="55"/>
  <c r="M21" i="55"/>
  <c r="L21" i="55"/>
  <c r="K21" i="55"/>
  <c r="J21" i="55"/>
  <c r="I21" i="55"/>
  <c r="H21" i="55"/>
  <c r="G21" i="55"/>
  <c r="F21" i="55"/>
  <c r="E21" i="55"/>
  <c r="D21" i="55"/>
  <c r="C21" i="55"/>
  <c r="B21" i="55"/>
  <c r="C22" i="54"/>
  <c r="D22" i="54"/>
  <c r="E22" i="54"/>
  <c r="F22" i="54"/>
  <c r="G22" i="54"/>
  <c r="H22" i="54"/>
  <c r="I22" i="54"/>
  <c r="J22" i="54"/>
  <c r="K22" i="54"/>
  <c r="L22" i="54"/>
  <c r="M22" i="54"/>
  <c r="C21" i="54"/>
  <c r="D21" i="54"/>
  <c r="E21" i="54"/>
  <c r="F21" i="54"/>
  <c r="G21" i="54"/>
  <c r="H21" i="54"/>
  <c r="I21" i="54"/>
  <c r="J21" i="54"/>
  <c r="K21" i="54"/>
  <c r="L21" i="54"/>
  <c r="M21" i="54"/>
  <c r="B22" i="54"/>
  <c r="B21" i="54"/>
  <c r="B7" i="54"/>
  <c r="H21" i="9"/>
  <c r="I21" i="9"/>
  <c r="J21" i="9"/>
  <c r="K21" i="9"/>
  <c r="L21" i="9"/>
  <c r="M21" i="9"/>
  <c r="N21" i="9"/>
  <c r="O21" i="9"/>
  <c r="P21" i="9"/>
  <c r="Q21" i="9"/>
  <c r="R21" i="9"/>
  <c r="S21" i="9"/>
  <c r="T21" i="9"/>
  <c r="U21" i="9"/>
  <c r="V21" i="9"/>
  <c r="W21" i="9"/>
  <c r="X21" i="9"/>
  <c r="Y21" i="9"/>
  <c r="Z21" i="9"/>
  <c r="AA21" i="9"/>
  <c r="AB21" i="9"/>
  <c r="AC21" i="9"/>
  <c r="AD21" i="9"/>
  <c r="AE21" i="9"/>
  <c r="AF21" i="9"/>
  <c r="AG21" i="9"/>
  <c r="AH21" i="9"/>
  <c r="AI21" i="9"/>
  <c r="AJ21" i="9"/>
  <c r="AK21" i="9"/>
  <c r="AL21" i="9"/>
  <c r="AM21" i="9"/>
  <c r="AN21" i="9"/>
  <c r="AO21" i="9"/>
  <c r="AP21" i="9"/>
  <c r="AQ21" i="9"/>
  <c r="AR21" i="9"/>
  <c r="AS21" i="9"/>
  <c r="AT21" i="9"/>
  <c r="AU21" i="9"/>
  <c r="AV21" i="9"/>
  <c r="AW21" i="9"/>
  <c r="AX21" i="9"/>
  <c r="AY21" i="9"/>
  <c r="AZ21" i="9"/>
  <c r="BA21" i="9"/>
  <c r="BB21" i="9"/>
  <c r="BC21" i="9"/>
  <c r="BD21" i="9"/>
  <c r="BE21" i="9"/>
  <c r="BF21" i="9"/>
  <c r="BG21" i="9"/>
  <c r="BH21" i="9"/>
  <c r="BI21" i="9"/>
  <c r="BJ21" i="9"/>
  <c r="BK21" i="9"/>
  <c r="BL21" i="9"/>
  <c r="BM21" i="9"/>
  <c r="BN21" i="9"/>
  <c r="BO21" i="9"/>
  <c r="BP21" i="9"/>
  <c r="BQ21" i="9"/>
  <c r="BR21" i="9"/>
  <c r="BS21" i="9"/>
  <c r="BT21" i="9"/>
  <c r="BU21" i="9"/>
  <c r="F21" i="9"/>
  <c r="Z3" i="59"/>
  <c r="Z2" i="59"/>
  <c r="Z3" i="58"/>
  <c r="Z2" i="58"/>
  <c r="Z3" i="57"/>
  <c r="Z2" i="57"/>
  <c r="Z3" i="56"/>
  <c r="Z2" i="56"/>
  <c r="Z3" i="55"/>
  <c r="Z2" i="55"/>
  <c r="Z3" i="54"/>
  <c r="Z2" i="54"/>
  <c r="Z2" i="52"/>
  <c r="Z2" i="51"/>
  <c r="Z2" i="50"/>
  <c r="Z2" i="49"/>
  <c r="Z2" i="43"/>
  <c r="B3" i="54"/>
  <c r="B2" i="58"/>
  <c r="C2" i="58"/>
  <c r="D2" i="58"/>
  <c r="E2" i="58"/>
  <c r="F2" i="58"/>
  <c r="G2" i="58"/>
  <c r="H2" i="58"/>
  <c r="I2" i="58"/>
  <c r="J2" i="58"/>
  <c r="K2" i="58"/>
  <c r="L2" i="58"/>
  <c r="M2" i="58"/>
  <c r="B3" i="58"/>
  <c r="C3" i="58"/>
  <c r="D3" i="58"/>
  <c r="E3" i="58"/>
  <c r="F3" i="58"/>
  <c r="G3" i="58"/>
  <c r="H3" i="58"/>
  <c r="I3" i="58"/>
  <c r="J3" i="58"/>
  <c r="K3" i="58"/>
  <c r="L3" i="58"/>
  <c r="M3" i="58"/>
  <c r="C2" i="59"/>
  <c r="D2" i="59"/>
  <c r="E2" i="59"/>
  <c r="F2" i="59"/>
  <c r="G2" i="59"/>
  <c r="H2" i="59"/>
  <c r="I2" i="59"/>
  <c r="J2" i="59"/>
  <c r="K2" i="59"/>
  <c r="L2" i="59"/>
  <c r="M2" i="59"/>
  <c r="C3" i="59"/>
  <c r="D3" i="59"/>
  <c r="E3" i="59"/>
  <c r="F3" i="59"/>
  <c r="G3" i="59"/>
  <c r="H3" i="59"/>
  <c r="I3" i="59"/>
  <c r="J3" i="59"/>
  <c r="K3" i="59"/>
  <c r="L3" i="59"/>
  <c r="M3" i="59"/>
  <c r="B3" i="59"/>
  <c r="B2" i="59"/>
  <c r="B2" i="57"/>
  <c r="C2" i="57"/>
  <c r="D2" i="57"/>
  <c r="E2" i="57"/>
  <c r="F2" i="57"/>
  <c r="G2" i="57"/>
  <c r="H2" i="57"/>
  <c r="I2" i="57"/>
  <c r="J2" i="57"/>
  <c r="K2" i="57"/>
  <c r="L2" i="57"/>
  <c r="M2" i="57"/>
  <c r="C3" i="57"/>
  <c r="D3" i="57"/>
  <c r="E3" i="57"/>
  <c r="F3" i="57"/>
  <c r="G3" i="57"/>
  <c r="H3" i="57"/>
  <c r="I3" i="57"/>
  <c r="J3" i="57"/>
  <c r="K3" i="57"/>
  <c r="L3" i="57"/>
  <c r="M3" i="57"/>
  <c r="B3" i="57"/>
  <c r="C2" i="56"/>
  <c r="D2" i="56"/>
  <c r="E2" i="56"/>
  <c r="F2" i="56"/>
  <c r="G2" i="56"/>
  <c r="H2" i="56"/>
  <c r="I2" i="56"/>
  <c r="J2" i="56"/>
  <c r="K2" i="56"/>
  <c r="L2" i="56"/>
  <c r="M2" i="56"/>
  <c r="C3" i="56"/>
  <c r="D3" i="56"/>
  <c r="E3" i="56"/>
  <c r="F3" i="56"/>
  <c r="G3" i="56"/>
  <c r="H3" i="56"/>
  <c r="I3" i="56"/>
  <c r="J3" i="56"/>
  <c r="K3" i="56"/>
  <c r="L3" i="56"/>
  <c r="M3" i="56"/>
  <c r="B3" i="56"/>
  <c r="B2" i="56"/>
  <c r="C2" i="55"/>
  <c r="D2" i="55"/>
  <c r="E2" i="55"/>
  <c r="F2" i="55"/>
  <c r="G2" i="55"/>
  <c r="H2" i="55"/>
  <c r="I2" i="55"/>
  <c r="J2" i="55"/>
  <c r="K2" i="55"/>
  <c r="L2" i="55"/>
  <c r="M2" i="55"/>
  <c r="C3" i="55"/>
  <c r="D3" i="55"/>
  <c r="E3" i="55"/>
  <c r="F3" i="55"/>
  <c r="G3" i="55"/>
  <c r="H3" i="55"/>
  <c r="I3" i="55"/>
  <c r="J3" i="55"/>
  <c r="K3" i="55"/>
  <c r="L3" i="55"/>
  <c r="M3" i="55"/>
  <c r="B3" i="55"/>
  <c r="B2" i="55"/>
  <c r="M11" i="59"/>
  <c r="L11" i="59"/>
  <c r="B1" i="59"/>
  <c r="M11" i="58"/>
  <c r="L11" i="58"/>
  <c r="B1" i="58"/>
  <c r="C1" i="58" s="1"/>
  <c r="M11" i="57"/>
  <c r="L11" i="57"/>
  <c r="B1" i="57"/>
  <c r="C1" i="57" s="1"/>
  <c r="M11" i="56"/>
  <c r="L11" i="56"/>
  <c r="B1" i="56"/>
  <c r="M11" i="55"/>
  <c r="L11" i="55"/>
  <c r="B1" i="55"/>
  <c r="A42" i="9"/>
  <c r="M3" i="54"/>
  <c r="L3" i="54"/>
  <c r="K3" i="54"/>
  <c r="J3" i="54"/>
  <c r="I3" i="54"/>
  <c r="H3" i="54"/>
  <c r="G3" i="54"/>
  <c r="F3" i="54"/>
  <c r="E3" i="54"/>
  <c r="D3" i="54"/>
  <c r="C3" i="54"/>
  <c r="M2" i="54"/>
  <c r="L2" i="54"/>
  <c r="K2" i="54"/>
  <c r="J2" i="54"/>
  <c r="I2" i="54"/>
  <c r="H2" i="54"/>
  <c r="G2" i="54"/>
  <c r="F2" i="54"/>
  <c r="E2" i="54"/>
  <c r="D2" i="54"/>
  <c r="C2" i="54"/>
  <c r="B2" i="54"/>
  <c r="B1" i="54"/>
  <c r="C1" i="54" s="1"/>
  <c r="D1" i="54" s="1"/>
  <c r="E1" i="54" s="1"/>
  <c r="F1" i="54" s="1"/>
  <c r="G1" i="54" s="1"/>
  <c r="H1" i="54" s="1"/>
  <c r="I1" i="54" s="1"/>
  <c r="J1" i="54" s="1"/>
  <c r="K1" i="54" s="1"/>
  <c r="L1" i="54" s="1"/>
  <c r="M11" i="54"/>
  <c r="L11" i="54"/>
  <c r="F76" i="52"/>
  <c r="G76" i="52" s="1"/>
  <c r="D76" i="52"/>
  <c r="B76" i="52"/>
  <c r="F75" i="52"/>
  <c r="G75" i="52" s="1"/>
  <c r="D75" i="52"/>
  <c r="B75" i="52"/>
  <c r="F74" i="52"/>
  <c r="G74" i="52" s="1"/>
  <c r="D74" i="52"/>
  <c r="B74" i="52"/>
  <c r="B73" i="52" s="1"/>
  <c r="F72" i="52"/>
  <c r="D72" i="52"/>
  <c r="B72" i="52"/>
  <c r="F71" i="52"/>
  <c r="G71" i="52" s="1"/>
  <c r="D71" i="52"/>
  <c r="B71" i="52"/>
  <c r="F70" i="52"/>
  <c r="D70" i="52"/>
  <c r="D69" i="52" s="1"/>
  <c r="B70" i="52"/>
  <c r="F68" i="52"/>
  <c r="F114" i="52" s="1"/>
  <c r="D68" i="52"/>
  <c r="B68" i="52"/>
  <c r="F67" i="52"/>
  <c r="D67" i="52"/>
  <c r="B67" i="52"/>
  <c r="F65" i="52"/>
  <c r="G65" i="52" s="1"/>
  <c r="D65" i="52"/>
  <c r="B65" i="52"/>
  <c r="F64" i="52"/>
  <c r="G64" i="52" s="1"/>
  <c r="D64" i="52"/>
  <c r="B64" i="52"/>
  <c r="F63" i="52"/>
  <c r="G63" i="52" s="1"/>
  <c r="D63" i="52"/>
  <c r="B63" i="52"/>
  <c r="F61" i="52"/>
  <c r="G61" i="52" s="1"/>
  <c r="D61" i="52"/>
  <c r="B61" i="52"/>
  <c r="F58" i="52"/>
  <c r="G58" i="52" s="1"/>
  <c r="D58" i="52"/>
  <c r="B58" i="52"/>
  <c r="F57" i="52"/>
  <c r="D57" i="52"/>
  <c r="B57" i="52"/>
  <c r="F55" i="52"/>
  <c r="G55" i="52" s="1"/>
  <c r="D55" i="52"/>
  <c r="B55" i="52"/>
  <c r="F54" i="52"/>
  <c r="D54" i="52"/>
  <c r="B54" i="52"/>
  <c r="F52" i="52"/>
  <c r="D52" i="52"/>
  <c r="B52" i="52"/>
  <c r="F51" i="52"/>
  <c r="D51" i="52"/>
  <c r="B51" i="52"/>
  <c r="F49" i="52"/>
  <c r="G49" i="52" s="1"/>
  <c r="D49" i="52"/>
  <c r="B49" i="52"/>
  <c r="F47" i="52"/>
  <c r="G47" i="52" s="1"/>
  <c r="D47" i="52"/>
  <c r="B47" i="52"/>
  <c r="F46" i="52"/>
  <c r="G46" i="52" s="1"/>
  <c r="D46" i="52"/>
  <c r="B46" i="52"/>
  <c r="F40" i="52"/>
  <c r="F107" i="52" s="1"/>
  <c r="D40" i="52"/>
  <c r="B40" i="52"/>
  <c r="F39" i="52"/>
  <c r="F106" i="52" s="1"/>
  <c r="D39" i="52"/>
  <c r="D106" i="52" s="1"/>
  <c r="B39" i="52"/>
  <c r="B106" i="52" s="1"/>
  <c r="F36" i="52"/>
  <c r="D36" i="52"/>
  <c r="D108" i="52" s="1"/>
  <c r="B36" i="52"/>
  <c r="B120" i="52" s="1"/>
  <c r="F33" i="52"/>
  <c r="F105" i="52" s="1"/>
  <c r="D33" i="52"/>
  <c r="D105" i="52" s="1"/>
  <c r="B33" i="52"/>
  <c r="F32" i="52"/>
  <c r="D32" i="52"/>
  <c r="B32" i="52"/>
  <c r="F31" i="52"/>
  <c r="D31" i="52"/>
  <c r="B31" i="52"/>
  <c r="F30" i="52"/>
  <c r="D30" i="52"/>
  <c r="B30" i="52"/>
  <c r="F29" i="52"/>
  <c r="D29" i="52"/>
  <c r="B29" i="52"/>
  <c r="F28" i="52"/>
  <c r="D28" i="52"/>
  <c r="D104" i="52" s="1"/>
  <c r="B28" i="52"/>
  <c r="F26" i="52"/>
  <c r="D26" i="52"/>
  <c r="B26" i="52"/>
  <c r="F25" i="52"/>
  <c r="D25" i="52"/>
  <c r="B25" i="52"/>
  <c r="F23" i="52"/>
  <c r="D23" i="52"/>
  <c r="B23" i="52"/>
  <c r="F22" i="52"/>
  <c r="D22" i="52"/>
  <c r="B22" i="52"/>
  <c r="F21" i="52"/>
  <c r="D21" i="52"/>
  <c r="B21" i="52"/>
  <c r="F18" i="52"/>
  <c r="D18" i="52"/>
  <c r="D13" i="52" s="1"/>
  <c r="D110" i="52" s="1"/>
  <c r="B18" i="52"/>
  <c r="B13" i="52" s="1"/>
  <c r="F11" i="52"/>
  <c r="G11" i="52" s="1"/>
  <c r="D11" i="52"/>
  <c r="B11" i="52"/>
  <c r="F8" i="52"/>
  <c r="F10" i="52" s="1"/>
  <c r="D8" i="52"/>
  <c r="D10" i="52" s="1"/>
  <c r="B8" i="52"/>
  <c r="B10" i="52" s="1"/>
  <c r="B6" i="52"/>
  <c r="B99" i="52" s="1"/>
  <c r="F76" i="51"/>
  <c r="D76" i="51"/>
  <c r="B76" i="51"/>
  <c r="F75" i="51"/>
  <c r="G75" i="51" s="1"/>
  <c r="D75" i="51"/>
  <c r="B75" i="51"/>
  <c r="F74" i="51"/>
  <c r="D74" i="51"/>
  <c r="B74" i="51"/>
  <c r="F72" i="51"/>
  <c r="G72" i="51" s="1"/>
  <c r="D72" i="51"/>
  <c r="B72" i="51"/>
  <c r="C72" i="51" s="1"/>
  <c r="F71" i="51"/>
  <c r="D71" i="51"/>
  <c r="B71" i="51"/>
  <c r="F70" i="51"/>
  <c r="D70" i="51"/>
  <c r="B70" i="51"/>
  <c r="F68" i="51"/>
  <c r="D68" i="51"/>
  <c r="B68" i="51"/>
  <c r="F67" i="51"/>
  <c r="G67" i="51" s="1"/>
  <c r="D67" i="51"/>
  <c r="B67" i="51"/>
  <c r="F65" i="51"/>
  <c r="D65" i="51"/>
  <c r="C65" i="51" s="1"/>
  <c r="B65" i="51"/>
  <c r="F64" i="51"/>
  <c r="G64" i="51" s="1"/>
  <c r="D64" i="51"/>
  <c r="B64" i="51"/>
  <c r="F63" i="51"/>
  <c r="D63" i="51"/>
  <c r="B63" i="51"/>
  <c r="F61" i="51"/>
  <c r="E61" i="51" s="1"/>
  <c r="D61" i="51"/>
  <c r="B61" i="51"/>
  <c r="C61" i="51" s="1"/>
  <c r="F58" i="51"/>
  <c r="D58" i="51"/>
  <c r="B58" i="51"/>
  <c r="F57" i="51"/>
  <c r="D57" i="51"/>
  <c r="B57" i="51"/>
  <c r="F55" i="51"/>
  <c r="D55" i="51"/>
  <c r="B55" i="51"/>
  <c r="F54" i="51"/>
  <c r="G54" i="51" s="1"/>
  <c r="D54" i="51"/>
  <c r="B54" i="51"/>
  <c r="F52" i="51"/>
  <c r="G52" i="51" s="1"/>
  <c r="D52" i="51"/>
  <c r="B52" i="51"/>
  <c r="F51" i="51"/>
  <c r="G51" i="51" s="1"/>
  <c r="D51" i="51"/>
  <c r="B51" i="51"/>
  <c r="B53" i="51" s="1"/>
  <c r="F49" i="51"/>
  <c r="G49" i="51" s="1"/>
  <c r="D49" i="51"/>
  <c r="B49" i="51"/>
  <c r="F47" i="51"/>
  <c r="G47" i="51" s="1"/>
  <c r="D47" i="51"/>
  <c r="B47" i="51"/>
  <c r="C47" i="51" s="1"/>
  <c r="F46" i="51"/>
  <c r="G46" i="51" s="1"/>
  <c r="D46" i="51"/>
  <c r="B46" i="51"/>
  <c r="F40" i="51"/>
  <c r="F107" i="51" s="1"/>
  <c r="D40" i="51"/>
  <c r="B40" i="51"/>
  <c r="F39" i="51"/>
  <c r="D39" i="51"/>
  <c r="D106" i="51" s="1"/>
  <c r="B39" i="51"/>
  <c r="B106" i="51" s="1"/>
  <c r="F36" i="51"/>
  <c r="F108" i="51" s="1"/>
  <c r="D36" i="51"/>
  <c r="D108" i="51" s="1"/>
  <c r="B36" i="51"/>
  <c r="F33" i="51"/>
  <c r="F105" i="51" s="1"/>
  <c r="D33" i="51"/>
  <c r="D105" i="51" s="1"/>
  <c r="B33" i="51"/>
  <c r="F32" i="51"/>
  <c r="D32" i="51"/>
  <c r="B32" i="51"/>
  <c r="F31" i="51"/>
  <c r="D31" i="51"/>
  <c r="B31" i="51"/>
  <c r="F30" i="51"/>
  <c r="D30" i="51"/>
  <c r="B30" i="51"/>
  <c r="F29" i="51"/>
  <c r="D29" i="51"/>
  <c r="B29" i="51"/>
  <c r="F28" i="51"/>
  <c r="D28" i="51"/>
  <c r="D104" i="51" s="1"/>
  <c r="B28" i="51"/>
  <c r="B104" i="51" s="1"/>
  <c r="F26" i="51"/>
  <c r="D26" i="51"/>
  <c r="B26" i="51"/>
  <c r="F25" i="51"/>
  <c r="D25" i="51"/>
  <c r="B25" i="51"/>
  <c r="F23" i="51"/>
  <c r="D23" i="51"/>
  <c r="B23" i="51"/>
  <c r="F22" i="51"/>
  <c r="D22" i="51"/>
  <c r="B22" i="51"/>
  <c r="F21" i="51"/>
  <c r="D21" i="51"/>
  <c r="B21" i="51"/>
  <c r="F18" i="51"/>
  <c r="F13" i="51" s="1"/>
  <c r="F110" i="51" s="1"/>
  <c r="D18" i="51"/>
  <c r="B18" i="51"/>
  <c r="B13" i="51" s="1"/>
  <c r="F11" i="51"/>
  <c r="G11" i="51" s="1"/>
  <c r="D11" i="51"/>
  <c r="B11" i="51"/>
  <c r="F8" i="51"/>
  <c r="F10" i="51" s="1"/>
  <c r="D8" i="51"/>
  <c r="D10" i="51" s="1"/>
  <c r="B8" i="51"/>
  <c r="B10" i="51" s="1"/>
  <c r="C33" i="51" s="1"/>
  <c r="B6" i="51"/>
  <c r="F76" i="50"/>
  <c r="G76" i="50" s="1"/>
  <c r="D76" i="50"/>
  <c r="B76" i="50"/>
  <c r="F75" i="50"/>
  <c r="D75" i="50"/>
  <c r="B75" i="50"/>
  <c r="F74" i="50"/>
  <c r="F73" i="50" s="1"/>
  <c r="D74" i="50"/>
  <c r="B74" i="50"/>
  <c r="C74" i="50" s="1"/>
  <c r="F72" i="50"/>
  <c r="G72" i="50" s="1"/>
  <c r="D72" i="50"/>
  <c r="B72" i="50"/>
  <c r="F71" i="50"/>
  <c r="G71" i="50" s="1"/>
  <c r="D71" i="50"/>
  <c r="B71" i="50"/>
  <c r="F70" i="50"/>
  <c r="D70" i="50"/>
  <c r="B70" i="50"/>
  <c r="F68" i="50"/>
  <c r="F114" i="50" s="1"/>
  <c r="D68" i="50"/>
  <c r="B68" i="50"/>
  <c r="F67" i="50"/>
  <c r="G67" i="50" s="1"/>
  <c r="D67" i="50"/>
  <c r="C67" i="50" s="1"/>
  <c r="B67" i="50"/>
  <c r="F65" i="50"/>
  <c r="G65" i="50" s="1"/>
  <c r="D65" i="50"/>
  <c r="B65" i="50"/>
  <c r="F64" i="50"/>
  <c r="D64" i="50"/>
  <c r="E64" i="50" s="1"/>
  <c r="B64" i="50"/>
  <c r="F63" i="50"/>
  <c r="G63" i="50" s="1"/>
  <c r="D63" i="50"/>
  <c r="B63" i="50"/>
  <c r="F61" i="50"/>
  <c r="G61" i="50" s="1"/>
  <c r="D61" i="50"/>
  <c r="B61" i="50"/>
  <c r="F58" i="50"/>
  <c r="G58" i="50" s="1"/>
  <c r="D58" i="50"/>
  <c r="B58" i="50"/>
  <c r="F57" i="50"/>
  <c r="D57" i="50"/>
  <c r="B57" i="50"/>
  <c r="F55" i="50"/>
  <c r="G55" i="50" s="1"/>
  <c r="D55" i="50"/>
  <c r="B55" i="50"/>
  <c r="C55" i="50" s="1"/>
  <c r="F54" i="50"/>
  <c r="G54" i="50" s="1"/>
  <c r="D54" i="50"/>
  <c r="B54" i="50"/>
  <c r="F52" i="50"/>
  <c r="G52" i="50" s="1"/>
  <c r="D52" i="50"/>
  <c r="B52" i="50"/>
  <c r="F51" i="50"/>
  <c r="G51" i="50" s="1"/>
  <c r="D51" i="50"/>
  <c r="B51" i="50"/>
  <c r="F49" i="50"/>
  <c r="G49" i="50" s="1"/>
  <c r="D49" i="50"/>
  <c r="B49" i="50"/>
  <c r="F47" i="50"/>
  <c r="G47" i="50" s="1"/>
  <c r="D47" i="50"/>
  <c r="C47" i="50" s="1"/>
  <c r="B47" i="50"/>
  <c r="F46" i="50"/>
  <c r="G46" i="50" s="1"/>
  <c r="D46" i="50"/>
  <c r="B46" i="50"/>
  <c r="B48" i="50" s="1"/>
  <c r="F40" i="50"/>
  <c r="F107" i="50" s="1"/>
  <c r="D40" i="50"/>
  <c r="B40" i="50"/>
  <c r="B107" i="50" s="1"/>
  <c r="F39" i="50"/>
  <c r="F106" i="50" s="1"/>
  <c r="D39" i="50"/>
  <c r="D106" i="50" s="1"/>
  <c r="B39" i="50"/>
  <c r="B106" i="50" s="1"/>
  <c r="F36" i="50"/>
  <c r="F108" i="50" s="1"/>
  <c r="D36" i="50"/>
  <c r="D108" i="50" s="1"/>
  <c r="B36" i="50"/>
  <c r="F33" i="50"/>
  <c r="F105" i="50" s="1"/>
  <c r="D33" i="50"/>
  <c r="D105" i="50" s="1"/>
  <c r="B33" i="50"/>
  <c r="F32" i="50"/>
  <c r="D32" i="50"/>
  <c r="B32" i="50"/>
  <c r="F31" i="50"/>
  <c r="D31" i="50"/>
  <c r="B31" i="50"/>
  <c r="F30" i="50"/>
  <c r="D30" i="50"/>
  <c r="B30" i="50"/>
  <c r="F29" i="50"/>
  <c r="D29" i="50"/>
  <c r="B29" i="50"/>
  <c r="F28" i="50"/>
  <c r="D28" i="50"/>
  <c r="D104" i="50" s="1"/>
  <c r="B28" i="50"/>
  <c r="B104" i="50" s="1"/>
  <c r="F26" i="50"/>
  <c r="D26" i="50"/>
  <c r="B26" i="50"/>
  <c r="F25" i="50"/>
  <c r="D25" i="50"/>
  <c r="B25" i="50"/>
  <c r="F23" i="50"/>
  <c r="D23" i="50"/>
  <c r="B23" i="50"/>
  <c r="F22" i="50"/>
  <c r="D22" i="50"/>
  <c r="B22" i="50"/>
  <c r="F21" i="50"/>
  <c r="D21" i="50"/>
  <c r="B21" i="50"/>
  <c r="F18" i="50"/>
  <c r="F13" i="50" s="1"/>
  <c r="F110" i="50" s="1"/>
  <c r="D18" i="50"/>
  <c r="B18" i="50"/>
  <c r="B13" i="50" s="1"/>
  <c r="F11" i="50"/>
  <c r="G11" i="50" s="1"/>
  <c r="D11" i="50"/>
  <c r="B11" i="50"/>
  <c r="F8" i="50"/>
  <c r="F10" i="50" s="1"/>
  <c r="D8" i="50"/>
  <c r="D10" i="50" s="1"/>
  <c r="B8" i="50"/>
  <c r="B10" i="50" s="1"/>
  <c r="B6" i="50"/>
  <c r="F76" i="49"/>
  <c r="D76" i="49"/>
  <c r="B76" i="49"/>
  <c r="F75" i="49"/>
  <c r="G75" i="49" s="1"/>
  <c r="D75" i="49"/>
  <c r="B75" i="49"/>
  <c r="C75" i="49" s="1"/>
  <c r="F74" i="49"/>
  <c r="G74" i="49" s="1"/>
  <c r="D74" i="49"/>
  <c r="B74" i="49"/>
  <c r="F72" i="49"/>
  <c r="G72" i="49" s="1"/>
  <c r="D72" i="49"/>
  <c r="B72" i="49"/>
  <c r="F71" i="49"/>
  <c r="D71" i="49"/>
  <c r="E71" i="49" s="1"/>
  <c r="B71" i="49"/>
  <c r="F70" i="49"/>
  <c r="D70" i="49"/>
  <c r="B70" i="49"/>
  <c r="F68" i="49"/>
  <c r="F114" i="49" s="1"/>
  <c r="D68" i="49"/>
  <c r="C68" i="49" s="1"/>
  <c r="B68" i="49"/>
  <c r="F67" i="49"/>
  <c r="G67" i="49" s="1"/>
  <c r="D67" i="49"/>
  <c r="B67" i="49"/>
  <c r="F65" i="49"/>
  <c r="G65" i="49" s="1"/>
  <c r="D65" i="49"/>
  <c r="B65" i="49"/>
  <c r="F64" i="49"/>
  <c r="G64" i="49" s="1"/>
  <c r="D64" i="49"/>
  <c r="B64" i="49"/>
  <c r="F63" i="49"/>
  <c r="G63" i="49" s="1"/>
  <c r="D63" i="49"/>
  <c r="B63" i="49"/>
  <c r="F61" i="49"/>
  <c r="G61" i="49" s="1"/>
  <c r="D61" i="49"/>
  <c r="B61" i="49"/>
  <c r="F58" i="49"/>
  <c r="D58" i="49"/>
  <c r="E58" i="49" s="1"/>
  <c r="B58" i="49"/>
  <c r="F57" i="49"/>
  <c r="D57" i="49"/>
  <c r="B57" i="49"/>
  <c r="F55" i="49"/>
  <c r="G55" i="49" s="1"/>
  <c r="D55" i="49"/>
  <c r="C55" i="49" s="1"/>
  <c r="B55" i="49"/>
  <c r="F54" i="49"/>
  <c r="G54" i="49" s="1"/>
  <c r="D54" i="49"/>
  <c r="B54" i="49"/>
  <c r="F52" i="49"/>
  <c r="D52" i="49"/>
  <c r="B52" i="49"/>
  <c r="F51" i="49"/>
  <c r="G51" i="49" s="1"/>
  <c r="D51" i="49"/>
  <c r="B51" i="49"/>
  <c r="C51" i="49" s="1"/>
  <c r="F49" i="49"/>
  <c r="G49" i="49" s="1"/>
  <c r="D49" i="49"/>
  <c r="B49" i="49"/>
  <c r="F47" i="49"/>
  <c r="G47" i="49" s="1"/>
  <c r="D47" i="49"/>
  <c r="B47" i="49"/>
  <c r="F46" i="49"/>
  <c r="D46" i="49"/>
  <c r="E46" i="49" s="1"/>
  <c r="B46" i="49"/>
  <c r="F40" i="49"/>
  <c r="F107" i="49" s="1"/>
  <c r="D40" i="49"/>
  <c r="D107" i="49" s="1"/>
  <c r="B40" i="49"/>
  <c r="F39" i="49"/>
  <c r="F106" i="49" s="1"/>
  <c r="D39" i="49"/>
  <c r="D106" i="49" s="1"/>
  <c r="B39" i="49"/>
  <c r="F36" i="49"/>
  <c r="F108" i="49" s="1"/>
  <c r="D36" i="49"/>
  <c r="D108" i="49" s="1"/>
  <c r="B36" i="49"/>
  <c r="B108" i="49" s="1"/>
  <c r="F33" i="49"/>
  <c r="F105" i="49" s="1"/>
  <c r="D33" i="49"/>
  <c r="D105" i="49" s="1"/>
  <c r="B33" i="49"/>
  <c r="B105" i="49" s="1"/>
  <c r="F32" i="49"/>
  <c r="D32" i="49"/>
  <c r="B32" i="49"/>
  <c r="F31" i="49"/>
  <c r="D31" i="49"/>
  <c r="B31" i="49"/>
  <c r="F30" i="49"/>
  <c r="D30" i="49"/>
  <c r="B30" i="49"/>
  <c r="F29" i="49"/>
  <c r="D29" i="49"/>
  <c r="B29" i="49"/>
  <c r="F28" i="49"/>
  <c r="D28" i="49"/>
  <c r="D104" i="49" s="1"/>
  <c r="B28" i="49"/>
  <c r="F26" i="49"/>
  <c r="D26" i="49"/>
  <c r="B26" i="49"/>
  <c r="F25" i="49"/>
  <c r="D25" i="49"/>
  <c r="B25" i="49"/>
  <c r="F23" i="49"/>
  <c r="D23" i="49"/>
  <c r="B23" i="49"/>
  <c r="F22" i="49"/>
  <c r="D22" i="49"/>
  <c r="B22" i="49"/>
  <c r="F21" i="49"/>
  <c r="D21" i="49"/>
  <c r="B21" i="49"/>
  <c r="F18" i="49"/>
  <c r="F13" i="49" s="1"/>
  <c r="G13" i="49" s="1"/>
  <c r="D18" i="49"/>
  <c r="D13" i="49" s="1"/>
  <c r="D110" i="49" s="1"/>
  <c r="B18" i="49"/>
  <c r="B13" i="49" s="1"/>
  <c r="F11" i="49"/>
  <c r="G11" i="49" s="1"/>
  <c r="D11" i="49"/>
  <c r="B11" i="49"/>
  <c r="F8" i="49"/>
  <c r="F10" i="49" s="1"/>
  <c r="D8" i="49"/>
  <c r="D10" i="49" s="1"/>
  <c r="B8" i="49"/>
  <c r="B10" i="49" s="1"/>
  <c r="B6" i="49"/>
  <c r="B99" i="49" s="1"/>
  <c r="D107" i="52"/>
  <c r="G72" i="52"/>
  <c r="G67" i="52"/>
  <c r="E67" i="52"/>
  <c r="G54" i="52"/>
  <c r="G52" i="52"/>
  <c r="B107" i="52"/>
  <c r="F108" i="52"/>
  <c r="F13" i="52"/>
  <c r="F110" i="52" s="1"/>
  <c r="F7" i="52"/>
  <c r="D7" i="52"/>
  <c r="B7" i="52"/>
  <c r="F106" i="51"/>
  <c r="G76" i="51"/>
  <c r="F114" i="51"/>
  <c r="G63" i="51"/>
  <c r="G55" i="51"/>
  <c r="E47" i="51"/>
  <c r="B105" i="51"/>
  <c r="D13" i="51"/>
  <c r="D110" i="51" s="1"/>
  <c r="F7" i="51"/>
  <c r="D7" i="51"/>
  <c r="B7" i="51"/>
  <c r="C7" i="51"/>
  <c r="G75" i="50"/>
  <c r="G64" i="50"/>
  <c r="G57" i="50"/>
  <c r="D13" i="50"/>
  <c r="D110" i="50" s="1"/>
  <c r="F7" i="50"/>
  <c r="D7" i="50"/>
  <c r="B7" i="50"/>
  <c r="C7" i="50"/>
  <c r="G71" i="49"/>
  <c r="G58" i="49"/>
  <c r="G46" i="49"/>
  <c r="B106" i="49"/>
  <c r="F7" i="49"/>
  <c r="D7" i="49"/>
  <c r="B7" i="49"/>
  <c r="F76" i="43"/>
  <c r="F75" i="43"/>
  <c r="F74" i="43"/>
  <c r="D76" i="43"/>
  <c r="D75" i="43"/>
  <c r="D74" i="43"/>
  <c r="B75" i="43"/>
  <c r="B76" i="43"/>
  <c r="B74" i="43"/>
  <c r="F72" i="43"/>
  <c r="F71" i="43"/>
  <c r="F70" i="43"/>
  <c r="D72" i="43"/>
  <c r="D71" i="43"/>
  <c r="D70" i="43"/>
  <c r="B71" i="43"/>
  <c r="B72" i="43"/>
  <c r="B70" i="43"/>
  <c r="F68" i="43"/>
  <c r="F67" i="43"/>
  <c r="D68" i="43"/>
  <c r="D67" i="43"/>
  <c r="B68" i="43"/>
  <c r="B67" i="43"/>
  <c r="F65" i="43"/>
  <c r="F64" i="43"/>
  <c r="F63" i="43"/>
  <c r="D65" i="43"/>
  <c r="D64" i="43"/>
  <c r="D63" i="43"/>
  <c r="B64" i="43"/>
  <c r="B65" i="43"/>
  <c r="B63" i="43"/>
  <c r="F61" i="43"/>
  <c r="D61" i="43"/>
  <c r="B61" i="43"/>
  <c r="F58" i="43"/>
  <c r="F57" i="43"/>
  <c r="D58" i="43"/>
  <c r="D57" i="43"/>
  <c r="B58" i="43"/>
  <c r="B57" i="43"/>
  <c r="F55" i="43"/>
  <c r="F54" i="43"/>
  <c r="D55" i="43"/>
  <c r="D54" i="43"/>
  <c r="B55" i="43"/>
  <c r="B54" i="43"/>
  <c r="F52" i="43"/>
  <c r="F51" i="43"/>
  <c r="D52" i="43"/>
  <c r="D51" i="43"/>
  <c r="B52" i="43"/>
  <c r="B51" i="43"/>
  <c r="F49" i="43"/>
  <c r="D49" i="43"/>
  <c r="B49" i="43"/>
  <c r="F47" i="43"/>
  <c r="F46" i="43"/>
  <c r="D47" i="43"/>
  <c r="D46" i="43"/>
  <c r="B47" i="43"/>
  <c r="B46" i="43"/>
  <c r="F40" i="43"/>
  <c r="F39" i="43"/>
  <c r="D40" i="43"/>
  <c r="D39" i="43"/>
  <c r="B40" i="43"/>
  <c r="B39" i="43"/>
  <c r="F36" i="43"/>
  <c r="D36" i="43"/>
  <c r="B36" i="43"/>
  <c r="F33" i="43"/>
  <c r="F32" i="43"/>
  <c r="F31" i="43"/>
  <c r="F30" i="43"/>
  <c r="F29" i="43"/>
  <c r="F28" i="43"/>
  <c r="D33" i="43"/>
  <c r="D32" i="43"/>
  <c r="D31" i="43"/>
  <c r="D30" i="43"/>
  <c r="D29" i="43"/>
  <c r="D28" i="43"/>
  <c r="B29" i="43"/>
  <c r="B30" i="43"/>
  <c r="B31" i="43"/>
  <c r="B32" i="43"/>
  <c r="B33" i="43"/>
  <c r="B28" i="43"/>
  <c r="F26" i="43"/>
  <c r="F25" i="43"/>
  <c r="D26" i="43"/>
  <c r="D25" i="43"/>
  <c r="B26" i="43"/>
  <c r="B25" i="43"/>
  <c r="F23" i="43"/>
  <c r="F22" i="43"/>
  <c r="F21" i="43"/>
  <c r="D23" i="43"/>
  <c r="D22" i="43"/>
  <c r="D21" i="43"/>
  <c r="B22" i="43"/>
  <c r="B23" i="43"/>
  <c r="B21" i="43"/>
  <c r="F18" i="43"/>
  <c r="D18" i="43"/>
  <c r="B18" i="43"/>
  <c r="F11" i="43"/>
  <c r="D11" i="43"/>
  <c r="B11" i="43"/>
  <c r="F8" i="43"/>
  <c r="D8" i="43"/>
  <c r="E72" i="51" l="1"/>
  <c r="C71" i="51"/>
  <c r="C76" i="51"/>
  <c r="E52" i="52"/>
  <c r="D56" i="52"/>
  <c r="E58" i="52"/>
  <c r="C75" i="52"/>
  <c r="C61" i="52"/>
  <c r="E64" i="49"/>
  <c r="E46" i="52"/>
  <c r="E71" i="52"/>
  <c r="C46" i="49"/>
  <c r="C52" i="49"/>
  <c r="E54" i="49"/>
  <c r="E67" i="49"/>
  <c r="C71" i="49"/>
  <c r="C33" i="50"/>
  <c r="B109" i="50"/>
  <c r="E46" i="50"/>
  <c r="B53" i="50"/>
  <c r="B59" i="50" s="1"/>
  <c r="E52" i="50"/>
  <c r="B56" i="50"/>
  <c r="E65" i="50"/>
  <c r="C70" i="50"/>
  <c r="E76" i="50"/>
  <c r="E51" i="51"/>
  <c r="C55" i="51"/>
  <c r="C57" i="51"/>
  <c r="E58" i="51"/>
  <c r="E65" i="51"/>
  <c r="D69" i="51"/>
  <c r="D83" i="51" s="1"/>
  <c r="E71" i="51"/>
  <c r="E76" i="51"/>
  <c r="B48" i="52"/>
  <c r="E51" i="52"/>
  <c r="C55" i="52"/>
  <c r="E57" i="52"/>
  <c r="C68" i="52"/>
  <c r="E75" i="49"/>
  <c r="E49" i="50"/>
  <c r="C46" i="52"/>
  <c r="C58" i="52"/>
  <c r="C71" i="52"/>
  <c r="E51" i="49"/>
  <c r="F53" i="49"/>
  <c r="C54" i="50"/>
  <c r="C61" i="50"/>
  <c r="E63" i="50"/>
  <c r="C72" i="50"/>
  <c r="C46" i="51"/>
  <c r="C58" i="51"/>
  <c r="E67" i="51"/>
  <c r="B69" i="51"/>
  <c r="C57" i="52"/>
  <c r="E65" i="52"/>
  <c r="C70" i="52"/>
  <c r="E76" i="52"/>
  <c r="B48" i="51"/>
  <c r="E25" i="52"/>
  <c r="D69" i="49"/>
  <c r="D83" i="49" s="1"/>
  <c r="B73" i="49"/>
  <c r="F62" i="50"/>
  <c r="G62" i="50" s="1"/>
  <c r="B114" i="50"/>
  <c r="F73" i="51"/>
  <c r="F115" i="51" s="1"/>
  <c r="C70" i="51"/>
  <c r="E51" i="50"/>
  <c r="E75" i="50"/>
  <c r="B53" i="52"/>
  <c r="E61" i="52"/>
  <c r="C65" i="52"/>
  <c r="B50" i="50"/>
  <c r="F48" i="52"/>
  <c r="G48" i="52" s="1"/>
  <c r="B69" i="52"/>
  <c r="B83" i="52" s="1"/>
  <c r="C22" i="51"/>
  <c r="B56" i="51"/>
  <c r="B56" i="52"/>
  <c r="B56" i="49"/>
  <c r="E64" i="51"/>
  <c r="B114" i="51"/>
  <c r="E75" i="51"/>
  <c r="E49" i="52"/>
  <c r="C54" i="52"/>
  <c r="C67" i="52"/>
  <c r="E74" i="52"/>
  <c r="G52" i="49"/>
  <c r="F53" i="50"/>
  <c r="B48" i="49"/>
  <c r="G71" i="51"/>
  <c r="B62" i="51"/>
  <c r="B109" i="52"/>
  <c r="B69" i="50"/>
  <c r="F48" i="51"/>
  <c r="G48" i="51" s="1"/>
  <c r="B62" i="52"/>
  <c r="C57" i="50"/>
  <c r="C76" i="50"/>
  <c r="C58" i="49"/>
  <c r="E46" i="51"/>
  <c r="G58" i="51"/>
  <c r="E49" i="49"/>
  <c r="C67" i="49"/>
  <c r="E74" i="49"/>
  <c r="C54" i="49"/>
  <c r="F48" i="50"/>
  <c r="G48" i="50" s="1"/>
  <c r="C65" i="50"/>
  <c r="E72" i="50"/>
  <c r="C13" i="51"/>
  <c r="C64" i="51"/>
  <c r="F73" i="49"/>
  <c r="E47" i="50"/>
  <c r="E61" i="50"/>
  <c r="E47" i="49"/>
  <c r="E61" i="49"/>
  <c r="C65" i="49"/>
  <c r="E72" i="49"/>
  <c r="C76" i="49"/>
  <c r="D50" i="50"/>
  <c r="E58" i="50"/>
  <c r="C64" i="50"/>
  <c r="E71" i="50"/>
  <c r="C75" i="50"/>
  <c r="B84" i="51"/>
  <c r="B109" i="51"/>
  <c r="F62" i="51"/>
  <c r="G62" i="51" s="1"/>
  <c r="B50" i="51"/>
  <c r="C72" i="52"/>
  <c r="C75" i="51"/>
  <c r="B69" i="49"/>
  <c r="B83" i="49" s="1"/>
  <c r="C26" i="50"/>
  <c r="C25" i="51"/>
  <c r="D109" i="51"/>
  <c r="C36" i="51"/>
  <c r="E49" i="51"/>
  <c r="C54" i="51"/>
  <c r="D62" i="51"/>
  <c r="C67" i="51"/>
  <c r="F69" i="51"/>
  <c r="F83" i="51" s="1"/>
  <c r="D50" i="51"/>
  <c r="E47" i="52"/>
  <c r="E72" i="52"/>
  <c r="C76" i="52"/>
  <c r="B109" i="49"/>
  <c r="E25" i="51"/>
  <c r="E32" i="51"/>
  <c r="E30" i="51"/>
  <c r="C47" i="49"/>
  <c r="G65" i="51"/>
  <c r="B83" i="50"/>
  <c r="C26" i="51"/>
  <c r="F53" i="51"/>
  <c r="G53" i="51" s="1"/>
  <c r="D56" i="51"/>
  <c r="B116" i="51" s="1"/>
  <c r="G70" i="51"/>
  <c r="F53" i="52"/>
  <c r="G53" i="52" s="1"/>
  <c r="F84" i="52"/>
  <c r="F84" i="49"/>
  <c r="C57" i="49"/>
  <c r="B62" i="49"/>
  <c r="C70" i="49"/>
  <c r="E76" i="49"/>
  <c r="F73" i="52"/>
  <c r="G73" i="52" s="1"/>
  <c r="D56" i="50"/>
  <c r="B116" i="50" s="1"/>
  <c r="B73" i="50"/>
  <c r="C7" i="52"/>
  <c r="C20" i="52" s="1"/>
  <c r="G51" i="52"/>
  <c r="C61" i="49"/>
  <c r="C72" i="49"/>
  <c r="B62" i="50"/>
  <c r="D69" i="50"/>
  <c r="D83" i="50" s="1"/>
  <c r="E52" i="51"/>
  <c r="C47" i="52"/>
  <c r="C74" i="52"/>
  <c r="E57" i="51"/>
  <c r="B81" i="49"/>
  <c r="C31" i="50"/>
  <c r="C71" i="50"/>
  <c r="B50" i="52"/>
  <c r="E75" i="52"/>
  <c r="C7" i="49"/>
  <c r="C20" i="49" s="1"/>
  <c r="E55" i="49"/>
  <c r="C46" i="50"/>
  <c r="C58" i="50"/>
  <c r="E67" i="50"/>
  <c r="E64" i="52"/>
  <c r="B73" i="51"/>
  <c r="E30" i="49"/>
  <c r="E32" i="49"/>
  <c r="E25" i="49"/>
  <c r="E65" i="49"/>
  <c r="G76" i="49"/>
  <c r="C1" i="59"/>
  <c r="D1" i="59" s="1"/>
  <c r="C13" i="49"/>
  <c r="E52" i="49"/>
  <c r="C30" i="50"/>
  <c r="B50" i="49"/>
  <c r="C1" i="56"/>
  <c r="D1" i="56" s="1"/>
  <c r="E70" i="49"/>
  <c r="C21" i="51"/>
  <c r="B94" i="52"/>
  <c r="E29" i="52"/>
  <c r="B81" i="52"/>
  <c r="C1" i="55"/>
  <c r="E40" i="49"/>
  <c r="D56" i="49"/>
  <c r="C28" i="51"/>
  <c r="C63" i="51"/>
  <c r="C25" i="52"/>
  <c r="C36" i="52"/>
  <c r="F56" i="52"/>
  <c r="G56" i="52" s="1"/>
  <c r="D62" i="52"/>
  <c r="C62" i="52" s="1"/>
  <c r="F69" i="52"/>
  <c r="F113" i="52" s="1"/>
  <c r="C26" i="52"/>
  <c r="E31" i="52"/>
  <c r="C25" i="50"/>
  <c r="D109" i="50"/>
  <c r="C36" i="50"/>
  <c r="C49" i="50"/>
  <c r="E57" i="50"/>
  <c r="G70" i="50"/>
  <c r="D73" i="50"/>
  <c r="F56" i="49"/>
  <c r="F116" i="49" s="1"/>
  <c r="D62" i="49"/>
  <c r="F69" i="49"/>
  <c r="F83" i="49" s="1"/>
  <c r="D1" i="58"/>
  <c r="D1" i="57"/>
  <c r="M1" i="54"/>
  <c r="G21" i="9"/>
  <c r="G32" i="52"/>
  <c r="G30" i="52"/>
  <c r="G21" i="52"/>
  <c r="G22" i="52"/>
  <c r="G23" i="52"/>
  <c r="G31" i="52"/>
  <c r="G29" i="52"/>
  <c r="G28" i="52"/>
  <c r="E26" i="52"/>
  <c r="C49" i="52"/>
  <c r="G57" i="52"/>
  <c r="E70" i="52"/>
  <c r="C23" i="52"/>
  <c r="D50" i="52"/>
  <c r="C50" i="52" s="1"/>
  <c r="C28" i="52"/>
  <c r="C30" i="52"/>
  <c r="C32" i="52"/>
  <c r="B108" i="52"/>
  <c r="C21" i="52"/>
  <c r="E30" i="52"/>
  <c r="E32" i="52"/>
  <c r="D73" i="52"/>
  <c r="C22" i="52"/>
  <c r="C31" i="52"/>
  <c r="C33" i="52"/>
  <c r="G30" i="51"/>
  <c r="G22" i="51"/>
  <c r="G28" i="51"/>
  <c r="G32" i="51"/>
  <c r="B108" i="51"/>
  <c r="C40" i="51"/>
  <c r="E63" i="51"/>
  <c r="F56" i="51"/>
  <c r="G56" i="51" s="1"/>
  <c r="D73" i="51"/>
  <c r="B83" i="51"/>
  <c r="C74" i="51"/>
  <c r="C30" i="51"/>
  <c r="C49" i="51"/>
  <c r="E74" i="51"/>
  <c r="G57" i="51"/>
  <c r="C23" i="51"/>
  <c r="G26" i="50"/>
  <c r="G29" i="50"/>
  <c r="G21" i="50"/>
  <c r="G31" i="50"/>
  <c r="G23" i="50"/>
  <c r="C23" i="50"/>
  <c r="C28" i="50"/>
  <c r="F69" i="50"/>
  <c r="F83" i="50" s="1"/>
  <c r="E74" i="50"/>
  <c r="D62" i="50"/>
  <c r="E62" i="50" s="1"/>
  <c r="B108" i="50"/>
  <c r="C21" i="50"/>
  <c r="C63" i="50"/>
  <c r="C32" i="50"/>
  <c r="F56" i="50"/>
  <c r="G56" i="50" s="1"/>
  <c r="C22" i="50"/>
  <c r="G26" i="49"/>
  <c r="G22" i="49"/>
  <c r="G31" i="49"/>
  <c r="G30" i="49"/>
  <c r="G21" i="49"/>
  <c r="G32" i="49"/>
  <c r="G29" i="49"/>
  <c r="G23" i="49"/>
  <c r="G28" i="49"/>
  <c r="E63" i="49"/>
  <c r="B120" i="49"/>
  <c r="D50" i="49"/>
  <c r="C49" i="49"/>
  <c r="E57" i="49"/>
  <c r="D73" i="49"/>
  <c r="B110" i="49"/>
  <c r="C74" i="49"/>
  <c r="E40" i="52"/>
  <c r="C13" i="52"/>
  <c r="B110" i="52"/>
  <c r="D94" i="52"/>
  <c r="E23" i="52"/>
  <c r="E22" i="52"/>
  <c r="E21" i="52"/>
  <c r="D12" i="52"/>
  <c r="E10" i="52"/>
  <c r="D19" i="52"/>
  <c r="C10" i="52"/>
  <c r="E36" i="52"/>
  <c r="D83" i="52"/>
  <c r="G26" i="52"/>
  <c r="G25" i="52"/>
  <c r="F19" i="52"/>
  <c r="F12" i="52"/>
  <c r="G36" i="52"/>
  <c r="G10" i="52"/>
  <c r="F94" i="52"/>
  <c r="G40" i="52"/>
  <c r="G39" i="52"/>
  <c r="F62" i="52"/>
  <c r="G62" i="52" s="1"/>
  <c r="B84" i="52"/>
  <c r="B104" i="52"/>
  <c r="D109" i="52"/>
  <c r="F104" i="52"/>
  <c r="E13" i="52"/>
  <c r="B19" i="52"/>
  <c r="E28" i="52"/>
  <c r="E33" i="52"/>
  <c r="B44" i="52"/>
  <c r="D48" i="52"/>
  <c r="F50" i="52"/>
  <c r="G50" i="52" s="1"/>
  <c r="D84" i="52"/>
  <c r="B87" i="52"/>
  <c r="F109" i="52"/>
  <c r="B12" i="52"/>
  <c r="G13" i="52"/>
  <c r="G33" i="52"/>
  <c r="C63" i="52"/>
  <c r="C64" i="52"/>
  <c r="E68" i="52"/>
  <c r="G70" i="52"/>
  <c r="B105" i="52"/>
  <c r="B114" i="52"/>
  <c r="D120" i="52"/>
  <c r="C39" i="52"/>
  <c r="C40" i="52"/>
  <c r="C51" i="52"/>
  <c r="C52" i="52"/>
  <c r="E54" i="52"/>
  <c r="E55" i="52"/>
  <c r="D114" i="52"/>
  <c r="F120" i="52"/>
  <c r="D53" i="52"/>
  <c r="E63" i="52"/>
  <c r="G68" i="52"/>
  <c r="E39" i="52"/>
  <c r="C29" i="52"/>
  <c r="D94" i="51"/>
  <c r="E23" i="51"/>
  <c r="E22" i="51"/>
  <c r="E21" i="51"/>
  <c r="D12" i="51"/>
  <c r="C10" i="51"/>
  <c r="D19" i="51"/>
  <c r="E36" i="51"/>
  <c r="E10" i="51"/>
  <c r="E31" i="51"/>
  <c r="E26" i="51"/>
  <c r="G26" i="51"/>
  <c r="G25" i="51"/>
  <c r="F19" i="51"/>
  <c r="F12" i="51"/>
  <c r="G10" i="51"/>
  <c r="G40" i="51"/>
  <c r="F94" i="51"/>
  <c r="G39" i="51"/>
  <c r="G21" i="51"/>
  <c r="G23" i="51"/>
  <c r="G29" i="51"/>
  <c r="G31" i="51"/>
  <c r="E40" i="51"/>
  <c r="C20" i="51"/>
  <c r="C45" i="51"/>
  <c r="E13" i="51"/>
  <c r="B19" i="51"/>
  <c r="E28" i="51"/>
  <c r="E29" i="51"/>
  <c r="E33" i="51"/>
  <c r="B44" i="51"/>
  <c r="D48" i="51"/>
  <c r="D87" i="51" s="1"/>
  <c r="F50" i="51"/>
  <c r="G50" i="51" s="1"/>
  <c r="G61" i="51"/>
  <c r="C68" i="51"/>
  <c r="E70" i="51"/>
  <c r="G74" i="51"/>
  <c r="D84" i="51"/>
  <c r="B87" i="51"/>
  <c r="B107" i="51"/>
  <c r="F109" i="51"/>
  <c r="B81" i="51"/>
  <c r="F84" i="51"/>
  <c r="B99" i="51"/>
  <c r="F104" i="51"/>
  <c r="D107" i="51"/>
  <c r="B110" i="51"/>
  <c r="B120" i="51"/>
  <c r="B12" i="51"/>
  <c r="G13" i="51"/>
  <c r="G33" i="51"/>
  <c r="E68" i="51"/>
  <c r="D120" i="51"/>
  <c r="G36" i="51"/>
  <c r="C39" i="51"/>
  <c r="C51" i="51"/>
  <c r="C52" i="51"/>
  <c r="E54" i="51"/>
  <c r="E55" i="51"/>
  <c r="D114" i="51"/>
  <c r="F120" i="51"/>
  <c r="D53" i="51"/>
  <c r="C53" i="51" s="1"/>
  <c r="G68" i="51"/>
  <c r="E39" i="51"/>
  <c r="B94" i="51"/>
  <c r="C29" i="51"/>
  <c r="C31" i="51"/>
  <c r="C32" i="51"/>
  <c r="F19" i="50"/>
  <c r="F12" i="50"/>
  <c r="G36" i="50"/>
  <c r="G10" i="50"/>
  <c r="G39" i="50"/>
  <c r="G40" i="50"/>
  <c r="F94" i="50"/>
  <c r="D94" i="50"/>
  <c r="C10" i="50"/>
  <c r="D12" i="50"/>
  <c r="D19" i="50"/>
  <c r="E10" i="50"/>
  <c r="E36" i="50"/>
  <c r="C13" i="50"/>
  <c r="B110" i="50"/>
  <c r="E22" i="50"/>
  <c r="E25" i="50"/>
  <c r="E30" i="50"/>
  <c r="E32" i="50"/>
  <c r="G22" i="50"/>
  <c r="G28" i="50"/>
  <c r="G32" i="50"/>
  <c r="G53" i="50"/>
  <c r="F115" i="50"/>
  <c r="G73" i="50"/>
  <c r="G25" i="50"/>
  <c r="G30" i="50"/>
  <c r="E40" i="50"/>
  <c r="B94" i="50"/>
  <c r="C20" i="50"/>
  <c r="C45" i="50"/>
  <c r="E21" i="50"/>
  <c r="E23" i="50"/>
  <c r="E26" i="50"/>
  <c r="E31" i="50"/>
  <c r="B60" i="50"/>
  <c r="B84" i="50"/>
  <c r="E13" i="50"/>
  <c r="B19" i="50"/>
  <c r="E28" i="50"/>
  <c r="E29" i="50"/>
  <c r="E33" i="50"/>
  <c r="B44" i="50"/>
  <c r="D48" i="50"/>
  <c r="C48" i="50" s="1"/>
  <c r="F50" i="50"/>
  <c r="G50" i="50" s="1"/>
  <c r="C68" i="50"/>
  <c r="E70" i="50"/>
  <c r="G74" i="50"/>
  <c r="D84" i="50"/>
  <c r="B87" i="50"/>
  <c r="F109" i="50"/>
  <c r="B81" i="50"/>
  <c r="F84" i="50"/>
  <c r="B99" i="50"/>
  <c r="F104" i="50"/>
  <c r="D107" i="50"/>
  <c r="B120" i="50"/>
  <c r="B12" i="50"/>
  <c r="G13" i="50"/>
  <c r="G33" i="50"/>
  <c r="E68" i="50"/>
  <c r="B105" i="50"/>
  <c r="D120" i="50"/>
  <c r="C39" i="50"/>
  <c r="C40" i="50"/>
  <c r="C51" i="50"/>
  <c r="C52" i="50"/>
  <c r="E54" i="50"/>
  <c r="E55" i="50"/>
  <c r="D114" i="50"/>
  <c r="F120" i="50"/>
  <c r="D53" i="50"/>
  <c r="C53" i="50" s="1"/>
  <c r="G68" i="50"/>
  <c r="E39" i="50"/>
  <c r="C29" i="50"/>
  <c r="C23" i="49"/>
  <c r="C33" i="49"/>
  <c r="C21" i="49"/>
  <c r="C31" i="49"/>
  <c r="D94" i="49"/>
  <c r="E23" i="49"/>
  <c r="E22" i="49"/>
  <c r="E21" i="49"/>
  <c r="E36" i="49"/>
  <c r="D12" i="49"/>
  <c r="D19" i="49"/>
  <c r="E10" i="49"/>
  <c r="E26" i="49"/>
  <c r="E29" i="49"/>
  <c r="E31" i="49"/>
  <c r="C26" i="49"/>
  <c r="B94" i="49"/>
  <c r="B12" i="49"/>
  <c r="B19" i="49"/>
  <c r="C10" i="49"/>
  <c r="C36" i="49"/>
  <c r="C22" i="49"/>
  <c r="C25" i="49"/>
  <c r="C28" i="49"/>
  <c r="C30" i="49"/>
  <c r="C32" i="49"/>
  <c r="C40" i="49"/>
  <c r="F113" i="49"/>
  <c r="G39" i="49"/>
  <c r="G40" i="49"/>
  <c r="F62" i="49"/>
  <c r="G62" i="49" s="1"/>
  <c r="B84" i="49"/>
  <c r="F94" i="49"/>
  <c r="B104" i="49"/>
  <c r="D109" i="49"/>
  <c r="F104" i="49"/>
  <c r="E13" i="49"/>
  <c r="E28" i="49"/>
  <c r="E33" i="49"/>
  <c r="B44" i="49"/>
  <c r="D48" i="49"/>
  <c r="F50" i="49"/>
  <c r="G50" i="49" s="1"/>
  <c r="D84" i="49"/>
  <c r="B87" i="49"/>
  <c r="B107" i="49"/>
  <c r="F109" i="49"/>
  <c r="F48" i="49"/>
  <c r="B53" i="49"/>
  <c r="C63" i="49"/>
  <c r="C64" i="49"/>
  <c r="E68" i="49"/>
  <c r="G70" i="49"/>
  <c r="B114" i="49"/>
  <c r="D120" i="49"/>
  <c r="G33" i="49"/>
  <c r="G10" i="49"/>
  <c r="G36" i="49"/>
  <c r="C39" i="49"/>
  <c r="G57" i="49"/>
  <c r="F110" i="49"/>
  <c r="D114" i="49"/>
  <c r="F120" i="49"/>
  <c r="F12" i="49"/>
  <c r="F19" i="49"/>
  <c r="G25" i="49"/>
  <c r="D53" i="49"/>
  <c r="G68" i="49"/>
  <c r="E39" i="49"/>
  <c r="C29" i="49"/>
  <c r="F87" i="51" l="1"/>
  <c r="F115" i="52"/>
  <c r="F59" i="49"/>
  <c r="G59" i="49" s="1"/>
  <c r="B66" i="51"/>
  <c r="B85" i="51" s="1"/>
  <c r="B116" i="52"/>
  <c r="B60" i="52"/>
  <c r="D1" i="55"/>
  <c r="G53" i="49"/>
  <c r="C69" i="51"/>
  <c r="G73" i="51"/>
  <c r="F87" i="52"/>
  <c r="B59" i="52"/>
  <c r="C56" i="51"/>
  <c r="E69" i="49"/>
  <c r="G56" i="49"/>
  <c r="F113" i="51"/>
  <c r="F117" i="51" s="1"/>
  <c r="D113" i="51"/>
  <c r="B113" i="51"/>
  <c r="B115" i="51"/>
  <c r="B117" i="51" s="1"/>
  <c r="D115" i="52"/>
  <c r="D113" i="49"/>
  <c r="C56" i="52"/>
  <c r="B59" i="51"/>
  <c r="G69" i="49"/>
  <c r="F83" i="52"/>
  <c r="B115" i="49"/>
  <c r="B60" i="51"/>
  <c r="C50" i="50"/>
  <c r="C62" i="51"/>
  <c r="C69" i="52"/>
  <c r="C69" i="50"/>
  <c r="B113" i="52"/>
  <c r="B113" i="50"/>
  <c r="B66" i="52"/>
  <c r="F116" i="51"/>
  <c r="D113" i="52"/>
  <c r="C50" i="49"/>
  <c r="F113" i="50"/>
  <c r="F116" i="50"/>
  <c r="F66" i="51"/>
  <c r="G69" i="52"/>
  <c r="C56" i="50"/>
  <c r="E62" i="51"/>
  <c r="E56" i="51"/>
  <c r="B60" i="49"/>
  <c r="G69" i="51"/>
  <c r="E69" i="52"/>
  <c r="F66" i="52"/>
  <c r="F85" i="52" s="1"/>
  <c r="B66" i="50"/>
  <c r="B85" i="50" s="1"/>
  <c r="E56" i="50"/>
  <c r="F66" i="50"/>
  <c r="F77" i="50" s="1"/>
  <c r="G77" i="50" s="1"/>
  <c r="E69" i="51"/>
  <c r="E56" i="52"/>
  <c r="F116" i="52"/>
  <c r="F117" i="52" s="1"/>
  <c r="C73" i="50"/>
  <c r="B116" i="49"/>
  <c r="C62" i="49"/>
  <c r="C50" i="51"/>
  <c r="D115" i="49"/>
  <c r="F66" i="49"/>
  <c r="G66" i="49" s="1"/>
  <c r="G73" i="49"/>
  <c r="F115" i="49"/>
  <c r="F117" i="49" s="1"/>
  <c r="F60" i="51"/>
  <c r="G60" i="51" s="1"/>
  <c r="D66" i="50"/>
  <c r="D77" i="50" s="1"/>
  <c r="E73" i="49"/>
  <c r="F60" i="50"/>
  <c r="G60" i="50" s="1"/>
  <c r="C69" i="49"/>
  <c r="D115" i="50"/>
  <c r="F59" i="51"/>
  <c r="G59" i="51" s="1"/>
  <c r="F87" i="50"/>
  <c r="F59" i="50"/>
  <c r="G59" i="50" s="1"/>
  <c r="D116" i="49"/>
  <c r="E73" i="50"/>
  <c r="B66" i="49"/>
  <c r="B86" i="49" s="1"/>
  <c r="B113" i="49"/>
  <c r="C56" i="49"/>
  <c r="G69" i="50"/>
  <c r="D113" i="50"/>
  <c r="D66" i="51"/>
  <c r="D85" i="51" s="1"/>
  <c r="D115" i="51"/>
  <c r="E56" i="49"/>
  <c r="C45" i="49"/>
  <c r="F60" i="52"/>
  <c r="G60" i="52" s="1"/>
  <c r="C62" i="50"/>
  <c r="C45" i="52"/>
  <c r="B115" i="50"/>
  <c r="F59" i="52"/>
  <c r="G59" i="52" s="1"/>
  <c r="E73" i="51"/>
  <c r="C73" i="49"/>
  <c r="D66" i="49"/>
  <c r="D85" i="49" s="1"/>
  <c r="C73" i="51"/>
  <c r="D116" i="52"/>
  <c r="D116" i="51"/>
  <c r="E1" i="59"/>
  <c r="E1" i="58"/>
  <c r="E1" i="57"/>
  <c r="E1" i="56"/>
  <c r="E1" i="55"/>
  <c r="E21" i="9"/>
  <c r="E73" i="52"/>
  <c r="F77" i="52"/>
  <c r="G77" i="52" s="1"/>
  <c r="B115" i="52"/>
  <c r="D66" i="52"/>
  <c r="C73" i="52"/>
  <c r="D116" i="50"/>
  <c r="E69" i="50"/>
  <c r="E62" i="49"/>
  <c r="E53" i="52"/>
  <c r="D59" i="52"/>
  <c r="B24" i="52"/>
  <c r="C19" i="52"/>
  <c r="E50" i="52"/>
  <c r="F24" i="52"/>
  <c r="G19" i="52"/>
  <c r="D24" i="52"/>
  <c r="E19" i="52"/>
  <c r="E62" i="52"/>
  <c r="D87" i="52"/>
  <c r="E48" i="52"/>
  <c r="D60" i="52"/>
  <c r="C48" i="52"/>
  <c r="C53" i="52"/>
  <c r="B24" i="51"/>
  <c r="C19" i="51"/>
  <c r="D24" i="51"/>
  <c r="E19" i="51"/>
  <c r="D86" i="51"/>
  <c r="F24" i="51"/>
  <c r="G19" i="51"/>
  <c r="D77" i="51"/>
  <c r="E48" i="51"/>
  <c r="D60" i="51"/>
  <c r="E60" i="51" s="1"/>
  <c r="C48" i="51"/>
  <c r="E50" i="51"/>
  <c r="E53" i="51"/>
  <c r="D59" i="51"/>
  <c r="E50" i="50"/>
  <c r="D87" i="50"/>
  <c r="D24" i="50"/>
  <c r="E19" i="50"/>
  <c r="D60" i="50"/>
  <c r="E48" i="50"/>
  <c r="E53" i="50"/>
  <c r="D59" i="50"/>
  <c r="E59" i="50" s="1"/>
  <c r="B24" i="50"/>
  <c r="C19" i="50"/>
  <c r="D86" i="50"/>
  <c r="G66" i="50"/>
  <c r="F24" i="50"/>
  <c r="G19" i="50"/>
  <c r="D24" i="49"/>
  <c r="E19" i="49"/>
  <c r="E53" i="49"/>
  <c r="D59" i="49"/>
  <c r="E59" i="49" s="1"/>
  <c r="D87" i="49"/>
  <c r="E48" i="49"/>
  <c r="D60" i="49"/>
  <c r="E50" i="49"/>
  <c r="F86" i="49"/>
  <c r="C53" i="49"/>
  <c r="B59" i="49"/>
  <c r="C48" i="49"/>
  <c r="C19" i="49"/>
  <c r="B24" i="49"/>
  <c r="F24" i="49"/>
  <c r="G19" i="49"/>
  <c r="G48" i="49"/>
  <c r="F60" i="49"/>
  <c r="G60" i="49" s="1"/>
  <c r="F87" i="49"/>
  <c r="F117" i="50" l="1"/>
  <c r="B77" i="51"/>
  <c r="F86" i="50"/>
  <c r="B86" i="51"/>
  <c r="E59" i="52"/>
  <c r="F85" i="50"/>
  <c r="B117" i="49"/>
  <c r="C66" i="51"/>
  <c r="D117" i="49"/>
  <c r="E60" i="50"/>
  <c r="C60" i="49"/>
  <c r="E59" i="51"/>
  <c r="D117" i="50"/>
  <c r="D117" i="51"/>
  <c r="C66" i="50"/>
  <c r="G66" i="52"/>
  <c r="B117" i="50"/>
  <c r="B86" i="50"/>
  <c r="E66" i="51"/>
  <c r="F77" i="49"/>
  <c r="G77" i="49" s="1"/>
  <c r="F85" i="49"/>
  <c r="E60" i="52"/>
  <c r="D117" i="52"/>
  <c r="D85" i="50"/>
  <c r="F86" i="52"/>
  <c r="E66" i="50"/>
  <c r="B117" i="52"/>
  <c r="F86" i="51"/>
  <c r="F77" i="51"/>
  <c r="G77" i="51" s="1"/>
  <c r="G66" i="51"/>
  <c r="F85" i="51"/>
  <c r="B77" i="50"/>
  <c r="C77" i="50" s="1"/>
  <c r="B86" i="52"/>
  <c r="B85" i="52"/>
  <c r="B77" i="52"/>
  <c r="C59" i="51"/>
  <c r="B85" i="49"/>
  <c r="B77" i="49"/>
  <c r="E66" i="49"/>
  <c r="C59" i="49"/>
  <c r="C59" i="50"/>
  <c r="C59" i="52"/>
  <c r="E77" i="50"/>
  <c r="C60" i="50"/>
  <c r="D77" i="49"/>
  <c r="C77" i="49" s="1"/>
  <c r="D86" i="49"/>
  <c r="C66" i="49"/>
  <c r="F1" i="59"/>
  <c r="F1" i="58"/>
  <c r="F1" i="57"/>
  <c r="F1" i="56"/>
  <c r="F1" i="55"/>
  <c r="D86" i="52"/>
  <c r="D85" i="52"/>
  <c r="C66" i="52"/>
  <c r="D77" i="52"/>
  <c r="E66" i="52"/>
  <c r="C60" i="51"/>
  <c r="D91" i="52"/>
  <c r="E24" i="52"/>
  <c r="D27" i="52"/>
  <c r="B91" i="52"/>
  <c r="C24" i="52"/>
  <c r="B27" i="52"/>
  <c r="F91" i="52"/>
  <c r="G24" i="52"/>
  <c r="F27" i="52"/>
  <c r="C60" i="52"/>
  <c r="F91" i="51"/>
  <c r="G24" i="51"/>
  <c r="F27" i="51"/>
  <c r="D91" i="51"/>
  <c r="E24" i="51"/>
  <c r="D27" i="51"/>
  <c r="B91" i="51"/>
  <c r="C24" i="51"/>
  <c r="B27" i="51"/>
  <c r="C77" i="51"/>
  <c r="F91" i="50"/>
  <c r="G24" i="50"/>
  <c r="F27" i="50"/>
  <c r="B91" i="50"/>
  <c r="C24" i="50"/>
  <c r="B27" i="50"/>
  <c r="D91" i="50"/>
  <c r="E24" i="50"/>
  <c r="D27" i="50"/>
  <c r="F91" i="49"/>
  <c r="G24" i="49"/>
  <c r="F27" i="49"/>
  <c r="C24" i="49"/>
  <c r="B91" i="49"/>
  <c r="B27" i="49"/>
  <c r="E60" i="49"/>
  <c r="D91" i="49"/>
  <c r="E24" i="49"/>
  <c r="D27" i="49"/>
  <c r="E77" i="51" l="1"/>
  <c r="E77" i="49"/>
  <c r="G1" i="59"/>
  <c r="G1" i="58"/>
  <c r="G1" i="57"/>
  <c r="G1" i="56"/>
  <c r="G1" i="55"/>
  <c r="E77" i="52"/>
  <c r="C77" i="52"/>
  <c r="B89" i="52"/>
  <c r="B34" i="52"/>
  <c r="B88" i="52"/>
  <c r="B90" i="52"/>
  <c r="B35" i="52"/>
  <c r="C27" i="52"/>
  <c r="D34" i="52"/>
  <c r="D88" i="52"/>
  <c r="D90" i="52"/>
  <c r="D35" i="52"/>
  <c r="E27" i="52"/>
  <c r="D89" i="52"/>
  <c r="F88" i="52"/>
  <c r="F35" i="52"/>
  <c r="G27" i="52"/>
  <c r="F90" i="52"/>
  <c r="F89" i="52"/>
  <c r="F34" i="52"/>
  <c r="D34" i="51"/>
  <c r="D88" i="51"/>
  <c r="D90" i="51"/>
  <c r="D35" i="51"/>
  <c r="E27" i="51"/>
  <c r="D89" i="51"/>
  <c r="B89" i="51"/>
  <c r="B34" i="51"/>
  <c r="B88" i="51"/>
  <c r="B90" i="51"/>
  <c r="B35" i="51"/>
  <c r="C27" i="51"/>
  <c r="F88" i="51"/>
  <c r="F35" i="51"/>
  <c r="G27" i="51"/>
  <c r="F90" i="51"/>
  <c r="F34" i="51"/>
  <c r="F89" i="51"/>
  <c r="B89" i="50"/>
  <c r="B34" i="50"/>
  <c r="B88" i="50"/>
  <c r="B90" i="50"/>
  <c r="B35" i="50"/>
  <c r="C27" i="50"/>
  <c r="F88" i="50"/>
  <c r="F35" i="50"/>
  <c r="G27" i="50"/>
  <c r="F90" i="50"/>
  <c r="F34" i="50"/>
  <c r="F89" i="50"/>
  <c r="D34" i="50"/>
  <c r="D88" i="50"/>
  <c r="D90" i="50"/>
  <c r="D35" i="50"/>
  <c r="E27" i="50"/>
  <c r="D89" i="50"/>
  <c r="B89" i="49"/>
  <c r="B34" i="49"/>
  <c r="B88" i="49"/>
  <c r="B90" i="49"/>
  <c r="B35" i="49"/>
  <c r="C27" i="49"/>
  <c r="D34" i="49"/>
  <c r="E27" i="49"/>
  <c r="D88" i="49"/>
  <c r="D90" i="49"/>
  <c r="D35" i="49"/>
  <c r="D89" i="49"/>
  <c r="F88" i="49"/>
  <c r="F35" i="49"/>
  <c r="G27" i="49"/>
  <c r="F90" i="49"/>
  <c r="F89" i="49"/>
  <c r="F34" i="49"/>
  <c r="H1" i="59" l="1"/>
  <c r="H1" i="58"/>
  <c r="H1" i="57"/>
  <c r="H1" i="56"/>
  <c r="H1" i="55"/>
  <c r="F96" i="52"/>
  <c r="G35" i="52"/>
  <c r="F37" i="52"/>
  <c r="B37" i="52"/>
  <c r="C35" i="52"/>
  <c r="B96" i="52"/>
  <c r="D96" i="52"/>
  <c r="E35" i="52"/>
  <c r="D37" i="52"/>
  <c r="B37" i="51"/>
  <c r="B96" i="51"/>
  <c r="C35" i="51"/>
  <c r="F96" i="51"/>
  <c r="G35" i="51"/>
  <c r="F37" i="51"/>
  <c r="D96" i="51"/>
  <c r="E35" i="51"/>
  <c r="D37" i="51"/>
  <c r="F96" i="50"/>
  <c r="G35" i="50"/>
  <c r="F37" i="50"/>
  <c r="B37" i="50"/>
  <c r="B96" i="50"/>
  <c r="C35" i="50"/>
  <c r="D96" i="50"/>
  <c r="E35" i="50"/>
  <c r="D37" i="50"/>
  <c r="B37" i="49"/>
  <c r="B96" i="49"/>
  <c r="C35" i="49"/>
  <c r="F96" i="49"/>
  <c r="G35" i="49"/>
  <c r="F37" i="49"/>
  <c r="D96" i="49"/>
  <c r="E35" i="49"/>
  <c r="D37" i="49"/>
  <c r="I1" i="59" l="1"/>
  <c r="I1" i="58"/>
  <c r="I1" i="57"/>
  <c r="I1" i="56"/>
  <c r="I1" i="55"/>
  <c r="B102" i="52"/>
  <c r="B112" i="52" s="1"/>
  <c r="B118" i="52" s="1"/>
  <c r="B122" i="52" s="1"/>
  <c r="B38" i="52"/>
  <c r="B95" i="52"/>
  <c r="B92" i="52"/>
  <c r="C37" i="52"/>
  <c r="F102" i="52"/>
  <c r="F112" i="52" s="1"/>
  <c r="F118" i="52" s="1"/>
  <c r="F122" i="52" s="1"/>
  <c r="F92" i="52"/>
  <c r="G37" i="52"/>
  <c r="F95" i="52"/>
  <c r="F38" i="52"/>
  <c r="D38" i="52"/>
  <c r="D95" i="52"/>
  <c r="D102" i="52"/>
  <c r="D112" i="52" s="1"/>
  <c r="D118" i="52" s="1"/>
  <c r="D122" i="52" s="1"/>
  <c r="E37" i="52"/>
  <c r="D92" i="52"/>
  <c r="D38" i="51"/>
  <c r="D102" i="51"/>
  <c r="D112" i="51" s="1"/>
  <c r="D118" i="51" s="1"/>
  <c r="D122" i="51" s="1"/>
  <c r="D95" i="51"/>
  <c r="E37" i="51"/>
  <c r="D92" i="51"/>
  <c r="F102" i="51"/>
  <c r="F112" i="51" s="1"/>
  <c r="F118" i="51" s="1"/>
  <c r="F122" i="51" s="1"/>
  <c r="G37" i="51"/>
  <c r="F95" i="51"/>
  <c r="F92" i="51"/>
  <c r="F38" i="51"/>
  <c r="B102" i="51"/>
  <c r="B112" i="51" s="1"/>
  <c r="B118" i="51" s="1"/>
  <c r="B122" i="51" s="1"/>
  <c r="B38" i="51"/>
  <c r="B92" i="51"/>
  <c r="B95" i="51"/>
  <c r="C37" i="51"/>
  <c r="D38" i="50"/>
  <c r="D102" i="50"/>
  <c r="D112" i="50" s="1"/>
  <c r="D118" i="50" s="1"/>
  <c r="D122" i="50" s="1"/>
  <c r="D95" i="50"/>
  <c r="E37" i="50"/>
  <c r="D92" i="50"/>
  <c r="B102" i="50"/>
  <c r="B112" i="50" s="1"/>
  <c r="B118" i="50" s="1"/>
  <c r="B122" i="50" s="1"/>
  <c r="B38" i="50"/>
  <c r="C37" i="50"/>
  <c r="B95" i="50"/>
  <c r="B92" i="50"/>
  <c r="F102" i="50"/>
  <c r="F112" i="50" s="1"/>
  <c r="F118" i="50" s="1"/>
  <c r="F122" i="50" s="1"/>
  <c r="G37" i="50"/>
  <c r="F95" i="50"/>
  <c r="F92" i="50"/>
  <c r="F38" i="50"/>
  <c r="F102" i="49"/>
  <c r="F112" i="49" s="1"/>
  <c r="F118" i="49" s="1"/>
  <c r="F122" i="49" s="1"/>
  <c r="F92" i="49"/>
  <c r="G37" i="49"/>
  <c r="F95" i="49"/>
  <c r="F38" i="49"/>
  <c r="D38" i="49"/>
  <c r="E37" i="49"/>
  <c r="D102" i="49"/>
  <c r="D112" i="49" s="1"/>
  <c r="D118" i="49" s="1"/>
  <c r="D122" i="49" s="1"/>
  <c r="D95" i="49"/>
  <c r="D92" i="49"/>
  <c r="B102" i="49"/>
  <c r="B112" i="49" s="1"/>
  <c r="B118" i="49" s="1"/>
  <c r="B122" i="49" s="1"/>
  <c r="B38" i="49"/>
  <c r="B95" i="49"/>
  <c r="B92" i="49"/>
  <c r="C37" i="49"/>
  <c r="J1" i="59" l="1"/>
  <c r="J1" i="58"/>
  <c r="J1" i="57"/>
  <c r="J1" i="56"/>
  <c r="J1" i="55"/>
  <c r="D41" i="52"/>
  <c r="D93" i="52"/>
  <c r="E38" i="52"/>
  <c r="F41" i="52"/>
  <c r="F93" i="52"/>
  <c r="G38" i="52"/>
  <c r="C38" i="52"/>
  <c r="B93" i="52"/>
  <c r="B41" i="52"/>
  <c r="C38" i="51"/>
  <c r="B93" i="51"/>
  <c r="B41" i="51"/>
  <c r="D41" i="51"/>
  <c r="D93" i="51"/>
  <c r="E38" i="51"/>
  <c r="F41" i="51"/>
  <c r="F93" i="51"/>
  <c r="G38" i="51"/>
  <c r="D41" i="50"/>
  <c r="D93" i="50"/>
  <c r="E38" i="50"/>
  <c r="F41" i="50"/>
  <c r="F93" i="50"/>
  <c r="G38" i="50"/>
  <c r="C38" i="50"/>
  <c r="B93" i="50"/>
  <c r="B41" i="50"/>
  <c r="D41" i="49"/>
  <c r="D93" i="49"/>
  <c r="E38" i="49"/>
  <c r="F41" i="49"/>
  <c r="F93" i="49"/>
  <c r="G38" i="49"/>
  <c r="C38" i="49"/>
  <c r="B41" i="49"/>
  <c r="B93" i="49"/>
  <c r="K1" i="59" l="1"/>
  <c r="K1" i="58"/>
  <c r="K1" i="57"/>
  <c r="K1" i="56"/>
  <c r="K1" i="55"/>
  <c r="F97" i="52"/>
  <c r="G41" i="52"/>
  <c r="B97" i="52"/>
  <c r="C41" i="52"/>
  <c r="E41" i="52"/>
  <c r="D97" i="52"/>
  <c r="F97" i="51"/>
  <c r="G41" i="51"/>
  <c r="D97" i="51"/>
  <c r="E41" i="51"/>
  <c r="B97" i="51"/>
  <c r="C41" i="51"/>
  <c r="B97" i="50"/>
  <c r="C41" i="50"/>
  <c r="G41" i="50"/>
  <c r="F97" i="50"/>
  <c r="E41" i="50"/>
  <c r="D97" i="50"/>
  <c r="B97" i="49"/>
  <c r="C41" i="49"/>
  <c r="F97" i="49"/>
  <c r="G41" i="49"/>
  <c r="E41" i="49"/>
  <c r="D97" i="49"/>
  <c r="L1" i="59" l="1"/>
  <c r="L1" i="58"/>
  <c r="L1" i="57"/>
  <c r="L1" i="56"/>
  <c r="L1" i="55"/>
  <c r="M1" i="59" l="1"/>
  <c r="M1" i="58"/>
  <c r="M1" i="57"/>
  <c r="M1" i="56"/>
  <c r="M1" i="55"/>
  <c r="C76" i="43"/>
  <c r="E74" i="43"/>
  <c r="E72" i="43"/>
  <c r="F69" i="43"/>
  <c r="G69" i="43" s="1"/>
  <c r="C67" i="43"/>
  <c r="E65" i="43"/>
  <c r="D62" i="43"/>
  <c r="G61" i="43"/>
  <c r="F56" i="43"/>
  <c r="E55" i="43"/>
  <c r="C54" i="43"/>
  <c r="E52" i="43"/>
  <c r="C49" i="43"/>
  <c r="D50" i="43"/>
  <c r="F107" i="43"/>
  <c r="F106" i="43"/>
  <c r="B108" i="43"/>
  <c r="B109" i="43"/>
  <c r="D109" i="43"/>
  <c r="D104" i="43"/>
  <c r="D10" i="43"/>
  <c r="B8" i="43"/>
  <c r="B10" i="43" s="1"/>
  <c r="B6" i="43"/>
  <c r="C7" i="43" s="1"/>
  <c r="D105" i="43"/>
  <c r="B104" i="43"/>
  <c r="G76" i="43"/>
  <c r="E76" i="43"/>
  <c r="G75" i="43"/>
  <c r="E75" i="43"/>
  <c r="C75" i="43"/>
  <c r="F73" i="43"/>
  <c r="B73" i="43"/>
  <c r="G72" i="43"/>
  <c r="C72" i="43"/>
  <c r="G71" i="43"/>
  <c r="E71" i="43"/>
  <c r="C71" i="43"/>
  <c r="G70" i="43"/>
  <c r="D69" i="43"/>
  <c r="C70" i="43"/>
  <c r="B69" i="43"/>
  <c r="F114" i="43"/>
  <c r="B114" i="43"/>
  <c r="G67" i="43"/>
  <c r="E67" i="43"/>
  <c r="G65" i="43"/>
  <c r="C65" i="43"/>
  <c r="G64" i="43"/>
  <c r="E64" i="43"/>
  <c r="C64" i="43"/>
  <c r="G63" i="43"/>
  <c r="C63" i="43"/>
  <c r="F62" i="43"/>
  <c r="G62" i="43" s="1"/>
  <c r="B62" i="43"/>
  <c r="E61" i="43"/>
  <c r="C61" i="43"/>
  <c r="G58" i="43"/>
  <c r="E58" i="43"/>
  <c r="C58" i="43"/>
  <c r="D56" i="43"/>
  <c r="C57" i="43"/>
  <c r="B56" i="43"/>
  <c r="G55" i="43"/>
  <c r="C55" i="43"/>
  <c r="G54" i="43"/>
  <c r="E54" i="43"/>
  <c r="G52" i="43"/>
  <c r="C52" i="43"/>
  <c r="G51" i="43"/>
  <c r="F53" i="43"/>
  <c r="E51" i="43"/>
  <c r="D53" i="43"/>
  <c r="B53" i="43"/>
  <c r="G49" i="43"/>
  <c r="E49" i="43"/>
  <c r="G47" i="43"/>
  <c r="E47" i="43"/>
  <c r="C47" i="43"/>
  <c r="G46" i="43"/>
  <c r="F48" i="43"/>
  <c r="E46" i="43"/>
  <c r="D48" i="43"/>
  <c r="C46" i="43"/>
  <c r="B48" i="43"/>
  <c r="D107" i="43"/>
  <c r="B107" i="43"/>
  <c r="D106" i="43"/>
  <c r="B106" i="43"/>
  <c r="F108" i="43"/>
  <c r="D108" i="43"/>
  <c r="F105" i="43"/>
  <c r="B105" i="43"/>
  <c r="F109" i="43"/>
  <c r="F104" i="43"/>
  <c r="F13" i="43"/>
  <c r="D13" i="43"/>
  <c r="B13" i="43"/>
  <c r="G11" i="43"/>
  <c r="F10" i="43"/>
  <c r="F7" i="43"/>
  <c r="D7" i="43"/>
  <c r="B7" i="43"/>
  <c r="C45" i="43" l="1"/>
  <c r="C20" i="43"/>
  <c r="E62" i="43"/>
  <c r="B99" i="43"/>
  <c r="B66" i="43" l="1"/>
  <c r="B77" i="43" s="1"/>
  <c r="E21" i="43"/>
  <c r="E23" i="43"/>
  <c r="E22" i="43"/>
  <c r="F116" i="43"/>
  <c r="G56" i="43"/>
  <c r="E63" i="43"/>
  <c r="E57" i="43"/>
  <c r="D73" i="43"/>
  <c r="B115" i="43" s="1"/>
  <c r="G57" i="43"/>
  <c r="B83" i="43"/>
  <c r="C74" i="43"/>
  <c r="C62" i="43"/>
  <c r="B94" i="43"/>
  <c r="C56" i="43"/>
  <c r="B116" i="43"/>
  <c r="F59" i="43"/>
  <c r="G59" i="43" s="1"/>
  <c r="G53" i="43"/>
  <c r="B60" i="43"/>
  <c r="C48" i="43"/>
  <c r="E56" i="43"/>
  <c r="D116" i="43"/>
  <c r="F66" i="43"/>
  <c r="F77" i="43" s="1"/>
  <c r="G77" i="43" s="1"/>
  <c r="G73" i="43"/>
  <c r="F115" i="43"/>
  <c r="C13" i="43"/>
  <c r="B110" i="43"/>
  <c r="D83" i="43"/>
  <c r="E69" i="43"/>
  <c r="B113" i="43"/>
  <c r="F83" i="43"/>
  <c r="G26" i="43"/>
  <c r="F19" i="43"/>
  <c r="F12" i="43"/>
  <c r="G25" i="43"/>
  <c r="G21" i="43"/>
  <c r="G10" i="43"/>
  <c r="G36" i="43"/>
  <c r="G32" i="43"/>
  <c r="G31" i="43"/>
  <c r="G30" i="43"/>
  <c r="G29" i="43"/>
  <c r="G28" i="43"/>
  <c r="G39" i="43"/>
  <c r="G23" i="43"/>
  <c r="G22" i="43"/>
  <c r="F94" i="43"/>
  <c r="G40" i="43"/>
  <c r="D110" i="43"/>
  <c r="E13" i="43"/>
  <c r="E48" i="43"/>
  <c r="D60" i="43"/>
  <c r="F110" i="43"/>
  <c r="G13" i="43"/>
  <c r="D94" i="43"/>
  <c r="G48" i="43"/>
  <c r="F60" i="43"/>
  <c r="G60" i="43" s="1"/>
  <c r="C53" i="43"/>
  <c r="B59" i="43"/>
  <c r="E53" i="43"/>
  <c r="D59" i="43"/>
  <c r="C28" i="43"/>
  <c r="C32" i="43"/>
  <c r="C36" i="43"/>
  <c r="B84" i="43"/>
  <c r="C10" i="43"/>
  <c r="E33" i="43"/>
  <c r="B44" i="43"/>
  <c r="F50" i="43"/>
  <c r="C68" i="43"/>
  <c r="C69" i="43"/>
  <c r="E70" i="43"/>
  <c r="G74" i="43"/>
  <c r="D84" i="43"/>
  <c r="B87" i="43"/>
  <c r="D113" i="43"/>
  <c r="C30" i="43"/>
  <c r="B19" i="43"/>
  <c r="C25" i="43"/>
  <c r="E28" i="43"/>
  <c r="E29" i="43"/>
  <c r="E30" i="43"/>
  <c r="E31" i="43"/>
  <c r="E32" i="43"/>
  <c r="E36" i="43"/>
  <c r="B81" i="43"/>
  <c r="F84" i="43"/>
  <c r="D87" i="43"/>
  <c r="F113" i="43"/>
  <c r="B120" i="43"/>
  <c r="C26" i="43"/>
  <c r="E10" i="43"/>
  <c r="G33" i="43"/>
  <c r="E68" i="43"/>
  <c r="F87" i="43"/>
  <c r="D120" i="43"/>
  <c r="C29" i="43"/>
  <c r="C31" i="43"/>
  <c r="B12" i="43"/>
  <c r="D19" i="43"/>
  <c r="C21" i="43"/>
  <c r="C22" i="43"/>
  <c r="C23" i="43"/>
  <c r="E25" i="43"/>
  <c r="E26" i="43"/>
  <c r="C39" i="43"/>
  <c r="C40" i="43"/>
  <c r="C51" i="43"/>
  <c r="D114" i="43"/>
  <c r="F120" i="43"/>
  <c r="D12" i="43"/>
  <c r="B50" i="43"/>
  <c r="C50" i="43" s="1"/>
  <c r="G68" i="43"/>
  <c r="C33" i="43"/>
  <c r="E39" i="43"/>
  <c r="E40" i="43"/>
  <c r="B85" i="43" l="1"/>
  <c r="B117" i="43"/>
  <c r="B86" i="43"/>
  <c r="F117" i="43"/>
  <c r="E59" i="43"/>
  <c r="C59" i="43"/>
  <c r="C73" i="43"/>
  <c r="D115" i="43"/>
  <c r="D117" i="43" s="1"/>
  <c r="E73" i="43"/>
  <c r="E60" i="43"/>
  <c r="D66" i="43"/>
  <c r="D77" i="43" s="1"/>
  <c r="E77" i="43" s="1"/>
  <c r="G50" i="43"/>
  <c r="E50" i="43"/>
  <c r="F24" i="43"/>
  <c r="G19" i="43"/>
  <c r="C60" i="43"/>
  <c r="B24" i="43"/>
  <c r="C19" i="43"/>
  <c r="D24" i="43"/>
  <c r="E19" i="43"/>
  <c r="G66" i="43"/>
  <c r="F85" i="43"/>
  <c r="F86" i="43"/>
  <c r="D86" i="43" l="1"/>
  <c r="C77" i="43"/>
  <c r="C66" i="43"/>
  <c r="D85" i="43"/>
  <c r="E66" i="43"/>
  <c r="B91" i="43"/>
  <c r="C24" i="43"/>
  <c r="B27" i="43"/>
  <c r="D91" i="43"/>
  <c r="E24" i="43"/>
  <c r="D27" i="43"/>
  <c r="F91" i="43"/>
  <c r="F27" i="43"/>
  <c r="G24" i="43"/>
  <c r="F88" i="43" l="1"/>
  <c r="G27" i="43"/>
  <c r="F35" i="43"/>
  <c r="F90" i="43"/>
  <c r="F34" i="43"/>
  <c r="F89" i="43"/>
  <c r="D34" i="43"/>
  <c r="D88" i="43"/>
  <c r="E27" i="43"/>
  <c r="D90" i="43"/>
  <c r="D35" i="43"/>
  <c r="D89" i="43"/>
  <c r="B89" i="43"/>
  <c r="B34" i="43"/>
  <c r="B88" i="43"/>
  <c r="B90" i="43"/>
  <c r="C27" i="43"/>
  <c r="B35" i="43"/>
  <c r="D96" i="43" l="1"/>
  <c r="E35" i="43"/>
  <c r="D37" i="43"/>
  <c r="F96" i="43"/>
  <c r="G35" i="43"/>
  <c r="F37" i="43"/>
  <c r="B37" i="43"/>
  <c r="B96" i="43"/>
  <c r="C35" i="43"/>
  <c r="B102" i="43" l="1"/>
  <c r="B112" i="43" s="1"/>
  <c r="B118" i="43" s="1"/>
  <c r="B122" i="43" s="1"/>
  <c r="B38" i="43"/>
  <c r="C37" i="43"/>
  <c r="B95" i="43"/>
  <c r="B92" i="43"/>
  <c r="D38" i="43"/>
  <c r="D102" i="43"/>
  <c r="D112" i="43" s="1"/>
  <c r="D118" i="43" s="1"/>
  <c r="D122" i="43" s="1"/>
  <c r="D95" i="43"/>
  <c r="E37" i="43"/>
  <c r="D92" i="43"/>
  <c r="F102" i="43"/>
  <c r="F112" i="43" s="1"/>
  <c r="F118" i="43" s="1"/>
  <c r="F122" i="43" s="1"/>
  <c r="G37" i="43"/>
  <c r="F95" i="43"/>
  <c r="F92" i="43"/>
  <c r="F38" i="43"/>
  <c r="F41" i="43" l="1"/>
  <c r="F93" i="43"/>
  <c r="G38" i="43"/>
  <c r="D41" i="43"/>
  <c r="D93" i="43"/>
  <c r="E38" i="43"/>
  <c r="C38" i="43"/>
  <c r="B93" i="43"/>
  <c r="B41" i="43"/>
  <c r="G41" i="43" l="1"/>
  <c r="F97" i="43"/>
  <c r="B97" i="43"/>
  <c r="C41" i="43"/>
  <c r="E41" i="43"/>
  <c r="D97" i="43"/>
  <c r="J28" i="9" l="1"/>
  <c r="B28" i="9"/>
  <c r="C7" i="1"/>
  <c r="D13" i="23"/>
  <c r="D26" i="8" a="1"/>
  <c r="D26" i="8" s="1"/>
  <c r="C26" i="8"/>
  <c r="B26" i="8"/>
  <c r="D5" i="8"/>
  <c r="C5" i="8"/>
  <c r="B5" i="8"/>
  <c r="H166" i="8"/>
  <c r="H165" i="8"/>
  <c r="H164" i="8"/>
  <c r="G12" i="24"/>
  <c r="G3" i="24"/>
  <c r="D3" i="24"/>
  <c r="D3" i="27"/>
  <c r="C10" i="1"/>
  <c r="C6" i="1"/>
  <c r="L4" i="35"/>
  <c r="L3" i="35"/>
  <c r="J4" i="35"/>
  <c r="J3" i="35"/>
  <c r="H4" i="35"/>
  <c r="H3" i="35"/>
  <c r="F4" i="35"/>
  <c r="F3" i="35"/>
  <c r="D4" i="35"/>
  <c r="D5" i="27" s="1"/>
  <c r="D3" i="35"/>
  <c r="B20" i="8"/>
  <c r="D104" i="8"/>
  <c r="C104" i="8"/>
  <c r="B104" i="8"/>
  <c r="D83" i="8"/>
  <c r="C83" i="8"/>
  <c r="B83" i="8"/>
  <c r="D62" i="8"/>
  <c r="C62" i="8"/>
  <c r="B62" i="8"/>
  <c r="D41" i="8"/>
  <c r="C41" i="8"/>
  <c r="B41" i="8"/>
  <c r="D20" i="8"/>
  <c r="C20" i="8"/>
  <c r="D10" i="27" l="1"/>
  <c r="D8" i="27"/>
  <c r="D12" i="24"/>
  <c r="D108" i="8"/>
  <c r="C108" i="8"/>
  <c r="B108" i="8"/>
  <c r="D94" i="8"/>
  <c r="C94" i="8"/>
  <c r="B94" i="8"/>
  <c r="D93" i="8"/>
  <c r="C93" i="8"/>
  <c r="B93" i="8"/>
  <c r="D92" i="8"/>
  <c r="C92" i="8"/>
  <c r="B92" i="8"/>
  <c r="D91" i="8"/>
  <c r="C91" i="8"/>
  <c r="B91" i="8"/>
  <c r="E91" i="8" s="1"/>
  <c r="D87" i="8"/>
  <c r="C87" i="8"/>
  <c r="B87" i="8"/>
  <c r="D73" i="8"/>
  <c r="C73" i="8"/>
  <c r="B73" i="8"/>
  <c r="D72" i="8"/>
  <c r="C72" i="8"/>
  <c r="B72" i="8"/>
  <c r="D71" i="8"/>
  <c r="C71" i="8"/>
  <c r="B71" i="8"/>
  <c r="D70" i="8"/>
  <c r="C70" i="8"/>
  <c r="B70" i="8"/>
  <c r="D66" i="8"/>
  <c r="C66" i="8"/>
  <c r="B66" i="8"/>
  <c r="D52" i="8"/>
  <c r="C52" i="8"/>
  <c r="B52" i="8"/>
  <c r="D51" i="8"/>
  <c r="C51" i="8"/>
  <c r="B51" i="8"/>
  <c r="D50" i="8"/>
  <c r="C50" i="8"/>
  <c r="B50" i="8"/>
  <c r="D49" i="8"/>
  <c r="C49" i="8"/>
  <c r="B49" i="8"/>
  <c r="D45" i="8"/>
  <c r="C45" i="8"/>
  <c r="B45" i="8"/>
  <c r="D31" i="8"/>
  <c r="C31" i="8"/>
  <c r="B31" i="8"/>
  <c r="D30" i="8"/>
  <c r="C30" i="8"/>
  <c r="B30" i="8"/>
  <c r="D29" i="8"/>
  <c r="C29" i="8"/>
  <c r="B29" i="8"/>
  <c r="D28" i="8"/>
  <c r="C28" i="8"/>
  <c r="B28" i="8"/>
  <c r="D24" i="8"/>
  <c r="C24" i="8"/>
  <c r="B24" i="8"/>
  <c r="D10" i="8"/>
  <c r="C10" i="8"/>
  <c r="B10" i="8"/>
  <c r="D9" i="8"/>
  <c r="C9" i="8"/>
  <c r="B9" i="8"/>
  <c r="D8" i="8"/>
  <c r="C8" i="8"/>
  <c r="B8" i="8"/>
  <c r="D7" i="8"/>
  <c r="C7" i="8"/>
  <c r="B7" i="8"/>
  <c r="E28" i="8" l="1"/>
  <c r="E70" i="8"/>
  <c r="E7" i="8"/>
  <c r="E49" i="8"/>
  <c r="I29" i="39"/>
  <c r="H29" i="39"/>
  <c r="I19" i="39"/>
  <c r="H19" i="39"/>
  <c r="I9" i="39"/>
  <c r="H9" i="39"/>
  <c r="G138" i="8"/>
  <c r="F126" i="8"/>
  <c r="H9" i="23"/>
  <c r="H154" i="8"/>
  <c r="H152" i="8"/>
  <c r="H8" i="23" l="1"/>
  <c r="D8" i="23"/>
  <c r="F46" i="42"/>
  <c r="E46" i="42"/>
  <c r="D46" i="42"/>
  <c r="F45" i="42"/>
  <c r="E45" i="42"/>
  <c r="D45" i="42"/>
  <c r="G44" i="42"/>
  <c r="G43" i="42"/>
  <c r="G42" i="42"/>
  <c r="G41" i="42"/>
  <c r="G40" i="42"/>
  <c r="G39" i="42"/>
  <c r="G38" i="42"/>
  <c r="G37" i="42"/>
  <c r="G36" i="42"/>
  <c r="G35" i="42"/>
  <c r="G34" i="42"/>
  <c r="B34" i="42"/>
  <c r="B35" i="42" s="1"/>
  <c r="B36" i="42" s="1"/>
  <c r="B37" i="42" s="1"/>
  <c r="B38" i="42" s="1"/>
  <c r="B39" i="42" s="1"/>
  <c r="B40" i="42" s="1"/>
  <c r="B41" i="42" s="1"/>
  <c r="B42" i="42" s="1"/>
  <c r="B43" i="42" s="1"/>
  <c r="B44" i="42" s="1"/>
  <c r="G33" i="42"/>
  <c r="G46" i="42" l="1"/>
  <c r="G45" i="42"/>
  <c r="H12" i="23" l="1"/>
  <c r="H11" i="23"/>
  <c r="D12" i="23"/>
  <c r="D11" i="23"/>
  <c r="E27" i="41"/>
  <c r="D27" i="41"/>
  <c r="E26" i="41"/>
  <c r="D26" i="41"/>
  <c r="G13" i="41"/>
  <c r="D28" i="41" l="1"/>
  <c r="E28" i="41"/>
  <c r="C18" i="40"/>
  <c r="C17" i="40"/>
  <c r="F14" i="40"/>
  <c r="F13" i="40"/>
  <c r="F12" i="40"/>
  <c r="B24" i="40"/>
  <c r="B21" i="40"/>
  <c r="B14" i="40"/>
  <c r="B13" i="40"/>
  <c r="B12" i="40"/>
  <c r="B32" i="13"/>
  <c r="B32" i="12"/>
  <c r="B5" i="40"/>
  <c r="B4" i="40"/>
  <c r="B3" i="40"/>
  <c r="B2" i="40"/>
  <c r="A47" i="9"/>
  <c r="A46" i="9"/>
  <c r="D52" i="12"/>
  <c r="B6" i="33" a="1"/>
  <c r="B6" i="33" s="1"/>
  <c r="C5" i="12"/>
  <c r="E6" i="12"/>
  <c r="B4" i="4"/>
  <c r="D29" i="39" l="1"/>
  <c r="C29" i="39"/>
  <c r="D19" i="39"/>
  <c r="C19" i="39"/>
  <c r="D9" i="39"/>
  <c r="C9" i="39"/>
  <c r="E93" i="8" l="1"/>
  <c r="G93" i="8" s="1"/>
  <c r="E107" i="8"/>
  <c r="G107" i="8" s="1"/>
  <c r="E106" i="8"/>
  <c r="G106" i="8" s="1"/>
  <c r="E105" i="8"/>
  <c r="G105" i="8" s="1"/>
  <c r="E104" i="8"/>
  <c r="G104" i="8" s="1"/>
  <c r="E103" i="8"/>
  <c r="G103" i="8" s="1"/>
  <c r="E102" i="8"/>
  <c r="G102" i="8" s="1"/>
  <c r="E101" i="8"/>
  <c r="G101" i="8" s="1"/>
  <c r="E100" i="8"/>
  <c r="G100" i="8" s="1"/>
  <c r="E99" i="8"/>
  <c r="G99" i="8" s="1"/>
  <c r="E98" i="8"/>
  <c r="G98" i="8" s="1"/>
  <c r="E97" i="8"/>
  <c r="G97" i="8" s="1"/>
  <c r="E96" i="8"/>
  <c r="G96" i="8" s="1"/>
  <c r="E95" i="8"/>
  <c r="G95" i="8" s="1"/>
  <c r="E86" i="8"/>
  <c r="G86" i="8" s="1"/>
  <c r="E65" i="8"/>
  <c r="G65" i="8" s="1"/>
  <c r="E44" i="8"/>
  <c r="G44" i="8" s="1"/>
  <c r="E23" i="8"/>
  <c r="G23" i="8" s="1"/>
  <c r="CS43" i="9"/>
  <c r="CR43" i="9"/>
  <c r="CQ43" i="9"/>
  <c r="CP43" i="9"/>
  <c r="CO43" i="9"/>
  <c r="CN43" i="9"/>
  <c r="CM43" i="9"/>
  <c r="CL43" i="9"/>
  <c r="CK43" i="9"/>
  <c r="CJ43" i="9"/>
  <c r="CI43" i="9"/>
  <c r="CH43" i="9"/>
  <c r="CG43" i="9"/>
  <c r="CF43" i="9"/>
  <c r="CE43" i="9"/>
  <c r="CD43" i="9"/>
  <c r="CC43" i="9"/>
  <c r="CB43" i="9"/>
  <c r="CA43" i="9"/>
  <c r="BZ43" i="9"/>
  <c r="BY43" i="9"/>
  <c r="BX43" i="9"/>
  <c r="BW43" i="9"/>
  <c r="BV43" i="9"/>
  <c r="BU43" i="9"/>
  <c r="BT43" i="9"/>
  <c r="BS43" i="9"/>
  <c r="BR43" i="9"/>
  <c r="BQ43" i="9"/>
  <c r="BP43" i="9"/>
  <c r="BO43" i="9"/>
  <c r="BN43" i="9"/>
  <c r="BM43" i="9"/>
  <c r="BL43" i="9"/>
  <c r="BK43" i="9"/>
  <c r="BJ43" i="9"/>
  <c r="BI43" i="9"/>
  <c r="BH43" i="9"/>
  <c r="BG43" i="9"/>
  <c r="BF43" i="9"/>
  <c r="BE43" i="9"/>
  <c r="BD43" i="9"/>
  <c r="BC43" i="9"/>
  <c r="BB43" i="9"/>
  <c r="BA43" i="9"/>
  <c r="AZ43" i="9"/>
  <c r="AY43" i="9"/>
  <c r="AX43" i="9"/>
  <c r="AW43" i="9"/>
  <c r="AV43" i="9"/>
  <c r="AU43" i="9"/>
  <c r="AT43" i="9"/>
  <c r="AS43" i="9"/>
  <c r="AR43" i="9"/>
  <c r="AQ43" i="9"/>
  <c r="AP43" i="9"/>
  <c r="H66" i="16"/>
  <c r="D66" i="16"/>
  <c r="B66" i="16"/>
  <c r="H65" i="16"/>
  <c r="F65" i="16"/>
  <c r="D65" i="16"/>
  <c r="B65" i="16"/>
  <c r="H64" i="16"/>
  <c r="F64" i="16"/>
  <c r="D64" i="16"/>
  <c r="B64" i="16"/>
  <c r="H62" i="16"/>
  <c r="H61" i="16"/>
  <c r="F61" i="16"/>
  <c r="D61" i="16"/>
  <c r="B61" i="16"/>
  <c r="H60" i="16"/>
  <c r="F60" i="16"/>
  <c r="D60" i="16"/>
  <c r="B60" i="16"/>
  <c r="H58" i="16"/>
  <c r="F58" i="16"/>
  <c r="D58" i="16"/>
  <c r="B58" i="16"/>
  <c r="H57" i="16"/>
  <c r="F57" i="16"/>
  <c r="D57" i="16"/>
  <c r="B57" i="16"/>
  <c r="H55" i="16"/>
  <c r="F55" i="16"/>
  <c r="D55" i="16"/>
  <c r="B55" i="16"/>
  <c r="H54" i="16"/>
  <c r="F54" i="16"/>
  <c r="D54" i="16"/>
  <c r="B54" i="16"/>
  <c r="H53" i="16"/>
  <c r="F53" i="16"/>
  <c r="D53" i="16"/>
  <c r="B53" i="16"/>
  <c r="H51" i="16"/>
  <c r="F51" i="16"/>
  <c r="D51" i="16"/>
  <c r="B51" i="16"/>
  <c r="H48" i="16"/>
  <c r="F48" i="16"/>
  <c r="D48" i="16"/>
  <c r="B48" i="16"/>
  <c r="H47" i="16"/>
  <c r="F47" i="16"/>
  <c r="D47" i="16"/>
  <c r="B47" i="16"/>
  <c r="H46" i="16"/>
  <c r="F46" i="16"/>
  <c r="D46" i="16"/>
  <c r="B46" i="16"/>
  <c r="H45" i="16"/>
  <c r="F45" i="16"/>
  <c r="D45" i="16"/>
  <c r="B45" i="16"/>
  <c r="H43" i="16"/>
  <c r="F43" i="16"/>
  <c r="D43" i="16"/>
  <c r="B43" i="16"/>
  <c r="H42" i="16"/>
  <c r="F42" i="16"/>
  <c r="D42" i="16"/>
  <c r="B42" i="16"/>
  <c r="H40" i="16"/>
  <c r="F40" i="16"/>
  <c r="D40" i="16"/>
  <c r="B40" i="16"/>
  <c r="H39" i="16"/>
  <c r="F39" i="16"/>
  <c r="D39" i="16"/>
  <c r="B39" i="16"/>
  <c r="H37" i="16"/>
  <c r="F37" i="16"/>
  <c r="D37" i="16"/>
  <c r="B37" i="16"/>
  <c r="H35" i="16"/>
  <c r="F35" i="16"/>
  <c r="D35" i="16"/>
  <c r="B35" i="16"/>
  <c r="H34" i="16"/>
  <c r="F34" i="16"/>
  <c r="D34" i="16"/>
  <c r="B34" i="16"/>
  <c r="H28" i="16"/>
  <c r="F28" i="16"/>
  <c r="D28" i="16"/>
  <c r="B28" i="16"/>
  <c r="H27" i="16"/>
  <c r="F27" i="16"/>
  <c r="D27" i="16"/>
  <c r="B27" i="16"/>
  <c r="H24" i="16"/>
  <c r="F24" i="16"/>
  <c r="D24" i="16"/>
  <c r="B24" i="16"/>
  <c r="H22" i="16"/>
  <c r="F22" i="16"/>
  <c r="D22" i="16"/>
  <c r="B22" i="16"/>
  <c r="H21" i="16"/>
  <c r="F21" i="16"/>
  <c r="D21" i="16"/>
  <c r="B21" i="16"/>
  <c r="H20" i="16"/>
  <c r="F20" i="16"/>
  <c r="D20" i="16"/>
  <c r="B20" i="16"/>
  <c r="H19" i="16"/>
  <c r="F19" i="16"/>
  <c r="D19" i="16"/>
  <c r="B19" i="16"/>
  <c r="H18" i="16"/>
  <c r="F18" i="16"/>
  <c r="D18" i="16"/>
  <c r="B18" i="16"/>
  <c r="H17" i="16"/>
  <c r="F17" i="16"/>
  <c r="D17" i="16"/>
  <c r="B17" i="16"/>
  <c r="H15" i="16"/>
  <c r="D15" i="16"/>
  <c r="H14" i="16"/>
  <c r="F14" i="16"/>
  <c r="B15" i="16"/>
  <c r="H12" i="16"/>
  <c r="F12" i="16"/>
  <c r="D12" i="16"/>
  <c r="H11" i="16"/>
  <c r="H10" i="16"/>
  <c r="F10" i="16"/>
  <c r="D10" i="16"/>
  <c r="B12" i="16"/>
  <c r="H7" i="16"/>
  <c r="F7" i="16"/>
  <c r="D7" i="16"/>
  <c r="B7" i="16"/>
  <c r="H6" i="16"/>
  <c r="H5" i="16"/>
  <c r="F6" i="16"/>
  <c r="D6" i="16"/>
  <c r="F5" i="16"/>
  <c r="D5" i="16"/>
  <c r="G91" i="8" l="1"/>
  <c r="E94" i="8"/>
  <c r="G94" i="8" s="1"/>
  <c r="E108" i="8"/>
  <c r="G108" i="8" s="1"/>
  <c r="E92" i="8"/>
  <c r="G92" i="8" s="1"/>
  <c r="B10" i="16"/>
  <c r="B6" i="16"/>
  <c r="B5" i="16"/>
  <c r="H106" i="37"/>
  <c r="F106" i="37"/>
  <c r="D106" i="37"/>
  <c r="B106" i="37"/>
  <c r="H100" i="37"/>
  <c r="F100" i="37"/>
  <c r="D100" i="37"/>
  <c r="B100" i="37"/>
  <c r="H96" i="37"/>
  <c r="F96" i="37"/>
  <c r="D96" i="37"/>
  <c r="B96" i="37"/>
  <c r="H95" i="37"/>
  <c r="F95" i="37"/>
  <c r="D95" i="37"/>
  <c r="B95" i="37"/>
  <c r="H94" i="37"/>
  <c r="F94" i="37"/>
  <c r="D94" i="37"/>
  <c r="B94" i="37"/>
  <c r="H93" i="37"/>
  <c r="F93" i="37"/>
  <c r="D93" i="37"/>
  <c r="B93" i="37"/>
  <c r="H92" i="37"/>
  <c r="F92" i="37"/>
  <c r="D92" i="37"/>
  <c r="B92" i="37"/>
  <c r="H91" i="37"/>
  <c r="F91" i="37"/>
  <c r="D91" i="37"/>
  <c r="B91" i="37"/>
  <c r="H90" i="37"/>
  <c r="F90" i="37"/>
  <c r="D90" i="37"/>
  <c r="B90" i="37"/>
  <c r="H84" i="37"/>
  <c r="F84" i="37"/>
  <c r="H83" i="37"/>
  <c r="F83" i="37"/>
  <c r="D83" i="37"/>
  <c r="B83" i="37"/>
  <c r="H73" i="37"/>
  <c r="F73" i="37"/>
  <c r="D73" i="37"/>
  <c r="B73" i="37"/>
  <c r="H72" i="37"/>
  <c r="F72" i="37"/>
  <c r="D72" i="37"/>
  <c r="B72" i="37"/>
  <c r="G66" i="37"/>
  <c r="E66" i="37"/>
  <c r="C66" i="37"/>
  <c r="G65" i="37"/>
  <c r="E65" i="37"/>
  <c r="C65" i="37"/>
  <c r="G64" i="37"/>
  <c r="E64" i="37"/>
  <c r="C64" i="37"/>
  <c r="H63" i="37"/>
  <c r="H101" i="37" s="1"/>
  <c r="F63" i="37"/>
  <c r="D63" i="37"/>
  <c r="B63" i="37"/>
  <c r="G62" i="37"/>
  <c r="E62" i="37"/>
  <c r="C62" i="37"/>
  <c r="G61" i="37"/>
  <c r="E61" i="37"/>
  <c r="C61" i="37"/>
  <c r="G60" i="37"/>
  <c r="E60" i="37"/>
  <c r="C60" i="37"/>
  <c r="H59" i="37"/>
  <c r="H99" i="37" s="1"/>
  <c r="F59" i="37"/>
  <c r="D59" i="37"/>
  <c r="B59" i="37"/>
  <c r="G58" i="37"/>
  <c r="E58" i="37"/>
  <c r="C58" i="37"/>
  <c r="G57" i="37"/>
  <c r="E57" i="37"/>
  <c r="C57" i="37"/>
  <c r="G55" i="37"/>
  <c r="E55" i="37"/>
  <c r="C55" i="37"/>
  <c r="G54" i="37"/>
  <c r="E54" i="37"/>
  <c r="C54" i="37"/>
  <c r="G53" i="37"/>
  <c r="E53" i="37"/>
  <c r="C53" i="37"/>
  <c r="H52" i="37"/>
  <c r="F52" i="37"/>
  <c r="D52" i="37"/>
  <c r="B52" i="37"/>
  <c r="G51" i="37"/>
  <c r="E51" i="37"/>
  <c r="C51" i="37"/>
  <c r="G48" i="37"/>
  <c r="E48" i="37"/>
  <c r="C48" i="37"/>
  <c r="G47" i="37"/>
  <c r="E47" i="37"/>
  <c r="C47" i="37"/>
  <c r="G46" i="37"/>
  <c r="E46" i="37"/>
  <c r="C46" i="37"/>
  <c r="G45" i="37"/>
  <c r="E45" i="37"/>
  <c r="C45" i="37"/>
  <c r="H44" i="37"/>
  <c r="H102" i="37" s="1"/>
  <c r="F44" i="37"/>
  <c r="F102" i="37" s="1"/>
  <c r="D44" i="37"/>
  <c r="B44" i="37"/>
  <c r="G43" i="37"/>
  <c r="E43" i="37"/>
  <c r="C43" i="37"/>
  <c r="G42" i="37"/>
  <c r="E42" i="37"/>
  <c r="C42" i="37"/>
  <c r="H41" i="37"/>
  <c r="F41" i="37"/>
  <c r="D41" i="37"/>
  <c r="B41" i="37"/>
  <c r="G40" i="37"/>
  <c r="E40" i="37"/>
  <c r="C40" i="37"/>
  <c r="G39" i="37"/>
  <c r="E39" i="37"/>
  <c r="C39" i="37"/>
  <c r="H38" i="37"/>
  <c r="F38" i="37"/>
  <c r="D38" i="37"/>
  <c r="B38" i="37"/>
  <c r="G37" i="37"/>
  <c r="E37" i="37"/>
  <c r="C37" i="37"/>
  <c r="H36" i="37"/>
  <c r="H76" i="37" s="1"/>
  <c r="F36" i="37"/>
  <c r="D36" i="37"/>
  <c r="B36" i="37"/>
  <c r="G35" i="37"/>
  <c r="E35" i="37"/>
  <c r="C35" i="37"/>
  <c r="G34" i="37"/>
  <c r="E34" i="37"/>
  <c r="C34" i="37"/>
  <c r="G33" i="37"/>
  <c r="E33" i="37"/>
  <c r="C33" i="37"/>
  <c r="B32" i="37"/>
  <c r="I28" i="37"/>
  <c r="G28" i="37"/>
  <c r="E28" i="37"/>
  <c r="C28" i="37"/>
  <c r="I27" i="37"/>
  <c r="G27" i="37"/>
  <c r="E27" i="37"/>
  <c r="C27" i="37"/>
  <c r="I24" i="37"/>
  <c r="G24" i="37"/>
  <c r="E24" i="37"/>
  <c r="C24" i="37"/>
  <c r="I22" i="37"/>
  <c r="G22" i="37"/>
  <c r="E22" i="37"/>
  <c r="C22" i="37"/>
  <c r="I21" i="37"/>
  <c r="G21" i="37"/>
  <c r="E21" i="37"/>
  <c r="C21" i="37"/>
  <c r="I20" i="37"/>
  <c r="G20" i="37"/>
  <c r="E20" i="37"/>
  <c r="C20" i="37"/>
  <c r="I19" i="37"/>
  <c r="G19" i="37"/>
  <c r="E19" i="37"/>
  <c r="C19" i="37"/>
  <c r="I18" i="37"/>
  <c r="G18" i="37"/>
  <c r="E18" i="37"/>
  <c r="C18" i="37"/>
  <c r="I17" i="37"/>
  <c r="G17" i="37"/>
  <c r="E17" i="37"/>
  <c r="C17" i="37"/>
  <c r="I15" i="37"/>
  <c r="G15" i="37"/>
  <c r="E15" i="37"/>
  <c r="C15" i="37"/>
  <c r="I14" i="37"/>
  <c r="G14" i="37"/>
  <c r="E14" i="37"/>
  <c r="C14" i="37"/>
  <c r="I12" i="37"/>
  <c r="G12" i="37"/>
  <c r="E12" i="37"/>
  <c r="C12" i="37"/>
  <c r="I11" i="37"/>
  <c r="G11" i="37"/>
  <c r="E11" i="37"/>
  <c r="C11" i="37"/>
  <c r="I10" i="37"/>
  <c r="G10" i="37"/>
  <c r="E10" i="37"/>
  <c r="C10" i="37"/>
  <c r="H8" i="37"/>
  <c r="H13" i="37" s="1"/>
  <c r="F8" i="37"/>
  <c r="F13" i="37" s="1"/>
  <c r="G13" i="37" s="1"/>
  <c r="D8" i="37"/>
  <c r="B8" i="37"/>
  <c r="B13" i="37" s="1"/>
  <c r="B16" i="37" s="1"/>
  <c r="B23" i="37" s="1"/>
  <c r="B90" i="8" s="1"/>
  <c r="G7" i="37"/>
  <c r="E7" i="37"/>
  <c r="C7" i="37"/>
  <c r="G6" i="37"/>
  <c r="E6" i="37"/>
  <c r="C6" i="37"/>
  <c r="G5" i="37"/>
  <c r="E5" i="37"/>
  <c r="C5" i="37"/>
  <c r="D3" i="37"/>
  <c r="D32" i="37" l="1"/>
  <c r="D6" i="52"/>
  <c r="B192" i="8"/>
  <c r="D14" i="23"/>
  <c r="B25" i="37"/>
  <c r="B26" i="37" s="1"/>
  <c r="B29" i="37" s="1"/>
  <c r="C29" i="37" s="1"/>
  <c r="B99" i="37"/>
  <c r="G41" i="37"/>
  <c r="H56" i="37"/>
  <c r="H67" i="37" s="1"/>
  <c r="E41" i="37"/>
  <c r="F56" i="37"/>
  <c r="F75" i="37" s="1"/>
  <c r="B101" i="37"/>
  <c r="B50" i="37"/>
  <c r="E38" i="37"/>
  <c r="C44" i="37"/>
  <c r="H50" i="37"/>
  <c r="C52" i="37"/>
  <c r="C59" i="37"/>
  <c r="D71" i="37"/>
  <c r="B102" i="37"/>
  <c r="E8" i="37"/>
  <c r="D13" i="37"/>
  <c r="E13" i="37" s="1"/>
  <c r="C63" i="37"/>
  <c r="G8" i="37"/>
  <c r="E36" i="37"/>
  <c r="G38" i="37"/>
  <c r="B49" i="37"/>
  <c r="H49" i="37"/>
  <c r="E44" i="37"/>
  <c r="D56" i="37"/>
  <c r="D67" i="37" s="1"/>
  <c r="H103" i="37"/>
  <c r="E63" i="37"/>
  <c r="B71" i="37"/>
  <c r="D76" i="37"/>
  <c r="D50" i="37"/>
  <c r="F99" i="37"/>
  <c r="F71" i="37"/>
  <c r="G59" i="37"/>
  <c r="B77" i="37"/>
  <c r="C8" i="37"/>
  <c r="H80" i="37"/>
  <c r="I13" i="37"/>
  <c r="H16" i="37"/>
  <c r="F76" i="37"/>
  <c r="F50" i="37"/>
  <c r="F49" i="37"/>
  <c r="D49" i="37"/>
  <c r="B56" i="37"/>
  <c r="D99" i="37"/>
  <c r="D102" i="37"/>
  <c r="F3" i="37"/>
  <c r="F6" i="52" s="1"/>
  <c r="C13" i="37"/>
  <c r="C16" i="37"/>
  <c r="C23" i="37"/>
  <c r="G36" i="37"/>
  <c r="G44" i="37"/>
  <c r="G52" i="37"/>
  <c r="F101" i="37"/>
  <c r="G63" i="37"/>
  <c r="B76" i="37"/>
  <c r="B78" i="37"/>
  <c r="B80" i="37"/>
  <c r="F16" i="37"/>
  <c r="F80" i="37"/>
  <c r="C36" i="37"/>
  <c r="C38" i="37"/>
  <c r="C41" i="37"/>
  <c r="E59" i="37"/>
  <c r="D101" i="37"/>
  <c r="E52" i="37"/>
  <c r="H71" i="37"/>
  <c r="Q43" i="9"/>
  <c r="G47" i="15"/>
  <c r="G46" i="15"/>
  <c r="E47" i="15"/>
  <c r="E46" i="15"/>
  <c r="C47" i="15"/>
  <c r="C46" i="15"/>
  <c r="H44" i="15"/>
  <c r="F44" i="15"/>
  <c r="D44" i="15"/>
  <c r="B44" i="15"/>
  <c r="G47" i="14"/>
  <c r="G46" i="14"/>
  <c r="E47" i="14"/>
  <c r="E46" i="14"/>
  <c r="C47" i="14"/>
  <c r="C46" i="14"/>
  <c r="H44" i="14"/>
  <c r="F44" i="14"/>
  <c r="D44" i="14"/>
  <c r="B44" i="14"/>
  <c r="G47" i="13"/>
  <c r="G46" i="13"/>
  <c r="E47" i="13"/>
  <c r="E46" i="13"/>
  <c r="C47" i="13"/>
  <c r="C46" i="13"/>
  <c r="H44" i="13"/>
  <c r="F44" i="13"/>
  <c r="D44" i="13"/>
  <c r="B44" i="13"/>
  <c r="G47" i="12"/>
  <c r="G46" i="12"/>
  <c r="E47" i="12"/>
  <c r="E46" i="12"/>
  <c r="C47" i="12"/>
  <c r="C46" i="12"/>
  <c r="H44" i="12"/>
  <c r="F44" i="12"/>
  <c r="D44" i="12"/>
  <c r="B44" i="12"/>
  <c r="G7" i="52" l="1"/>
  <c r="F99" i="52"/>
  <c r="F44" i="52"/>
  <c r="F81" i="52"/>
  <c r="D44" i="52"/>
  <c r="D99" i="52"/>
  <c r="E7" i="52"/>
  <c r="D81" i="52"/>
  <c r="F67" i="37"/>
  <c r="E67" i="37" s="1"/>
  <c r="C25" i="37"/>
  <c r="B81" i="37"/>
  <c r="G49" i="37"/>
  <c r="B88" i="37"/>
  <c r="B98" i="37" s="1"/>
  <c r="C26" i="37"/>
  <c r="D16" i="37"/>
  <c r="E16" i="37" s="1"/>
  <c r="B82" i="37"/>
  <c r="C50" i="37"/>
  <c r="H75" i="37"/>
  <c r="G56" i="37"/>
  <c r="G50" i="37"/>
  <c r="F74" i="37"/>
  <c r="H74" i="37"/>
  <c r="D80" i="37"/>
  <c r="B103" i="37"/>
  <c r="D75" i="37"/>
  <c r="D74" i="37"/>
  <c r="E56" i="37"/>
  <c r="F23" i="37"/>
  <c r="D90" i="8" s="1"/>
  <c r="F78" i="37"/>
  <c r="F77" i="37"/>
  <c r="G16" i="37"/>
  <c r="H3" i="37"/>
  <c r="H32" i="37" s="1"/>
  <c r="F32" i="37"/>
  <c r="B74" i="37"/>
  <c r="C56" i="37"/>
  <c r="B67" i="37"/>
  <c r="C67" i="37" s="1"/>
  <c r="B75" i="37"/>
  <c r="E49" i="37"/>
  <c r="C49" i="37"/>
  <c r="H78" i="37"/>
  <c r="H77" i="37"/>
  <c r="I16" i="37"/>
  <c r="H23" i="37"/>
  <c r="D103" i="37"/>
  <c r="F103" i="37"/>
  <c r="E50" i="37"/>
  <c r="G46" i="16"/>
  <c r="G47" i="16"/>
  <c r="E47" i="16"/>
  <c r="E46" i="16"/>
  <c r="C47" i="16"/>
  <c r="C46" i="16"/>
  <c r="E85" i="8"/>
  <c r="G85" i="8" s="1"/>
  <c r="E84" i="8"/>
  <c r="G84" i="8" s="1"/>
  <c r="E83" i="8"/>
  <c r="G83" i="8" s="1"/>
  <c r="E82" i="8"/>
  <c r="G82" i="8" s="1"/>
  <c r="E81" i="8"/>
  <c r="G81" i="8" s="1"/>
  <c r="E80" i="8"/>
  <c r="G80" i="8" s="1"/>
  <c r="E79" i="8"/>
  <c r="G79" i="8" s="1"/>
  <c r="E78" i="8"/>
  <c r="G78" i="8" s="1"/>
  <c r="E77" i="8"/>
  <c r="G77" i="8" s="1"/>
  <c r="E76" i="8"/>
  <c r="G76" i="8" s="1"/>
  <c r="E75" i="8"/>
  <c r="G75" i="8" s="1"/>
  <c r="E74" i="8"/>
  <c r="G74" i="8" s="1"/>
  <c r="E64" i="8"/>
  <c r="G64" i="8" s="1"/>
  <c r="E63" i="8"/>
  <c r="G63" i="8" s="1"/>
  <c r="E62" i="8"/>
  <c r="G62" i="8" s="1"/>
  <c r="E61" i="8"/>
  <c r="G61" i="8" s="1"/>
  <c r="E60" i="8"/>
  <c r="G60" i="8" s="1"/>
  <c r="E59" i="8"/>
  <c r="G59" i="8" s="1"/>
  <c r="E58" i="8"/>
  <c r="G58" i="8" s="1"/>
  <c r="E57" i="8"/>
  <c r="G57" i="8" s="1"/>
  <c r="E56" i="8"/>
  <c r="G56" i="8" s="1"/>
  <c r="E55" i="8"/>
  <c r="G55" i="8" s="1"/>
  <c r="E54" i="8"/>
  <c r="G54" i="8" s="1"/>
  <c r="E53" i="8"/>
  <c r="G53" i="8" s="1"/>
  <c r="E43" i="8"/>
  <c r="G43" i="8" s="1"/>
  <c r="E42" i="8"/>
  <c r="G42" i="8" s="1"/>
  <c r="E41" i="8"/>
  <c r="G41" i="8" s="1"/>
  <c r="E40" i="8"/>
  <c r="G40" i="8" s="1"/>
  <c r="E39" i="8"/>
  <c r="G39" i="8" s="1"/>
  <c r="E38" i="8"/>
  <c r="G38" i="8" s="1"/>
  <c r="E37" i="8"/>
  <c r="G37" i="8" s="1"/>
  <c r="E36" i="8"/>
  <c r="G36" i="8" s="1"/>
  <c r="E35" i="8"/>
  <c r="G35" i="8" s="1"/>
  <c r="E34" i="8"/>
  <c r="G34" i="8" s="1"/>
  <c r="E33" i="8"/>
  <c r="G33" i="8" s="1"/>
  <c r="E32" i="8"/>
  <c r="G32" i="8" s="1"/>
  <c r="E11" i="8"/>
  <c r="G11" i="8" s="1"/>
  <c r="G175" i="8"/>
  <c r="G67" i="37" l="1"/>
  <c r="G45" i="52"/>
  <c r="G20" i="52"/>
  <c r="E45" i="52"/>
  <c r="E20" i="52"/>
  <c r="B104" i="37"/>
  <c r="B108" i="37" s="1"/>
  <c r="D77" i="37"/>
  <c r="D23" i="37"/>
  <c r="C90" i="8" s="1"/>
  <c r="D78" i="37"/>
  <c r="I23" i="37"/>
  <c r="H25" i="37"/>
  <c r="F25" i="37"/>
  <c r="G23" i="37"/>
  <c r="E73" i="8"/>
  <c r="G73" i="8" s="1"/>
  <c r="E87" i="8"/>
  <c r="G87" i="8" s="1"/>
  <c r="E72" i="8"/>
  <c r="G72" i="8" s="1"/>
  <c r="E71" i="8"/>
  <c r="G71" i="8" s="1"/>
  <c r="G70" i="8"/>
  <c r="E50" i="8"/>
  <c r="G50" i="8" s="1"/>
  <c r="E52" i="8"/>
  <c r="G52" i="8" s="1"/>
  <c r="G49" i="8"/>
  <c r="E51" i="8"/>
  <c r="G51" i="8" s="1"/>
  <c r="G28" i="8"/>
  <c r="E30" i="8"/>
  <c r="G30" i="8" s="1"/>
  <c r="E29" i="8"/>
  <c r="G29" i="8" s="1"/>
  <c r="E31" i="8"/>
  <c r="G31" i="8" s="1"/>
  <c r="E23" i="37" l="1"/>
  <c r="E90" i="8"/>
  <c r="G90" i="8" s="1"/>
  <c r="D25" i="37"/>
  <c r="D88" i="37" s="1"/>
  <c r="D98" i="37" s="1"/>
  <c r="D104" i="37" s="1"/>
  <c r="D108" i="37" s="1"/>
  <c r="H88" i="37"/>
  <c r="H98" i="37" s="1"/>
  <c r="H104" i="37" s="1"/>
  <c r="H108" i="37" s="1"/>
  <c r="H81" i="37"/>
  <c r="I25" i="37"/>
  <c r="H26" i="37"/>
  <c r="F26" i="37"/>
  <c r="F88" i="37"/>
  <c r="F98" i="37" s="1"/>
  <c r="F104" i="37" s="1"/>
  <c r="F108" i="37" s="1"/>
  <c r="F81" i="37"/>
  <c r="G25" i="37"/>
  <c r="D81" i="37"/>
  <c r="B44" i="26"/>
  <c r="B84" i="37" l="1"/>
  <c r="E25" i="37"/>
  <c r="D26" i="37"/>
  <c r="E26" i="37" s="1"/>
  <c r="D84" i="37"/>
  <c r="F29" i="37"/>
  <c r="G29" i="37" s="1"/>
  <c r="F82" i="37"/>
  <c r="G26" i="37"/>
  <c r="H82" i="37"/>
  <c r="I26" i="37"/>
  <c r="H29" i="37"/>
  <c r="G127" i="8"/>
  <c r="F125" i="8"/>
  <c r="G125" i="8" s="1"/>
  <c r="D29" i="37" l="1"/>
  <c r="E29" i="37" s="1"/>
  <c r="D82" i="37"/>
  <c r="I29" i="37"/>
  <c r="N9" i="40"/>
  <c r="N8" i="40"/>
  <c r="G128" i="8"/>
  <c r="G143" i="8" s="1"/>
  <c r="G147" i="8" s="1"/>
  <c r="S26" i="30"/>
  <c r="R26" i="30"/>
  <c r="P26" i="30"/>
  <c r="L26" i="30"/>
  <c r="N26" i="30" s="1"/>
  <c r="S27" i="30"/>
  <c r="R27" i="30"/>
  <c r="P27" i="30"/>
  <c r="L27" i="30"/>
  <c r="N27" i="30" s="1"/>
  <c r="A229" i="8"/>
  <c r="E229" i="8" s="1"/>
  <c r="A246" i="8" l="1"/>
  <c r="E246" i="8" s="1"/>
  <c r="H155" i="8"/>
  <c r="H153" i="8"/>
  <c r="E118" i="8"/>
  <c r="G118" i="8" s="1"/>
  <c r="E117" i="8"/>
  <c r="G117" i="8" s="1"/>
  <c r="E116" i="8"/>
  <c r="G116" i="8" s="1"/>
  <c r="E115" i="8"/>
  <c r="G115" i="8" s="1"/>
  <c r="E114" i="8"/>
  <c r="G114" i="8" s="1"/>
  <c r="E113" i="8"/>
  <c r="G113" i="8" s="1"/>
  <c r="E112" i="8"/>
  <c r="G112" i="8" s="1"/>
  <c r="E111" i="8"/>
  <c r="G111" i="8" s="1"/>
  <c r="AO43" i="9" l="1"/>
  <c r="AN43" i="9"/>
  <c r="AM43" i="9"/>
  <c r="AL43" i="9"/>
  <c r="AK43" i="9"/>
  <c r="AJ43" i="9"/>
  <c r="AI43" i="9"/>
  <c r="AH43" i="9"/>
  <c r="AG43" i="9"/>
  <c r="AF43" i="9"/>
  <c r="AE43" i="9"/>
  <c r="AD43" i="9"/>
  <c r="AC43" i="9"/>
  <c r="AB43" i="9"/>
  <c r="AA43" i="9"/>
  <c r="Z43" i="9"/>
  <c r="Y43" i="9"/>
  <c r="X43" i="9"/>
  <c r="W43" i="9"/>
  <c r="V43" i="9"/>
  <c r="U43" i="9"/>
  <c r="T43" i="9"/>
  <c r="S43" i="9"/>
  <c r="R43" i="9"/>
  <c r="P43" i="9"/>
  <c r="O43" i="9"/>
  <c r="N43" i="9"/>
  <c r="M43" i="9"/>
  <c r="L43" i="9"/>
  <c r="K43" i="9"/>
  <c r="J43" i="9"/>
  <c r="I43" i="9"/>
  <c r="H43" i="9"/>
  <c r="G43" i="9"/>
  <c r="F43" i="9"/>
  <c r="E43" i="9"/>
  <c r="D43" i="9"/>
  <c r="C43" i="9"/>
  <c r="B43" i="9"/>
  <c r="A41" i="9"/>
  <c r="A40" i="9" s="1"/>
  <c r="A39" i="9" s="1"/>
  <c r="A38" i="9" s="1"/>
  <c r="A37" i="9" s="1"/>
  <c r="A36" i="9" s="1"/>
  <c r="A35" i="9" s="1"/>
  <c r="A34" i="9" s="1"/>
  <c r="A33" i="9" s="1"/>
  <c r="A32" i="9" s="1"/>
  <c r="A31" i="9" s="1"/>
  <c r="D16" i="1"/>
  <c r="D21" i="9"/>
  <c r="C21" i="9"/>
  <c r="B21" i="9"/>
  <c r="B16" i="58" l="1" a="1"/>
  <c r="B16" i="58" s="1"/>
  <c r="C17" i="58" a="1"/>
  <c r="C17" i="58" s="1"/>
  <c r="C16" i="58" a="1"/>
  <c r="C16" i="58" s="1"/>
  <c r="B17" i="58" a="1"/>
  <c r="B17" i="58" s="1"/>
  <c r="D17" i="58" a="1"/>
  <c r="D17" i="58" s="1"/>
  <c r="D16" i="58" a="1"/>
  <c r="D16" i="58" s="1"/>
  <c r="E17" i="58" a="1"/>
  <c r="E17" i="58" s="1"/>
  <c r="E16" i="58" a="1"/>
  <c r="E16" i="58" s="1"/>
  <c r="F17" i="58" a="1"/>
  <c r="F17" i="58" s="1"/>
  <c r="F16" i="58" a="1"/>
  <c r="F16" i="58" s="1"/>
  <c r="G16" i="58" a="1"/>
  <c r="G16" i="58" s="1"/>
  <c r="G17" i="58" a="1"/>
  <c r="G17" i="58" s="1"/>
  <c r="H17" i="58" a="1"/>
  <c r="H17" i="58" s="1"/>
  <c r="H16" i="58" a="1"/>
  <c r="H16" i="58" s="1"/>
  <c r="I17" i="58" a="1"/>
  <c r="I17" i="58" s="1"/>
  <c r="I16" i="58" a="1"/>
  <c r="I16" i="58" s="1"/>
  <c r="J16" i="58" a="1"/>
  <c r="J16" i="58" s="1"/>
  <c r="J17" i="58" a="1"/>
  <c r="J17" i="58" s="1"/>
  <c r="K17" i="58" a="1"/>
  <c r="K17" i="58" s="1"/>
  <c r="K16" i="58" a="1"/>
  <c r="K16" i="58" s="1"/>
  <c r="L17" i="58" a="1"/>
  <c r="L17" i="58" s="1"/>
  <c r="L16" i="58" a="1"/>
  <c r="L16" i="58" s="1"/>
  <c r="M17" i="58" a="1"/>
  <c r="M17" i="58" s="1"/>
  <c r="M16" i="58" a="1"/>
  <c r="M16" i="58" s="1"/>
  <c r="B16" i="54" a="1"/>
  <c r="B16" i="54" s="1"/>
  <c r="G17" i="54" a="1"/>
  <c r="G17" i="54" s="1"/>
  <c r="B16" i="57" a="1"/>
  <c r="B16" i="57" s="1"/>
  <c r="K17" i="54" a="1"/>
  <c r="K17" i="54" s="1"/>
  <c r="I16" i="54" a="1"/>
  <c r="I16" i="54" s="1"/>
  <c r="E16" i="54" a="1"/>
  <c r="E16" i="54" s="1"/>
  <c r="K16" i="54" a="1"/>
  <c r="K16" i="54" s="1"/>
  <c r="D17" i="54" a="1"/>
  <c r="D17" i="54" s="1"/>
  <c r="L17" i="54" a="1"/>
  <c r="L17" i="54" s="1"/>
  <c r="C17" i="57" a="1"/>
  <c r="C17" i="57" s="1"/>
  <c r="I17" i="54" a="1"/>
  <c r="I17" i="54" s="1"/>
  <c r="B17" i="54" a="1"/>
  <c r="B17" i="54" s="1"/>
  <c r="J16" i="54" a="1"/>
  <c r="J16" i="54" s="1"/>
  <c r="B17" i="59" a="1"/>
  <c r="B17" i="59" s="1"/>
  <c r="C17" i="54" a="1"/>
  <c r="C17" i="54" s="1"/>
  <c r="L16" i="54" a="1"/>
  <c r="L16" i="54" s="1"/>
  <c r="C16" i="54" a="1"/>
  <c r="C16" i="54" s="1"/>
  <c r="B16" i="59" a="1"/>
  <c r="B16" i="59" s="1"/>
  <c r="B17" i="55" a="1"/>
  <c r="B17" i="55" s="1"/>
  <c r="G16" i="54" a="1"/>
  <c r="G16" i="54" s="1"/>
  <c r="F16" i="54" a="1"/>
  <c r="F16" i="54" s="1"/>
  <c r="B16" i="55" a="1"/>
  <c r="B16" i="55" s="1"/>
  <c r="F17" i="54" a="1"/>
  <c r="F17" i="54" s="1"/>
  <c r="C16" i="57" a="1"/>
  <c r="C16" i="57" s="1"/>
  <c r="D16" i="54" a="1"/>
  <c r="D16" i="54" s="1"/>
  <c r="B17" i="56" a="1"/>
  <c r="B17" i="56" s="1"/>
  <c r="J17" i="54" a="1"/>
  <c r="J17" i="54" s="1"/>
  <c r="H17" i="54" a="1"/>
  <c r="H17" i="54" s="1"/>
  <c r="B16" i="56" a="1"/>
  <c r="B16" i="56" s="1"/>
  <c r="H16" i="54" a="1"/>
  <c r="H16" i="54" s="1"/>
  <c r="B17" i="57" a="1"/>
  <c r="B17" i="57" s="1"/>
  <c r="E17" i="54" a="1"/>
  <c r="E17" i="54" s="1"/>
  <c r="D17" i="55" a="1"/>
  <c r="D17" i="55" s="1"/>
  <c r="C16" i="55" a="1"/>
  <c r="C16" i="55" s="1"/>
  <c r="D17" i="56" a="1"/>
  <c r="D17" i="56" s="1"/>
  <c r="D17" i="57" a="1"/>
  <c r="D17" i="57" s="1"/>
  <c r="M16" i="54" a="1"/>
  <c r="M16" i="54" s="1"/>
  <c r="D16" i="59" a="1"/>
  <c r="D16" i="59" s="1"/>
  <c r="C16" i="56" a="1"/>
  <c r="C16" i="56" s="1"/>
  <c r="D16" i="56" a="1"/>
  <c r="D16" i="56" s="1"/>
  <c r="D16" i="57" a="1"/>
  <c r="D16" i="57" s="1"/>
  <c r="C17" i="55" a="1"/>
  <c r="C17" i="55" s="1"/>
  <c r="C16" i="59" a="1"/>
  <c r="C16" i="59" s="1"/>
  <c r="D17" i="59" a="1"/>
  <c r="D17" i="59" s="1"/>
  <c r="C17" i="56" a="1"/>
  <c r="C17" i="56" s="1"/>
  <c r="D16" i="55" a="1"/>
  <c r="D16" i="55" s="1"/>
  <c r="C17" i="59" a="1"/>
  <c r="C17" i="59" s="1"/>
  <c r="M17" i="54" a="1"/>
  <c r="M17" i="54" s="1"/>
  <c r="E17" i="59" a="1"/>
  <c r="E17" i="59" s="1"/>
  <c r="E17" i="57" a="1"/>
  <c r="E17" i="57" s="1"/>
  <c r="E17" i="55" a="1"/>
  <c r="E17" i="55" s="1"/>
  <c r="E16" i="57" a="1"/>
  <c r="E16" i="57" s="1"/>
  <c r="E16" i="55" a="1"/>
  <c r="E16" i="55" s="1"/>
  <c r="E16" i="56" a="1"/>
  <c r="E16" i="56" s="1"/>
  <c r="E16" i="59" a="1"/>
  <c r="E16" i="59" s="1"/>
  <c r="E17" i="56" a="1"/>
  <c r="E17" i="56" s="1"/>
  <c r="F16" i="57" a="1"/>
  <c r="F16" i="57" s="1"/>
  <c r="F16" i="55" a="1"/>
  <c r="F16" i="55" s="1"/>
  <c r="F17" i="55" a="1"/>
  <c r="F17" i="55" s="1"/>
  <c r="F17" i="56" a="1"/>
  <c r="F17" i="56" s="1"/>
  <c r="F17" i="57" a="1"/>
  <c r="F17" i="57" s="1"/>
  <c r="F16" i="59" a="1"/>
  <c r="F16" i="59" s="1"/>
  <c r="F17" i="59" a="1"/>
  <c r="F17" i="59" s="1"/>
  <c r="F16" i="56" a="1"/>
  <c r="F16" i="56" s="1"/>
  <c r="G17" i="56" a="1"/>
  <c r="G17" i="56" s="1"/>
  <c r="G16" i="59" a="1"/>
  <c r="G16" i="59" s="1"/>
  <c r="G16" i="57" a="1"/>
  <c r="G16" i="57" s="1"/>
  <c r="G16" i="55" a="1"/>
  <c r="G16" i="55" s="1"/>
  <c r="G17" i="55" a="1"/>
  <c r="G17" i="55" s="1"/>
  <c r="G17" i="59" a="1"/>
  <c r="G17" i="59" s="1"/>
  <c r="G17" i="57" a="1"/>
  <c r="G17" i="57" s="1"/>
  <c r="G16" i="56" a="1"/>
  <c r="G16" i="56" s="1"/>
  <c r="H16" i="57" a="1"/>
  <c r="H16" i="57" s="1"/>
  <c r="H16" i="56" a="1"/>
  <c r="H16" i="56" s="1"/>
  <c r="H17" i="57" a="1"/>
  <c r="H17" i="57" s="1"/>
  <c r="H16" i="59" a="1"/>
  <c r="H16" i="59" s="1"/>
  <c r="H17" i="59" a="1"/>
  <c r="H17" i="59" s="1"/>
  <c r="H16" i="55" a="1"/>
  <c r="H16" i="55" s="1"/>
  <c r="H17" i="56" a="1"/>
  <c r="H17" i="56" s="1"/>
  <c r="H17" i="55" a="1"/>
  <c r="H17" i="55" s="1"/>
  <c r="I17" i="59" a="1"/>
  <c r="I17" i="59" s="1"/>
  <c r="I17" i="57" a="1"/>
  <c r="I17" i="57" s="1"/>
  <c r="I16" i="55" a="1"/>
  <c r="I16" i="55" s="1"/>
  <c r="I16" i="56" a="1"/>
  <c r="I16" i="56" s="1"/>
  <c r="I17" i="55" a="1"/>
  <c r="I17" i="55" s="1"/>
  <c r="I16" i="59" a="1"/>
  <c r="I16" i="59" s="1"/>
  <c r="I17" i="56" a="1"/>
  <c r="I17" i="56" s="1"/>
  <c r="I16" i="57" a="1"/>
  <c r="I16" i="57" s="1"/>
  <c r="J16" i="56" a="1"/>
  <c r="J16" i="56" s="1"/>
  <c r="J17" i="55" a="1"/>
  <c r="J17" i="55" s="1"/>
  <c r="J16" i="59" a="1"/>
  <c r="J16" i="59" s="1"/>
  <c r="J17" i="57" a="1"/>
  <c r="J17" i="57" s="1"/>
  <c r="J17" i="59" a="1"/>
  <c r="J17" i="59" s="1"/>
  <c r="J16" i="55" a="1"/>
  <c r="J16" i="55" s="1"/>
  <c r="J17" i="56" a="1"/>
  <c r="J17" i="56" s="1"/>
  <c r="J16" i="57" a="1"/>
  <c r="J16" i="57" s="1"/>
  <c r="K17" i="56" a="1"/>
  <c r="K17" i="56" s="1"/>
  <c r="K16" i="57" a="1"/>
  <c r="K16" i="57" s="1"/>
  <c r="K16" i="59" a="1"/>
  <c r="K16" i="59" s="1"/>
  <c r="K16" i="56" a="1"/>
  <c r="K16" i="56" s="1"/>
  <c r="K16" i="55" a="1"/>
  <c r="K16" i="55" s="1"/>
  <c r="K17" i="59" a="1"/>
  <c r="K17" i="59" s="1"/>
  <c r="K17" i="57" a="1"/>
  <c r="K17" i="57" s="1"/>
  <c r="K17" i="55" a="1"/>
  <c r="K17" i="55" s="1"/>
  <c r="L17" i="59" a="1"/>
  <c r="L17" i="59" s="1"/>
  <c r="L17" i="56" a="1"/>
  <c r="L17" i="56" s="1"/>
  <c r="L16" i="57" a="1"/>
  <c r="L16" i="57" s="1"/>
  <c r="L16" i="55" a="1"/>
  <c r="L16" i="55" s="1"/>
  <c r="L16" i="59" a="1"/>
  <c r="L16" i="59" s="1"/>
  <c r="L17" i="55" a="1"/>
  <c r="L17" i="55" s="1"/>
  <c r="L16" i="56" a="1"/>
  <c r="L16" i="56" s="1"/>
  <c r="L17" i="57" a="1"/>
  <c r="L17" i="57" s="1"/>
  <c r="M16" i="59" a="1"/>
  <c r="M16" i="59" s="1"/>
  <c r="M16" i="55" a="1"/>
  <c r="M16" i="55" s="1"/>
  <c r="M16" i="56" a="1"/>
  <c r="M16" i="56" s="1"/>
  <c r="M17" i="55" a="1"/>
  <c r="M17" i="55" s="1"/>
  <c r="M17" i="56" a="1"/>
  <c r="M17" i="56" s="1"/>
  <c r="M17" i="59" a="1"/>
  <c r="M17" i="59" s="1"/>
  <c r="M16" i="57" a="1"/>
  <c r="M16" i="57" s="1"/>
  <c r="M17" i="57" a="1"/>
  <c r="M17" i="57" s="1"/>
  <c r="F66" i="16"/>
  <c r="F62" i="16"/>
  <c r="F15" i="16"/>
  <c r="F11" i="16"/>
  <c r="D62" i="16"/>
  <c r="D14" i="16"/>
  <c r="D11" i="16"/>
  <c r="B62" i="16"/>
  <c r="B14" i="16"/>
  <c r="B11" i="16"/>
  <c r="D28" i="25" l="1"/>
  <c r="F25" i="23"/>
  <c r="D25" i="23"/>
  <c r="L28" i="30" l="1"/>
  <c r="N28" i="30" s="1"/>
  <c r="P28" i="30"/>
  <c r="R28" i="30"/>
  <c r="S28" i="30"/>
  <c r="L29" i="30"/>
  <c r="N29" i="30" s="1"/>
  <c r="P29" i="30"/>
  <c r="R29" i="30"/>
  <c r="S29" i="30"/>
  <c r="XFD44" i="25" l="1"/>
  <c r="XFC44" i="25"/>
  <c r="XFB44" i="25"/>
  <c r="XFA44" i="25"/>
  <c r="XEZ44" i="25"/>
  <c r="XEY44" i="25"/>
  <c r="XEX44" i="25"/>
  <c r="XEW44" i="25"/>
  <c r="XEV44" i="25"/>
  <c r="XEU44" i="25"/>
  <c r="XET44" i="25"/>
  <c r="XES44" i="25"/>
  <c r="XER44" i="25"/>
  <c r="XEQ44" i="25"/>
  <c r="XEP44" i="25"/>
  <c r="XEO44" i="25"/>
  <c r="XEN44" i="25"/>
  <c r="XEM44" i="25"/>
  <c r="XEL44" i="25"/>
  <c r="XEK44" i="25"/>
  <c r="XEJ44" i="25"/>
  <c r="XEI44" i="25"/>
  <c r="XEH44" i="25"/>
  <c r="XEG44" i="25"/>
  <c r="XEF44" i="25"/>
  <c r="XEE44" i="25"/>
  <c r="XED44" i="25"/>
  <c r="XEC44" i="25"/>
  <c r="XEB44" i="25"/>
  <c r="XEA44" i="25"/>
  <c r="XDZ44" i="25"/>
  <c r="XDY44" i="25"/>
  <c r="XDX44" i="25"/>
  <c r="XDW44" i="25"/>
  <c r="XDV44" i="25"/>
  <c r="XDU44" i="25"/>
  <c r="XDT44" i="25"/>
  <c r="XDS44" i="25"/>
  <c r="XDR44" i="25"/>
  <c r="XDQ44" i="25"/>
  <c r="XDP44" i="25"/>
  <c r="XDO44" i="25"/>
  <c r="XDN44" i="25"/>
  <c r="XDM44" i="25"/>
  <c r="XDL44" i="25"/>
  <c r="XDK44" i="25"/>
  <c r="XDJ44" i="25"/>
  <c r="XDI44" i="25"/>
  <c r="XDH44" i="25"/>
  <c r="XDG44" i="25"/>
  <c r="XDF44" i="25"/>
  <c r="XDE44" i="25"/>
  <c r="XDD44" i="25"/>
  <c r="XDC44" i="25"/>
  <c r="XDB44" i="25"/>
  <c r="XDA44" i="25"/>
  <c r="XCZ44" i="25"/>
  <c r="XCY44" i="25"/>
  <c r="XCX44" i="25"/>
  <c r="XCW44" i="25"/>
  <c r="XCV44" i="25"/>
  <c r="XCU44" i="25"/>
  <c r="XCT44" i="25"/>
  <c r="XCS44" i="25"/>
  <c r="XCR44" i="25"/>
  <c r="XCQ44" i="25"/>
  <c r="XCP44" i="25"/>
  <c r="XCO44" i="25"/>
  <c r="XCN44" i="25"/>
  <c r="XCM44" i="25"/>
  <c r="XCL44" i="25"/>
  <c r="XCK44" i="25"/>
  <c r="XCJ44" i="25"/>
  <c r="XCI44" i="25"/>
  <c r="XCH44" i="25"/>
  <c r="XCG44" i="25"/>
  <c r="XCF44" i="25"/>
  <c r="XCE44" i="25"/>
  <c r="XCD44" i="25"/>
  <c r="XCC44" i="25"/>
  <c r="XCB44" i="25"/>
  <c r="XCA44" i="25"/>
  <c r="XBZ44" i="25"/>
  <c r="XBY44" i="25"/>
  <c r="XBX44" i="25"/>
  <c r="XBW44" i="25"/>
  <c r="XBV44" i="25"/>
  <c r="XBU44" i="25"/>
  <c r="XBT44" i="25"/>
  <c r="XBS44" i="25"/>
  <c r="XBR44" i="25"/>
  <c r="XBQ44" i="25"/>
  <c r="XBP44" i="25"/>
  <c r="XBO44" i="25"/>
  <c r="XBN44" i="25"/>
  <c r="XBM44" i="25"/>
  <c r="XBL44" i="25"/>
  <c r="XBK44" i="25"/>
  <c r="XBJ44" i="25"/>
  <c r="XBI44" i="25"/>
  <c r="XBH44" i="25"/>
  <c r="XBG44" i="25"/>
  <c r="XBF44" i="25"/>
  <c r="XBE44" i="25"/>
  <c r="XBD44" i="25"/>
  <c r="XBC44" i="25"/>
  <c r="XBB44" i="25"/>
  <c r="XBA44" i="25"/>
  <c r="XAZ44" i="25"/>
  <c r="XAY44" i="25"/>
  <c r="XAX44" i="25"/>
  <c r="XAW44" i="25"/>
  <c r="XAV44" i="25"/>
  <c r="XAU44" i="25"/>
  <c r="XAT44" i="25"/>
  <c r="XAS44" i="25"/>
  <c r="XAR44" i="25"/>
  <c r="XAQ44" i="25"/>
  <c r="XAP44" i="25"/>
  <c r="XAO44" i="25"/>
  <c r="XAN44" i="25"/>
  <c r="XAM44" i="25"/>
  <c r="XAL44" i="25"/>
  <c r="XAK44" i="25"/>
  <c r="XAJ44" i="25"/>
  <c r="XAI44" i="25"/>
  <c r="XAH44" i="25"/>
  <c r="XAG44" i="25"/>
  <c r="XAF44" i="25"/>
  <c r="XAE44" i="25"/>
  <c r="XAD44" i="25"/>
  <c r="XAC44" i="25"/>
  <c r="XAB44" i="25"/>
  <c r="XAA44" i="25"/>
  <c r="WZZ44" i="25"/>
  <c r="WZY44" i="25"/>
  <c r="WZX44" i="25"/>
  <c r="WZW44" i="25"/>
  <c r="WZV44" i="25"/>
  <c r="WZU44" i="25"/>
  <c r="WZT44" i="25"/>
  <c r="WZS44" i="25"/>
  <c r="WZR44" i="25"/>
  <c r="WZQ44" i="25"/>
  <c r="WZP44" i="25"/>
  <c r="WZO44" i="25"/>
  <c r="WZN44" i="25"/>
  <c r="WZM44" i="25"/>
  <c r="WZL44" i="25"/>
  <c r="WZK44" i="25"/>
  <c r="WZJ44" i="25"/>
  <c r="WZI44" i="25"/>
  <c r="WZH44" i="25"/>
  <c r="WZG44" i="25"/>
  <c r="WZF44" i="25"/>
  <c r="WZE44" i="25"/>
  <c r="WZD44" i="25"/>
  <c r="WZC44" i="25"/>
  <c r="WZB44" i="25"/>
  <c r="WZA44" i="25"/>
  <c r="WYZ44" i="25"/>
  <c r="WYY44" i="25"/>
  <c r="WYX44" i="25"/>
  <c r="WYW44" i="25"/>
  <c r="WYV44" i="25"/>
  <c r="WYU44" i="25"/>
  <c r="WYT44" i="25"/>
  <c r="WYS44" i="25"/>
  <c r="WYR44" i="25"/>
  <c r="WYQ44" i="25"/>
  <c r="WYP44" i="25"/>
  <c r="WYO44" i="25"/>
  <c r="WYN44" i="25"/>
  <c r="WYM44" i="25"/>
  <c r="WYL44" i="25"/>
  <c r="WYK44" i="25"/>
  <c r="WYJ44" i="25"/>
  <c r="WYI44" i="25"/>
  <c r="WYH44" i="25"/>
  <c r="WYG44" i="25"/>
  <c r="WYF44" i="25"/>
  <c r="WYE44" i="25"/>
  <c r="WYD44" i="25"/>
  <c r="WYC44" i="25"/>
  <c r="WYB44" i="25"/>
  <c r="WYA44" i="25"/>
  <c r="WXZ44" i="25"/>
  <c r="WXY44" i="25"/>
  <c r="WXX44" i="25"/>
  <c r="WXW44" i="25"/>
  <c r="WXV44" i="25"/>
  <c r="WXU44" i="25"/>
  <c r="WXT44" i="25"/>
  <c r="WXS44" i="25"/>
  <c r="WXR44" i="25"/>
  <c r="WXQ44" i="25"/>
  <c r="WXP44" i="25"/>
  <c r="WXO44" i="25"/>
  <c r="WXN44" i="25"/>
  <c r="WXM44" i="25"/>
  <c r="WXL44" i="25"/>
  <c r="WXK44" i="25"/>
  <c r="WXJ44" i="25"/>
  <c r="WXI44" i="25"/>
  <c r="WXH44" i="25"/>
  <c r="WXG44" i="25"/>
  <c r="WXF44" i="25"/>
  <c r="WXE44" i="25"/>
  <c r="WXD44" i="25"/>
  <c r="WXC44" i="25"/>
  <c r="WXB44" i="25"/>
  <c r="WXA44" i="25"/>
  <c r="WWZ44" i="25"/>
  <c r="WWY44" i="25"/>
  <c r="WWX44" i="25"/>
  <c r="WWW44" i="25"/>
  <c r="WWV44" i="25"/>
  <c r="WWU44" i="25"/>
  <c r="WWT44" i="25"/>
  <c r="WWS44" i="25"/>
  <c r="WWR44" i="25"/>
  <c r="WWQ44" i="25"/>
  <c r="WWP44" i="25"/>
  <c r="WWO44" i="25"/>
  <c r="WWN44" i="25"/>
  <c r="WWM44" i="25"/>
  <c r="WWL44" i="25"/>
  <c r="WWK44" i="25"/>
  <c r="WWJ44" i="25"/>
  <c r="WWI44" i="25"/>
  <c r="WWH44" i="25"/>
  <c r="WWG44" i="25"/>
  <c r="WWF44" i="25"/>
  <c r="WWE44" i="25"/>
  <c r="WWD44" i="25"/>
  <c r="WWC44" i="25"/>
  <c r="WWB44" i="25"/>
  <c r="WWA44" i="25"/>
  <c r="WVZ44" i="25"/>
  <c r="WVY44" i="25"/>
  <c r="WVX44" i="25"/>
  <c r="WVW44" i="25"/>
  <c r="WVV44" i="25"/>
  <c r="WVU44" i="25"/>
  <c r="WVT44" i="25"/>
  <c r="WVS44" i="25"/>
  <c r="WVR44" i="25"/>
  <c r="WVQ44" i="25"/>
  <c r="WVP44" i="25"/>
  <c r="WVO44" i="25"/>
  <c r="WVN44" i="25"/>
  <c r="WVM44" i="25"/>
  <c r="WVL44" i="25"/>
  <c r="WVK44" i="25"/>
  <c r="WVJ44" i="25"/>
  <c r="WVI44" i="25"/>
  <c r="WVH44" i="25"/>
  <c r="WVG44" i="25"/>
  <c r="WVF44" i="25"/>
  <c r="WVE44" i="25"/>
  <c r="WVD44" i="25"/>
  <c r="WVC44" i="25"/>
  <c r="WVB44" i="25"/>
  <c r="WVA44" i="25"/>
  <c r="WUZ44" i="25"/>
  <c r="WUY44" i="25"/>
  <c r="WUX44" i="25"/>
  <c r="WUW44" i="25"/>
  <c r="WUV44" i="25"/>
  <c r="WUU44" i="25"/>
  <c r="WUT44" i="25"/>
  <c r="WUS44" i="25"/>
  <c r="WUR44" i="25"/>
  <c r="WUQ44" i="25"/>
  <c r="WUP44" i="25"/>
  <c r="WUO44" i="25"/>
  <c r="WUN44" i="25"/>
  <c r="WUM44" i="25"/>
  <c r="WUL44" i="25"/>
  <c r="WUK44" i="25"/>
  <c r="WUJ44" i="25"/>
  <c r="WUI44" i="25"/>
  <c r="WUH44" i="25"/>
  <c r="WUG44" i="25"/>
  <c r="WUF44" i="25"/>
  <c r="WUE44" i="25"/>
  <c r="WUD44" i="25"/>
  <c r="WUC44" i="25"/>
  <c r="WUB44" i="25"/>
  <c r="WUA44" i="25"/>
  <c r="WTZ44" i="25"/>
  <c r="WTY44" i="25"/>
  <c r="WTX44" i="25"/>
  <c r="WTW44" i="25"/>
  <c r="WTV44" i="25"/>
  <c r="WTU44" i="25"/>
  <c r="WTT44" i="25"/>
  <c r="WTS44" i="25"/>
  <c r="WTR44" i="25"/>
  <c r="WTQ44" i="25"/>
  <c r="WTP44" i="25"/>
  <c r="WTO44" i="25"/>
  <c r="WTN44" i="25"/>
  <c r="WTM44" i="25"/>
  <c r="WTL44" i="25"/>
  <c r="WTK44" i="25"/>
  <c r="WTJ44" i="25"/>
  <c r="WTI44" i="25"/>
  <c r="WTH44" i="25"/>
  <c r="WTG44" i="25"/>
  <c r="WTF44" i="25"/>
  <c r="WTE44" i="25"/>
  <c r="WTD44" i="25"/>
  <c r="WTC44" i="25"/>
  <c r="WTB44" i="25"/>
  <c r="WTA44" i="25"/>
  <c r="WSZ44" i="25"/>
  <c r="WSY44" i="25"/>
  <c r="WSX44" i="25"/>
  <c r="WSW44" i="25"/>
  <c r="WSV44" i="25"/>
  <c r="WSU44" i="25"/>
  <c r="WST44" i="25"/>
  <c r="WSS44" i="25"/>
  <c r="WSR44" i="25"/>
  <c r="WSQ44" i="25"/>
  <c r="WSP44" i="25"/>
  <c r="WSO44" i="25"/>
  <c r="WSN44" i="25"/>
  <c r="WSM44" i="25"/>
  <c r="WSL44" i="25"/>
  <c r="WSK44" i="25"/>
  <c r="WSJ44" i="25"/>
  <c r="WSI44" i="25"/>
  <c r="WSH44" i="25"/>
  <c r="WSG44" i="25"/>
  <c r="WSF44" i="25"/>
  <c r="WSE44" i="25"/>
  <c r="WSD44" i="25"/>
  <c r="WSC44" i="25"/>
  <c r="WSB44" i="25"/>
  <c r="WSA44" i="25"/>
  <c r="WRZ44" i="25"/>
  <c r="WRY44" i="25"/>
  <c r="WRX44" i="25"/>
  <c r="WRW44" i="25"/>
  <c r="WRV44" i="25"/>
  <c r="WRU44" i="25"/>
  <c r="WRT44" i="25"/>
  <c r="WRS44" i="25"/>
  <c r="WRR44" i="25"/>
  <c r="WRQ44" i="25"/>
  <c r="WRP44" i="25"/>
  <c r="WRO44" i="25"/>
  <c r="WRN44" i="25"/>
  <c r="WRM44" i="25"/>
  <c r="WRL44" i="25"/>
  <c r="WRK44" i="25"/>
  <c r="WRJ44" i="25"/>
  <c r="WRI44" i="25"/>
  <c r="WRH44" i="25"/>
  <c r="WRG44" i="25"/>
  <c r="WRF44" i="25"/>
  <c r="WRE44" i="25"/>
  <c r="WRD44" i="25"/>
  <c r="WRC44" i="25"/>
  <c r="WRB44" i="25"/>
  <c r="WRA44" i="25"/>
  <c r="WQZ44" i="25"/>
  <c r="WQY44" i="25"/>
  <c r="WQX44" i="25"/>
  <c r="WQW44" i="25"/>
  <c r="WQV44" i="25"/>
  <c r="WQU44" i="25"/>
  <c r="WQT44" i="25"/>
  <c r="WQS44" i="25"/>
  <c r="WQR44" i="25"/>
  <c r="WQQ44" i="25"/>
  <c r="WQP44" i="25"/>
  <c r="WQO44" i="25"/>
  <c r="WQN44" i="25"/>
  <c r="WQM44" i="25"/>
  <c r="WQL44" i="25"/>
  <c r="WQK44" i="25"/>
  <c r="WQJ44" i="25"/>
  <c r="WQI44" i="25"/>
  <c r="WQH44" i="25"/>
  <c r="WQG44" i="25"/>
  <c r="WQF44" i="25"/>
  <c r="WQE44" i="25"/>
  <c r="WQD44" i="25"/>
  <c r="WQC44" i="25"/>
  <c r="WQB44" i="25"/>
  <c r="WQA44" i="25"/>
  <c r="WPZ44" i="25"/>
  <c r="WPY44" i="25"/>
  <c r="WPX44" i="25"/>
  <c r="WPW44" i="25"/>
  <c r="WPV44" i="25"/>
  <c r="WPU44" i="25"/>
  <c r="WPT44" i="25"/>
  <c r="WPS44" i="25"/>
  <c r="WPR44" i="25"/>
  <c r="WPQ44" i="25"/>
  <c r="WPP44" i="25"/>
  <c r="WPO44" i="25"/>
  <c r="WPN44" i="25"/>
  <c r="WPM44" i="25"/>
  <c r="WPL44" i="25"/>
  <c r="WPK44" i="25"/>
  <c r="WPJ44" i="25"/>
  <c r="WPI44" i="25"/>
  <c r="WPH44" i="25"/>
  <c r="WPG44" i="25"/>
  <c r="WPF44" i="25"/>
  <c r="WPE44" i="25"/>
  <c r="WPD44" i="25"/>
  <c r="WPC44" i="25"/>
  <c r="WPB44" i="25"/>
  <c r="WPA44" i="25"/>
  <c r="WOZ44" i="25"/>
  <c r="WOY44" i="25"/>
  <c r="WOX44" i="25"/>
  <c r="WOW44" i="25"/>
  <c r="WOV44" i="25"/>
  <c r="WOU44" i="25"/>
  <c r="WOT44" i="25"/>
  <c r="WOS44" i="25"/>
  <c r="WOR44" i="25"/>
  <c r="WOQ44" i="25"/>
  <c r="WOP44" i="25"/>
  <c r="WOO44" i="25"/>
  <c r="WON44" i="25"/>
  <c r="WOM44" i="25"/>
  <c r="WOL44" i="25"/>
  <c r="WOK44" i="25"/>
  <c r="WOJ44" i="25"/>
  <c r="WOI44" i="25"/>
  <c r="WOH44" i="25"/>
  <c r="WOG44" i="25"/>
  <c r="WOF44" i="25"/>
  <c r="WOE44" i="25"/>
  <c r="WOD44" i="25"/>
  <c r="WOC44" i="25"/>
  <c r="WOB44" i="25"/>
  <c r="WOA44" i="25"/>
  <c r="WNZ44" i="25"/>
  <c r="WNY44" i="25"/>
  <c r="WNX44" i="25"/>
  <c r="WNW44" i="25"/>
  <c r="WNV44" i="25"/>
  <c r="WNU44" i="25"/>
  <c r="WNT44" i="25"/>
  <c r="WNS44" i="25"/>
  <c r="WNR44" i="25"/>
  <c r="WNQ44" i="25"/>
  <c r="WNP44" i="25"/>
  <c r="WNO44" i="25"/>
  <c r="WNN44" i="25"/>
  <c r="WNM44" i="25"/>
  <c r="WNL44" i="25"/>
  <c r="WNK44" i="25"/>
  <c r="WNJ44" i="25"/>
  <c r="WNI44" i="25"/>
  <c r="WNH44" i="25"/>
  <c r="WNG44" i="25"/>
  <c r="WNF44" i="25"/>
  <c r="WNE44" i="25"/>
  <c r="WND44" i="25"/>
  <c r="WNC44" i="25"/>
  <c r="WNB44" i="25"/>
  <c r="WNA44" i="25"/>
  <c r="WMZ44" i="25"/>
  <c r="WMY44" i="25"/>
  <c r="WMX44" i="25"/>
  <c r="WMW44" i="25"/>
  <c r="WMV44" i="25"/>
  <c r="WMU44" i="25"/>
  <c r="WMT44" i="25"/>
  <c r="WMS44" i="25"/>
  <c r="WMR44" i="25"/>
  <c r="WMQ44" i="25"/>
  <c r="WMP44" i="25"/>
  <c r="WMO44" i="25"/>
  <c r="WMN44" i="25"/>
  <c r="WMM44" i="25"/>
  <c r="WML44" i="25"/>
  <c r="WMK44" i="25"/>
  <c r="WMJ44" i="25"/>
  <c r="WMI44" i="25"/>
  <c r="WMH44" i="25"/>
  <c r="WMG44" i="25"/>
  <c r="WMF44" i="25"/>
  <c r="WME44" i="25"/>
  <c r="WMD44" i="25"/>
  <c r="WMC44" i="25"/>
  <c r="WMB44" i="25"/>
  <c r="WMA44" i="25"/>
  <c r="WLZ44" i="25"/>
  <c r="WLY44" i="25"/>
  <c r="WLX44" i="25"/>
  <c r="WLW44" i="25"/>
  <c r="WLV44" i="25"/>
  <c r="WLU44" i="25"/>
  <c r="WLT44" i="25"/>
  <c r="WLS44" i="25"/>
  <c r="WLR44" i="25"/>
  <c r="WLQ44" i="25"/>
  <c r="WLP44" i="25"/>
  <c r="WLO44" i="25"/>
  <c r="WLN44" i="25"/>
  <c r="WLM44" i="25"/>
  <c r="WLL44" i="25"/>
  <c r="WLK44" i="25"/>
  <c r="WLJ44" i="25"/>
  <c r="WLI44" i="25"/>
  <c r="WLH44" i="25"/>
  <c r="WLG44" i="25"/>
  <c r="WLF44" i="25"/>
  <c r="WLE44" i="25"/>
  <c r="WLD44" i="25"/>
  <c r="WLC44" i="25"/>
  <c r="WLB44" i="25"/>
  <c r="WLA44" i="25"/>
  <c r="WKZ44" i="25"/>
  <c r="WKY44" i="25"/>
  <c r="WKX44" i="25"/>
  <c r="WKW44" i="25"/>
  <c r="WKV44" i="25"/>
  <c r="WKU44" i="25"/>
  <c r="WKT44" i="25"/>
  <c r="WKS44" i="25"/>
  <c r="WKR44" i="25"/>
  <c r="WKQ44" i="25"/>
  <c r="WKP44" i="25"/>
  <c r="WKO44" i="25"/>
  <c r="WKN44" i="25"/>
  <c r="WKM44" i="25"/>
  <c r="WKL44" i="25"/>
  <c r="WKK44" i="25"/>
  <c r="WKJ44" i="25"/>
  <c r="WKI44" i="25"/>
  <c r="WKH44" i="25"/>
  <c r="WKG44" i="25"/>
  <c r="WKF44" i="25"/>
  <c r="WKE44" i="25"/>
  <c r="WKD44" i="25"/>
  <c r="WKC44" i="25"/>
  <c r="WKB44" i="25"/>
  <c r="WKA44" i="25"/>
  <c r="WJZ44" i="25"/>
  <c r="WJY44" i="25"/>
  <c r="WJX44" i="25"/>
  <c r="WJW44" i="25"/>
  <c r="WJV44" i="25"/>
  <c r="WJU44" i="25"/>
  <c r="WJT44" i="25"/>
  <c r="WJS44" i="25"/>
  <c r="WJR44" i="25"/>
  <c r="WJQ44" i="25"/>
  <c r="WJP44" i="25"/>
  <c r="WJO44" i="25"/>
  <c r="WJN44" i="25"/>
  <c r="WJM44" i="25"/>
  <c r="WJL44" i="25"/>
  <c r="WJK44" i="25"/>
  <c r="WJJ44" i="25"/>
  <c r="WJI44" i="25"/>
  <c r="WJH44" i="25"/>
  <c r="WJG44" i="25"/>
  <c r="WJF44" i="25"/>
  <c r="WJE44" i="25"/>
  <c r="WJD44" i="25"/>
  <c r="WJC44" i="25"/>
  <c r="WJB44" i="25"/>
  <c r="WJA44" i="25"/>
  <c r="WIZ44" i="25"/>
  <c r="WIY44" i="25"/>
  <c r="WIX44" i="25"/>
  <c r="WIW44" i="25"/>
  <c r="WIV44" i="25"/>
  <c r="WIU44" i="25"/>
  <c r="WIT44" i="25"/>
  <c r="WIS44" i="25"/>
  <c r="WIR44" i="25"/>
  <c r="WIQ44" i="25"/>
  <c r="WIP44" i="25"/>
  <c r="WIO44" i="25"/>
  <c r="WIN44" i="25"/>
  <c r="WIM44" i="25"/>
  <c r="WIL44" i="25"/>
  <c r="WIK44" i="25"/>
  <c r="WIJ44" i="25"/>
  <c r="WII44" i="25"/>
  <c r="WIH44" i="25"/>
  <c r="WIG44" i="25"/>
  <c r="WIF44" i="25"/>
  <c r="WIE44" i="25"/>
  <c r="WID44" i="25"/>
  <c r="WIC44" i="25"/>
  <c r="WIB44" i="25"/>
  <c r="WIA44" i="25"/>
  <c r="WHZ44" i="25"/>
  <c r="WHY44" i="25"/>
  <c r="WHX44" i="25"/>
  <c r="WHW44" i="25"/>
  <c r="WHV44" i="25"/>
  <c r="WHU44" i="25"/>
  <c r="WHT44" i="25"/>
  <c r="WHS44" i="25"/>
  <c r="WHR44" i="25"/>
  <c r="WHQ44" i="25"/>
  <c r="WHP44" i="25"/>
  <c r="WHO44" i="25"/>
  <c r="WHN44" i="25"/>
  <c r="WHM44" i="25"/>
  <c r="WHL44" i="25"/>
  <c r="WHK44" i="25"/>
  <c r="WHJ44" i="25"/>
  <c r="WHI44" i="25"/>
  <c r="WHH44" i="25"/>
  <c r="WHG44" i="25"/>
  <c r="WHF44" i="25"/>
  <c r="WHE44" i="25"/>
  <c r="WHD44" i="25"/>
  <c r="WHC44" i="25"/>
  <c r="WHB44" i="25"/>
  <c r="WHA44" i="25"/>
  <c r="WGZ44" i="25"/>
  <c r="WGY44" i="25"/>
  <c r="WGX44" i="25"/>
  <c r="WGW44" i="25"/>
  <c r="WGV44" i="25"/>
  <c r="WGU44" i="25"/>
  <c r="WGT44" i="25"/>
  <c r="WGS44" i="25"/>
  <c r="WGR44" i="25"/>
  <c r="WGQ44" i="25"/>
  <c r="WGP44" i="25"/>
  <c r="WGO44" i="25"/>
  <c r="WGN44" i="25"/>
  <c r="WGM44" i="25"/>
  <c r="WGL44" i="25"/>
  <c r="WGK44" i="25"/>
  <c r="WGJ44" i="25"/>
  <c r="WGI44" i="25"/>
  <c r="WGH44" i="25"/>
  <c r="WGG44" i="25"/>
  <c r="WGF44" i="25"/>
  <c r="WGE44" i="25"/>
  <c r="WGD44" i="25"/>
  <c r="WGC44" i="25"/>
  <c r="WGB44" i="25"/>
  <c r="WGA44" i="25"/>
  <c r="WFZ44" i="25"/>
  <c r="WFY44" i="25"/>
  <c r="WFX44" i="25"/>
  <c r="WFW44" i="25"/>
  <c r="WFV44" i="25"/>
  <c r="WFU44" i="25"/>
  <c r="WFT44" i="25"/>
  <c r="WFS44" i="25"/>
  <c r="WFR44" i="25"/>
  <c r="WFQ44" i="25"/>
  <c r="WFP44" i="25"/>
  <c r="WFO44" i="25"/>
  <c r="WFN44" i="25"/>
  <c r="WFM44" i="25"/>
  <c r="WFL44" i="25"/>
  <c r="WFK44" i="25"/>
  <c r="WFJ44" i="25"/>
  <c r="WFI44" i="25"/>
  <c r="WFH44" i="25"/>
  <c r="WFG44" i="25"/>
  <c r="WFF44" i="25"/>
  <c r="WFE44" i="25"/>
  <c r="WFD44" i="25"/>
  <c r="WFC44" i="25"/>
  <c r="WFB44" i="25"/>
  <c r="WFA44" i="25"/>
  <c r="WEZ44" i="25"/>
  <c r="WEY44" i="25"/>
  <c r="WEX44" i="25"/>
  <c r="WEW44" i="25"/>
  <c r="WEV44" i="25"/>
  <c r="WEU44" i="25"/>
  <c r="WET44" i="25"/>
  <c r="WES44" i="25"/>
  <c r="WER44" i="25"/>
  <c r="WEQ44" i="25"/>
  <c r="WEP44" i="25"/>
  <c r="WEO44" i="25"/>
  <c r="WEN44" i="25"/>
  <c r="WEM44" i="25"/>
  <c r="WEL44" i="25"/>
  <c r="WEK44" i="25"/>
  <c r="WEJ44" i="25"/>
  <c r="WEI44" i="25"/>
  <c r="WEH44" i="25"/>
  <c r="WEG44" i="25"/>
  <c r="WEF44" i="25"/>
  <c r="WEE44" i="25"/>
  <c r="WED44" i="25"/>
  <c r="WEC44" i="25"/>
  <c r="WEB44" i="25"/>
  <c r="WEA44" i="25"/>
  <c r="WDZ44" i="25"/>
  <c r="WDY44" i="25"/>
  <c r="WDX44" i="25"/>
  <c r="WDW44" i="25"/>
  <c r="WDV44" i="25"/>
  <c r="WDU44" i="25"/>
  <c r="WDT44" i="25"/>
  <c r="WDS44" i="25"/>
  <c r="WDR44" i="25"/>
  <c r="WDQ44" i="25"/>
  <c r="WDP44" i="25"/>
  <c r="WDO44" i="25"/>
  <c r="WDN44" i="25"/>
  <c r="WDM44" i="25"/>
  <c r="WDL44" i="25"/>
  <c r="WDK44" i="25"/>
  <c r="WDJ44" i="25"/>
  <c r="WDI44" i="25"/>
  <c r="WDH44" i="25"/>
  <c r="WDG44" i="25"/>
  <c r="WDF44" i="25"/>
  <c r="WDE44" i="25"/>
  <c r="WDD44" i="25"/>
  <c r="WDC44" i="25"/>
  <c r="WDB44" i="25"/>
  <c r="WDA44" i="25"/>
  <c r="WCZ44" i="25"/>
  <c r="WCY44" i="25"/>
  <c r="WCX44" i="25"/>
  <c r="WCW44" i="25"/>
  <c r="WCV44" i="25"/>
  <c r="WCU44" i="25"/>
  <c r="WCT44" i="25"/>
  <c r="WCS44" i="25"/>
  <c r="WCR44" i="25"/>
  <c r="WCQ44" i="25"/>
  <c r="WCP44" i="25"/>
  <c r="WCO44" i="25"/>
  <c r="WCN44" i="25"/>
  <c r="WCM44" i="25"/>
  <c r="WCL44" i="25"/>
  <c r="WCK44" i="25"/>
  <c r="WCJ44" i="25"/>
  <c r="WCI44" i="25"/>
  <c r="WCH44" i="25"/>
  <c r="WCG44" i="25"/>
  <c r="WCF44" i="25"/>
  <c r="WCE44" i="25"/>
  <c r="WCD44" i="25"/>
  <c r="WCC44" i="25"/>
  <c r="WCB44" i="25"/>
  <c r="WCA44" i="25"/>
  <c r="WBZ44" i="25"/>
  <c r="WBY44" i="25"/>
  <c r="WBX44" i="25"/>
  <c r="WBW44" i="25"/>
  <c r="WBV44" i="25"/>
  <c r="WBU44" i="25"/>
  <c r="WBT44" i="25"/>
  <c r="WBS44" i="25"/>
  <c r="WBR44" i="25"/>
  <c r="WBQ44" i="25"/>
  <c r="WBP44" i="25"/>
  <c r="WBO44" i="25"/>
  <c r="WBN44" i="25"/>
  <c r="WBM44" i="25"/>
  <c r="WBL44" i="25"/>
  <c r="WBK44" i="25"/>
  <c r="WBJ44" i="25"/>
  <c r="WBI44" i="25"/>
  <c r="WBH44" i="25"/>
  <c r="WBG44" i="25"/>
  <c r="WBF44" i="25"/>
  <c r="WBE44" i="25"/>
  <c r="WBD44" i="25"/>
  <c r="WBC44" i="25"/>
  <c r="WBB44" i="25"/>
  <c r="WBA44" i="25"/>
  <c r="WAZ44" i="25"/>
  <c r="WAY44" i="25"/>
  <c r="WAX44" i="25"/>
  <c r="WAW44" i="25"/>
  <c r="WAV44" i="25"/>
  <c r="WAU44" i="25"/>
  <c r="WAT44" i="25"/>
  <c r="WAS44" i="25"/>
  <c r="WAR44" i="25"/>
  <c r="WAQ44" i="25"/>
  <c r="WAP44" i="25"/>
  <c r="WAO44" i="25"/>
  <c r="WAN44" i="25"/>
  <c r="WAM44" i="25"/>
  <c r="WAL44" i="25"/>
  <c r="WAK44" i="25"/>
  <c r="WAJ44" i="25"/>
  <c r="WAI44" i="25"/>
  <c r="WAH44" i="25"/>
  <c r="WAG44" i="25"/>
  <c r="WAF44" i="25"/>
  <c r="WAE44" i="25"/>
  <c r="WAD44" i="25"/>
  <c r="WAC44" i="25"/>
  <c r="WAB44" i="25"/>
  <c r="WAA44" i="25"/>
  <c r="VZZ44" i="25"/>
  <c r="VZY44" i="25"/>
  <c r="VZX44" i="25"/>
  <c r="VZW44" i="25"/>
  <c r="VZV44" i="25"/>
  <c r="VZU44" i="25"/>
  <c r="VZT44" i="25"/>
  <c r="VZS44" i="25"/>
  <c r="VZR44" i="25"/>
  <c r="VZQ44" i="25"/>
  <c r="VZP44" i="25"/>
  <c r="VZO44" i="25"/>
  <c r="VZN44" i="25"/>
  <c r="VZM44" i="25"/>
  <c r="VZL44" i="25"/>
  <c r="VZK44" i="25"/>
  <c r="VZJ44" i="25"/>
  <c r="VZI44" i="25"/>
  <c r="VZH44" i="25"/>
  <c r="VZG44" i="25"/>
  <c r="VZF44" i="25"/>
  <c r="VZE44" i="25"/>
  <c r="VZD44" i="25"/>
  <c r="VZC44" i="25"/>
  <c r="VZB44" i="25"/>
  <c r="VZA44" i="25"/>
  <c r="VYZ44" i="25"/>
  <c r="VYY44" i="25"/>
  <c r="VYX44" i="25"/>
  <c r="VYW44" i="25"/>
  <c r="VYV44" i="25"/>
  <c r="VYU44" i="25"/>
  <c r="VYT44" i="25"/>
  <c r="VYS44" i="25"/>
  <c r="VYR44" i="25"/>
  <c r="VYQ44" i="25"/>
  <c r="VYP44" i="25"/>
  <c r="VYO44" i="25"/>
  <c r="VYN44" i="25"/>
  <c r="VYM44" i="25"/>
  <c r="VYL44" i="25"/>
  <c r="VYK44" i="25"/>
  <c r="VYJ44" i="25"/>
  <c r="VYI44" i="25"/>
  <c r="VYH44" i="25"/>
  <c r="VYG44" i="25"/>
  <c r="VYF44" i="25"/>
  <c r="VYE44" i="25"/>
  <c r="VYD44" i="25"/>
  <c r="VYC44" i="25"/>
  <c r="VYB44" i="25"/>
  <c r="VYA44" i="25"/>
  <c r="VXZ44" i="25"/>
  <c r="VXY44" i="25"/>
  <c r="VXX44" i="25"/>
  <c r="VXW44" i="25"/>
  <c r="VXV44" i="25"/>
  <c r="VXU44" i="25"/>
  <c r="VXT44" i="25"/>
  <c r="VXS44" i="25"/>
  <c r="VXR44" i="25"/>
  <c r="VXQ44" i="25"/>
  <c r="VXP44" i="25"/>
  <c r="VXO44" i="25"/>
  <c r="VXN44" i="25"/>
  <c r="VXM44" i="25"/>
  <c r="VXL44" i="25"/>
  <c r="VXK44" i="25"/>
  <c r="VXJ44" i="25"/>
  <c r="VXI44" i="25"/>
  <c r="VXH44" i="25"/>
  <c r="VXG44" i="25"/>
  <c r="VXF44" i="25"/>
  <c r="VXE44" i="25"/>
  <c r="VXD44" i="25"/>
  <c r="VXC44" i="25"/>
  <c r="VXB44" i="25"/>
  <c r="VXA44" i="25"/>
  <c r="VWZ44" i="25"/>
  <c r="VWY44" i="25"/>
  <c r="VWX44" i="25"/>
  <c r="VWW44" i="25"/>
  <c r="VWV44" i="25"/>
  <c r="VWU44" i="25"/>
  <c r="VWT44" i="25"/>
  <c r="VWS44" i="25"/>
  <c r="VWR44" i="25"/>
  <c r="VWQ44" i="25"/>
  <c r="VWP44" i="25"/>
  <c r="VWO44" i="25"/>
  <c r="VWN44" i="25"/>
  <c r="VWM44" i="25"/>
  <c r="VWL44" i="25"/>
  <c r="VWK44" i="25"/>
  <c r="VWJ44" i="25"/>
  <c r="VWI44" i="25"/>
  <c r="VWH44" i="25"/>
  <c r="VWG44" i="25"/>
  <c r="VWF44" i="25"/>
  <c r="VWE44" i="25"/>
  <c r="VWD44" i="25"/>
  <c r="VWC44" i="25"/>
  <c r="VWB44" i="25"/>
  <c r="VWA44" i="25"/>
  <c r="VVZ44" i="25"/>
  <c r="VVY44" i="25"/>
  <c r="VVX44" i="25"/>
  <c r="VVW44" i="25"/>
  <c r="VVV44" i="25"/>
  <c r="VVU44" i="25"/>
  <c r="VVT44" i="25"/>
  <c r="VVS44" i="25"/>
  <c r="VVR44" i="25"/>
  <c r="VVQ44" i="25"/>
  <c r="VVP44" i="25"/>
  <c r="VVO44" i="25"/>
  <c r="VVN44" i="25"/>
  <c r="VVM44" i="25"/>
  <c r="VVL44" i="25"/>
  <c r="VVK44" i="25"/>
  <c r="VVJ44" i="25"/>
  <c r="VVI44" i="25"/>
  <c r="VVH44" i="25"/>
  <c r="VVG44" i="25"/>
  <c r="VVF44" i="25"/>
  <c r="VVE44" i="25"/>
  <c r="VVD44" i="25"/>
  <c r="VVC44" i="25"/>
  <c r="VVB44" i="25"/>
  <c r="VVA44" i="25"/>
  <c r="VUZ44" i="25"/>
  <c r="VUY44" i="25"/>
  <c r="VUX44" i="25"/>
  <c r="VUW44" i="25"/>
  <c r="VUV44" i="25"/>
  <c r="VUU44" i="25"/>
  <c r="VUT44" i="25"/>
  <c r="VUS44" i="25"/>
  <c r="VUR44" i="25"/>
  <c r="VUQ44" i="25"/>
  <c r="VUP44" i="25"/>
  <c r="VUO44" i="25"/>
  <c r="VUN44" i="25"/>
  <c r="VUM44" i="25"/>
  <c r="VUL44" i="25"/>
  <c r="VUK44" i="25"/>
  <c r="VUJ44" i="25"/>
  <c r="VUI44" i="25"/>
  <c r="VUH44" i="25"/>
  <c r="VUG44" i="25"/>
  <c r="VUF44" i="25"/>
  <c r="VUE44" i="25"/>
  <c r="VUD44" i="25"/>
  <c r="VUC44" i="25"/>
  <c r="VUB44" i="25"/>
  <c r="VUA44" i="25"/>
  <c r="VTZ44" i="25"/>
  <c r="VTY44" i="25"/>
  <c r="VTX44" i="25"/>
  <c r="VTW44" i="25"/>
  <c r="VTV44" i="25"/>
  <c r="VTU44" i="25"/>
  <c r="VTT44" i="25"/>
  <c r="VTS44" i="25"/>
  <c r="VTR44" i="25"/>
  <c r="VTQ44" i="25"/>
  <c r="VTP44" i="25"/>
  <c r="VTO44" i="25"/>
  <c r="VTN44" i="25"/>
  <c r="VTM44" i="25"/>
  <c r="VTL44" i="25"/>
  <c r="VTK44" i="25"/>
  <c r="VTJ44" i="25"/>
  <c r="VTI44" i="25"/>
  <c r="VTH44" i="25"/>
  <c r="VTG44" i="25"/>
  <c r="VTF44" i="25"/>
  <c r="VTE44" i="25"/>
  <c r="VTD44" i="25"/>
  <c r="VTC44" i="25"/>
  <c r="VTB44" i="25"/>
  <c r="VTA44" i="25"/>
  <c r="VSZ44" i="25"/>
  <c r="VSY44" i="25"/>
  <c r="VSX44" i="25"/>
  <c r="VSW44" i="25"/>
  <c r="VSV44" i="25"/>
  <c r="VSU44" i="25"/>
  <c r="VST44" i="25"/>
  <c r="VSS44" i="25"/>
  <c r="VSR44" i="25"/>
  <c r="VSQ44" i="25"/>
  <c r="VSP44" i="25"/>
  <c r="VSO44" i="25"/>
  <c r="VSN44" i="25"/>
  <c r="VSM44" i="25"/>
  <c r="VSL44" i="25"/>
  <c r="VSK44" i="25"/>
  <c r="VSJ44" i="25"/>
  <c r="VSI44" i="25"/>
  <c r="VSH44" i="25"/>
  <c r="VSG44" i="25"/>
  <c r="VSF44" i="25"/>
  <c r="VSE44" i="25"/>
  <c r="VSD44" i="25"/>
  <c r="VSC44" i="25"/>
  <c r="VSB44" i="25"/>
  <c r="VSA44" i="25"/>
  <c r="VRZ44" i="25"/>
  <c r="VRY44" i="25"/>
  <c r="VRX44" i="25"/>
  <c r="VRW44" i="25"/>
  <c r="VRV44" i="25"/>
  <c r="VRU44" i="25"/>
  <c r="VRT44" i="25"/>
  <c r="VRS44" i="25"/>
  <c r="VRR44" i="25"/>
  <c r="VRQ44" i="25"/>
  <c r="VRP44" i="25"/>
  <c r="VRO44" i="25"/>
  <c r="VRN44" i="25"/>
  <c r="VRM44" i="25"/>
  <c r="VRL44" i="25"/>
  <c r="VRK44" i="25"/>
  <c r="VRJ44" i="25"/>
  <c r="VRI44" i="25"/>
  <c r="VRH44" i="25"/>
  <c r="VRG44" i="25"/>
  <c r="VRF44" i="25"/>
  <c r="VRE44" i="25"/>
  <c r="VRD44" i="25"/>
  <c r="VRC44" i="25"/>
  <c r="VRB44" i="25"/>
  <c r="VRA44" i="25"/>
  <c r="VQZ44" i="25"/>
  <c r="VQY44" i="25"/>
  <c r="VQX44" i="25"/>
  <c r="VQW44" i="25"/>
  <c r="VQV44" i="25"/>
  <c r="VQU44" i="25"/>
  <c r="VQT44" i="25"/>
  <c r="VQS44" i="25"/>
  <c r="VQR44" i="25"/>
  <c r="VQQ44" i="25"/>
  <c r="VQP44" i="25"/>
  <c r="VQO44" i="25"/>
  <c r="VQN44" i="25"/>
  <c r="VQM44" i="25"/>
  <c r="VQL44" i="25"/>
  <c r="VQK44" i="25"/>
  <c r="VQJ44" i="25"/>
  <c r="VQI44" i="25"/>
  <c r="VQH44" i="25"/>
  <c r="VQG44" i="25"/>
  <c r="VQF44" i="25"/>
  <c r="VQE44" i="25"/>
  <c r="VQD44" i="25"/>
  <c r="VQC44" i="25"/>
  <c r="VQB44" i="25"/>
  <c r="VQA44" i="25"/>
  <c r="VPZ44" i="25"/>
  <c r="VPY44" i="25"/>
  <c r="VPX44" i="25"/>
  <c r="VPW44" i="25"/>
  <c r="VPV44" i="25"/>
  <c r="VPU44" i="25"/>
  <c r="VPT44" i="25"/>
  <c r="VPS44" i="25"/>
  <c r="VPR44" i="25"/>
  <c r="VPQ44" i="25"/>
  <c r="VPP44" i="25"/>
  <c r="VPO44" i="25"/>
  <c r="VPN44" i="25"/>
  <c r="VPM44" i="25"/>
  <c r="VPL44" i="25"/>
  <c r="VPK44" i="25"/>
  <c r="VPJ44" i="25"/>
  <c r="VPI44" i="25"/>
  <c r="VPH44" i="25"/>
  <c r="VPG44" i="25"/>
  <c r="VPF44" i="25"/>
  <c r="VPE44" i="25"/>
  <c r="VPD44" i="25"/>
  <c r="VPC44" i="25"/>
  <c r="VPB44" i="25"/>
  <c r="VPA44" i="25"/>
  <c r="VOZ44" i="25"/>
  <c r="VOY44" i="25"/>
  <c r="VOX44" i="25"/>
  <c r="VOW44" i="25"/>
  <c r="VOV44" i="25"/>
  <c r="VOU44" i="25"/>
  <c r="VOT44" i="25"/>
  <c r="VOS44" i="25"/>
  <c r="VOR44" i="25"/>
  <c r="VOQ44" i="25"/>
  <c r="VOP44" i="25"/>
  <c r="VOO44" i="25"/>
  <c r="VON44" i="25"/>
  <c r="VOM44" i="25"/>
  <c r="VOL44" i="25"/>
  <c r="VOK44" i="25"/>
  <c r="VOJ44" i="25"/>
  <c r="VOI44" i="25"/>
  <c r="VOH44" i="25"/>
  <c r="VOG44" i="25"/>
  <c r="VOF44" i="25"/>
  <c r="VOE44" i="25"/>
  <c r="VOD44" i="25"/>
  <c r="VOC44" i="25"/>
  <c r="VOB44" i="25"/>
  <c r="VOA44" i="25"/>
  <c r="VNZ44" i="25"/>
  <c r="VNY44" i="25"/>
  <c r="VNX44" i="25"/>
  <c r="VNW44" i="25"/>
  <c r="VNV44" i="25"/>
  <c r="VNU44" i="25"/>
  <c r="VNT44" i="25"/>
  <c r="VNS44" i="25"/>
  <c r="VNR44" i="25"/>
  <c r="VNQ44" i="25"/>
  <c r="VNP44" i="25"/>
  <c r="VNO44" i="25"/>
  <c r="VNN44" i="25"/>
  <c r="VNM44" i="25"/>
  <c r="VNL44" i="25"/>
  <c r="VNK44" i="25"/>
  <c r="VNJ44" i="25"/>
  <c r="VNI44" i="25"/>
  <c r="VNH44" i="25"/>
  <c r="VNG44" i="25"/>
  <c r="VNF44" i="25"/>
  <c r="VNE44" i="25"/>
  <c r="VND44" i="25"/>
  <c r="VNC44" i="25"/>
  <c r="VNB44" i="25"/>
  <c r="VNA44" i="25"/>
  <c r="VMZ44" i="25"/>
  <c r="VMY44" i="25"/>
  <c r="VMX44" i="25"/>
  <c r="VMW44" i="25"/>
  <c r="VMV44" i="25"/>
  <c r="VMU44" i="25"/>
  <c r="VMT44" i="25"/>
  <c r="VMS44" i="25"/>
  <c r="VMR44" i="25"/>
  <c r="VMQ44" i="25"/>
  <c r="VMP44" i="25"/>
  <c r="VMO44" i="25"/>
  <c r="VMN44" i="25"/>
  <c r="VMM44" i="25"/>
  <c r="VML44" i="25"/>
  <c r="VMK44" i="25"/>
  <c r="VMJ44" i="25"/>
  <c r="VMI44" i="25"/>
  <c r="VMH44" i="25"/>
  <c r="VMG44" i="25"/>
  <c r="VMF44" i="25"/>
  <c r="VME44" i="25"/>
  <c r="VMD44" i="25"/>
  <c r="VMC44" i="25"/>
  <c r="VMB44" i="25"/>
  <c r="VMA44" i="25"/>
  <c r="VLZ44" i="25"/>
  <c r="VLY44" i="25"/>
  <c r="VLX44" i="25"/>
  <c r="VLW44" i="25"/>
  <c r="VLV44" i="25"/>
  <c r="VLU44" i="25"/>
  <c r="VLT44" i="25"/>
  <c r="VLS44" i="25"/>
  <c r="VLR44" i="25"/>
  <c r="VLQ44" i="25"/>
  <c r="VLP44" i="25"/>
  <c r="VLO44" i="25"/>
  <c r="VLN44" i="25"/>
  <c r="VLM44" i="25"/>
  <c r="VLL44" i="25"/>
  <c r="VLK44" i="25"/>
  <c r="VLJ44" i="25"/>
  <c r="VLI44" i="25"/>
  <c r="VLH44" i="25"/>
  <c r="VLG44" i="25"/>
  <c r="VLF44" i="25"/>
  <c r="VLE44" i="25"/>
  <c r="VLD44" i="25"/>
  <c r="VLC44" i="25"/>
  <c r="VLB44" i="25"/>
  <c r="VLA44" i="25"/>
  <c r="VKZ44" i="25"/>
  <c r="VKY44" i="25"/>
  <c r="VKX44" i="25"/>
  <c r="VKW44" i="25"/>
  <c r="VKV44" i="25"/>
  <c r="VKU44" i="25"/>
  <c r="VKT44" i="25"/>
  <c r="VKS44" i="25"/>
  <c r="VKR44" i="25"/>
  <c r="VKQ44" i="25"/>
  <c r="VKP44" i="25"/>
  <c r="VKO44" i="25"/>
  <c r="VKN44" i="25"/>
  <c r="VKM44" i="25"/>
  <c r="VKL44" i="25"/>
  <c r="VKK44" i="25"/>
  <c r="VKJ44" i="25"/>
  <c r="VKI44" i="25"/>
  <c r="VKH44" i="25"/>
  <c r="VKG44" i="25"/>
  <c r="VKF44" i="25"/>
  <c r="VKE44" i="25"/>
  <c r="VKD44" i="25"/>
  <c r="VKC44" i="25"/>
  <c r="VKB44" i="25"/>
  <c r="VKA44" i="25"/>
  <c r="VJZ44" i="25"/>
  <c r="VJY44" i="25"/>
  <c r="VJX44" i="25"/>
  <c r="VJW44" i="25"/>
  <c r="VJV44" i="25"/>
  <c r="VJU44" i="25"/>
  <c r="VJT44" i="25"/>
  <c r="VJS44" i="25"/>
  <c r="VJR44" i="25"/>
  <c r="VJQ44" i="25"/>
  <c r="VJP44" i="25"/>
  <c r="VJO44" i="25"/>
  <c r="VJN44" i="25"/>
  <c r="VJM44" i="25"/>
  <c r="VJL44" i="25"/>
  <c r="VJK44" i="25"/>
  <c r="VJJ44" i="25"/>
  <c r="VJI44" i="25"/>
  <c r="VJH44" i="25"/>
  <c r="VJG44" i="25"/>
  <c r="VJF44" i="25"/>
  <c r="VJE44" i="25"/>
  <c r="VJD44" i="25"/>
  <c r="VJC44" i="25"/>
  <c r="VJB44" i="25"/>
  <c r="VJA44" i="25"/>
  <c r="VIZ44" i="25"/>
  <c r="VIY44" i="25"/>
  <c r="VIX44" i="25"/>
  <c r="VIW44" i="25"/>
  <c r="VIV44" i="25"/>
  <c r="VIU44" i="25"/>
  <c r="VIT44" i="25"/>
  <c r="VIS44" i="25"/>
  <c r="VIR44" i="25"/>
  <c r="VIQ44" i="25"/>
  <c r="VIP44" i="25"/>
  <c r="VIO44" i="25"/>
  <c r="VIN44" i="25"/>
  <c r="VIM44" i="25"/>
  <c r="VIL44" i="25"/>
  <c r="VIK44" i="25"/>
  <c r="VIJ44" i="25"/>
  <c r="VII44" i="25"/>
  <c r="VIH44" i="25"/>
  <c r="VIG44" i="25"/>
  <c r="VIF44" i="25"/>
  <c r="VIE44" i="25"/>
  <c r="VID44" i="25"/>
  <c r="VIC44" i="25"/>
  <c r="VIB44" i="25"/>
  <c r="VIA44" i="25"/>
  <c r="VHZ44" i="25"/>
  <c r="VHY44" i="25"/>
  <c r="VHX44" i="25"/>
  <c r="VHW44" i="25"/>
  <c r="VHV44" i="25"/>
  <c r="VHU44" i="25"/>
  <c r="VHT44" i="25"/>
  <c r="VHS44" i="25"/>
  <c r="VHR44" i="25"/>
  <c r="VHQ44" i="25"/>
  <c r="VHP44" i="25"/>
  <c r="VHO44" i="25"/>
  <c r="VHN44" i="25"/>
  <c r="VHM44" i="25"/>
  <c r="VHL44" i="25"/>
  <c r="VHK44" i="25"/>
  <c r="VHJ44" i="25"/>
  <c r="VHI44" i="25"/>
  <c r="VHH44" i="25"/>
  <c r="VHG44" i="25"/>
  <c r="VHF44" i="25"/>
  <c r="VHE44" i="25"/>
  <c r="VHD44" i="25"/>
  <c r="VHC44" i="25"/>
  <c r="VHB44" i="25"/>
  <c r="VHA44" i="25"/>
  <c r="VGZ44" i="25"/>
  <c r="VGY44" i="25"/>
  <c r="VGX44" i="25"/>
  <c r="VGW44" i="25"/>
  <c r="VGV44" i="25"/>
  <c r="VGU44" i="25"/>
  <c r="VGT44" i="25"/>
  <c r="VGS44" i="25"/>
  <c r="VGR44" i="25"/>
  <c r="VGQ44" i="25"/>
  <c r="VGP44" i="25"/>
  <c r="VGO44" i="25"/>
  <c r="VGN44" i="25"/>
  <c r="VGM44" i="25"/>
  <c r="VGL44" i="25"/>
  <c r="VGK44" i="25"/>
  <c r="VGJ44" i="25"/>
  <c r="VGI44" i="25"/>
  <c r="VGH44" i="25"/>
  <c r="VGG44" i="25"/>
  <c r="VGF44" i="25"/>
  <c r="VGE44" i="25"/>
  <c r="VGD44" i="25"/>
  <c r="VGC44" i="25"/>
  <c r="VGB44" i="25"/>
  <c r="VGA44" i="25"/>
  <c r="VFZ44" i="25"/>
  <c r="VFY44" i="25"/>
  <c r="VFX44" i="25"/>
  <c r="VFW44" i="25"/>
  <c r="VFV44" i="25"/>
  <c r="VFU44" i="25"/>
  <c r="VFT44" i="25"/>
  <c r="VFS44" i="25"/>
  <c r="VFR44" i="25"/>
  <c r="VFQ44" i="25"/>
  <c r="VFP44" i="25"/>
  <c r="VFO44" i="25"/>
  <c r="VFN44" i="25"/>
  <c r="VFM44" i="25"/>
  <c r="VFL44" i="25"/>
  <c r="VFK44" i="25"/>
  <c r="VFJ44" i="25"/>
  <c r="VFI44" i="25"/>
  <c r="VFH44" i="25"/>
  <c r="VFG44" i="25"/>
  <c r="VFF44" i="25"/>
  <c r="VFE44" i="25"/>
  <c r="VFD44" i="25"/>
  <c r="VFC44" i="25"/>
  <c r="VFB44" i="25"/>
  <c r="VFA44" i="25"/>
  <c r="VEZ44" i="25"/>
  <c r="VEY44" i="25"/>
  <c r="VEX44" i="25"/>
  <c r="VEW44" i="25"/>
  <c r="VEV44" i="25"/>
  <c r="VEU44" i="25"/>
  <c r="VET44" i="25"/>
  <c r="VES44" i="25"/>
  <c r="VER44" i="25"/>
  <c r="VEQ44" i="25"/>
  <c r="VEP44" i="25"/>
  <c r="VEO44" i="25"/>
  <c r="VEN44" i="25"/>
  <c r="VEM44" i="25"/>
  <c r="VEL44" i="25"/>
  <c r="VEK44" i="25"/>
  <c r="VEJ44" i="25"/>
  <c r="VEI44" i="25"/>
  <c r="VEH44" i="25"/>
  <c r="VEG44" i="25"/>
  <c r="VEF44" i="25"/>
  <c r="VEE44" i="25"/>
  <c r="VED44" i="25"/>
  <c r="VEC44" i="25"/>
  <c r="VEB44" i="25"/>
  <c r="VEA44" i="25"/>
  <c r="VDZ44" i="25"/>
  <c r="VDY44" i="25"/>
  <c r="VDX44" i="25"/>
  <c r="VDW44" i="25"/>
  <c r="VDV44" i="25"/>
  <c r="VDU44" i="25"/>
  <c r="VDT44" i="25"/>
  <c r="VDS44" i="25"/>
  <c r="VDR44" i="25"/>
  <c r="VDQ44" i="25"/>
  <c r="VDP44" i="25"/>
  <c r="VDO44" i="25"/>
  <c r="VDN44" i="25"/>
  <c r="VDM44" i="25"/>
  <c r="VDL44" i="25"/>
  <c r="VDK44" i="25"/>
  <c r="VDJ44" i="25"/>
  <c r="VDI44" i="25"/>
  <c r="VDH44" i="25"/>
  <c r="VDG44" i="25"/>
  <c r="VDF44" i="25"/>
  <c r="VDE44" i="25"/>
  <c r="VDD44" i="25"/>
  <c r="VDC44" i="25"/>
  <c r="VDB44" i="25"/>
  <c r="VDA44" i="25"/>
  <c r="VCZ44" i="25"/>
  <c r="VCY44" i="25"/>
  <c r="VCX44" i="25"/>
  <c r="VCW44" i="25"/>
  <c r="VCV44" i="25"/>
  <c r="VCU44" i="25"/>
  <c r="VCT44" i="25"/>
  <c r="VCS44" i="25"/>
  <c r="VCR44" i="25"/>
  <c r="VCQ44" i="25"/>
  <c r="VCP44" i="25"/>
  <c r="VCO44" i="25"/>
  <c r="VCN44" i="25"/>
  <c r="VCM44" i="25"/>
  <c r="VCL44" i="25"/>
  <c r="VCK44" i="25"/>
  <c r="VCJ44" i="25"/>
  <c r="VCI44" i="25"/>
  <c r="VCH44" i="25"/>
  <c r="VCG44" i="25"/>
  <c r="VCF44" i="25"/>
  <c r="VCE44" i="25"/>
  <c r="VCD44" i="25"/>
  <c r="VCC44" i="25"/>
  <c r="VCB44" i="25"/>
  <c r="VCA44" i="25"/>
  <c r="VBZ44" i="25"/>
  <c r="VBY44" i="25"/>
  <c r="VBX44" i="25"/>
  <c r="VBW44" i="25"/>
  <c r="VBV44" i="25"/>
  <c r="VBU44" i="25"/>
  <c r="VBT44" i="25"/>
  <c r="VBS44" i="25"/>
  <c r="VBR44" i="25"/>
  <c r="VBQ44" i="25"/>
  <c r="VBP44" i="25"/>
  <c r="VBO44" i="25"/>
  <c r="VBN44" i="25"/>
  <c r="VBM44" i="25"/>
  <c r="VBL44" i="25"/>
  <c r="VBK44" i="25"/>
  <c r="VBJ44" i="25"/>
  <c r="VBI44" i="25"/>
  <c r="VBH44" i="25"/>
  <c r="VBG44" i="25"/>
  <c r="VBF44" i="25"/>
  <c r="VBE44" i="25"/>
  <c r="VBD44" i="25"/>
  <c r="VBC44" i="25"/>
  <c r="VBB44" i="25"/>
  <c r="VBA44" i="25"/>
  <c r="VAZ44" i="25"/>
  <c r="VAY44" i="25"/>
  <c r="VAX44" i="25"/>
  <c r="VAW44" i="25"/>
  <c r="VAV44" i="25"/>
  <c r="VAU44" i="25"/>
  <c r="VAT44" i="25"/>
  <c r="VAS44" i="25"/>
  <c r="VAR44" i="25"/>
  <c r="VAQ44" i="25"/>
  <c r="VAP44" i="25"/>
  <c r="VAO44" i="25"/>
  <c r="VAN44" i="25"/>
  <c r="VAM44" i="25"/>
  <c r="VAL44" i="25"/>
  <c r="VAK44" i="25"/>
  <c r="VAJ44" i="25"/>
  <c r="VAI44" i="25"/>
  <c r="VAH44" i="25"/>
  <c r="VAG44" i="25"/>
  <c r="VAF44" i="25"/>
  <c r="VAE44" i="25"/>
  <c r="VAD44" i="25"/>
  <c r="VAC44" i="25"/>
  <c r="VAB44" i="25"/>
  <c r="VAA44" i="25"/>
  <c r="UZZ44" i="25"/>
  <c r="UZY44" i="25"/>
  <c r="UZX44" i="25"/>
  <c r="UZW44" i="25"/>
  <c r="UZV44" i="25"/>
  <c r="UZU44" i="25"/>
  <c r="UZT44" i="25"/>
  <c r="UZS44" i="25"/>
  <c r="UZR44" i="25"/>
  <c r="UZQ44" i="25"/>
  <c r="UZP44" i="25"/>
  <c r="UZO44" i="25"/>
  <c r="UZN44" i="25"/>
  <c r="UZM44" i="25"/>
  <c r="UZL44" i="25"/>
  <c r="UZK44" i="25"/>
  <c r="UZJ44" i="25"/>
  <c r="UZI44" i="25"/>
  <c r="UZH44" i="25"/>
  <c r="UZG44" i="25"/>
  <c r="UZF44" i="25"/>
  <c r="UZE44" i="25"/>
  <c r="UZD44" i="25"/>
  <c r="UZC44" i="25"/>
  <c r="UZB44" i="25"/>
  <c r="UZA44" i="25"/>
  <c r="UYZ44" i="25"/>
  <c r="UYY44" i="25"/>
  <c r="UYX44" i="25"/>
  <c r="UYW44" i="25"/>
  <c r="UYV44" i="25"/>
  <c r="UYU44" i="25"/>
  <c r="UYT44" i="25"/>
  <c r="UYS44" i="25"/>
  <c r="UYR44" i="25"/>
  <c r="UYQ44" i="25"/>
  <c r="UYP44" i="25"/>
  <c r="UYO44" i="25"/>
  <c r="UYN44" i="25"/>
  <c r="UYM44" i="25"/>
  <c r="UYL44" i="25"/>
  <c r="UYK44" i="25"/>
  <c r="UYJ44" i="25"/>
  <c r="UYI44" i="25"/>
  <c r="UYH44" i="25"/>
  <c r="UYG44" i="25"/>
  <c r="UYF44" i="25"/>
  <c r="UYE44" i="25"/>
  <c r="UYD44" i="25"/>
  <c r="UYC44" i="25"/>
  <c r="UYB44" i="25"/>
  <c r="UYA44" i="25"/>
  <c r="UXZ44" i="25"/>
  <c r="UXY44" i="25"/>
  <c r="UXX44" i="25"/>
  <c r="UXW44" i="25"/>
  <c r="UXV44" i="25"/>
  <c r="UXU44" i="25"/>
  <c r="UXT44" i="25"/>
  <c r="UXS44" i="25"/>
  <c r="UXR44" i="25"/>
  <c r="UXQ44" i="25"/>
  <c r="UXP44" i="25"/>
  <c r="UXO44" i="25"/>
  <c r="UXN44" i="25"/>
  <c r="UXM44" i="25"/>
  <c r="UXL44" i="25"/>
  <c r="UXK44" i="25"/>
  <c r="UXJ44" i="25"/>
  <c r="UXI44" i="25"/>
  <c r="UXH44" i="25"/>
  <c r="UXG44" i="25"/>
  <c r="UXF44" i="25"/>
  <c r="UXE44" i="25"/>
  <c r="UXD44" i="25"/>
  <c r="UXC44" i="25"/>
  <c r="UXB44" i="25"/>
  <c r="UXA44" i="25"/>
  <c r="UWZ44" i="25"/>
  <c r="UWY44" i="25"/>
  <c r="UWX44" i="25"/>
  <c r="UWW44" i="25"/>
  <c r="UWV44" i="25"/>
  <c r="UWU44" i="25"/>
  <c r="UWT44" i="25"/>
  <c r="UWS44" i="25"/>
  <c r="UWR44" i="25"/>
  <c r="UWQ44" i="25"/>
  <c r="UWP44" i="25"/>
  <c r="UWO44" i="25"/>
  <c r="UWN44" i="25"/>
  <c r="UWM44" i="25"/>
  <c r="UWL44" i="25"/>
  <c r="UWK44" i="25"/>
  <c r="UWJ44" i="25"/>
  <c r="UWI44" i="25"/>
  <c r="UWH44" i="25"/>
  <c r="UWG44" i="25"/>
  <c r="UWF44" i="25"/>
  <c r="UWE44" i="25"/>
  <c r="UWD44" i="25"/>
  <c r="UWC44" i="25"/>
  <c r="UWB44" i="25"/>
  <c r="UWA44" i="25"/>
  <c r="UVZ44" i="25"/>
  <c r="UVY44" i="25"/>
  <c r="UVX44" i="25"/>
  <c r="UVW44" i="25"/>
  <c r="UVV44" i="25"/>
  <c r="UVU44" i="25"/>
  <c r="UVT44" i="25"/>
  <c r="UVS44" i="25"/>
  <c r="UVR44" i="25"/>
  <c r="UVQ44" i="25"/>
  <c r="UVP44" i="25"/>
  <c r="UVO44" i="25"/>
  <c r="UVN44" i="25"/>
  <c r="UVM44" i="25"/>
  <c r="UVL44" i="25"/>
  <c r="UVK44" i="25"/>
  <c r="UVJ44" i="25"/>
  <c r="UVI44" i="25"/>
  <c r="UVH44" i="25"/>
  <c r="UVG44" i="25"/>
  <c r="UVF44" i="25"/>
  <c r="UVE44" i="25"/>
  <c r="UVD44" i="25"/>
  <c r="UVC44" i="25"/>
  <c r="UVB44" i="25"/>
  <c r="UVA44" i="25"/>
  <c r="UUZ44" i="25"/>
  <c r="UUY44" i="25"/>
  <c r="UUX44" i="25"/>
  <c r="UUW44" i="25"/>
  <c r="UUV44" i="25"/>
  <c r="UUU44" i="25"/>
  <c r="UUT44" i="25"/>
  <c r="UUS44" i="25"/>
  <c r="UUR44" i="25"/>
  <c r="UUQ44" i="25"/>
  <c r="UUP44" i="25"/>
  <c r="UUO44" i="25"/>
  <c r="UUN44" i="25"/>
  <c r="UUM44" i="25"/>
  <c r="UUL44" i="25"/>
  <c r="UUK44" i="25"/>
  <c r="UUJ44" i="25"/>
  <c r="UUI44" i="25"/>
  <c r="UUH44" i="25"/>
  <c r="UUG44" i="25"/>
  <c r="UUF44" i="25"/>
  <c r="UUE44" i="25"/>
  <c r="UUD44" i="25"/>
  <c r="UUC44" i="25"/>
  <c r="UUB44" i="25"/>
  <c r="UUA44" i="25"/>
  <c r="UTZ44" i="25"/>
  <c r="UTY44" i="25"/>
  <c r="UTX44" i="25"/>
  <c r="UTW44" i="25"/>
  <c r="UTV44" i="25"/>
  <c r="UTU44" i="25"/>
  <c r="UTT44" i="25"/>
  <c r="UTS44" i="25"/>
  <c r="UTR44" i="25"/>
  <c r="UTQ44" i="25"/>
  <c r="UTP44" i="25"/>
  <c r="UTO44" i="25"/>
  <c r="UTN44" i="25"/>
  <c r="UTM44" i="25"/>
  <c r="UTL44" i="25"/>
  <c r="UTK44" i="25"/>
  <c r="UTJ44" i="25"/>
  <c r="UTI44" i="25"/>
  <c r="UTH44" i="25"/>
  <c r="UTG44" i="25"/>
  <c r="UTF44" i="25"/>
  <c r="UTE44" i="25"/>
  <c r="UTD44" i="25"/>
  <c r="UTC44" i="25"/>
  <c r="UTB44" i="25"/>
  <c r="UTA44" i="25"/>
  <c r="USZ44" i="25"/>
  <c r="USY44" i="25"/>
  <c r="USX44" i="25"/>
  <c r="USW44" i="25"/>
  <c r="USV44" i="25"/>
  <c r="USU44" i="25"/>
  <c r="UST44" i="25"/>
  <c r="USS44" i="25"/>
  <c r="USR44" i="25"/>
  <c r="USQ44" i="25"/>
  <c r="USP44" i="25"/>
  <c r="USO44" i="25"/>
  <c r="USN44" i="25"/>
  <c r="USM44" i="25"/>
  <c r="USL44" i="25"/>
  <c r="USK44" i="25"/>
  <c r="USJ44" i="25"/>
  <c r="USI44" i="25"/>
  <c r="USH44" i="25"/>
  <c r="USG44" i="25"/>
  <c r="USF44" i="25"/>
  <c r="USE44" i="25"/>
  <c r="USD44" i="25"/>
  <c r="USC44" i="25"/>
  <c r="USB44" i="25"/>
  <c r="USA44" i="25"/>
  <c r="URZ44" i="25"/>
  <c r="URY44" i="25"/>
  <c r="URX44" i="25"/>
  <c r="URW44" i="25"/>
  <c r="URV44" i="25"/>
  <c r="URU44" i="25"/>
  <c r="URT44" i="25"/>
  <c r="URS44" i="25"/>
  <c r="URR44" i="25"/>
  <c r="URQ44" i="25"/>
  <c r="URP44" i="25"/>
  <c r="URO44" i="25"/>
  <c r="URN44" i="25"/>
  <c r="URM44" i="25"/>
  <c r="URL44" i="25"/>
  <c r="URK44" i="25"/>
  <c r="URJ44" i="25"/>
  <c r="URI44" i="25"/>
  <c r="URH44" i="25"/>
  <c r="URG44" i="25"/>
  <c r="URF44" i="25"/>
  <c r="URE44" i="25"/>
  <c r="URD44" i="25"/>
  <c r="URC44" i="25"/>
  <c r="URB44" i="25"/>
  <c r="URA44" i="25"/>
  <c r="UQZ44" i="25"/>
  <c r="UQY44" i="25"/>
  <c r="UQX44" i="25"/>
  <c r="UQW44" i="25"/>
  <c r="UQV44" i="25"/>
  <c r="UQU44" i="25"/>
  <c r="UQT44" i="25"/>
  <c r="UQS44" i="25"/>
  <c r="UQR44" i="25"/>
  <c r="UQQ44" i="25"/>
  <c r="UQP44" i="25"/>
  <c r="UQO44" i="25"/>
  <c r="UQN44" i="25"/>
  <c r="UQM44" i="25"/>
  <c r="UQL44" i="25"/>
  <c r="UQK44" i="25"/>
  <c r="UQJ44" i="25"/>
  <c r="UQI44" i="25"/>
  <c r="UQH44" i="25"/>
  <c r="UQG44" i="25"/>
  <c r="UQF44" i="25"/>
  <c r="UQE44" i="25"/>
  <c r="UQD44" i="25"/>
  <c r="UQC44" i="25"/>
  <c r="UQB44" i="25"/>
  <c r="UQA44" i="25"/>
  <c r="UPZ44" i="25"/>
  <c r="UPY44" i="25"/>
  <c r="UPX44" i="25"/>
  <c r="UPW44" i="25"/>
  <c r="UPV44" i="25"/>
  <c r="UPU44" i="25"/>
  <c r="UPT44" i="25"/>
  <c r="UPS44" i="25"/>
  <c r="UPR44" i="25"/>
  <c r="UPQ44" i="25"/>
  <c r="UPP44" i="25"/>
  <c r="UPO44" i="25"/>
  <c r="UPN44" i="25"/>
  <c r="UPM44" i="25"/>
  <c r="UPL44" i="25"/>
  <c r="UPK44" i="25"/>
  <c r="UPJ44" i="25"/>
  <c r="UPI44" i="25"/>
  <c r="UPH44" i="25"/>
  <c r="UPG44" i="25"/>
  <c r="UPF44" i="25"/>
  <c r="UPE44" i="25"/>
  <c r="UPD44" i="25"/>
  <c r="UPC44" i="25"/>
  <c r="UPB44" i="25"/>
  <c r="UPA44" i="25"/>
  <c r="UOZ44" i="25"/>
  <c r="UOY44" i="25"/>
  <c r="UOX44" i="25"/>
  <c r="UOW44" i="25"/>
  <c r="UOV44" i="25"/>
  <c r="UOU44" i="25"/>
  <c r="UOT44" i="25"/>
  <c r="UOS44" i="25"/>
  <c r="UOR44" i="25"/>
  <c r="UOQ44" i="25"/>
  <c r="UOP44" i="25"/>
  <c r="UOO44" i="25"/>
  <c r="UON44" i="25"/>
  <c r="UOM44" i="25"/>
  <c r="UOL44" i="25"/>
  <c r="UOK44" i="25"/>
  <c r="UOJ44" i="25"/>
  <c r="UOI44" i="25"/>
  <c r="UOH44" i="25"/>
  <c r="UOG44" i="25"/>
  <c r="UOF44" i="25"/>
  <c r="UOE44" i="25"/>
  <c r="UOD44" i="25"/>
  <c r="UOC44" i="25"/>
  <c r="UOB44" i="25"/>
  <c r="UOA44" i="25"/>
  <c r="UNZ44" i="25"/>
  <c r="UNY44" i="25"/>
  <c r="UNX44" i="25"/>
  <c r="UNW44" i="25"/>
  <c r="UNV44" i="25"/>
  <c r="UNU44" i="25"/>
  <c r="UNT44" i="25"/>
  <c r="UNS44" i="25"/>
  <c r="UNR44" i="25"/>
  <c r="UNQ44" i="25"/>
  <c r="UNP44" i="25"/>
  <c r="UNO44" i="25"/>
  <c r="UNN44" i="25"/>
  <c r="UNM44" i="25"/>
  <c r="UNL44" i="25"/>
  <c r="UNK44" i="25"/>
  <c r="UNJ44" i="25"/>
  <c r="UNI44" i="25"/>
  <c r="UNH44" i="25"/>
  <c r="UNG44" i="25"/>
  <c r="UNF44" i="25"/>
  <c r="UNE44" i="25"/>
  <c r="UND44" i="25"/>
  <c r="UNC44" i="25"/>
  <c r="UNB44" i="25"/>
  <c r="UNA44" i="25"/>
  <c r="UMZ44" i="25"/>
  <c r="UMY44" i="25"/>
  <c r="UMX44" i="25"/>
  <c r="UMW44" i="25"/>
  <c r="UMV44" i="25"/>
  <c r="UMU44" i="25"/>
  <c r="UMT44" i="25"/>
  <c r="UMS44" i="25"/>
  <c r="UMR44" i="25"/>
  <c r="UMQ44" i="25"/>
  <c r="UMP44" i="25"/>
  <c r="UMO44" i="25"/>
  <c r="UMN44" i="25"/>
  <c r="UMM44" i="25"/>
  <c r="UML44" i="25"/>
  <c r="UMK44" i="25"/>
  <c r="UMJ44" i="25"/>
  <c r="UMI44" i="25"/>
  <c r="UMH44" i="25"/>
  <c r="UMG44" i="25"/>
  <c r="UMF44" i="25"/>
  <c r="UME44" i="25"/>
  <c r="UMD44" i="25"/>
  <c r="UMC44" i="25"/>
  <c r="UMB44" i="25"/>
  <c r="UMA44" i="25"/>
  <c r="ULZ44" i="25"/>
  <c r="ULY44" i="25"/>
  <c r="ULX44" i="25"/>
  <c r="ULW44" i="25"/>
  <c r="ULV44" i="25"/>
  <c r="ULU44" i="25"/>
  <c r="ULT44" i="25"/>
  <c r="ULS44" i="25"/>
  <c r="ULR44" i="25"/>
  <c r="ULQ44" i="25"/>
  <c r="ULP44" i="25"/>
  <c r="ULO44" i="25"/>
  <c r="ULN44" i="25"/>
  <c r="ULM44" i="25"/>
  <c r="ULL44" i="25"/>
  <c r="ULK44" i="25"/>
  <c r="ULJ44" i="25"/>
  <c r="ULI44" i="25"/>
  <c r="ULH44" i="25"/>
  <c r="ULG44" i="25"/>
  <c r="ULF44" i="25"/>
  <c r="ULE44" i="25"/>
  <c r="ULD44" i="25"/>
  <c r="ULC44" i="25"/>
  <c r="ULB44" i="25"/>
  <c r="ULA44" i="25"/>
  <c r="UKZ44" i="25"/>
  <c r="UKY44" i="25"/>
  <c r="UKX44" i="25"/>
  <c r="UKW44" i="25"/>
  <c r="UKV44" i="25"/>
  <c r="UKU44" i="25"/>
  <c r="UKT44" i="25"/>
  <c r="UKS44" i="25"/>
  <c r="UKR44" i="25"/>
  <c r="UKQ44" i="25"/>
  <c r="UKP44" i="25"/>
  <c r="UKO44" i="25"/>
  <c r="UKN44" i="25"/>
  <c r="UKM44" i="25"/>
  <c r="UKL44" i="25"/>
  <c r="UKK44" i="25"/>
  <c r="UKJ44" i="25"/>
  <c r="UKI44" i="25"/>
  <c r="UKH44" i="25"/>
  <c r="UKG44" i="25"/>
  <c r="UKF44" i="25"/>
  <c r="UKE44" i="25"/>
  <c r="UKD44" i="25"/>
  <c r="UKC44" i="25"/>
  <c r="UKB44" i="25"/>
  <c r="UKA44" i="25"/>
  <c r="UJZ44" i="25"/>
  <c r="UJY44" i="25"/>
  <c r="UJX44" i="25"/>
  <c r="UJW44" i="25"/>
  <c r="UJV44" i="25"/>
  <c r="UJU44" i="25"/>
  <c r="UJT44" i="25"/>
  <c r="UJS44" i="25"/>
  <c r="UJR44" i="25"/>
  <c r="UJQ44" i="25"/>
  <c r="UJP44" i="25"/>
  <c r="UJO44" i="25"/>
  <c r="UJN44" i="25"/>
  <c r="UJM44" i="25"/>
  <c r="UJL44" i="25"/>
  <c r="UJK44" i="25"/>
  <c r="UJJ44" i="25"/>
  <c r="UJI44" i="25"/>
  <c r="UJH44" i="25"/>
  <c r="UJG44" i="25"/>
  <c r="UJF44" i="25"/>
  <c r="UJE44" i="25"/>
  <c r="UJD44" i="25"/>
  <c r="UJC44" i="25"/>
  <c r="UJB44" i="25"/>
  <c r="UJA44" i="25"/>
  <c r="UIZ44" i="25"/>
  <c r="UIY44" i="25"/>
  <c r="UIX44" i="25"/>
  <c r="UIW44" i="25"/>
  <c r="UIV44" i="25"/>
  <c r="UIU44" i="25"/>
  <c r="UIT44" i="25"/>
  <c r="UIS44" i="25"/>
  <c r="UIR44" i="25"/>
  <c r="UIQ44" i="25"/>
  <c r="UIP44" i="25"/>
  <c r="UIO44" i="25"/>
  <c r="UIN44" i="25"/>
  <c r="UIM44" i="25"/>
  <c r="UIL44" i="25"/>
  <c r="UIK44" i="25"/>
  <c r="UIJ44" i="25"/>
  <c r="UII44" i="25"/>
  <c r="UIH44" i="25"/>
  <c r="UIG44" i="25"/>
  <c r="UIF44" i="25"/>
  <c r="UIE44" i="25"/>
  <c r="UID44" i="25"/>
  <c r="UIC44" i="25"/>
  <c r="UIB44" i="25"/>
  <c r="UIA44" i="25"/>
  <c r="UHZ44" i="25"/>
  <c r="UHY44" i="25"/>
  <c r="UHX44" i="25"/>
  <c r="UHW44" i="25"/>
  <c r="UHV44" i="25"/>
  <c r="UHU44" i="25"/>
  <c r="UHT44" i="25"/>
  <c r="UHS44" i="25"/>
  <c r="UHR44" i="25"/>
  <c r="UHQ44" i="25"/>
  <c r="UHP44" i="25"/>
  <c r="UHO44" i="25"/>
  <c r="UHN44" i="25"/>
  <c r="UHM44" i="25"/>
  <c r="UHL44" i="25"/>
  <c r="UHK44" i="25"/>
  <c r="UHJ44" i="25"/>
  <c r="UHI44" i="25"/>
  <c r="UHH44" i="25"/>
  <c r="UHG44" i="25"/>
  <c r="UHF44" i="25"/>
  <c r="UHE44" i="25"/>
  <c r="UHD44" i="25"/>
  <c r="UHC44" i="25"/>
  <c r="UHB44" i="25"/>
  <c r="UHA44" i="25"/>
  <c r="UGZ44" i="25"/>
  <c r="UGY44" i="25"/>
  <c r="UGX44" i="25"/>
  <c r="UGW44" i="25"/>
  <c r="UGV44" i="25"/>
  <c r="UGU44" i="25"/>
  <c r="UGT44" i="25"/>
  <c r="UGS44" i="25"/>
  <c r="UGR44" i="25"/>
  <c r="UGQ44" i="25"/>
  <c r="UGP44" i="25"/>
  <c r="UGO44" i="25"/>
  <c r="UGN44" i="25"/>
  <c r="UGM44" i="25"/>
  <c r="UGL44" i="25"/>
  <c r="UGK44" i="25"/>
  <c r="UGJ44" i="25"/>
  <c r="UGI44" i="25"/>
  <c r="UGH44" i="25"/>
  <c r="UGG44" i="25"/>
  <c r="UGF44" i="25"/>
  <c r="UGE44" i="25"/>
  <c r="UGD44" i="25"/>
  <c r="UGC44" i="25"/>
  <c r="UGB44" i="25"/>
  <c r="UGA44" i="25"/>
  <c r="UFZ44" i="25"/>
  <c r="UFY44" i="25"/>
  <c r="UFX44" i="25"/>
  <c r="UFW44" i="25"/>
  <c r="UFV44" i="25"/>
  <c r="UFU44" i="25"/>
  <c r="UFT44" i="25"/>
  <c r="UFS44" i="25"/>
  <c r="UFR44" i="25"/>
  <c r="UFQ44" i="25"/>
  <c r="UFP44" i="25"/>
  <c r="UFO44" i="25"/>
  <c r="UFN44" i="25"/>
  <c r="UFM44" i="25"/>
  <c r="UFL44" i="25"/>
  <c r="UFK44" i="25"/>
  <c r="UFJ44" i="25"/>
  <c r="UFI44" i="25"/>
  <c r="UFH44" i="25"/>
  <c r="UFG44" i="25"/>
  <c r="UFF44" i="25"/>
  <c r="UFE44" i="25"/>
  <c r="UFD44" i="25"/>
  <c r="UFC44" i="25"/>
  <c r="UFB44" i="25"/>
  <c r="UFA44" i="25"/>
  <c r="UEZ44" i="25"/>
  <c r="UEY44" i="25"/>
  <c r="UEX44" i="25"/>
  <c r="UEW44" i="25"/>
  <c r="UEV44" i="25"/>
  <c r="UEU44" i="25"/>
  <c r="UET44" i="25"/>
  <c r="UES44" i="25"/>
  <c r="UER44" i="25"/>
  <c r="UEQ44" i="25"/>
  <c r="UEP44" i="25"/>
  <c r="UEO44" i="25"/>
  <c r="UEN44" i="25"/>
  <c r="UEM44" i="25"/>
  <c r="UEL44" i="25"/>
  <c r="UEK44" i="25"/>
  <c r="UEJ44" i="25"/>
  <c r="UEI44" i="25"/>
  <c r="UEH44" i="25"/>
  <c r="UEG44" i="25"/>
  <c r="UEF44" i="25"/>
  <c r="UEE44" i="25"/>
  <c r="UED44" i="25"/>
  <c r="UEC44" i="25"/>
  <c r="UEB44" i="25"/>
  <c r="UEA44" i="25"/>
  <c r="UDZ44" i="25"/>
  <c r="UDY44" i="25"/>
  <c r="UDX44" i="25"/>
  <c r="UDW44" i="25"/>
  <c r="UDV44" i="25"/>
  <c r="UDU44" i="25"/>
  <c r="UDT44" i="25"/>
  <c r="UDS44" i="25"/>
  <c r="UDR44" i="25"/>
  <c r="UDQ44" i="25"/>
  <c r="UDP44" i="25"/>
  <c r="UDO44" i="25"/>
  <c r="UDN44" i="25"/>
  <c r="UDM44" i="25"/>
  <c r="UDL44" i="25"/>
  <c r="UDK44" i="25"/>
  <c r="UDJ44" i="25"/>
  <c r="UDI44" i="25"/>
  <c r="UDH44" i="25"/>
  <c r="UDG44" i="25"/>
  <c r="UDF44" i="25"/>
  <c r="UDE44" i="25"/>
  <c r="UDD44" i="25"/>
  <c r="UDC44" i="25"/>
  <c r="UDB44" i="25"/>
  <c r="UDA44" i="25"/>
  <c r="UCZ44" i="25"/>
  <c r="UCY44" i="25"/>
  <c r="UCX44" i="25"/>
  <c r="UCW44" i="25"/>
  <c r="UCV44" i="25"/>
  <c r="UCU44" i="25"/>
  <c r="UCT44" i="25"/>
  <c r="UCS44" i="25"/>
  <c r="UCR44" i="25"/>
  <c r="UCQ44" i="25"/>
  <c r="UCP44" i="25"/>
  <c r="UCO44" i="25"/>
  <c r="UCN44" i="25"/>
  <c r="UCM44" i="25"/>
  <c r="UCL44" i="25"/>
  <c r="UCK44" i="25"/>
  <c r="UCJ44" i="25"/>
  <c r="UCI44" i="25"/>
  <c r="UCH44" i="25"/>
  <c r="UCG44" i="25"/>
  <c r="UCF44" i="25"/>
  <c r="UCE44" i="25"/>
  <c r="UCD44" i="25"/>
  <c r="UCC44" i="25"/>
  <c r="UCB44" i="25"/>
  <c r="UCA44" i="25"/>
  <c r="UBZ44" i="25"/>
  <c r="UBY44" i="25"/>
  <c r="UBX44" i="25"/>
  <c r="UBW44" i="25"/>
  <c r="UBV44" i="25"/>
  <c r="UBU44" i="25"/>
  <c r="UBT44" i="25"/>
  <c r="UBS44" i="25"/>
  <c r="UBR44" i="25"/>
  <c r="UBQ44" i="25"/>
  <c r="UBP44" i="25"/>
  <c r="UBO44" i="25"/>
  <c r="UBN44" i="25"/>
  <c r="UBM44" i="25"/>
  <c r="UBL44" i="25"/>
  <c r="UBK44" i="25"/>
  <c r="UBJ44" i="25"/>
  <c r="UBI44" i="25"/>
  <c r="UBH44" i="25"/>
  <c r="UBG44" i="25"/>
  <c r="UBF44" i="25"/>
  <c r="UBE44" i="25"/>
  <c r="UBD44" i="25"/>
  <c r="UBC44" i="25"/>
  <c r="UBB44" i="25"/>
  <c r="UBA44" i="25"/>
  <c r="UAZ44" i="25"/>
  <c r="UAY44" i="25"/>
  <c r="UAX44" i="25"/>
  <c r="UAW44" i="25"/>
  <c r="UAV44" i="25"/>
  <c r="UAU44" i="25"/>
  <c r="UAT44" i="25"/>
  <c r="UAS44" i="25"/>
  <c r="UAR44" i="25"/>
  <c r="UAQ44" i="25"/>
  <c r="UAP44" i="25"/>
  <c r="UAO44" i="25"/>
  <c r="UAN44" i="25"/>
  <c r="UAM44" i="25"/>
  <c r="UAL44" i="25"/>
  <c r="UAK44" i="25"/>
  <c r="UAJ44" i="25"/>
  <c r="UAI44" i="25"/>
  <c r="UAH44" i="25"/>
  <c r="UAG44" i="25"/>
  <c r="UAF44" i="25"/>
  <c r="UAE44" i="25"/>
  <c r="UAD44" i="25"/>
  <c r="UAC44" i="25"/>
  <c r="UAB44" i="25"/>
  <c r="UAA44" i="25"/>
  <c r="TZZ44" i="25"/>
  <c r="TZY44" i="25"/>
  <c r="TZX44" i="25"/>
  <c r="TZW44" i="25"/>
  <c r="TZV44" i="25"/>
  <c r="TZU44" i="25"/>
  <c r="TZT44" i="25"/>
  <c r="TZS44" i="25"/>
  <c r="TZR44" i="25"/>
  <c r="TZQ44" i="25"/>
  <c r="TZP44" i="25"/>
  <c r="TZO44" i="25"/>
  <c r="TZN44" i="25"/>
  <c r="TZM44" i="25"/>
  <c r="TZL44" i="25"/>
  <c r="TZK44" i="25"/>
  <c r="TZJ44" i="25"/>
  <c r="TZI44" i="25"/>
  <c r="TZH44" i="25"/>
  <c r="TZG44" i="25"/>
  <c r="TZF44" i="25"/>
  <c r="TZE44" i="25"/>
  <c r="TZD44" i="25"/>
  <c r="TZC44" i="25"/>
  <c r="TZB44" i="25"/>
  <c r="TZA44" i="25"/>
  <c r="TYZ44" i="25"/>
  <c r="TYY44" i="25"/>
  <c r="TYX44" i="25"/>
  <c r="TYW44" i="25"/>
  <c r="TYV44" i="25"/>
  <c r="TYU44" i="25"/>
  <c r="TYT44" i="25"/>
  <c r="TYS44" i="25"/>
  <c r="TYR44" i="25"/>
  <c r="TYQ44" i="25"/>
  <c r="TYP44" i="25"/>
  <c r="TYO44" i="25"/>
  <c r="TYN44" i="25"/>
  <c r="TYM44" i="25"/>
  <c r="TYL44" i="25"/>
  <c r="TYK44" i="25"/>
  <c r="TYJ44" i="25"/>
  <c r="TYI44" i="25"/>
  <c r="TYH44" i="25"/>
  <c r="TYG44" i="25"/>
  <c r="TYF44" i="25"/>
  <c r="TYE44" i="25"/>
  <c r="TYD44" i="25"/>
  <c r="TYC44" i="25"/>
  <c r="TYB44" i="25"/>
  <c r="TYA44" i="25"/>
  <c r="TXZ44" i="25"/>
  <c r="TXY44" i="25"/>
  <c r="TXX44" i="25"/>
  <c r="TXW44" i="25"/>
  <c r="TXV44" i="25"/>
  <c r="TXU44" i="25"/>
  <c r="TXT44" i="25"/>
  <c r="TXS44" i="25"/>
  <c r="TXR44" i="25"/>
  <c r="TXQ44" i="25"/>
  <c r="TXP44" i="25"/>
  <c r="TXO44" i="25"/>
  <c r="TXN44" i="25"/>
  <c r="TXM44" i="25"/>
  <c r="TXL44" i="25"/>
  <c r="TXK44" i="25"/>
  <c r="TXJ44" i="25"/>
  <c r="TXI44" i="25"/>
  <c r="TXH44" i="25"/>
  <c r="TXG44" i="25"/>
  <c r="TXF44" i="25"/>
  <c r="TXE44" i="25"/>
  <c r="TXD44" i="25"/>
  <c r="TXC44" i="25"/>
  <c r="TXB44" i="25"/>
  <c r="TXA44" i="25"/>
  <c r="TWZ44" i="25"/>
  <c r="TWY44" i="25"/>
  <c r="TWX44" i="25"/>
  <c r="TWW44" i="25"/>
  <c r="TWV44" i="25"/>
  <c r="TWU44" i="25"/>
  <c r="TWT44" i="25"/>
  <c r="TWS44" i="25"/>
  <c r="TWR44" i="25"/>
  <c r="TWQ44" i="25"/>
  <c r="TWP44" i="25"/>
  <c r="TWO44" i="25"/>
  <c r="TWN44" i="25"/>
  <c r="TWM44" i="25"/>
  <c r="TWL44" i="25"/>
  <c r="TWK44" i="25"/>
  <c r="TWJ44" i="25"/>
  <c r="TWI44" i="25"/>
  <c r="TWH44" i="25"/>
  <c r="TWG44" i="25"/>
  <c r="TWF44" i="25"/>
  <c r="TWE44" i="25"/>
  <c r="TWD44" i="25"/>
  <c r="TWC44" i="25"/>
  <c r="TWB44" i="25"/>
  <c r="TWA44" i="25"/>
  <c r="TVZ44" i="25"/>
  <c r="TVY44" i="25"/>
  <c r="TVX44" i="25"/>
  <c r="TVW44" i="25"/>
  <c r="TVV44" i="25"/>
  <c r="TVU44" i="25"/>
  <c r="TVT44" i="25"/>
  <c r="TVS44" i="25"/>
  <c r="TVR44" i="25"/>
  <c r="TVQ44" i="25"/>
  <c r="TVP44" i="25"/>
  <c r="TVO44" i="25"/>
  <c r="TVN44" i="25"/>
  <c r="TVM44" i="25"/>
  <c r="TVL44" i="25"/>
  <c r="TVK44" i="25"/>
  <c r="TVJ44" i="25"/>
  <c r="TVI44" i="25"/>
  <c r="TVH44" i="25"/>
  <c r="TVG44" i="25"/>
  <c r="TVF44" i="25"/>
  <c r="TVE44" i="25"/>
  <c r="TVD44" i="25"/>
  <c r="TVC44" i="25"/>
  <c r="TVB44" i="25"/>
  <c r="TVA44" i="25"/>
  <c r="TUZ44" i="25"/>
  <c r="TUY44" i="25"/>
  <c r="TUX44" i="25"/>
  <c r="TUW44" i="25"/>
  <c r="TUV44" i="25"/>
  <c r="TUU44" i="25"/>
  <c r="TUT44" i="25"/>
  <c r="TUS44" i="25"/>
  <c r="TUR44" i="25"/>
  <c r="TUQ44" i="25"/>
  <c r="TUP44" i="25"/>
  <c r="TUO44" i="25"/>
  <c r="TUN44" i="25"/>
  <c r="TUM44" i="25"/>
  <c r="TUL44" i="25"/>
  <c r="TUK44" i="25"/>
  <c r="TUJ44" i="25"/>
  <c r="TUI44" i="25"/>
  <c r="TUH44" i="25"/>
  <c r="TUG44" i="25"/>
  <c r="TUF44" i="25"/>
  <c r="TUE44" i="25"/>
  <c r="TUD44" i="25"/>
  <c r="TUC44" i="25"/>
  <c r="TUB44" i="25"/>
  <c r="TUA44" i="25"/>
  <c r="TTZ44" i="25"/>
  <c r="TTY44" i="25"/>
  <c r="TTX44" i="25"/>
  <c r="TTW44" i="25"/>
  <c r="TTV44" i="25"/>
  <c r="TTU44" i="25"/>
  <c r="TTT44" i="25"/>
  <c r="TTS44" i="25"/>
  <c r="TTR44" i="25"/>
  <c r="TTQ44" i="25"/>
  <c r="TTP44" i="25"/>
  <c r="TTO44" i="25"/>
  <c r="TTN44" i="25"/>
  <c r="TTM44" i="25"/>
  <c r="TTL44" i="25"/>
  <c r="TTK44" i="25"/>
  <c r="TTJ44" i="25"/>
  <c r="TTI44" i="25"/>
  <c r="TTH44" i="25"/>
  <c r="TTG44" i="25"/>
  <c r="TTF44" i="25"/>
  <c r="TTE44" i="25"/>
  <c r="TTD44" i="25"/>
  <c r="TTC44" i="25"/>
  <c r="TTB44" i="25"/>
  <c r="TTA44" i="25"/>
  <c r="TSZ44" i="25"/>
  <c r="TSY44" i="25"/>
  <c r="TSX44" i="25"/>
  <c r="TSW44" i="25"/>
  <c r="TSV44" i="25"/>
  <c r="TSU44" i="25"/>
  <c r="TST44" i="25"/>
  <c r="TSS44" i="25"/>
  <c r="TSR44" i="25"/>
  <c r="TSQ44" i="25"/>
  <c r="TSP44" i="25"/>
  <c r="TSO44" i="25"/>
  <c r="TSN44" i="25"/>
  <c r="TSM44" i="25"/>
  <c r="TSL44" i="25"/>
  <c r="TSK44" i="25"/>
  <c r="TSJ44" i="25"/>
  <c r="TSI44" i="25"/>
  <c r="TSH44" i="25"/>
  <c r="TSG44" i="25"/>
  <c r="TSF44" i="25"/>
  <c r="TSE44" i="25"/>
  <c r="TSD44" i="25"/>
  <c r="TSC44" i="25"/>
  <c r="TSB44" i="25"/>
  <c r="TSA44" i="25"/>
  <c r="TRZ44" i="25"/>
  <c r="TRY44" i="25"/>
  <c r="TRX44" i="25"/>
  <c r="TRW44" i="25"/>
  <c r="TRV44" i="25"/>
  <c r="TRU44" i="25"/>
  <c r="TRT44" i="25"/>
  <c r="TRS44" i="25"/>
  <c r="TRR44" i="25"/>
  <c r="TRQ44" i="25"/>
  <c r="TRP44" i="25"/>
  <c r="TRO44" i="25"/>
  <c r="TRN44" i="25"/>
  <c r="TRM44" i="25"/>
  <c r="TRL44" i="25"/>
  <c r="TRK44" i="25"/>
  <c r="TRJ44" i="25"/>
  <c r="TRI44" i="25"/>
  <c r="TRH44" i="25"/>
  <c r="TRG44" i="25"/>
  <c r="TRF44" i="25"/>
  <c r="TRE44" i="25"/>
  <c r="TRD44" i="25"/>
  <c r="TRC44" i="25"/>
  <c r="TRB44" i="25"/>
  <c r="TRA44" i="25"/>
  <c r="TQZ44" i="25"/>
  <c r="TQY44" i="25"/>
  <c r="TQX44" i="25"/>
  <c r="TQW44" i="25"/>
  <c r="TQV44" i="25"/>
  <c r="TQU44" i="25"/>
  <c r="TQT44" i="25"/>
  <c r="TQS44" i="25"/>
  <c r="TQR44" i="25"/>
  <c r="TQQ44" i="25"/>
  <c r="TQP44" i="25"/>
  <c r="TQO44" i="25"/>
  <c r="TQN44" i="25"/>
  <c r="TQM44" i="25"/>
  <c r="TQL44" i="25"/>
  <c r="TQK44" i="25"/>
  <c r="TQJ44" i="25"/>
  <c r="TQI44" i="25"/>
  <c r="TQH44" i="25"/>
  <c r="TQG44" i="25"/>
  <c r="TQF44" i="25"/>
  <c r="TQE44" i="25"/>
  <c r="TQD44" i="25"/>
  <c r="TQC44" i="25"/>
  <c r="TQB44" i="25"/>
  <c r="TQA44" i="25"/>
  <c r="TPZ44" i="25"/>
  <c r="TPY44" i="25"/>
  <c r="TPX44" i="25"/>
  <c r="TPW44" i="25"/>
  <c r="TPV44" i="25"/>
  <c r="TPU44" i="25"/>
  <c r="TPT44" i="25"/>
  <c r="TPS44" i="25"/>
  <c r="TPR44" i="25"/>
  <c r="TPQ44" i="25"/>
  <c r="TPP44" i="25"/>
  <c r="TPO44" i="25"/>
  <c r="TPN44" i="25"/>
  <c r="TPM44" i="25"/>
  <c r="TPL44" i="25"/>
  <c r="TPK44" i="25"/>
  <c r="TPJ44" i="25"/>
  <c r="TPI44" i="25"/>
  <c r="TPH44" i="25"/>
  <c r="TPG44" i="25"/>
  <c r="TPF44" i="25"/>
  <c r="TPE44" i="25"/>
  <c r="TPD44" i="25"/>
  <c r="TPC44" i="25"/>
  <c r="TPB44" i="25"/>
  <c r="TPA44" i="25"/>
  <c r="TOZ44" i="25"/>
  <c r="TOY44" i="25"/>
  <c r="TOX44" i="25"/>
  <c r="TOW44" i="25"/>
  <c r="TOV44" i="25"/>
  <c r="TOU44" i="25"/>
  <c r="TOT44" i="25"/>
  <c r="TOS44" i="25"/>
  <c r="TOR44" i="25"/>
  <c r="TOQ44" i="25"/>
  <c r="TOP44" i="25"/>
  <c r="TOO44" i="25"/>
  <c r="TON44" i="25"/>
  <c r="TOM44" i="25"/>
  <c r="TOL44" i="25"/>
  <c r="TOK44" i="25"/>
  <c r="TOJ44" i="25"/>
  <c r="TOI44" i="25"/>
  <c r="TOH44" i="25"/>
  <c r="TOG44" i="25"/>
  <c r="TOF44" i="25"/>
  <c r="TOE44" i="25"/>
  <c r="TOD44" i="25"/>
  <c r="TOC44" i="25"/>
  <c r="TOB44" i="25"/>
  <c r="TOA44" i="25"/>
  <c r="TNZ44" i="25"/>
  <c r="TNY44" i="25"/>
  <c r="TNX44" i="25"/>
  <c r="TNW44" i="25"/>
  <c r="TNV44" i="25"/>
  <c r="TNU44" i="25"/>
  <c r="TNT44" i="25"/>
  <c r="TNS44" i="25"/>
  <c r="TNR44" i="25"/>
  <c r="TNQ44" i="25"/>
  <c r="TNP44" i="25"/>
  <c r="TNO44" i="25"/>
  <c r="TNN44" i="25"/>
  <c r="TNM44" i="25"/>
  <c r="TNL44" i="25"/>
  <c r="TNK44" i="25"/>
  <c r="TNJ44" i="25"/>
  <c r="TNI44" i="25"/>
  <c r="TNH44" i="25"/>
  <c r="TNG44" i="25"/>
  <c r="TNF44" i="25"/>
  <c r="TNE44" i="25"/>
  <c r="TND44" i="25"/>
  <c r="TNC44" i="25"/>
  <c r="TNB44" i="25"/>
  <c r="TNA44" i="25"/>
  <c r="TMZ44" i="25"/>
  <c r="TMY44" i="25"/>
  <c r="TMX44" i="25"/>
  <c r="TMW44" i="25"/>
  <c r="TMV44" i="25"/>
  <c r="TMU44" i="25"/>
  <c r="TMT44" i="25"/>
  <c r="TMS44" i="25"/>
  <c r="TMR44" i="25"/>
  <c r="TMQ44" i="25"/>
  <c r="TMP44" i="25"/>
  <c r="TMO44" i="25"/>
  <c r="TMN44" i="25"/>
  <c r="TMM44" i="25"/>
  <c r="TML44" i="25"/>
  <c r="TMK44" i="25"/>
  <c r="TMJ44" i="25"/>
  <c r="TMI44" i="25"/>
  <c r="TMH44" i="25"/>
  <c r="TMG44" i="25"/>
  <c r="TMF44" i="25"/>
  <c r="TME44" i="25"/>
  <c r="TMD44" i="25"/>
  <c r="TMC44" i="25"/>
  <c r="TMB44" i="25"/>
  <c r="TMA44" i="25"/>
  <c r="TLZ44" i="25"/>
  <c r="TLY44" i="25"/>
  <c r="TLX44" i="25"/>
  <c r="TLW44" i="25"/>
  <c r="TLV44" i="25"/>
  <c r="TLU44" i="25"/>
  <c r="TLT44" i="25"/>
  <c r="TLS44" i="25"/>
  <c r="TLR44" i="25"/>
  <c r="TLQ44" i="25"/>
  <c r="TLP44" i="25"/>
  <c r="TLO44" i="25"/>
  <c r="TLN44" i="25"/>
  <c r="TLM44" i="25"/>
  <c r="TLL44" i="25"/>
  <c r="TLK44" i="25"/>
  <c r="TLJ44" i="25"/>
  <c r="TLI44" i="25"/>
  <c r="TLH44" i="25"/>
  <c r="TLG44" i="25"/>
  <c r="TLF44" i="25"/>
  <c r="TLE44" i="25"/>
  <c r="TLD44" i="25"/>
  <c r="TLC44" i="25"/>
  <c r="TLB44" i="25"/>
  <c r="TLA44" i="25"/>
  <c r="TKZ44" i="25"/>
  <c r="TKY44" i="25"/>
  <c r="TKX44" i="25"/>
  <c r="TKW44" i="25"/>
  <c r="TKV44" i="25"/>
  <c r="TKU44" i="25"/>
  <c r="TKT44" i="25"/>
  <c r="TKS44" i="25"/>
  <c r="TKR44" i="25"/>
  <c r="TKQ44" i="25"/>
  <c r="TKP44" i="25"/>
  <c r="TKO44" i="25"/>
  <c r="TKN44" i="25"/>
  <c r="TKM44" i="25"/>
  <c r="TKL44" i="25"/>
  <c r="TKK44" i="25"/>
  <c r="TKJ44" i="25"/>
  <c r="TKI44" i="25"/>
  <c r="TKH44" i="25"/>
  <c r="TKG44" i="25"/>
  <c r="TKF44" i="25"/>
  <c r="TKE44" i="25"/>
  <c r="TKD44" i="25"/>
  <c r="TKC44" i="25"/>
  <c r="TKB44" i="25"/>
  <c r="TKA44" i="25"/>
  <c r="TJZ44" i="25"/>
  <c r="TJY44" i="25"/>
  <c r="TJX44" i="25"/>
  <c r="TJW44" i="25"/>
  <c r="TJV44" i="25"/>
  <c r="TJU44" i="25"/>
  <c r="TJT44" i="25"/>
  <c r="TJS44" i="25"/>
  <c r="TJR44" i="25"/>
  <c r="TJQ44" i="25"/>
  <c r="TJP44" i="25"/>
  <c r="TJO44" i="25"/>
  <c r="TJN44" i="25"/>
  <c r="TJM44" i="25"/>
  <c r="TJL44" i="25"/>
  <c r="TJK44" i="25"/>
  <c r="TJJ44" i="25"/>
  <c r="TJI44" i="25"/>
  <c r="TJH44" i="25"/>
  <c r="TJG44" i="25"/>
  <c r="TJF44" i="25"/>
  <c r="TJE44" i="25"/>
  <c r="TJD44" i="25"/>
  <c r="TJC44" i="25"/>
  <c r="TJB44" i="25"/>
  <c r="TJA44" i="25"/>
  <c r="TIZ44" i="25"/>
  <c r="TIY44" i="25"/>
  <c r="TIX44" i="25"/>
  <c r="TIW44" i="25"/>
  <c r="TIV44" i="25"/>
  <c r="TIU44" i="25"/>
  <c r="TIT44" i="25"/>
  <c r="TIS44" i="25"/>
  <c r="TIR44" i="25"/>
  <c r="TIQ44" i="25"/>
  <c r="TIP44" i="25"/>
  <c r="TIO44" i="25"/>
  <c r="TIN44" i="25"/>
  <c r="TIM44" i="25"/>
  <c r="TIL44" i="25"/>
  <c r="TIK44" i="25"/>
  <c r="TIJ44" i="25"/>
  <c r="TII44" i="25"/>
  <c r="TIH44" i="25"/>
  <c r="TIG44" i="25"/>
  <c r="TIF44" i="25"/>
  <c r="TIE44" i="25"/>
  <c r="TID44" i="25"/>
  <c r="TIC44" i="25"/>
  <c r="TIB44" i="25"/>
  <c r="TIA44" i="25"/>
  <c r="THZ44" i="25"/>
  <c r="THY44" i="25"/>
  <c r="THX44" i="25"/>
  <c r="THW44" i="25"/>
  <c r="THV44" i="25"/>
  <c r="THU44" i="25"/>
  <c r="THT44" i="25"/>
  <c r="THS44" i="25"/>
  <c r="THR44" i="25"/>
  <c r="THQ44" i="25"/>
  <c r="THP44" i="25"/>
  <c r="THO44" i="25"/>
  <c r="THN44" i="25"/>
  <c r="THM44" i="25"/>
  <c r="THL44" i="25"/>
  <c r="THK44" i="25"/>
  <c r="THJ44" i="25"/>
  <c r="THI44" i="25"/>
  <c r="THH44" i="25"/>
  <c r="THG44" i="25"/>
  <c r="THF44" i="25"/>
  <c r="THE44" i="25"/>
  <c r="THD44" i="25"/>
  <c r="THC44" i="25"/>
  <c r="THB44" i="25"/>
  <c r="THA44" i="25"/>
  <c r="TGZ44" i="25"/>
  <c r="TGY44" i="25"/>
  <c r="TGX44" i="25"/>
  <c r="TGW44" i="25"/>
  <c r="TGV44" i="25"/>
  <c r="TGU44" i="25"/>
  <c r="TGT44" i="25"/>
  <c r="TGS44" i="25"/>
  <c r="TGR44" i="25"/>
  <c r="TGQ44" i="25"/>
  <c r="TGP44" i="25"/>
  <c r="TGO44" i="25"/>
  <c r="TGN44" i="25"/>
  <c r="TGM44" i="25"/>
  <c r="TGL44" i="25"/>
  <c r="TGK44" i="25"/>
  <c r="TGJ44" i="25"/>
  <c r="TGI44" i="25"/>
  <c r="TGH44" i="25"/>
  <c r="TGG44" i="25"/>
  <c r="TGF44" i="25"/>
  <c r="TGE44" i="25"/>
  <c r="TGD44" i="25"/>
  <c r="TGC44" i="25"/>
  <c r="TGB44" i="25"/>
  <c r="TGA44" i="25"/>
  <c r="TFZ44" i="25"/>
  <c r="TFY44" i="25"/>
  <c r="TFX44" i="25"/>
  <c r="TFW44" i="25"/>
  <c r="TFV44" i="25"/>
  <c r="TFU44" i="25"/>
  <c r="TFT44" i="25"/>
  <c r="TFS44" i="25"/>
  <c r="TFR44" i="25"/>
  <c r="TFQ44" i="25"/>
  <c r="TFP44" i="25"/>
  <c r="TFO44" i="25"/>
  <c r="TFN44" i="25"/>
  <c r="TFM44" i="25"/>
  <c r="TFL44" i="25"/>
  <c r="TFK44" i="25"/>
  <c r="TFJ44" i="25"/>
  <c r="TFI44" i="25"/>
  <c r="TFH44" i="25"/>
  <c r="TFG44" i="25"/>
  <c r="TFF44" i="25"/>
  <c r="TFE44" i="25"/>
  <c r="TFD44" i="25"/>
  <c r="TFC44" i="25"/>
  <c r="TFB44" i="25"/>
  <c r="TFA44" i="25"/>
  <c r="TEZ44" i="25"/>
  <c r="TEY44" i="25"/>
  <c r="TEX44" i="25"/>
  <c r="TEW44" i="25"/>
  <c r="TEV44" i="25"/>
  <c r="TEU44" i="25"/>
  <c r="TET44" i="25"/>
  <c r="TES44" i="25"/>
  <c r="TER44" i="25"/>
  <c r="TEQ44" i="25"/>
  <c r="TEP44" i="25"/>
  <c r="TEO44" i="25"/>
  <c r="TEN44" i="25"/>
  <c r="TEM44" i="25"/>
  <c r="TEL44" i="25"/>
  <c r="TEK44" i="25"/>
  <c r="TEJ44" i="25"/>
  <c r="TEI44" i="25"/>
  <c r="TEH44" i="25"/>
  <c r="TEG44" i="25"/>
  <c r="TEF44" i="25"/>
  <c r="TEE44" i="25"/>
  <c r="TED44" i="25"/>
  <c r="TEC44" i="25"/>
  <c r="TEB44" i="25"/>
  <c r="TEA44" i="25"/>
  <c r="TDZ44" i="25"/>
  <c r="TDY44" i="25"/>
  <c r="TDX44" i="25"/>
  <c r="TDW44" i="25"/>
  <c r="TDV44" i="25"/>
  <c r="TDU44" i="25"/>
  <c r="TDT44" i="25"/>
  <c r="TDS44" i="25"/>
  <c r="TDR44" i="25"/>
  <c r="TDQ44" i="25"/>
  <c r="TDP44" i="25"/>
  <c r="TDO44" i="25"/>
  <c r="TDN44" i="25"/>
  <c r="TDM44" i="25"/>
  <c r="TDL44" i="25"/>
  <c r="TDK44" i="25"/>
  <c r="TDJ44" i="25"/>
  <c r="TDI44" i="25"/>
  <c r="TDH44" i="25"/>
  <c r="TDG44" i="25"/>
  <c r="TDF44" i="25"/>
  <c r="TDE44" i="25"/>
  <c r="TDD44" i="25"/>
  <c r="TDC44" i="25"/>
  <c r="TDB44" i="25"/>
  <c r="TDA44" i="25"/>
  <c r="TCZ44" i="25"/>
  <c r="TCY44" i="25"/>
  <c r="TCX44" i="25"/>
  <c r="TCW44" i="25"/>
  <c r="TCV44" i="25"/>
  <c r="TCU44" i="25"/>
  <c r="TCT44" i="25"/>
  <c r="TCS44" i="25"/>
  <c r="TCR44" i="25"/>
  <c r="TCQ44" i="25"/>
  <c r="TCP44" i="25"/>
  <c r="TCO44" i="25"/>
  <c r="TCN44" i="25"/>
  <c r="TCM44" i="25"/>
  <c r="TCL44" i="25"/>
  <c r="TCK44" i="25"/>
  <c r="TCJ44" i="25"/>
  <c r="TCI44" i="25"/>
  <c r="TCH44" i="25"/>
  <c r="TCG44" i="25"/>
  <c r="TCF44" i="25"/>
  <c r="TCE44" i="25"/>
  <c r="TCD44" i="25"/>
  <c r="TCC44" i="25"/>
  <c r="TCB44" i="25"/>
  <c r="TCA44" i="25"/>
  <c r="TBZ44" i="25"/>
  <c r="TBY44" i="25"/>
  <c r="TBX44" i="25"/>
  <c r="TBW44" i="25"/>
  <c r="TBV44" i="25"/>
  <c r="TBU44" i="25"/>
  <c r="TBT44" i="25"/>
  <c r="TBS44" i="25"/>
  <c r="TBR44" i="25"/>
  <c r="TBQ44" i="25"/>
  <c r="TBP44" i="25"/>
  <c r="TBO44" i="25"/>
  <c r="TBN44" i="25"/>
  <c r="TBM44" i="25"/>
  <c r="TBL44" i="25"/>
  <c r="TBK44" i="25"/>
  <c r="TBJ44" i="25"/>
  <c r="TBI44" i="25"/>
  <c r="TBH44" i="25"/>
  <c r="TBG44" i="25"/>
  <c r="TBF44" i="25"/>
  <c r="TBE44" i="25"/>
  <c r="TBD44" i="25"/>
  <c r="TBC44" i="25"/>
  <c r="TBB44" i="25"/>
  <c r="TBA44" i="25"/>
  <c r="TAZ44" i="25"/>
  <c r="TAY44" i="25"/>
  <c r="TAX44" i="25"/>
  <c r="TAW44" i="25"/>
  <c r="TAV44" i="25"/>
  <c r="TAU44" i="25"/>
  <c r="TAT44" i="25"/>
  <c r="TAS44" i="25"/>
  <c r="TAR44" i="25"/>
  <c r="TAQ44" i="25"/>
  <c r="TAP44" i="25"/>
  <c r="TAO44" i="25"/>
  <c r="TAN44" i="25"/>
  <c r="TAM44" i="25"/>
  <c r="TAL44" i="25"/>
  <c r="TAK44" i="25"/>
  <c r="TAJ44" i="25"/>
  <c r="TAI44" i="25"/>
  <c r="TAH44" i="25"/>
  <c r="TAG44" i="25"/>
  <c r="TAF44" i="25"/>
  <c r="TAE44" i="25"/>
  <c r="TAD44" i="25"/>
  <c r="TAC44" i="25"/>
  <c r="TAB44" i="25"/>
  <c r="TAA44" i="25"/>
  <c r="SZZ44" i="25"/>
  <c r="SZY44" i="25"/>
  <c r="SZX44" i="25"/>
  <c r="SZW44" i="25"/>
  <c r="SZV44" i="25"/>
  <c r="SZU44" i="25"/>
  <c r="SZT44" i="25"/>
  <c r="SZS44" i="25"/>
  <c r="SZR44" i="25"/>
  <c r="SZQ44" i="25"/>
  <c r="SZP44" i="25"/>
  <c r="SZO44" i="25"/>
  <c r="SZN44" i="25"/>
  <c r="SZM44" i="25"/>
  <c r="SZL44" i="25"/>
  <c r="SZK44" i="25"/>
  <c r="SZJ44" i="25"/>
  <c r="SZI44" i="25"/>
  <c r="SZH44" i="25"/>
  <c r="SZG44" i="25"/>
  <c r="SZF44" i="25"/>
  <c r="SZE44" i="25"/>
  <c r="SZD44" i="25"/>
  <c r="SZC44" i="25"/>
  <c r="SZB44" i="25"/>
  <c r="SZA44" i="25"/>
  <c r="SYZ44" i="25"/>
  <c r="SYY44" i="25"/>
  <c r="SYX44" i="25"/>
  <c r="SYW44" i="25"/>
  <c r="SYV44" i="25"/>
  <c r="SYU44" i="25"/>
  <c r="SYT44" i="25"/>
  <c r="SYS44" i="25"/>
  <c r="SYR44" i="25"/>
  <c r="SYQ44" i="25"/>
  <c r="SYP44" i="25"/>
  <c r="SYO44" i="25"/>
  <c r="SYN44" i="25"/>
  <c r="SYM44" i="25"/>
  <c r="SYL44" i="25"/>
  <c r="SYK44" i="25"/>
  <c r="SYJ44" i="25"/>
  <c r="SYI44" i="25"/>
  <c r="SYH44" i="25"/>
  <c r="SYG44" i="25"/>
  <c r="SYF44" i="25"/>
  <c r="SYE44" i="25"/>
  <c r="SYD44" i="25"/>
  <c r="SYC44" i="25"/>
  <c r="SYB44" i="25"/>
  <c r="SYA44" i="25"/>
  <c r="SXZ44" i="25"/>
  <c r="SXY44" i="25"/>
  <c r="SXX44" i="25"/>
  <c r="SXW44" i="25"/>
  <c r="SXV44" i="25"/>
  <c r="SXU44" i="25"/>
  <c r="SXT44" i="25"/>
  <c r="SXS44" i="25"/>
  <c r="SXR44" i="25"/>
  <c r="SXQ44" i="25"/>
  <c r="SXP44" i="25"/>
  <c r="SXO44" i="25"/>
  <c r="SXN44" i="25"/>
  <c r="SXM44" i="25"/>
  <c r="SXL44" i="25"/>
  <c r="SXK44" i="25"/>
  <c r="SXJ44" i="25"/>
  <c r="SXI44" i="25"/>
  <c r="SXH44" i="25"/>
  <c r="SXG44" i="25"/>
  <c r="SXF44" i="25"/>
  <c r="SXE44" i="25"/>
  <c r="SXD44" i="25"/>
  <c r="SXC44" i="25"/>
  <c r="SXB44" i="25"/>
  <c r="SXA44" i="25"/>
  <c r="SWZ44" i="25"/>
  <c r="SWY44" i="25"/>
  <c r="SWX44" i="25"/>
  <c r="SWW44" i="25"/>
  <c r="SWV44" i="25"/>
  <c r="SWU44" i="25"/>
  <c r="SWT44" i="25"/>
  <c r="SWS44" i="25"/>
  <c r="SWR44" i="25"/>
  <c r="SWQ44" i="25"/>
  <c r="SWP44" i="25"/>
  <c r="SWO44" i="25"/>
  <c r="SWN44" i="25"/>
  <c r="SWM44" i="25"/>
  <c r="SWL44" i="25"/>
  <c r="SWK44" i="25"/>
  <c r="SWJ44" i="25"/>
  <c r="SWI44" i="25"/>
  <c r="SWH44" i="25"/>
  <c r="SWG44" i="25"/>
  <c r="SWF44" i="25"/>
  <c r="SWE44" i="25"/>
  <c r="SWD44" i="25"/>
  <c r="SWC44" i="25"/>
  <c r="SWB44" i="25"/>
  <c r="SWA44" i="25"/>
  <c r="SVZ44" i="25"/>
  <c r="SVY44" i="25"/>
  <c r="SVX44" i="25"/>
  <c r="SVW44" i="25"/>
  <c r="SVV44" i="25"/>
  <c r="SVU44" i="25"/>
  <c r="SVT44" i="25"/>
  <c r="SVS44" i="25"/>
  <c r="SVR44" i="25"/>
  <c r="SVQ44" i="25"/>
  <c r="SVP44" i="25"/>
  <c r="SVO44" i="25"/>
  <c r="SVN44" i="25"/>
  <c r="SVM44" i="25"/>
  <c r="SVL44" i="25"/>
  <c r="SVK44" i="25"/>
  <c r="SVJ44" i="25"/>
  <c r="SVI44" i="25"/>
  <c r="SVH44" i="25"/>
  <c r="SVG44" i="25"/>
  <c r="SVF44" i="25"/>
  <c r="SVE44" i="25"/>
  <c r="SVD44" i="25"/>
  <c r="SVC44" i="25"/>
  <c r="SVB44" i="25"/>
  <c r="SVA44" i="25"/>
  <c r="SUZ44" i="25"/>
  <c r="SUY44" i="25"/>
  <c r="SUX44" i="25"/>
  <c r="SUW44" i="25"/>
  <c r="SUV44" i="25"/>
  <c r="SUU44" i="25"/>
  <c r="SUT44" i="25"/>
  <c r="SUS44" i="25"/>
  <c r="SUR44" i="25"/>
  <c r="SUQ44" i="25"/>
  <c r="SUP44" i="25"/>
  <c r="SUO44" i="25"/>
  <c r="SUN44" i="25"/>
  <c r="SUM44" i="25"/>
  <c r="SUL44" i="25"/>
  <c r="SUK44" i="25"/>
  <c r="SUJ44" i="25"/>
  <c r="SUI44" i="25"/>
  <c r="SUH44" i="25"/>
  <c r="SUG44" i="25"/>
  <c r="SUF44" i="25"/>
  <c r="SUE44" i="25"/>
  <c r="SUD44" i="25"/>
  <c r="SUC44" i="25"/>
  <c r="SUB44" i="25"/>
  <c r="SUA44" i="25"/>
  <c r="STZ44" i="25"/>
  <c r="STY44" i="25"/>
  <c r="STX44" i="25"/>
  <c r="STW44" i="25"/>
  <c r="STV44" i="25"/>
  <c r="STU44" i="25"/>
  <c r="STT44" i="25"/>
  <c r="STS44" i="25"/>
  <c r="STR44" i="25"/>
  <c r="STQ44" i="25"/>
  <c r="STP44" i="25"/>
  <c r="STO44" i="25"/>
  <c r="STN44" i="25"/>
  <c r="STM44" i="25"/>
  <c r="STL44" i="25"/>
  <c r="STK44" i="25"/>
  <c r="STJ44" i="25"/>
  <c r="STI44" i="25"/>
  <c r="STH44" i="25"/>
  <c r="STG44" i="25"/>
  <c r="STF44" i="25"/>
  <c r="STE44" i="25"/>
  <c r="STD44" i="25"/>
  <c r="STC44" i="25"/>
  <c r="STB44" i="25"/>
  <c r="STA44" i="25"/>
  <c r="SSZ44" i="25"/>
  <c r="SSY44" i="25"/>
  <c r="SSX44" i="25"/>
  <c r="SSW44" i="25"/>
  <c r="SSV44" i="25"/>
  <c r="SSU44" i="25"/>
  <c r="SST44" i="25"/>
  <c r="SSS44" i="25"/>
  <c r="SSR44" i="25"/>
  <c r="SSQ44" i="25"/>
  <c r="SSP44" i="25"/>
  <c r="SSO44" i="25"/>
  <c r="SSN44" i="25"/>
  <c r="SSM44" i="25"/>
  <c r="SSL44" i="25"/>
  <c r="SSK44" i="25"/>
  <c r="SSJ44" i="25"/>
  <c r="SSI44" i="25"/>
  <c r="SSH44" i="25"/>
  <c r="SSG44" i="25"/>
  <c r="SSF44" i="25"/>
  <c r="SSE44" i="25"/>
  <c r="SSD44" i="25"/>
  <c r="SSC44" i="25"/>
  <c r="SSB44" i="25"/>
  <c r="SSA44" i="25"/>
  <c r="SRZ44" i="25"/>
  <c r="SRY44" i="25"/>
  <c r="SRX44" i="25"/>
  <c r="SRW44" i="25"/>
  <c r="SRV44" i="25"/>
  <c r="SRU44" i="25"/>
  <c r="SRT44" i="25"/>
  <c r="SRS44" i="25"/>
  <c r="SRR44" i="25"/>
  <c r="SRQ44" i="25"/>
  <c r="SRP44" i="25"/>
  <c r="SRO44" i="25"/>
  <c r="SRN44" i="25"/>
  <c r="SRM44" i="25"/>
  <c r="SRL44" i="25"/>
  <c r="SRK44" i="25"/>
  <c r="SRJ44" i="25"/>
  <c r="SRI44" i="25"/>
  <c r="SRH44" i="25"/>
  <c r="SRG44" i="25"/>
  <c r="SRF44" i="25"/>
  <c r="SRE44" i="25"/>
  <c r="SRD44" i="25"/>
  <c r="SRC44" i="25"/>
  <c r="SRB44" i="25"/>
  <c r="SRA44" i="25"/>
  <c r="SQZ44" i="25"/>
  <c r="SQY44" i="25"/>
  <c r="SQX44" i="25"/>
  <c r="SQW44" i="25"/>
  <c r="SQV44" i="25"/>
  <c r="SQU44" i="25"/>
  <c r="SQT44" i="25"/>
  <c r="SQS44" i="25"/>
  <c r="SQR44" i="25"/>
  <c r="SQQ44" i="25"/>
  <c r="SQP44" i="25"/>
  <c r="SQO44" i="25"/>
  <c r="SQN44" i="25"/>
  <c r="SQM44" i="25"/>
  <c r="SQL44" i="25"/>
  <c r="SQK44" i="25"/>
  <c r="SQJ44" i="25"/>
  <c r="SQI44" i="25"/>
  <c r="SQH44" i="25"/>
  <c r="SQG44" i="25"/>
  <c r="SQF44" i="25"/>
  <c r="SQE44" i="25"/>
  <c r="SQD44" i="25"/>
  <c r="SQC44" i="25"/>
  <c r="SQB44" i="25"/>
  <c r="SQA44" i="25"/>
  <c r="SPZ44" i="25"/>
  <c r="SPY44" i="25"/>
  <c r="SPX44" i="25"/>
  <c r="SPW44" i="25"/>
  <c r="SPV44" i="25"/>
  <c r="SPU44" i="25"/>
  <c r="SPT44" i="25"/>
  <c r="SPS44" i="25"/>
  <c r="SPR44" i="25"/>
  <c r="SPQ44" i="25"/>
  <c r="SPP44" i="25"/>
  <c r="SPO44" i="25"/>
  <c r="SPN44" i="25"/>
  <c r="SPM44" i="25"/>
  <c r="SPL44" i="25"/>
  <c r="SPK44" i="25"/>
  <c r="SPJ44" i="25"/>
  <c r="SPI44" i="25"/>
  <c r="SPH44" i="25"/>
  <c r="SPG44" i="25"/>
  <c r="SPF44" i="25"/>
  <c r="SPE44" i="25"/>
  <c r="SPD44" i="25"/>
  <c r="SPC44" i="25"/>
  <c r="SPB44" i="25"/>
  <c r="SPA44" i="25"/>
  <c r="SOZ44" i="25"/>
  <c r="SOY44" i="25"/>
  <c r="SOX44" i="25"/>
  <c r="SOW44" i="25"/>
  <c r="SOV44" i="25"/>
  <c r="SOU44" i="25"/>
  <c r="SOT44" i="25"/>
  <c r="SOS44" i="25"/>
  <c r="SOR44" i="25"/>
  <c r="SOQ44" i="25"/>
  <c r="SOP44" i="25"/>
  <c r="SOO44" i="25"/>
  <c r="SON44" i="25"/>
  <c r="SOM44" i="25"/>
  <c r="SOL44" i="25"/>
  <c r="SOK44" i="25"/>
  <c r="SOJ44" i="25"/>
  <c r="SOI44" i="25"/>
  <c r="SOH44" i="25"/>
  <c r="SOG44" i="25"/>
  <c r="SOF44" i="25"/>
  <c r="SOE44" i="25"/>
  <c r="SOD44" i="25"/>
  <c r="SOC44" i="25"/>
  <c r="SOB44" i="25"/>
  <c r="SOA44" i="25"/>
  <c r="SNZ44" i="25"/>
  <c r="SNY44" i="25"/>
  <c r="SNX44" i="25"/>
  <c r="SNW44" i="25"/>
  <c r="SNV44" i="25"/>
  <c r="SNU44" i="25"/>
  <c r="SNT44" i="25"/>
  <c r="SNS44" i="25"/>
  <c r="SNR44" i="25"/>
  <c r="SNQ44" i="25"/>
  <c r="SNP44" i="25"/>
  <c r="SNO44" i="25"/>
  <c r="SNN44" i="25"/>
  <c r="SNM44" i="25"/>
  <c r="SNL44" i="25"/>
  <c r="SNK44" i="25"/>
  <c r="SNJ44" i="25"/>
  <c r="SNI44" i="25"/>
  <c r="SNH44" i="25"/>
  <c r="SNG44" i="25"/>
  <c r="SNF44" i="25"/>
  <c r="SNE44" i="25"/>
  <c r="SND44" i="25"/>
  <c r="SNC44" i="25"/>
  <c r="SNB44" i="25"/>
  <c r="SNA44" i="25"/>
  <c r="SMZ44" i="25"/>
  <c r="SMY44" i="25"/>
  <c r="SMX44" i="25"/>
  <c r="SMW44" i="25"/>
  <c r="SMV44" i="25"/>
  <c r="SMU44" i="25"/>
  <c r="SMT44" i="25"/>
  <c r="SMS44" i="25"/>
  <c r="SMR44" i="25"/>
  <c r="SMQ44" i="25"/>
  <c r="SMP44" i="25"/>
  <c r="SMO44" i="25"/>
  <c r="SMN44" i="25"/>
  <c r="SMM44" i="25"/>
  <c r="SML44" i="25"/>
  <c r="SMK44" i="25"/>
  <c r="SMJ44" i="25"/>
  <c r="SMI44" i="25"/>
  <c r="SMH44" i="25"/>
  <c r="SMG44" i="25"/>
  <c r="SMF44" i="25"/>
  <c r="SME44" i="25"/>
  <c r="SMD44" i="25"/>
  <c r="SMC44" i="25"/>
  <c r="SMB44" i="25"/>
  <c r="SMA44" i="25"/>
  <c r="SLZ44" i="25"/>
  <c r="SLY44" i="25"/>
  <c r="SLX44" i="25"/>
  <c r="SLW44" i="25"/>
  <c r="SLV44" i="25"/>
  <c r="SLU44" i="25"/>
  <c r="SLT44" i="25"/>
  <c r="SLS44" i="25"/>
  <c r="SLR44" i="25"/>
  <c r="SLQ44" i="25"/>
  <c r="SLP44" i="25"/>
  <c r="SLO44" i="25"/>
  <c r="SLN44" i="25"/>
  <c r="SLM44" i="25"/>
  <c r="SLL44" i="25"/>
  <c r="SLK44" i="25"/>
  <c r="SLJ44" i="25"/>
  <c r="SLI44" i="25"/>
  <c r="SLH44" i="25"/>
  <c r="SLG44" i="25"/>
  <c r="SLF44" i="25"/>
  <c r="SLE44" i="25"/>
  <c r="SLD44" i="25"/>
  <c r="SLC44" i="25"/>
  <c r="SLB44" i="25"/>
  <c r="SLA44" i="25"/>
  <c r="SKZ44" i="25"/>
  <c r="SKY44" i="25"/>
  <c r="SKX44" i="25"/>
  <c r="SKW44" i="25"/>
  <c r="SKV44" i="25"/>
  <c r="SKU44" i="25"/>
  <c r="SKT44" i="25"/>
  <c r="SKS44" i="25"/>
  <c r="SKR44" i="25"/>
  <c r="SKQ44" i="25"/>
  <c r="SKP44" i="25"/>
  <c r="SKO44" i="25"/>
  <c r="SKN44" i="25"/>
  <c r="SKM44" i="25"/>
  <c r="SKL44" i="25"/>
  <c r="SKK44" i="25"/>
  <c r="SKJ44" i="25"/>
  <c r="SKI44" i="25"/>
  <c r="SKH44" i="25"/>
  <c r="SKG44" i="25"/>
  <c r="SKF44" i="25"/>
  <c r="SKE44" i="25"/>
  <c r="SKD44" i="25"/>
  <c r="SKC44" i="25"/>
  <c r="SKB44" i="25"/>
  <c r="SKA44" i="25"/>
  <c r="SJZ44" i="25"/>
  <c r="SJY44" i="25"/>
  <c r="SJX44" i="25"/>
  <c r="SJW44" i="25"/>
  <c r="SJV44" i="25"/>
  <c r="SJU44" i="25"/>
  <c r="SJT44" i="25"/>
  <c r="SJS44" i="25"/>
  <c r="SJR44" i="25"/>
  <c r="SJQ44" i="25"/>
  <c r="SJP44" i="25"/>
  <c r="SJO44" i="25"/>
  <c r="SJN44" i="25"/>
  <c r="SJM44" i="25"/>
  <c r="SJL44" i="25"/>
  <c r="SJK44" i="25"/>
  <c r="SJJ44" i="25"/>
  <c r="SJI44" i="25"/>
  <c r="SJH44" i="25"/>
  <c r="SJG44" i="25"/>
  <c r="SJF44" i="25"/>
  <c r="SJE44" i="25"/>
  <c r="SJD44" i="25"/>
  <c r="SJC44" i="25"/>
  <c r="SJB44" i="25"/>
  <c r="SJA44" i="25"/>
  <c r="SIZ44" i="25"/>
  <c r="SIY44" i="25"/>
  <c r="SIX44" i="25"/>
  <c r="SIW44" i="25"/>
  <c r="SIV44" i="25"/>
  <c r="SIU44" i="25"/>
  <c r="SIT44" i="25"/>
  <c r="SIS44" i="25"/>
  <c r="SIR44" i="25"/>
  <c r="SIQ44" i="25"/>
  <c r="SIP44" i="25"/>
  <c r="SIO44" i="25"/>
  <c r="SIN44" i="25"/>
  <c r="SIM44" i="25"/>
  <c r="SIL44" i="25"/>
  <c r="SIK44" i="25"/>
  <c r="SIJ44" i="25"/>
  <c r="SII44" i="25"/>
  <c r="SIH44" i="25"/>
  <c r="SIG44" i="25"/>
  <c r="SIF44" i="25"/>
  <c r="SIE44" i="25"/>
  <c r="SID44" i="25"/>
  <c r="SIC44" i="25"/>
  <c r="SIB44" i="25"/>
  <c r="SIA44" i="25"/>
  <c r="SHZ44" i="25"/>
  <c r="SHY44" i="25"/>
  <c r="SHX44" i="25"/>
  <c r="SHW44" i="25"/>
  <c r="SHV44" i="25"/>
  <c r="SHU44" i="25"/>
  <c r="SHT44" i="25"/>
  <c r="SHS44" i="25"/>
  <c r="SHR44" i="25"/>
  <c r="SHQ44" i="25"/>
  <c r="SHP44" i="25"/>
  <c r="SHO44" i="25"/>
  <c r="SHN44" i="25"/>
  <c r="SHM44" i="25"/>
  <c r="SHL44" i="25"/>
  <c r="SHK44" i="25"/>
  <c r="SHJ44" i="25"/>
  <c r="SHI44" i="25"/>
  <c r="SHH44" i="25"/>
  <c r="SHG44" i="25"/>
  <c r="SHF44" i="25"/>
  <c r="SHE44" i="25"/>
  <c r="SHD44" i="25"/>
  <c r="SHC44" i="25"/>
  <c r="SHB44" i="25"/>
  <c r="SHA44" i="25"/>
  <c r="SGZ44" i="25"/>
  <c r="SGY44" i="25"/>
  <c r="SGX44" i="25"/>
  <c r="SGW44" i="25"/>
  <c r="SGV44" i="25"/>
  <c r="SGU44" i="25"/>
  <c r="SGT44" i="25"/>
  <c r="SGS44" i="25"/>
  <c r="SGR44" i="25"/>
  <c r="SGQ44" i="25"/>
  <c r="SGP44" i="25"/>
  <c r="SGO44" i="25"/>
  <c r="SGN44" i="25"/>
  <c r="SGM44" i="25"/>
  <c r="SGL44" i="25"/>
  <c r="SGK44" i="25"/>
  <c r="SGJ44" i="25"/>
  <c r="SGI44" i="25"/>
  <c r="SGH44" i="25"/>
  <c r="SGG44" i="25"/>
  <c r="SGF44" i="25"/>
  <c r="SGE44" i="25"/>
  <c r="SGD44" i="25"/>
  <c r="SGC44" i="25"/>
  <c r="SGB44" i="25"/>
  <c r="SGA44" i="25"/>
  <c r="SFZ44" i="25"/>
  <c r="SFY44" i="25"/>
  <c r="SFX44" i="25"/>
  <c r="SFW44" i="25"/>
  <c r="SFV44" i="25"/>
  <c r="SFU44" i="25"/>
  <c r="SFT44" i="25"/>
  <c r="SFS44" i="25"/>
  <c r="SFR44" i="25"/>
  <c r="SFQ44" i="25"/>
  <c r="SFP44" i="25"/>
  <c r="SFO44" i="25"/>
  <c r="SFN44" i="25"/>
  <c r="SFM44" i="25"/>
  <c r="SFL44" i="25"/>
  <c r="SFK44" i="25"/>
  <c r="SFJ44" i="25"/>
  <c r="SFI44" i="25"/>
  <c r="SFH44" i="25"/>
  <c r="SFG44" i="25"/>
  <c r="SFF44" i="25"/>
  <c r="SFE44" i="25"/>
  <c r="SFD44" i="25"/>
  <c r="SFC44" i="25"/>
  <c r="SFB44" i="25"/>
  <c r="SFA44" i="25"/>
  <c r="SEZ44" i="25"/>
  <c r="SEY44" i="25"/>
  <c r="SEX44" i="25"/>
  <c r="SEW44" i="25"/>
  <c r="SEV44" i="25"/>
  <c r="SEU44" i="25"/>
  <c r="SET44" i="25"/>
  <c r="SES44" i="25"/>
  <c r="SER44" i="25"/>
  <c r="SEQ44" i="25"/>
  <c r="SEP44" i="25"/>
  <c r="SEO44" i="25"/>
  <c r="SEN44" i="25"/>
  <c r="SEM44" i="25"/>
  <c r="SEL44" i="25"/>
  <c r="SEK44" i="25"/>
  <c r="SEJ44" i="25"/>
  <c r="SEI44" i="25"/>
  <c r="SEH44" i="25"/>
  <c r="SEG44" i="25"/>
  <c r="SEF44" i="25"/>
  <c r="SEE44" i="25"/>
  <c r="SED44" i="25"/>
  <c r="SEC44" i="25"/>
  <c r="SEB44" i="25"/>
  <c r="SEA44" i="25"/>
  <c r="SDZ44" i="25"/>
  <c r="SDY44" i="25"/>
  <c r="SDX44" i="25"/>
  <c r="SDW44" i="25"/>
  <c r="SDV44" i="25"/>
  <c r="SDU44" i="25"/>
  <c r="SDT44" i="25"/>
  <c r="SDS44" i="25"/>
  <c r="SDR44" i="25"/>
  <c r="SDQ44" i="25"/>
  <c r="SDP44" i="25"/>
  <c r="SDO44" i="25"/>
  <c r="SDN44" i="25"/>
  <c r="SDM44" i="25"/>
  <c r="SDL44" i="25"/>
  <c r="SDK44" i="25"/>
  <c r="SDJ44" i="25"/>
  <c r="SDI44" i="25"/>
  <c r="SDH44" i="25"/>
  <c r="SDG44" i="25"/>
  <c r="SDF44" i="25"/>
  <c r="SDE44" i="25"/>
  <c r="SDD44" i="25"/>
  <c r="SDC44" i="25"/>
  <c r="SDB44" i="25"/>
  <c r="SDA44" i="25"/>
  <c r="SCZ44" i="25"/>
  <c r="SCY44" i="25"/>
  <c r="SCX44" i="25"/>
  <c r="SCW44" i="25"/>
  <c r="SCV44" i="25"/>
  <c r="SCU44" i="25"/>
  <c r="SCT44" i="25"/>
  <c r="SCS44" i="25"/>
  <c r="SCR44" i="25"/>
  <c r="SCQ44" i="25"/>
  <c r="SCP44" i="25"/>
  <c r="SCO44" i="25"/>
  <c r="SCN44" i="25"/>
  <c r="SCM44" i="25"/>
  <c r="SCL44" i="25"/>
  <c r="SCK44" i="25"/>
  <c r="SCJ44" i="25"/>
  <c r="SCI44" i="25"/>
  <c r="SCH44" i="25"/>
  <c r="SCG44" i="25"/>
  <c r="SCF44" i="25"/>
  <c r="SCE44" i="25"/>
  <c r="SCD44" i="25"/>
  <c r="SCC44" i="25"/>
  <c r="SCB44" i="25"/>
  <c r="SCA44" i="25"/>
  <c r="SBZ44" i="25"/>
  <c r="SBY44" i="25"/>
  <c r="SBX44" i="25"/>
  <c r="SBW44" i="25"/>
  <c r="SBV44" i="25"/>
  <c r="SBU44" i="25"/>
  <c r="SBT44" i="25"/>
  <c r="SBS44" i="25"/>
  <c r="SBR44" i="25"/>
  <c r="SBQ44" i="25"/>
  <c r="SBP44" i="25"/>
  <c r="SBO44" i="25"/>
  <c r="SBN44" i="25"/>
  <c r="SBM44" i="25"/>
  <c r="SBL44" i="25"/>
  <c r="SBK44" i="25"/>
  <c r="SBJ44" i="25"/>
  <c r="SBI44" i="25"/>
  <c r="SBH44" i="25"/>
  <c r="SBG44" i="25"/>
  <c r="SBF44" i="25"/>
  <c r="SBE44" i="25"/>
  <c r="SBD44" i="25"/>
  <c r="SBC44" i="25"/>
  <c r="SBB44" i="25"/>
  <c r="SBA44" i="25"/>
  <c r="SAZ44" i="25"/>
  <c r="SAY44" i="25"/>
  <c r="SAX44" i="25"/>
  <c r="SAW44" i="25"/>
  <c r="SAV44" i="25"/>
  <c r="SAU44" i="25"/>
  <c r="SAT44" i="25"/>
  <c r="SAS44" i="25"/>
  <c r="SAR44" i="25"/>
  <c r="SAQ44" i="25"/>
  <c r="SAP44" i="25"/>
  <c r="SAO44" i="25"/>
  <c r="SAN44" i="25"/>
  <c r="SAM44" i="25"/>
  <c r="SAL44" i="25"/>
  <c r="SAK44" i="25"/>
  <c r="SAJ44" i="25"/>
  <c r="SAI44" i="25"/>
  <c r="SAH44" i="25"/>
  <c r="SAG44" i="25"/>
  <c r="SAF44" i="25"/>
  <c r="SAE44" i="25"/>
  <c r="SAD44" i="25"/>
  <c r="SAC44" i="25"/>
  <c r="SAB44" i="25"/>
  <c r="SAA44" i="25"/>
  <c r="RZZ44" i="25"/>
  <c r="RZY44" i="25"/>
  <c r="RZX44" i="25"/>
  <c r="RZW44" i="25"/>
  <c r="RZV44" i="25"/>
  <c r="RZU44" i="25"/>
  <c r="RZT44" i="25"/>
  <c r="RZS44" i="25"/>
  <c r="RZR44" i="25"/>
  <c r="RZQ44" i="25"/>
  <c r="RZP44" i="25"/>
  <c r="RZO44" i="25"/>
  <c r="RZN44" i="25"/>
  <c r="RZM44" i="25"/>
  <c r="RZL44" i="25"/>
  <c r="RZK44" i="25"/>
  <c r="RZJ44" i="25"/>
  <c r="RZI44" i="25"/>
  <c r="RZH44" i="25"/>
  <c r="RZG44" i="25"/>
  <c r="RZF44" i="25"/>
  <c r="RZE44" i="25"/>
  <c r="RZD44" i="25"/>
  <c r="RZC44" i="25"/>
  <c r="RZB44" i="25"/>
  <c r="RZA44" i="25"/>
  <c r="RYZ44" i="25"/>
  <c r="RYY44" i="25"/>
  <c r="RYX44" i="25"/>
  <c r="RYW44" i="25"/>
  <c r="RYV44" i="25"/>
  <c r="RYU44" i="25"/>
  <c r="RYT44" i="25"/>
  <c r="RYS44" i="25"/>
  <c r="RYR44" i="25"/>
  <c r="RYQ44" i="25"/>
  <c r="RYP44" i="25"/>
  <c r="RYO44" i="25"/>
  <c r="RYN44" i="25"/>
  <c r="RYM44" i="25"/>
  <c r="RYL44" i="25"/>
  <c r="RYK44" i="25"/>
  <c r="RYJ44" i="25"/>
  <c r="RYI44" i="25"/>
  <c r="RYH44" i="25"/>
  <c r="RYG44" i="25"/>
  <c r="RYF44" i="25"/>
  <c r="RYE44" i="25"/>
  <c r="RYD44" i="25"/>
  <c r="RYC44" i="25"/>
  <c r="RYB44" i="25"/>
  <c r="RYA44" i="25"/>
  <c r="RXZ44" i="25"/>
  <c r="RXY44" i="25"/>
  <c r="RXX44" i="25"/>
  <c r="RXW44" i="25"/>
  <c r="RXV44" i="25"/>
  <c r="RXU44" i="25"/>
  <c r="RXT44" i="25"/>
  <c r="RXS44" i="25"/>
  <c r="RXR44" i="25"/>
  <c r="RXQ44" i="25"/>
  <c r="RXP44" i="25"/>
  <c r="RXO44" i="25"/>
  <c r="RXN44" i="25"/>
  <c r="RXM44" i="25"/>
  <c r="RXL44" i="25"/>
  <c r="RXK44" i="25"/>
  <c r="RXJ44" i="25"/>
  <c r="RXI44" i="25"/>
  <c r="RXH44" i="25"/>
  <c r="RXG44" i="25"/>
  <c r="RXF44" i="25"/>
  <c r="RXE44" i="25"/>
  <c r="RXD44" i="25"/>
  <c r="RXC44" i="25"/>
  <c r="RXB44" i="25"/>
  <c r="RXA44" i="25"/>
  <c r="RWZ44" i="25"/>
  <c r="RWY44" i="25"/>
  <c r="RWX44" i="25"/>
  <c r="RWW44" i="25"/>
  <c r="RWV44" i="25"/>
  <c r="RWU44" i="25"/>
  <c r="RWT44" i="25"/>
  <c r="RWS44" i="25"/>
  <c r="RWR44" i="25"/>
  <c r="RWQ44" i="25"/>
  <c r="RWP44" i="25"/>
  <c r="RWO44" i="25"/>
  <c r="RWN44" i="25"/>
  <c r="RWM44" i="25"/>
  <c r="RWL44" i="25"/>
  <c r="RWK44" i="25"/>
  <c r="RWJ44" i="25"/>
  <c r="RWI44" i="25"/>
  <c r="RWH44" i="25"/>
  <c r="RWG44" i="25"/>
  <c r="RWF44" i="25"/>
  <c r="RWE44" i="25"/>
  <c r="RWD44" i="25"/>
  <c r="RWC44" i="25"/>
  <c r="RWB44" i="25"/>
  <c r="RWA44" i="25"/>
  <c r="RVZ44" i="25"/>
  <c r="RVY44" i="25"/>
  <c r="RVX44" i="25"/>
  <c r="RVW44" i="25"/>
  <c r="RVV44" i="25"/>
  <c r="RVU44" i="25"/>
  <c r="RVT44" i="25"/>
  <c r="RVS44" i="25"/>
  <c r="RVR44" i="25"/>
  <c r="RVQ44" i="25"/>
  <c r="RVP44" i="25"/>
  <c r="RVO44" i="25"/>
  <c r="RVN44" i="25"/>
  <c r="RVM44" i="25"/>
  <c r="RVL44" i="25"/>
  <c r="RVK44" i="25"/>
  <c r="RVJ44" i="25"/>
  <c r="RVI44" i="25"/>
  <c r="RVH44" i="25"/>
  <c r="RVG44" i="25"/>
  <c r="RVF44" i="25"/>
  <c r="RVE44" i="25"/>
  <c r="RVD44" i="25"/>
  <c r="RVC44" i="25"/>
  <c r="RVB44" i="25"/>
  <c r="RVA44" i="25"/>
  <c r="RUZ44" i="25"/>
  <c r="RUY44" i="25"/>
  <c r="RUX44" i="25"/>
  <c r="RUW44" i="25"/>
  <c r="RUV44" i="25"/>
  <c r="RUU44" i="25"/>
  <c r="RUT44" i="25"/>
  <c r="RUS44" i="25"/>
  <c r="RUR44" i="25"/>
  <c r="RUQ44" i="25"/>
  <c r="RUP44" i="25"/>
  <c r="RUO44" i="25"/>
  <c r="RUN44" i="25"/>
  <c r="RUM44" i="25"/>
  <c r="RUL44" i="25"/>
  <c r="RUK44" i="25"/>
  <c r="RUJ44" i="25"/>
  <c r="RUI44" i="25"/>
  <c r="RUH44" i="25"/>
  <c r="RUG44" i="25"/>
  <c r="RUF44" i="25"/>
  <c r="RUE44" i="25"/>
  <c r="RUD44" i="25"/>
  <c r="RUC44" i="25"/>
  <c r="RUB44" i="25"/>
  <c r="RUA44" i="25"/>
  <c r="RTZ44" i="25"/>
  <c r="RTY44" i="25"/>
  <c r="RTX44" i="25"/>
  <c r="RTW44" i="25"/>
  <c r="RTV44" i="25"/>
  <c r="RTU44" i="25"/>
  <c r="RTT44" i="25"/>
  <c r="RTS44" i="25"/>
  <c r="RTR44" i="25"/>
  <c r="RTQ44" i="25"/>
  <c r="RTP44" i="25"/>
  <c r="RTO44" i="25"/>
  <c r="RTN44" i="25"/>
  <c r="RTM44" i="25"/>
  <c r="RTL44" i="25"/>
  <c r="RTK44" i="25"/>
  <c r="RTJ44" i="25"/>
  <c r="RTI44" i="25"/>
  <c r="RTH44" i="25"/>
  <c r="RTG44" i="25"/>
  <c r="RTF44" i="25"/>
  <c r="RTE44" i="25"/>
  <c r="RTD44" i="25"/>
  <c r="RTC44" i="25"/>
  <c r="RTB44" i="25"/>
  <c r="RTA44" i="25"/>
  <c r="RSZ44" i="25"/>
  <c r="RSY44" i="25"/>
  <c r="RSX44" i="25"/>
  <c r="RSW44" i="25"/>
  <c r="RSV44" i="25"/>
  <c r="RSU44" i="25"/>
  <c r="RST44" i="25"/>
  <c r="RSS44" i="25"/>
  <c r="RSR44" i="25"/>
  <c r="RSQ44" i="25"/>
  <c r="RSP44" i="25"/>
  <c r="RSO44" i="25"/>
  <c r="RSN44" i="25"/>
  <c r="RSM44" i="25"/>
  <c r="RSL44" i="25"/>
  <c r="RSK44" i="25"/>
  <c r="RSJ44" i="25"/>
  <c r="RSI44" i="25"/>
  <c r="RSH44" i="25"/>
  <c r="RSG44" i="25"/>
  <c r="RSF44" i="25"/>
  <c r="RSE44" i="25"/>
  <c r="RSD44" i="25"/>
  <c r="RSC44" i="25"/>
  <c r="RSB44" i="25"/>
  <c r="RSA44" i="25"/>
  <c r="RRZ44" i="25"/>
  <c r="RRY44" i="25"/>
  <c r="RRX44" i="25"/>
  <c r="RRW44" i="25"/>
  <c r="RRV44" i="25"/>
  <c r="RRU44" i="25"/>
  <c r="RRT44" i="25"/>
  <c r="RRS44" i="25"/>
  <c r="RRR44" i="25"/>
  <c r="RRQ44" i="25"/>
  <c r="RRP44" i="25"/>
  <c r="RRO44" i="25"/>
  <c r="RRN44" i="25"/>
  <c r="RRM44" i="25"/>
  <c r="RRL44" i="25"/>
  <c r="RRK44" i="25"/>
  <c r="RRJ44" i="25"/>
  <c r="RRI44" i="25"/>
  <c r="RRH44" i="25"/>
  <c r="RRG44" i="25"/>
  <c r="RRF44" i="25"/>
  <c r="RRE44" i="25"/>
  <c r="RRD44" i="25"/>
  <c r="RRC44" i="25"/>
  <c r="RRB44" i="25"/>
  <c r="RRA44" i="25"/>
  <c r="RQZ44" i="25"/>
  <c r="RQY44" i="25"/>
  <c r="RQX44" i="25"/>
  <c r="RQW44" i="25"/>
  <c r="RQV44" i="25"/>
  <c r="RQU44" i="25"/>
  <c r="RQT44" i="25"/>
  <c r="RQS44" i="25"/>
  <c r="RQR44" i="25"/>
  <c r="RQQ44" i="25"/>
  <c r="RQP44" i="25"/>
  <c r="RQO44" i="25"/>
  <c r="RQN44" i="25"/>
  <c r="RQM44" i="25"/>
  <c r="RQL44" i="25"/>
  <c r="RQK44" i="25"/>
  <c r="RQJ44" i="25"/>
  <c r="RQI44" i="25"/>
  <c r="RQH44" i="25"/>
  <c r="RQG44" i="25"/>
  <c r="RQF44" i="25"/>
  <c r="RQE44" i="25"/>
  <c r="RQD44" i="25"/>
  <c r="RQC44" i="25"/>
  <c r="RQB44" i="25"/>
  <c r="RQA44" i="25"/>
  <c r="RPZ44" i="25"/>
  <c r="RPY44" i="25"/>
  <c r="RPX44" i="25"/>
  <c r="RPW44" i="25"/>
  <c r="RPV44" i="25"/>
  <c r="RPU44" i="25"/>
  <c r="RPT44" i="25"/>
  <c r="RPS44" i="25"/>
  <c r="RPR44" i="25"/>
  <c r="RPQ44" i="25"/>
  <c r="RPP44" i="25"/>
  <c r="RPO44" i="25"/>
  <c r="RPN44" i="25"/>
  <c r="RPM44" i="25"/>
  <c r="RPL44" i="25"/>
  <c r="RPK44" i="25"/>
  <c r="RPJ44" i="25"/>
  <c r="RPI44" i="25"/>
  <c r="RPH44" i="25"/>
  <c r="RPG44" i="25"/>
  <c r="RPF44" i="25"/>
  <c r="RPE44" i="25"/>
  <c r="RPD44" i="25"/>
  <c r="RPC44" i="25"/>
  <c r="RPB44" i="25"/>
  <c r="RPA44" i="25"/>
  <c r="ROZ44" i="25"/>
  <c r="ROY44" i="25"/>
  <c r="ROX44" i="25"/>
  <c r="ROW44" i="25"/>
  <c r="ROV44" i="25"/>
  <c r="ROU44" i="25"/>
  <c r="ROT44" i="25"/>
  <c r="ROS44" i="25"/>
  <c r="ROR44" i="25"/>
  <c r="ROQ44" i="25"/>
  <c r="ROP44" i="25"/>
  <c r="ROO44" i="25"/>
  <c r="RON44" i="25"/>
  <c r="ROM44" i="25"/>
  <c r="ROL44" i="25"/>
  <c r="ROK44" i="25"/>
  <c r="ROJ44" i="25"/>
  <c r="ROI44" i="25"/>
  <c r="ROH44" i="25"/>
  <c r="ROG44" i="25"/>
  <c r="ROF44" i="25"/>
  <c r="ROE44" i="25"/>
  <c r="ROD44" i="25"/>
  <c r="ROC44" i="25"/>
  <c r="ROB44" i="25"/>
  <c r="ROA44" i="25"/>
  <c r="RNZ44" i="25"/>
  <c r="RNY44" i="25"/>
  <c r="RNX44" i="25"/>
  <c r="RNW44" i="25"/>
  <c r="RNV44" i="25"/>
  <c r="RNU44" i="25"/>
  <c r="RNT44" i="25"/>
  <c r="RNS44" i="25"/>
  <c r="RNR44" i="25"/>
  <c r="RNQ44" i="25"/>
  <c r="RNP44" i="25"/>
  <c r="RNO44" i="25"/>
  <c r="RNN44" i="25"/>
  <c r="RNM44" i="25"/>
  <c r="RNL44" i="25"/>
  <c r="RNK44" i="25"/>
  <c r="RNJ44" i="25"/>
  <c r="RNI44" i="25"/>
  <c r="RNH44" i="25"/>
  <c r="RNG44" i="25"/>
  <c r="RNF44" i="25"/>
  <c r="RNE44" i="25"/>
  <c r="RND44" i="25"/>
  <c r="RNC44" i="25"/>
  <c r="RNB44" i="25"/>
  <c r="RNA44" i="25"/>
  <c r="RMZ44" i="25"/>
  <c r="RMY44" i="25"/>
  <c r="RMX44" i="25"/>
  <c r="RMW44" i="25"/>
  <c r="RMV44" i="25"/>
  <c r="RMU44" i="25"/>
  <c r="RMT44" i="25"/>
  <c r="RMS44" i="25"/>
  <c r="RMR44" i="25"/>
  <c r="RMQ44" i="25"/>
  <c r="RMP44" i="25"/>
  <c r="RMO44" i="25"/>
  <c r="RMN44" i="25"/>
  <c r="RMM44" i="25"/>
  <c r="RML44" i="25"/>
  <c r="RMK44" i="25"/>
  <c r="RMJ44" i="25"/>
  <c r="RMI44" i="25"/>
  <c r="RMH44" i="25"/>
  <c r="RMG44" i="25"/>
  <c r="RMF44" i="25"/>
  <c r="RME44" i="25"/>
  <c r="RMD44" i="25"/>
  <c r="RMC44" i="25"/>
  <c r="RMB44" i="25"/>
  <c r="RMA44" i="25"/>
  <c r="RLZ44" i="25"/>
  <c r="RLY44" i="25"/>
  <c r="RLX44" i="25"/>
  <c r="RLW44" i="25"/>
  <c r="RLV44" i="25"/>
  <c r="RLU44" i="25"/>
  <c r="RLT44" i="25"/>
  <c r="RLS44" i="25"/>
  <c r="RLR44" i="25"/>
  <c r="RLQ44" i="25"/>
  <c r="RLP44" i="25"/>
  <c r="RLO44" i="25"/>
  <c r="RLN44" i="25"/>
  <c r="RLM44" i="25"/>
  <c r="RLL44" i="25"/>
  <c r="RLK44" i="25"/>
  <c r="RLJ44" i="25"/>
  <c r="RLI44" i="25"/>
  <c r="RLH44" i="25"/>
  <c r="RLG44" i="25"/>
  <c r="RLF44" i="25"/>
  <c r="RLE44" i="25"/>
  <c r="RLD44" i="25"/>
  <c r="RLC44" i="25"/>
  <c r="RLB44" i="25"/>
  <c r="RLA44" i="25"/>
  <c r="RKZ44" i="25"/>
  <c r="RKY44" i="25"/>
  <c r="RKX44" i="25"/>
  <c r="RKW44" i="25"/>
  <c r="RKV44" i="25"/>
  <c r="RKU44" i="25"/>
  <c r="RKT44" i="25"/>
  <c r="RKS44" i="25"/>
  <c r="RKR44" i="25"/>
  <c r="RKQ44" i="25"/>
  <c r="RKP44" i="25"/>
  <c r="RKO44" i="25"/>
  <c r="RKN44" i="25"/>
  <c r="RKM44" i="25"/>
  <c r="RKL44" i="25"/>
  <c r="RKK44" i="25"/>
  <c r="RKJ44" i="25"/>
  <c r="RKI44" i="25"/>
  <c r="RKH44" i="25"/>
  <c r="RKG44" i="25"/>
  <c r="RKF44" i="25"/>
  <c r="RKE44" i="25"/>
  <c r="RKD44" i="25"/>
  <c r="RKC44" i="25"/>
  <c r="RKB44" i="25"/>
  <c r="RKA44" i="25"/>
  <c r="RJZ44" i="25"/>
  <c r="RJY44" i="25"/>
  <c r="RJX44" i="25"/>
  <c r="RJW44" i="25"/>
  <c r="RJV44" i="25"/>
  <c r="RJU44" i="25"/>
  <c r="RJT44" i="25"/>
  <c r="RJS44" i="25"/>
  <c r="RJR44" i="25"/>
  <c r="RJQ44" i="25"/>
  <c r="RJP44" i="25"/>
  <c r="RJO44" i="25"/>
  <c r="RJN44" i="25"/>
  <c r="RJM44" i="25"/>
  <c r="RJL44" i="25"/>
  <c r="RJK44" i="25"/>
  <c r="RJJ44" i="25"/>
  <c r="RJI44" i="25"/>
  <c r="RJH44" i="25"/>
  <c r="RJG44" i="25"/>
  <c r="RJF44" i="25"/>
  <c r="RJE44" i="25"/>
  <c r="RJD44" i="25"/>
  <c r="RJC44" i="25"/>
  <c r="RJB44" i="25"/>
  <c r="RJA44" i="25"/>
  <c r="RIZ44" i="25"/>
  <c r="RIY44" i="25"/>
  <c r="RIX44" i="25"/>
  <c r="RIW44" i="25"/>
  <c r="RIV44" i="25"/>
  <c r="RIU44" i="25"/>
  <c r="RIT44" i="25"/>
  <c r="RIS44" i="25"/>
  <c r="RIR44" i="25"/>
  <c r="RIQ44" i="25"/>
  <c r="RIP44" i="25"/>
  <c r="RIO44" i="25"/>
  <c r="RIN44" i="25"/>
  <c r="RIM44" i="25"/>
  <c r="RIL44" i="25"/>
  <c r="RIK44" i="25"/>
  <c r="RIJ44" i="25"/>
  <c r="RII44" i="25"/>
  <c r="RIH44" i="25"/>
  <c r="RIG44" i="25"/>
  <c r="RIF44" i="25"/>
  <c r="RIE44" i="25"/>
  <c r="RID44" i="25"/>
  <c r="RIC44" i="25"/>
  <c r="RIB44" i="25"/>
  <c r="RIA44" i="25"/>
  <c r="RHZ44" i="25"/>
  <c r="RHY44" i="25"/>
  <c r="RHX44" i="25"/>
  <c r="RHW44" i="25"/>
  <c r="RHV44" i="25"/>
  <c r="RHU44" i="25"/>
  <c r="RHT44" i="25"/>
  <c r="RHS44" i="25"/>
  <c r="RHR44" i="25"/>
  <c r="RHQ44" i="25"/>
  <c r="RHP44" i="25"/>
  <c r="RHO44" i="25"/>
  <c r="RHN44" i="25"/>
  <c r="RHM44" i="25"/>
  <c r="RHL44" i="25"/>
  <c r="RHK44" i="25"/>
  <c r="RHJ44" i="25"/>
  <c r="RHI44" i="25"/>
  <c r="RHH44" i="25"/>
  <c r="RHG44" i="25"/>
  <c r="RHF44" i="25"/>
  <c r="RHE44" i="25"/>
  <c r="RHD44" i="25"/>
  <c r="RHC44" i="25"/>
  <c r="RHB44" i="25"/>
  <c r="RHA44" i="25"/>
  <c r="RGZ44" i="25"/>
  <c r="RGY44" i="25"/>
  <c r="RGX44" i="25"/>
  <c r="RGW44" i="25"/>
  <c r="RGV44" i="25"/>
  <c r="RGU44" i="25"/>
  <c r="RGT44" i="25"/>
  <c r="RGS44" i="25"/>
  <c r="RGR44" i="25"/>
  <c r="RGQ44" i="25"/>
  <c r="RGP44" i="25"/>
  <c r="RGO44" i="25"/>
  <c r="RGN44" i="25"/>
  <c r="RGM44" i="25"/>
  <c r="RGL44" i="25"/>
  <c r="RGK44" i="25"/>
  <c r="RGJ44" i="25"/>
  <c r="RGI44" i="25"/>
  <c r="RGH44" i="25"/>
  <c r="RGG44" i="25"/>
  <c r="RGF44" i="25"/>
  <c r="RGE44" i="25"/>
  <c r="RGD44" i="25"/>
  <c r="RGC44" i="25"/>
  <c r="RGB44" i="25"/>
  <c r="RGA44" i="25"/>
  <c r="RFZ44" i="25"/>
  <c r="RFY44" i="25"/>
  <c r="RFX44" i="25"/>
  <c r="RFW44" i="25"/>
  <c r="RFV44" i="25"/>
  <c r="RFU44" i="25"/>
  <c r="RFT44" i="25"/>
  <c r="RFS44" i="25"/>
  <c r="RFR44" i="25"/>
  <c r="RFQ44" i="25"/>
  <c r="RFP44" i="25"/>
  <c r="RFO44" i="25"/>
  <c r="RFN44" i="25"/>
  <c r="RFM44" i="25"/>
  <c r="RFL44" i="25"/>
  <c r="RFK44" i="25"/>
  <c r="RFJ44" i="25"/>
  <c r="RFI44" i="25"/>
  <c r="RFH44" i="25"/>
  <c r="RFG44" i="25"/>
  <c r="RFF44" i="25"/>
  <c r="RFE44" i="25"/>
  <c r="RFD44" i="25"/>
  <c r="RFC44" i="25"/>
  <c r="RFB44" i="25"/>
  <c r="RFA44" i="25"/>
  <c r="REZ44" i="25"/>
  <c r="REY44" i="25"/>
  <c r="REX44" i="25"/>
  <c r="REW44" i="25"/>
  <c r="REV44" i="25"/>
  <c r="REU44" i="25"/>
  <c r="RET44" i="25"/>
  <c r="RES44" i="25"/>
  <c r="RER44" i="25"/>
  <c r="REQ44" i="25"/>
  <c r="REP44" i="25"/>
  <c r="REO44" i="25"/>
  <c r="REN44" i="25"/>
  <c r="REM44" i="25"/>
  <c r="REL44" i="25"/>
  <c r="REK44" i="25"/>
  <c r="REJ44" i="25"/>
  <c r="REI44" i="25"/>
  <c r="REH44" i="25"/>
  <c r="REG44" i="25"/>
  <c r="REF44" i="25"/>
  <c r="REE44" i="25"/>
  <c r="RED44" i="25"/>
  <c r="REC44" i="25"/>
  <c r="REB44" i="25"/>
  <c r="REA44" i="25"/>
  <c r="RDZ44" i="25"/>
  <c r="RDY44" i="25"/>
  <c r="RDX44" i="25"/>
  <c r="RDW44" i="25"/>
  <c r="RDV44" i="25"/>
  <c r="RDU44" i="25"/>
  <c r="RDT44" i="25"/>
  <c r="RDS44" i="25"/>
  <c r="RDR44" i="25"/>
  <c r="RDQ44" i="25"/>
  <c r="RDP44" i="25"/>
  <c r="RDO44" i="25"/>
  <c r="RDN44" i="25"/>
  <c r="RDM44" i="25"/>
  <c r="RDL44" i="25"/>
  <c r="RDK44" i="25"/>
  <c r="RDJ44" i="25"/>
  <c r="RDI44" i="25"/>
  <c r="RDH44" i="25"/>
  <c r="RDG44" i="25"/>
  <c r="RDF44" i="25"/>
  <c r="RDE44" i="25"/>
  <c r="RDD44" i="25"/>
  <c r="RDC44" i="25"/>
  <c r="RDB44" i="25"/>
  <c r="RDA44" i="25"/>
  <c r="RCZ44" i="25"/>
  <c r="RCY44" i="25"/>
  <c r="RCX44" i="25"/>
  <c r="RCW44" i="25"/>
  <c r="RCV44" i="25"/>
  <c r="RCU44" i="25"/>
  <c r="RCT44" i="25"/>
  <c r="RCS44" i="25"/>
  <c r="RCR44" i="25"/>
  <c r="RCQ44" i="25"/>
  <c r="RCP44" i="25"/>
  <c r="RCO44" i="25"/>
  <c r="RCN44" i="25"/>
  <c r="RCM44" i="25"/>
  <c r="RCL44" i="25"/>
  <c r="RCK44" i="25"/>
  <c r="RCJ44" i="25"/>
  <c r="RCI44" i="25"/>
  <c r="RCH44" i="25"/>
  <c r="RCG44" i="25"/>
  <c r="RCF44" i="25"/>
  <c r="RCE44" i="25"/>
  <c r="RCD44" i="25"/>
  <c r="RCC44" i="25"/>
  <c r="RCB44" i="25"/>
  <c r="RCA44" i="25"/>
  <c r="RBZ44" i="25"/>
  <c r="RBY44" i="25"/>
  <c r="RBX44" i="25"/>
  <c r="RBW44" i="25"/>
  <c r="RBV44" i="25"/>
  <c r="RBU44" i="25"/>
  <c r="RBT44" i="25"/>
  <c r="RBS44" i="25"/>
  <c r="RBR44" i="25"/>
  <c r="RBQ44" i="25"/>
  <c r="RBP44" i="25"/>
  <c r="RBO44" i="25"/>
  <c r="RBN44" i="25"/>
  <c r="RBM44" i="25"/>
  <c r="RBL44" i="25"/>
  <c r="RBK44" i="25"/>
  <c r="RBJ44" i="25"/>
  <c r="RBI44" i="25"/>
  <c r="RBH44" i="25"/>
  <c r="RBG44" i="25"/>
  <c r="RBF44" i="25"/>
  <c r="RBE44" i="25"/>
  <c r="RBD44" i="25"/>
  <c r="RBC44" i="25"/>
  <c r="RBB44" i="25"/>
  <c r="RBA44" i="25"/>
  <c r="RAZ44" i="25"/>
  <c r="RAY44" i="25"/>
  <c r="RAX44" i="25"/>
  <c r="RAW44" i="25"/>
  <c r="RAV44" i="25"/>
  <c r="RAU44" i="25"/>
  <c r="RAT44" i="25"/>
  <c r="RAS44" i="25"/>
  <c r="RAR44" i="25"/>
  <c r="RAQ44" i="25"/>
  <c r="RAP44" i="25"/>
  <c r="RAO44" i="25"/>
  <c r="RAN44" i="25"/>
  <c r="RAM44" i="25"/>
  <c r="RAL44" i="25"/>
  <c r="RAK44" i="25"/>
  <c r="RAJ44" i="25"/>
  <c r="RAI44" i="25"/>
  <c r="RAH44" i="25"/>
  <c r="RAG44" i="25"/>
  <c r="RAF44" i="25"/>
  <c r="RAE44" i="25"/>
  <c r="RAD44" i="25"/>
  <c r="RAC44" i="25"/>
  <c r="RAB44" i="25"/>
  <c r="RAA44" i="25"/>
  <c r="QZZ44" i="25"/>
  <c r="QZY44" i="25"/>
  <c r="QZX44" i="25"/>
  <c r="QZW44" i="25"/>
  <c r="QZV44" i="25"/>
  <c r="QZU44" i="25"/>
  <c r="QZT44" i="25"/>
  <c r="QZS44" i="25"/>
  <c r="QZR44" i="25"/>
  <c r="QZQ44" i="25"/>
  <c r="QZP44" i="25"/>
  <c r="QZO44" i="25"/>
  <c r="QZN44" i="25"/>
  <c r="QZM44" i="25"/>
  <c r="QZL44" i="25"/>
  <c r="QZK44" i="25"/>
  <c r="QZJ44" i="25"/>
  <c r="QZI44" i="25"/>
  <c r="QZH44" i="25"/>
  <c r="QZG44" i="25"/>
  <c r="QZF44" i="25"/>
  <c r="QZE44" i="25"/>
  <c r="QZD44" i="25"/>
  <c r="QZC44" i="25"/>
  <c r="QZB44" i="25"/>
  <c r="QZA44" i="25"/>
  <c r="QYZ44" i="25"/>
  <c r="QYY44" i="25"/>
  <c r="QYX44" i="25"/>
  <c r="QYW44" i="25"/>
  <c r="QYV44" i="25"/>
  <c r="QYU44" i="25"/>
  <c r="QYT44" i="25"/>
  <c r="QYS44" i="25"/>
  <c r="QYR44" i="25"/>
  <c r="QYQ44" i="25"/>
  <c r="QYP44" i="25"/>
  <c r="QYO44" i="25"/>
  <c r="QYN44" i="25"/>
  <c r="QYM44" i="25"/>
  <c r="QYL44" i="25"/>
  <c r="QYK44" i="25"/>
  <c r="QYJ44" i="25"/>
  <c r="QYI44" i="25"/>
  <c r="QYH44" i="25"/>
  <c r="QYG44" i="25"/>
  <c r="QYF44" i="25"/>
  <c r="QYE44" i="25"/>
  <c r="QYD44" i="25"/>
  <c r="QYC44" i="25"/>
  <c r="QYB44" i="25"/>
  <c r="QYA44" i="25"/>
  <c r="QXZ44" i="25"/>
  <c r="QXY44" i="25"/>
  <c r="QXX44" i="25"/>
  <c r="QXW44" i="25"/>
  <c r="QXV44" i="25"/>
  <c r="QXU44" i="25"/>
  <c r="QXT44" i="25"/>
  <c r="QXS44" i="25"/>
  <c r="QXR44" i="25"/>
  <c r="QXQ44" i="25"/>
  <c r="QXP44" i="25"/>
  <c r="QXO44" i="25"/>
  <c r="QXN44" i="25"/>
  <c r="QXM44" i="25"/>
  <c r="QXL44" i="25"/>
  <c r="QXK44" i="25"/>
  <c r="QXJ44" i="25"/>
  <c r="QXI44" i="25"/>
  <c r="QXH44" i="25"/>
  <c r="QXG44" i="25"/>
  <c r="QXF44" i="25"/>
  <c r="QXE44" i="25"/>
  <c r="QXD44" i="25"/>
  <c r="QXC44" i="25"/>
  <c r="QXB44" i="25"/>
  <c r="QXA44" i="25"/>
  <c r="QWZ44" i="25"/>
  <c r="QWY44" i="25"/>
  <c r="QWX44" i="25"/>
  <c r="QWW44" i="25"/>
  <c r="QWV44" i="25"/>
  <c r="QWU44" i="25"/>
  <c r="QWT44" i="25"/>
  <c r="QWS44" i="25"/>
  <c r="QWR44" i="25"/>
  <c r="QWQ44" i="25"/>
  <c r="QWP44" i="25"/>
  <c r="QWO44" i="25"/>
  <c r="QWN44" i="25"/>
  <c r="QWM44" i="25"/>
  <c r="QWL44" i="25"/>
  <c r="QWK44" i="25"/>
  <c r="QWJ44" i="25"/>
  <c r="QWI44" i="25"/>
  <c r="QWH44" i="25"/>
  <c r="QWG44" i="25"/>
  <c r="QWF44" i="25"/>
  <c r="QWE44" i="25"/>
  <c r="QWD44" i="25"/>
  <c r="QWC44" i="25"/>
  <c r="QWB44" i="25"/>
  <c r="QWA44" i="25"/>
  <c r="QVZ44" i="25"/>
  <c r="QVY44" i="25"/>
  <c r="QVX44" i="25"/>
  <c r="QVW44" i="25"/>
  <c r="QVV44" i="25"/>
  <c r="QVU44" i="25"/>
  <c r="QVT44" i="25"/>
  <c r="QVS44" i="25"/>
  <c r="QVR44" i="25"/>
  <c r="QVQ44" i="25"/>
  <c r="QVP44" i="25"/>
  <c r="QVO44" i="25"/>
  <c r="QVN44" i="25"/>
  <c r="QVM44" i="25"/>
  <c r="QVL44" i="25"/>
  <c r="QVK44" i="25"/>
  <c r="QVJ44" i="25"/>
  <c r="QVI44" i="25"/>
  <c r="QVH44" i="25"/>
  <c r="QVG44" i="25"/>
  <c r="QVF44" i="25"/>
  <c r="QVE44" i="25"/>
  <c r="QVD44" i="25"/>
  <c r="QVC44" i="25"/>
  <c r="QVB44" i="25"/>
  <c r="QVA44" i="25"/>
  <c r="QUZ44" i="25"/>
  <c r="QUY44" i="25"/>
  <c r="QUX44" i="25"/>
  <c r="QUW44" i="25"/>
  <c r="QUV44" i="25"/>
  <c r="QUU44" i="25"/>
  <c r="QUT44" i="25"/>
  <c r="QUS44" i="25"/>
  <c r="QUR44" i="25"/>
  <c r="QUQ44" i="25"/>
  <c r="QUP44" i="25"/>
  <c r="QUO44" i="25"/>
  <c r="QUN44" i="25"/>
  <c r="QUM44" i="25"/>
  <c r="QUL44" i="25"/>
  <c r="QUK44" i="25"/>
  <c r="QUJ44" i="25"/>
  <c r="QUI44" i="25"/>
  <c r="QUH44" i="25"/>
  <c r="QUG44" i="25"/>
  <c r="QUF44" i="25"/>
  <c r="QUE44" i="25"/>
  <c r="QUD44" i="25"/>
  <c r="QUC44" i="25"/>
  <c r="QUB44" i="25"/>
  <c r="QUA44" i="25"/>
  <c r="QTZ44" i="25"/>
  <c r="QTY44" i="25"/>
  <c r="QTX44" i="25"/>
  <c r="QTW44" i="25"/>
  <c r="QTV44" i="25"/>
  <c r="QTU44" i="25"/>
  <c r="QTT44" i="25"/>
  <c r="QTS44" i="25"/>
  <c r="QTR44" i="25"/>
  <c r="QTQ44" i="25"/>
  <c r="QTP44" i="25"/>
  <c r="QTO44" i="25"/>
  <c r="QTN44" i="25"/>
  <c r="QTM44" i="25"/>
  <c r="QTL44" i="25"/>
  <c r="QTK44" i="25"/>
  <c r="QTJ44" i="25"/>
  <c r="QTI44" i="25"/>
  <c r="QTH44" i="25"/>
  <c r="QTG44" i="25"/>
  <c r="QTF44" i="25"/>
  <c r="QTE44" i="25"/>
  <c r="QTD44" i="25"/>
  <c r="QTC44" i="25"/>
  <c r="QTB44" i="25"/>
  <c r="QTA44" i="25"/>
  <c r="QSZ44" i="25"/>
  <c r="QSY44" i="25"/>
  <c r="QSX44" i="25"/>
  <c r="QSW44" i="25"/>
  <c r="QSV44" i="25"/>
  <c r="QSU44" i="25"/>
  <c r="QST44" i="25"/>
  <c r="QSS44" i="25"/>
  <c r="QSR44" i="25"/>
  <c r="QSQ44" i="25"/>
  <c r="QSP44" i="25"/>
  <c r="QSO44" i="25"/>
  <c r="QSN44" i="25"/>
  <c r="QSM44" i="25"/>
  <c r="QSL44" i="25"/>
  <c r="QSK44" i="25"/>
  <c r="QSJ44" i="25"/>
  <c r="QSI44" i="25"/>
  <c r="QSH44" i="25"/>
  <c r="QSG44" i="25"/>
  <c r="QSF44" i="25"/>
  <c r="QSE44" i="25"/>
  <c r="QSD44" i="25"/>
  <c r="QSC44" i="25"/>
  <c r="QSB44" i="25"/>
  <c r="QSA44" i="25"/>
  <c r="QRZ44" i="25"/>
  <c r="QRY44" i="25"/>
  <c r="QRX44" i="25"/>
  <c r="QRW44" i="25"/>
  <c r="QRV44" i="25"/>
  <c r="QRU44" i="25"/>
  <c r="QRT44" i="25"/>
  <c r="QRS44" i="25"/>
  <c r="QRR44" i="25"/>
  <c r="QRQ44" i="25"/>
  <c r="QRP44" i="25"/>
  <c r="QRO44" i="25"/>
  <c r="QRN44" i="25"/>
  <c r="QRM44" i="25"/>
  <c r="QRL44" i="25"/>
  <c r="QRK44" i="25"/>
  <c r="QRJ44" i="25"/>
  <c r="QRI44" i="25"/>
  <c r="QRH44" i="25"/>
  <c r="QRG44" i="25"/>
  <c r="QRF44" i="25"/>
  <c r="QRE44" i="25"/>
  <c r="QRD44" i="25"/>
  <c r="QRC44" i="25"/>
  <c r="QRB44" i="25"/>
  <c r="QRA44" i="25"/>
  <c r="QQZ44" i="25"/>
  <c r="QQY44" i="25"/>
  <c r="QQX44" i="25"/>
  <c r="QQW44" i="25"/>
  <c r="QQV44" i="25"/>
  <c r="QQU44" i="25"/>
  <c r="QQT44" i="25"/>
  <c r="QQS44" i="25"/>
  <c r="QQR44" i="25"/>
  <c r="QQQ44" i="25"/>
  <c r="QQP44" i="25"/>
  <c r="QQO44" i="25"/>
  <c r="QQN44" i="25"/>
  <c r="QQM44" i="25"/>
  <c r="QQL44" i="25"/>
  <c r="QQK44" i="25"/>
  <c r="QQJ44" i="25"/>
  <c r="QQI44" i="25"/>
  <c r="QQH44" i="25"/>
  <c r="QQG44" i="25"/>
  <c r="QQF44" i="25"/>
  <c r="QQE44" i="25"/>
  <c r="QQD44" i="25"/>
  <c r="QQC44" i="25"/>
  <c r="QQB44" i="25"/>
  <c r="QQA44" i="25"/>
  <c r="QPZ44" i="25"/>
  <c r="QPY44" i="25"/>
  <c r="QPX44" i="25"/>
  <c r="QPW44" i="25"/>
  <c r="QPV44" i="25"/>
  <c r="QPU44" i="25"/>
  <c r="QPT44" i="25"/>
  <c r="QPS44" i="25"/>
  <c r="QPR44" i="25"/>
  <c r="QPQ44" i="25"/>
  <c r="QPP44" i="25"/>
  <c r="QPO44" i="25"/>
  <c r="QPN44" i="25"/>
  <c r="QPM44" i="25"/>
  <c r="QPL44" i="25"/>
  <c r="QPK44" i="25"/>
  <c r="QPJ44" i="25"/>
  <c r="QPI44" i="25"/>
  <c r="QPH44" i="25"/>
  <c r="QPG44" i="25"/>
  <c r="QPF44" i="25"/>
  <c r="QPE44" i="25"/>
  <c r="QPD44" i="25"/>
  <c r="QPC44" i="25"/>
  <c r="QPB44" i="25"/>
  <c r="QPA44" i="25"/>
  <c r="QOZ44" i="25"/>
  <c r="QOY44" i="25"/>
  <c r="QOX44" i="25"/>
  <c r="QOW44" i="25"/>
  <c r="QOV44" i="25"/>
  <c r="QOU44" i="25"/>
  <c r="QOT44" i="25"/>
  <c r="QOS44" i="25"/>
  <c r="QOR44" i="25"/>
  <c r="QOQ44" i="25"/>
  <c r="QOP44" i="25"/>
  <c r="QOO44" i="25"/>
  <c r="QON44" i="25"/>
  <c r="QOM44" i="25"/>
  <c r="QOL44" i="25"/>
  <c r="QOK44" i="25"/>
  <c r="QOJ44" i="25"/>
  <c r="QOI44" i="25"/>
  <c r="QOH44" i="25"/>
  <c r="QOG44" i="25"/>
  <c r="QOF44" i="25"/>
  <c r="QOE44" i="25"/>
  <c r="QOD44" i="25"/>
  <c r="QOC44" i="25"/>
  <c r="QOB44" i="25"/>
  <c r="QOA44" i="25"/>
  <c r="QNZ44" i="25"/>
  <c r="QNY44" i="25"/>
  <c r="QNX44" i="25"/>
  <c r="QNW44" i="25"/>
  <c r="QNV44" i="25"/>
  <c r="QNU44" i="25"/>
  <c r="QNT44" i="25"/>
  <c r="QNS44" i="25"/>
  <c r="QNR44" i="25"/>
  <c r="QNQ44" i="25"/>
  <c r="QNP44" i="25"/>
  <c r="QNO44" i="25"/>
  <c r="QNN44" i="25"/>
  <c r="QNM44" i="25"/>
  <c r="QNL44" i="25"/>
  <c r="QNK44" i="25"/>
  <c r="QNJ44" i="25"/>
  <c r="QNI44" i="25"/>
  <c r="QNH44" i="25"/>
  <c r="QNG44" i="25"/>
  <c r="QNF44" i="25"/>
  <c r="QNE44" i="25"/>
  <c r="QND44" i="25"/>
  <c r="QNC44" i="25"/>
  <c r="QNB44" i="25"/>
  <c r="QNA44" i="25"/>
  <c r="QMZ44" i="25"/>
  <c r="QMY44" i="25"/>
  <c r="QMX44" i="25"/>
  <c r="QMW44" i="25"/>
  <c r="QMV44" i="25"/>
  <c r="QMU44" i="25"/>
  <c r="QMT44" i="25"/>
  <c r="QMS44" i="25"/>
  <c r="QMR44" i="25"/>
  <c r="QMQ44" i="25"/>
  <c r="QMP44" i="25"/>
  <c r="QMO44" i="25"/>
  <c r="QMN44" i="25"/>
  <c r="QMM44" i="25"/>
  <c r="QML44" i="25"/>
  <c r="QMK44" i="25"/>
  <c r="QMJ44" i="25"/>
  <c r="QMI44" i="25"/>
  <c r="QMH44" i="25"/>
  <c r="QMG44" i="25"/>
  <c r="QMF44" i="25"/>
  <c r="QME44" i="25"/>
  <c r="QMD44" i="25"/>
  <c r="QMC44" i="25"/>
  <c r="QMB44" i="25"/>
  <c r="QMA44" i="25"/>
  <c r="QLZ44" i="25"/>
  <c r="QLY44" i="25"/>
  <c r="QLX44" i="25"/>
  <c r="QLW44" i="25"/>
  <c r="QLV44" i="25"/>
  <c r="QLU44" i="25"/>
  <c r="QLT44" i="25"/>
  <c r="QLS44" i="25"/>
  <c r="QLR44" i="25"/>
  <c r="QLQ44" i="25"/>
  <c r="QLP44" i="25"/>
  <c r="QLO44" i="25"/>
  <c r="QLN44" i="25"/>
  <c r="QLM44" i="25"/>
  <c r="QLL44" i="25"/>
  <c r="QLK44" i="25"/>
  <c r="QLJ44" i="25"/>
  <c r="QLI44" i="25"/>
  <c r="QLH44" i="25"/>
  <c r="QLG44" i="25"/>
  <c r="QLF44" i="25"/>
  <c r="QLE44" i="25"/>
  <c r="QLD44" i="25"/>
  <c r="QLC44" i="25"/>
  <c r="QLB44" i="25"/>
  <c r="QLA44" i="25"/>
  <c r="QKZ44" i="25"/>
  <c r="QKY44" i="25"/>
  <c r="QKX44" i="25"/>
  <c r="QKW44" i="25"/>
  <c r="QKV44" i="25"/>
  <c r="QKU44" i="25"/>
  <c r="QKT44" i="25"/>
  <c r="QKS44" i="25"/>
  <c r="QKR44" i="25"/>
  <c r="QKQ44" i="25"/>
  <c r="QKP44" i="25"/>
  <c r="QKO44" i="25"/>
  <c r="QKN44" i="25"/>
  <c r="QKM44" i="25"/>
  <c r="QKL44" i="25"/>
  <c r="QKK44" i="25"/>
  <c r="QKJ44" i="25"/>
  <c r="QKI44" i="25"/>
  <c r="QKH44" i="25"/>
  <c r="QKG44" i="25"/>
  <c r="QKF44" i="25"/>
  <c r="QKE44" i="25"/>
  <c r="QKD44" i="25"/>
  <c r="QKC44" i="25"/>
  <c r="QKB44" i="25"/>
  <c r="QKA44" i="25"/>
  <c r="QJZ44" i="25"/>
  <c r="QJY44" i="25"/>
  <c r="QJX44" i="25"/>
  <c r="QJW44" i="25"/>
  <c r="QJV44" i="25"/>
  <c r="QJU44" i="25"/>
  <c r="QJT44" i="25"/>
  <c r="QJS44" i="25"/>
  <c r="QJR44" i="25"/>
  <c r="QJQ44" i="25"/>
  <c r="QJP44" i="25"/>
  <c r="QJO44" i="25"/>
  <c r="QJN44" i="25"/>
  <c r="QJM44" i="25"/>
  <c r="QJL44" i="25"/>
  <c r="QJK44" i="25"/>
  <c r="QJJ44" i="25"/>
  <c r="QJI44" i="25"/>
  <c r="QJH44" i="25"/>
  <c r="QJG44" i="25"/>
  <c r="QJF44" i="25"/>
  <c r="QJE44" i="25"/>
  <c r="QJD44" i="25"/>
  <c r="QJC44" i="25"/>
  <c r="QJB44" i="25"/>
  <c r="QJA44" i="25"/>
  <c r="QIZ44" i="25"/>
  <c r="QIY44" i="25"/>
  <c r="QIX44" i="25"/>
  <c r="QIW44" i="25"/>
  <c r="QIV44" i="25"/>
  <c r="QIU44" i="25"/>
  <c r="QIT44" i="25"/>
  <c r="QIS44" i="25"/>
  <c r="QIR44" i="25"/>
  <c r="QIQ44" i="25"/>
  <c r="QIP44" i="25"/>
  <c r="QIO44" i="25"/>
  <c r="QIN44" i="25"/>
  <c r="QIM44" i="25"/>
  <c r="QIL44" i="25"/>
  <c r="QIK44" i="25"/>
  <c r="QIJ44" i="25"/>
  <c r="QII44" i="25"/>
  <c r="QIH44" i="25"/>
  <c r="QIG44" i="25"/>
  <c r="QIF44" i="25"/>
  <c r="QIE44" i="25"/>
  <c r="QID44" i="25"/>
  <c r="QIC44" i="25"/>
  <c r="QIB44" i="25"/>
  <c r="QIA44" i="25"/>
  <c r="QHZ44" i="25"/>
  <c r="QHY44" i="25"/>
  <c r="QHX44" i="25"/>
  <c r="QHW44" i="25"/>
  <c r="QHV44" i="25"/>
  <c r="QHU44" i="25"/>
  <c r="QHT44" i="25"/>
  <c r="QHS44" i="25"/>
  <c r="QHR44" i="25"/>
  <c r="QHQ44" i="25"/>
  <c r="QHP44" i="25"/>
  <c r="QHO44" i="25"/>
  <c r="QHN44" i="25"/>
  <c r="QHM44" i="25"/>
  <c r="QHL44" i="25"/>
  <c r="QHK44" i="25"/>
  <c r="QHJ44" i="25"/>
  <c r="QHI44" i="25"/>
  <c r="QHH44" i="25"/>
  <c r="QHG44" i="25"/>
  <c r="QHF44" i="25"/>
  <c r="QHE44" i="25"/>
  <c r="QHD44" i="25"/>
  <c r="QHC44" i="25"/>
  <c r="QHB44" i="25"/>
  <c r="QHA44" i="25"/>
  <c r="QGZ44" i="25"/>
  <c r="QGY44" i="25"/>
  <c r="QGX44" i="25"/>
  <c r="QGW44" i="25"/>
  <c r="QGV44" i="25"/>
  <c r="QGU44" i="25"/>
  <c r="QGT44" i="25"/>
  <c r="QGS44" i="25"/>
  <c r="QGR44" i="25"/>
  <c r="QGQ44" i="25"/>
  <c r="QGP44" i="25"/>
  <c r="QGO44" i="25"/>
  <c r="QGN44" i="25"/>
  <c r="QGM44" i="25"/>
  <c r="QGL44" i="25"/>
  <c r="QGK44" i="25"/>
  <c r="QGJ44" i="25"/>
  <c r="QGI44" i="25"/>
  <c r="QGH44" i="25"/>
  <c r="QGG44" i="25"/>
  <c r="QGF44" i="25"/>
  <c r="QGE44" i="25"/>
  <c r="QGD44" i="25"/>
  <c r="QGC44" i="25"/>
  <c r="QGB44" i="25"/>
  <c r="QGA44" i="25"/>
  <c r="QFZ44" i="25"/>
  <c r="QFY44" i="25"/>
  <c r="QFX44" i="25"/>
  <c r="QFW44" i="25"/>
  <c r="QFV44" i="25"/>
  <c r="QFU44" i="25"/>
  <c r="QFT44" i="25"/>
  <c r="QFS44" i="25"/>
  <c r="QFR44" i="25"/>
  <c r="QFQ44" i="25"/>
  <c r="QFP44" i="25"/>
  <c r="QFO44" i="25"/>
  <c r="QFN44" i="25"/>
  <c r="QFM44" i="25"/>
  <c r="QFL44" i="25"/>
  <c r="QFK44" i="25"/>
  <c r="QFJ44" i="25"/>
  <c r="QFI44" i="25"/>
  <c r="QFH44" i="25"/>
  <c r="QFG44" i="25"/>
  <c r="QFF44" i="25"/>
  <c r="QFE44" i="25"/>
  <c r="QFD44" i="25"/>
  <c r="QFC44" i="25"/>
  <c r="QFB44" i="25"/>
  <c r="QFA44" i="25"/>
  <c r="QEZ44" i="25"/>
  <c r="QEY44" i="25"/>
  <c r="QEX44" i="25"/>
  <c r="QEW44" i="25"/>
  <c r="QEV44" i="25"/>
  <c r="QEU44" i="25"/>
  <c r="QET44" i="25"/>
  <c r="QES44" i="25"/>
  <c r="QER44" i="25"/>
  <c r="QEQ44" i="25"/>
  <c r="QEP44" i="25"/>
  <c r="QEO44" i="25"/>
  <c r="QEN44" i="25"/>
  <c r="QEM44" i="25"/>
  <c r="QEL44" i="25"/>
  <c r="QEK44" i="25"/>
  <c r="QEJ44" i="25"/>
  <c r="QEI44" i="25"/>
  <c r="QEH44" i="25"/>
  <c r="QEG44" i="25"/>
  <c r="QEF44" i="25"/>
  <c r="QEE44" i="25"/>
  <c r="QED44" i="25"/>
  <c r="QEC44" i="25"/>
  <c r="QEB44" i="25"/>
  <c r="QEA44" i="25"/>
  <c r="QDZ44" i="25"/>
  <c r="QDY44" i="25"/>
  <c r="QDX44" i="25"/>
  <c r="QDW44" i="25"/>
  <c r="QDV44" i="25"/>
  <c r="QDU44" i="25"/>
  <c r="QDT44" i="25"/>
  <c r="QDS44" i="25"/>
  <c r="QDR44" i="25"/>
  <c r="QDQ44" i="25"/>
  <c r="QDP44" i="25"/>
  <c r="QDO44" i="25"/>
  <c r="QDN44" i="25"/>
  <c r="QDM44" i="25"/>
  <c r="QDL44" i="25"/>
  <c r="QDK44" i="25"/>
  <c r="QDJ44" i="25"/>
  <c r="QDI44" i="25"/>
  <c r="QDH44" i="25"/>
  <c r="QDG44" i="25"/>
  <c r="QDF44" i="25"/>
  <c r="QDE44" i="25"/>
  <c r="QDD44" i="25"/>
  <c r="QDC44" i="25"/>
  <c r="QDB44" i="25"/>
  <c r="QDA44" i="25"/>
  <c r="QCZ44" i="25"/>
  <c r="QCY44" i="25"/>
  <c r="QCX44" i="25"/>
  <c r="QCW44" i="25"/>
  <c r="QCV44" i="25"/>
  <c r="QCU44" i="25"/>
  <c r="QCT44" i="25"/>
  <c r="QCS44" i="25"/>
  <c r="QCR44" i="25"/>
  <c r="QCQ44" i="25"/>
  <c r="QCP44" i="25"/>
  <c r="QCO44" i="25"/>
  <c r="QCN44" i="25"/>
  <c r="QCM44" i="25"/>
  <c r="QCL44" i="25"/>
  <c r="QCK44" i="25"/>
  <c r="QCJ44" i="25"/>
  <c r="QCI44" i="25"/>
  <c r="QCH44" i="25"/>
  <c r="QCG44" i="25"/>
  <c r="QCF44" i="25"/>
  <c r="QCE44" i="25"/>
  <c r="QCD44" i="25"/>
  <c r="QCC44" i="25"/>
  <c r="QCB44" i="25"/>
  <c r="QCA44" i="25"/>
  <c r="QBZ44" i="25"/>
  <c r="QBY44" i="25"/>
  <c r="QBX44" i="25"/>
  <c r="QBW44" i="25"/>
  <c r="QBV44" i="25"/>
  <c r="QBU44" i="25"/>
  <c r="QBT44" i="25"/>
  <c r="QBS44" i="25"/>
  <c r="QBR44" i="25"/>
  <c r="QBQ44" i="25"/>
  <c r="QBP44" i="25"/>
  <c r="QBO44" i="25"/>
  <c r="QBN44" i="25"/>
  <c r="QBM44" i="25"/>
  <c r="QBL44" i="25"/>
  <c r="QBK44" i="25"/>
  <c r="QBJ44" i="25"/>
  <c r="QBI44" i="25"/>
  <c r="QBH44" i="25"/>
  <c r="QBG44" i="25"/>
  <c r="QBF44" i="25"/>
  <c r="QBE44" i="25"/>
  <c r="QBD44" i="25"/>
  <c r="QBC44" i="25"/>
  <c r="QBB44" i="25"/>
  <c r="QBA44" i="25"/>
  <c r="QAZ44" i="25"/>
  <c r="QAY44" i="25"/>
  <c r="QAX44" i="25"/>
  <c r="QAW44" i="25"/>
  <c r="QAV44" i="25"/>
  <c r="QAU44" i="25"/>
  <c r="QAT44" i="25"/>
  <c r="QAS44" i="25"/>
  <c r="QAR44" i="25"/>
  <c r="QAQ44" i="25"/>
  <c r="QAP44" i="25"/>
  <c r="QAO44" i="25"/>
  <c r="QAN44" i="25"/>
  <c r="QAM44" i="25"/>
  <c r="QAL44" i="25"/>
  <c r="QAK44" i="25"/>
  <c r="QAJ44" i="25"/>
  <c r="QAI44" i="25"/>
  <c r="QAH44" i="25"/>
  <c r="QAG44" i="25"/>
  <c r="QAF44" i="25"/>
  <c r="QAE44" i="25"/>
  <c r="QAD44" i="25"/>
  <c r="QAC44" i="25"/>
  <c r="QAB44" i="25"/>
  <c r="QAA44" i="25"/>
  <c r="PZZ44" i="25"/>
  <c r="PZY44" i="25"/>
  <c r="PZX44" i="25"/>
  <c r="PZW44" i="25"/>
  <c r="PZV44" i="25"/>
  <c r="PZU44" i="25"/>
  <c r="PZT44" i="25"/>
  <c r="PZS44" i="25"/>
  <c r="PZR44" i="25"/>
  <c r="PZQ44" i="25"/>
  <c r="PZP44" i="25"/>
  <c r="PZO44" i="25"/>
  <c r="PZN44" i="25"/>
  <c r="PZM44" i="25"/>
  <c r="PZL44" i="25"/>
  <c r="PZK44" i="25"/>
  <c r="PZJ44" i="25"/>
  <c r="PZI44" i="25"/>
  <c r="PZH44" i="25"/>
  <c r="PZG44" i="25"/>
  <c r="PZF44" i="25"/>
  <c r="PZE44" i="25"/>
  <c r="PZD44" i="25"/>
  <c r="PZC44" i="25"/>
  <c r="PZB44" i="25"/>
  <c r="PZA44" i="25"/>
  <c r="PYZ44" i="25"/>
  <c r="PYY44" i="25"/>
  <c r="PYX44" i="25"/>
  <c r="PYW44" i="25"/>
  <c r="PYV44" i="25"/>
  <c r="PYU44" i="25"/>
  <c r="PYT44" i="25"/>
  <c r="PYS44" i="25"/>
  <c r="PYR44" i="25"/>
  <c r="PYQ44" i="25"/>
  <c r="PYP44" i="25"/>
  <c r="PYO44" i="25"/>
  <c r="PYN44" i="25"/>
  <c r="PYM44" i="25"/>
  <c r="PYL44" i="25"/>
  <c r="PYK44" i="25"/>
  <c r="PYJ44" i="25"/>
  <c r="PYI44" i="25"/>
  <c r="PYH44" i="25"/>
  <c r="PYG44" i="25"/>
  <c r="PYF44" i="25"/>
  <c r="PYE44" i="25"/>
  <c r="PYD44" i="25"/>
  <c r="PYC44" i="25"/>
  <c r="PYB44" i="25"/>
  <c r="PYA44" i="25"/>
  <c r="PXZ44" i="25"/>
  <c r="PXY44" i="25"/>
  <c r="PXX44" i="25"/>
  <c r="PXW44" i="25"/>
  <c r="PXV44" i="25"/>
  <c r="PXU44" i="25"/>
  <c r="PXT44" i="25"/>
  <c r="PXS44" i="25"/>
  <c r="PXR44" i="25"/>
  <c r="PXQ44" i="25"/>
  <c r="PXP44" i="25"/>
  <c r="PXO44" i="25"/>
  <c r="PXN44" i="25"/>
  <c r="PXM44" i="25"/>
  <c r="PXL44" i="25"/>
  <c r="PXK44" i="25"/>
  <c r="PXJ44" i="25"/>
  <c r="PXI44" i="25"/>
  <c r="PXH44" i="25"/>
  <c r="PXG44" i="25"/>
  <c r="PXF44" i="25"/>
  <c r="PXE44" i="25"/>
  <c r="PXD44" i="25"/>
  <c r="PXC44" i="25"/>
  <c r="PXB44" i="25"/>
  <c r="PXA44" i="25"/>
  <c r="PWZ44" i="25"/>
  <c r="PWY44" i="25"/>
  <c r="PWX44" i="25"/>
  <c r="PWW44" i="25"/>
  <c r="PWV44" i="25"/>
  <c r="PWU44" i="25"/>
  <c r="PWT44" i="25"/>
  <c r="PWS44" i="25"/>
  <c r="PWR44" i="25"/>
  <c r="PWQ44" i="25"/>
  <c r="PWP44" i="25"/>
  <c r="PWO44" i="25"/>
  <c r="PWN44" i="25"/>
  <c r="PWM44" i="25"/>
  <c r="PWL44" i="25"/>
  <c r="PWK44" i="25"/>
  <c r="PWJ44" i="25"/>
  <c r="PWI44" i="25"/>
  <c r="PWH44" i="25"/>
  <c r="PWG44" i="25"/>
  <c r="PWF44" i="25"/>
  <c r="PWE44" i="25"/>
  <c r="PWD44" i="25"/>
  <c r="PWC44" i="25"/>
  <c r="PWB44" i="25"/>
  <c r="PWA44" i="25"/>
  <c r="PVZ44" i="25"/>
  <c r="PVY44" i="25"/>
  <c r="PVX44" i="25"/>
  <c r="PVW44" i="25"/>
  <c r="PVV44" i="25"/>
  <c r="PVU44" i="25"/>
  <c r="PVT44" i="25"/>
  <c r="PVS44" i="25"/>
  <c r="PVR44" i="25"/>
  <c r="PVQ44" i="25"/>
  <c r="PVP44" i="25"/>
  <c r="PVO44" i="25"/>
  <c r="PVN44" i="25"/>
  <c r="PVM44" i="25"/>
  <c r="PVL44" i="25"/>
  <c r="PVK44" i="25"/>
  <c r="PVJ44" i="25"/>
  <c r="PVI44" i="25"/>
  <c r="PVH44" i="25"/>
  <c r="PVG44" i="25"/>
  <c r="PVF44" i="25"/>
  <c r="PVE44" i="25"/>
  <c r="PVD44" i="25"/>
  <c r="PVC44" i="25"/>
  <c r="PVB44" i="25"/>
  <c r="PVA44" i="25"/>
  <c r="PUZ44" i="25"/>
  <c r="PUY44" i="25"/>
  <c r="PUX44" i="25"/>
  <c r="PUW44" i="25"/>
  <c r="PUV44" i="25"/>
  <c r="PUU44" i="25"/>
  <c r="PUT44" i="25"/>
  <c r="PUS44" i="25"/>
  <c r="PUR44" i="25"/>
  <c r="PUQ44" i="25"/>
  <c r="PUP44" i="25"/>
  <c r="PUO44" i="25"/>
  <c r="PUN44" i="25"/>
  <c r="PUM44" i="25"/>
  <c r="PUL44" i="25"/>
  <c r="PUK44" i="25"/>
  <c r="PUJ44" i="25"/>
  <c r="PUI44" i="25"/>
  <c r="PUH44" i="25"/>
  <c r="PUG44" i="25"/>
  <c r="PUF44" i="25"/>
  <c r="PUE44" i="25"/>
  <c r="PUD44" i="25"/>
  <c r="PUC44" i="25"/>
  <c r="PUB44" i="25"/>
  <c r="PUA44" i="25"/>
  <c r="PTZ44" i="25"/>
  <c r="PTY44" i="25"/>
  <c r="PTX44" i="25"/>
  <c r="PTW44" i="25"/>
  <c r="PTV44" i="25"/>
  <c r="PTU44" i="25"/>
  <c r="PTT44" i="25"/>
  <c r="PTS44" i="25"/>
  <c r="PTR44" i="25"/>
  <c r="PTQ44" i="25"/>
  <c r="PTP44" i="25"/>
  <c r="PTO44" i="25"/>
  <c r="PTN44" i="25"/>
  <c r="PTM44" i="25"/>
  <c r="PTL44" i="25"/>
  <c r="PTK44" i="25"/>
  <c r="PTJ44" i="25"/>
  <c r="PTI44" i="25"/>
  <c r="PTH44" i="25"/>
  <c r="PTG44" i="25"/>
  <c r="PTF44" i="25"/>
  <c r="PTE44" i="25"/>
  <c r="PTD44" i="25"/>
  <c r="PTC44" i="25"/>
  <c r="PTB44" i="25"/>
  <c r="PTA44" i="25"/>
  <c r="PSZ44" i="25"/>
  <c r="PSY44" i="25"/>
  <c r="PSX44" i="25"/>
  <c r="PSW44" i="25"/>
  <c r="PSV44" i="25"/>
  <c r="PSU44" i="25"/>
  <c r="PST44" i="25"/>
  <c r="PSS44" i="25"/>
  <c r="PSR44" i="25"/>
  <c r="PSQ44" i="25"/>
  <c r="PSP44" i="25"/>
  <c r="PSO44" i="25"/>
  <c r="PSN44" i="25"/>
  <c r="PSM44" i="25"/>
  <c r="PSL44" i="25"/>
  <c r="PSK44" i="25"/>
  <c r="PSJ44" i="25"/>
  <c r="PSI44" i="25"/>
  <c r="PSH44" i="25"/>
  <c r="PSG44" i="25"/>
  <c r="PSF44" i="25"/>
  <c r="PSE44" i="25"/>
  <c r="PSD44" i="25"/>
  <c r="PSC44" i="25"/>
  <c r="PSB44" i="25"/>
  <c r="PSA44" i="25"/>
  <c r="PRZ44" i="25"/>
  <c r="PRY44" i="25"/>
  <c r="PRX44" i="25"/>
  <c r="PRW44" i="25"/>
  <c r="PRV44" i="25"/>
  <c r="PRU44" i="25"/>
  <c r="PRT44" i="25"/>
  <c r="PRS44" i="25"/>
  <c r="PRR44" i="25"/>
  <c r="PRQ44" i="25"/>
  <c r="PRP44" i="25"/>
  <c r="PRO44" i="25"/>
  <c r="PRN44" i="25"/>
  <c r="PRM44" i="25"/>
  <c r="PRL44" i="25"/>
  <c r="PRK44" i="25"/>
  <c r="PRJ44" i="25"/>
  <c r="PRI44" i="25"/>
  <c r="PRH44" i="25"/>
  <c r="PRG44" i="25"/>
  <c r="PRF44" i="25"/>
  <c r="PRE44" i="25"/>
  <c r="PRD44" i="25"/>
  <c r="PRC44" i="25"/>
  <c r="PRB44" i="25"/>
  <c r="PRA44" i="25"/>
  <c r="PQZ44" i="25"/>
  <c r="PQY44" i="25"/>
  <c r="PQX44" i="25"/>
  <c r="PQW44" i="25"/>
  <c r="PQV44" i="25"/>
  <c r="PQU44" i="25"/>
  <c r="PQT44" i="25"/>
  <c r="PQS44" i="25"/>
  <c r="PQR44" i="25"/>
  <c r="PQQ44" i="25"/>
  <c r="PQP44" i="25"/>
  <c r="PQO44" i="25"/>
  <c r="PQN44" i="25"/>
  <c r="PQM44" i="25"/>
  <c r="PQL44" i="25"/>
  <c r="PQK44" i="25"/>
  <c r="PQJ44" i="25"/>
  <c r="PQI44" i="25"/>
  <c r="PQH44" i="25"/>
  <c r="PQG44" i="25"/>
  <c r="PQF44" i="25"/>
  <c r="PQE44" i="25"/>
  <c r="PQD44" i="25"/>
  <c r="PQC44" i="25"/>
  <c r="PQB44" i="25"/>
  <c r="PQA44" i="25"/>
  <c r="PPZ44" i="25"/>
  <c r="PPY44" i="25"/>
  <c r="PPX44" i="25"/>
  <c r="PPW44" i="25"/>
  <c r="PPV44" i="25"/>
  <c r="PPU44" i="25"/>
  <c r="PPT44" i="25"/>
  <c r="PPS44" i="25"/>
  <c r="PPR44" i="25"/>
  <c r="PPQ44" i="25"/>
  <c r="PPP44" i="25"/>
  <c r="PPO44" i="25"/>
  <c r="PPN44" i="25"/>
  <c r="PPM44" i="25"/>
  <c r="PPL44" i="25"/>
  <c r="PPK44" i="25"/>
  <c r="PPJ44" i="25"/>
  <c r="PPI44" i="25"/>
  <c r="PPH44" i="25"/>
  <c r="PPG44" i="25"/>
  <c r="PPF44" i="25"/>
  <c r="PPE44" i="25"/>
  <c r="PPD44" i="25"/>
  <c r="PPC44" i="25"/>
  <c r="PPB44" i="25"/>
  <c r="PPA44" i="25"/>
  <c r="POZ44" i="25"/>
  <c r="POY44" i="25"/>
  <c r="POX44" i="25"/>
  <c r="POW44" i="25"/>
  <c r="POV44" i="25"/>
  <c r="POU44" i="25"/>
  <c r="POT44" i="25"/>
  <c r="POS44" i="25"/>
  <c r="POR44" i="25"/>
  <c r="POQ44" i="25"/>
  <c r="POP44" i="25"/>
  <c r="POO44" i="25"/>
  <c r="PON44" i="25"/>
  <c r="POM44" i="25"/>
  <c r="POL44" i="25"/>
  <c r="POK44" i="25"/>
  <c r="POJ44" i="25"/>
  <c r="POI44" i="25"/>
  <c r="POH44" i="25"/>
  <c r="POG44" i="25"/>
  <c r="POF44" i="25"/>
  <c r="POE44" i="25"/>
  <c r="POD44" i="25"/>
  <c r="POC44" i="25"/>
  <c r="POB44" i="25"/>
  <c r="POA44" i="25"/>
  <c r="PNZ44" i="25"/>
  <c r="PNY44" i="25"/>
  <c r="PNX44" i="25"/>
  <c r="PNW44" i="25"/>
  <c r="PNV44" i="25"/>
  <c r="PNU44" i="25"/>
  <c r="PNT44" i="25"/>
  <c r="PNS44" i="25"/>
  <c r="PNR44" i="25"/>
  <c r="PNQ44" i="25"/>
  <c r="PNP44" i="25"/>
  <c r="PNO44" i="25"/>
  <c r="PNN44" i="25"/>
  <c r="PNM44" i="25"/>
  <c r="PNL44" i="25"/>
  <c r="PNK44" i="25"/>
  <c r="PNJ44" i="25"/>
  <c r="PNI44" i="25"/>
  <c r="PNH44" i="25"/>
  <c r="PNG44" i="25"/>
  <c r="PNF44" i="25"/>
  <c r="PNE44" i="25"/>
  <c r="PND44" i="25"/>
  <c r="PNC44" i="25"/>
  <c r="PNB44" i="25"/>
  <c r="PNA44" i="25"/>
  <c r="PMZ44" i="25"/>
  <c r="PMY44" i="25"/>
  <c r="PMX44" i="25"/>
  <c r="PMW44" i="25"/>
  <c r="PMV44" i="25"/>
  <c r="PMU44" i="25"/>
  <c r="PMT44" i="25"/>
  <c r="PMS44" i="25"/>
  <c r="PMR44" i="25"/>
  <c r="PMQ44" i="25"/>
  <c r="PMP44" i="25"/>
  <c r="PMO44" i="25"/>
  <c r="PMN44" i="25"/>
  <c r="PMM44" i="25"/>
  <c r="PML44" i="25"/>
  <c r="PMK44" i="25"/>
  <c r="PMJ44" i="25"/>
  <c r="PMI44" i="25"/>
  <c r="PMH44" i="25"/>
  <c r="PMG44" i="25"/>
  <c r="PMF44" i="25"/>
  <c r="PME44" i="25"/>
  <c r="PMD44" i="25"/>
  <c r="PMC44" i="25"/>
  <c r="PMB44" i="25"/>
  <c r="PMA44" i="25"/>
  <c r="PLZ44" i="25"/>
  <c r="PLY44" i="25"/>
  <c r="PLX44" i="25"/>
  <c r="PLW44" i="25"/>
  <c r="PLV44" i="25"/>
  <c r="PLU44" i="25"/>
  <c r="PLT44" i="25"/>
  <c r="PLS44" i="25"/>
  <c r="PLR44" i="25"/>
  <c r="PLQ44" i="25"/>
  <c r="PLP44" i="25"/>
  <c r="PLO44" i="25"/>
  <c r="PLN44" i="25"/>
  <c r="PLM44" i="25"/>
  <c r="PLL44" i="25"/>
  <c r="PLK44" i="25"/>
  <c r="PLJ44" i="25"/>
  <c r="PLI44" i="25"/>
  <c r="PLH44" i="25"/>
  <c r="PLG44" i="25"/>
  <c r="PLF44" i="25"/>
  <c r="PLE44" i="25"/>
  <c r="PLD44" i="25"/>
  <c r="PLC44" i="25"/>
  <c r="PLB44" i="25"/>
  <c r="PLA44" i="25"/>
  <c r="PKZ44" i="25"/>
  <c r="PKY44" i="25"/>
  <c r="PKX44" i="25"/>
  <c r="PKW44" i="25"/>
  <c r="PKV44" i="25"/>
  <c r="PKU44" i="25"/>
  <c r="PKT44" i="25"/>
  <c r="PKS44" i="25"/>
  <c r="PKR44" i="25"/>
  <c r="PKQ44" i="25"/>
  <c r="PKP44" i="25"/>
  <c r="PKO44" i="25"/>
  <c r="PKN44" i="25"/>
  <c r="PKM44" i="25"/>
  <c r="PKL44" i="25"/>
  <c r="PKK44" i="25"/>
  <c r="PKJ44" i="25"/>
  <c r="PKI44" i="25"/>
  <c r="PKH44" i="25"/>
  <c r="PKG44" i="25"/>
  <c r="PKF44" i="25"/>
  <c r="PKE44" i="25"/>
  <c r="PKD44" i="25"/>
  <c r="PKC44" i="25"/>
  <c r="PKB44" i="25"/>
  <c r="PKA44" i="25"/>
  <c r="PJZ44" i="25"/>
  <c r="PJY44" i="25"/>
  <c r="PJX44" i="25"/>
  <c r="PJW44" i="25"/>
  <c r="PJV44" i="25"/>
  <c r="PJU44" i="25"/>
  <c r="PJT44" i="25"/>
  <c r="PJS44" i="25"/>
  <c r="PJR44" i="25"/>
  <c r="PJQ44" i="25"/>
  <c r="PJP44" i="25"/>
  <c r="PJO44" i="25"/>
  <c r="PJN44" i="25"/>
  <c r="PJM44" i="25"/>
  <c r="PJL44" i="25"/>
  <c r="PJK44" i="25"/>
  <c r="PJJ44" i="25"/>
  <c r="PJI44" i="25"/>
  <c r="PJH44" i="25"/>
  <c r="PJG44" i="25"/>
  <c r="PJF44" i="25"/>
  <c r="PJE44" i="25"/>
  <c r="PJD44" i="25"/>
  <c r="PJC44" i="25"/>
  <c r="PJB44" i="25"/>
  <c r="PJA44" i="25"/>
  <c r="PIZ44" i="25"/>
  <c r="PIY44" i="25"/>
  <c r="PIX44" i="25"/>
  <c r="PIW44" i="25"/>
  <c r="PIV44" i="25"/>
  <c r="PIU44" i="25"/>
  <c r="PIT44" i="25"/>
  <c r="PIS44" i="25"/>
  <c r="PIR44" i="25"/>
  <c r="PIQ44" i="25"/>
  <c r="PIP44" i="25"/>
  <c r="PIO44" i="25"/>
  <c r="PIN44" i="25"/>
  <c r="PIM44" i="25"/>
  <c r="PIL44" i="25"/>
  <c r="PIK44" i="25"/>
  <c r="PIJ44" i="25"/>
  <c r="PII44" i="25"/>
  <c r="PIH44" i="25"/>
  <c r="PIG44" i="25"/>
  <c r="PIF44" i="25"/>
  <c r="PIE44" i="25"/>
  <c r="PID44" i="25"/>
  <c r="PIC44" i="25"/>
  <c r="PIB44" i="25"/>
  <c r="PIA44" i="25"/>
  <c r="PHZ44" i="25"/>
  <c r="PHY44" i="25"/>
  <c r="PHX44" i="25"/>
  <c r="PHW44" i="25"/>
  <c r="PHV44" i="25"/>
  <c r="PHU44" i="25"/>
  <c r="PHT44" i="25"/>
  <c r="PHS44" i="25"/>
  <c r="PHR44" i="25"/>
  <c r="PHQ44" i="25"/>
  <c r="PHP44" i="25"/>
  <c r="PHO44" i="25"/>
  <c r="PHN44" i="25"/>
  <c r="PHM44" i="25"/>
  <c r="PHL44" i="25"/>
  <c r="PHK44" i="25"/>
  <c r="PHJ44" i="25"/>
  <c r="PHI44" i="25"/>
  <c r="PHH44" i="25"/>
  <c r="PHG44" i="25"/>
  <c r="PHF44" i="25"/>
  <c r="PHE44" i="25"/>
  <c r="PHD44" i="25"/>
  <c r="PHC44" i="25"/>
  <c r="PHB44" i="25"/>
  <c r="PHA44" i="25"/>
  <c r="PGZ44" i="25"/>
  <c r="PGY44" i="25"/>
  <c r="PGX44" i="25"/>
  <c r="PGW44" i="25"/>
  <c r="PGV44" i="25"/>
  <c r="PGU44" i="25"/>
  <c r="PGT44" i="25"/>
  <c r="PGS44" i="25"/>
  <c r="PGR44" i="25"/>
  <c r="PGQ44" i="25"/>
  <c r="PGP44" i="25"/>
  <c r="PGO44" i="25"/>
  <c r="PGN44" i="25"/>
  <c r="PGM44" i="25"/>
  <c r="PGL44" i="25"/>
  <c r="PGK44" i="25"/>
  <c r="PGJ44" i="25"/>
  <c r="PGI44" i="25"/>
  <c r="PGH44" i="25"/>
  <c r="PGG44" i="25"/>
  <c r="PGF44" i="25"/>
  <c r="PGE44" i="25"/>
  <c r="PGD44" i="25"/>
  <c r="PGC44" i="25"/>
  <c r="PGB44" i="25"/>
  <c r="PGA44" i="25"/>
  <c r="PFZ44" i="25"/>
  <c r="PFY44" i="25"/>
  <c r="PFX44" i="25"/>
  <c r="PFW44" i="25"/>
  <c r="PFV44" i="25"/>
  <c r="PFU44" i="25"/>
  <c r="PFT44" i="25"/>
  <c r="PFS44" i="25"/>
  <c r="PFR44" i="25"/>
  <c r="PFQ44" i="25"/>
  <c r="PFP44" i="25"/>
  <c r="PFO44" i="25"/>
  <c r="PFN44" i="25"/>
  <c r="PFM44" i="25"/>
  <c r="PFL44" i="25"/>
  <c r="PFK44" i="25"/>
  <c r="PFJ44" i="25"/>
  <c r="PFI44" i="25"/>
  <c r="PFH44" i="25"/>
  <c r="PFG44" i="25"/>
  <c r="PFF44" i="25"/>
  <c r="PFE44" i="25"/>
  <c r="PFD44" i="25"/>
  <c r="PFC44" i="25"/>
  <c r="PFB44" i="25"/>
  <c r="PFA44" i="25"/>
  <c r="PEZ44" i="25"/>
  <c r="PEY44" i="25"/>
  <c r="PEX44" i="25"/>
  <c r="PEW44" i="25"/>
  <c r="PEV44" i="25"/>
  <c r="PEU44" i="25"/>
  <c r="PET44" i="25"/>
  <c r="PES44" i="25"/>
  <c r="PER44" i="25"/>
  <c r="PEQ44" i="25"/>
  <c r="PEP44" i="25"/>
  <c r="PEO44" i="25"/>
  <c r="PEN44" i="25"/>
  <c r="PEM44" i="25"/>
  <c r="PEL44" i="25"/>
  <c r="PEK44" i="25"/>
  <c r="PEJ44" i="25"/>
  <c r="PEI44" i="25"/>
  <c r="PEH44" i="25"/>
  <c r="PEG44" i="25"/>
  <c r="PEF44" i="25"/>
  <c r="PEE44" i="25"/>
  <c r="PED44" i="25"/>
  <c r="PEC44" i="25"/>
  <c r="PEB44" i="25"/>
  <c r="PEA44" i="25"/>
  <c r="PDZ44" i="25"/>
  <c r="PDY44" i="25"/>
  <c r="PDX44" i="25"/>
  <c r="PDW44" i="25"/>
  <c r="PDV44" i="25"/>
  <c r="PDU44" i="25"/>
  <c r="PDT44" i="25"/>
  <c r="PDS44" i="25"/>
  <c r="PDR44" i="25"/>
  <c r="PDQ44" i="25"/>
  <c r="PDP44" i="25"/>
  <c r="PDO44" i="25"/>
  <c r="PDN44" i="25"/>
  <c r="PDM44" i="25"/>
  <c r="PDL44" i="25"/>
  <c r="PDK44" i="25"/>
  <c r="PDJ44" i="25"/>
  <c r="PDI44" i="25"/>
  <c r="PDH44" i="25"/>
  <c r="PDG44" i="25"/>
  <c r="PDF44" i="25"/>
  <c r="PDE44" i="25"/>
  <c r="PDD44" i="25"/>
  <c r="PDC44" i="25"/>
  <c r="PDB44" i="25"/>
  <c r="PDA44" i="25"/>
  <c r="PCZ44" i="25"/>
  <c r="PCY44" i="25"/>
  <c r="PCX44" i="25"/>
  <c r="PCW44" i="25"/>
  <c r="PCV44" i="25"/>
  <c r="PCU44" i="25"/>
  <c r="PCT44" i="25"/>
  <c r="PCS44" i="25"/>
  <c r="PCR44" i="25"/>
  <c r="PCQ44" i="25"/>
  <c r="PCP44" i="25"/>
  <c r="PCO44" i="25"/>
  <c r="PCN44" i="25"/>
  <c r="PCM44" i="25"/>
  <c r="PCL44" i="25"/>
  <c r="PCK44" i="25"/>
  <c r="PCJ44" i="25"/>
  <c r="PCI44" i="25"/>
  <c r="PCH44" i="25"/>
  <c r="PCG44" i="25"/>
  <c r="PCF44" i="25"/>
  <c r="PCE44" i="25"/>
  <c r="PCD44" i="25"/>
  <c r="PCC44" i="25"/>
  <c r="PCB44" i="25"/>
  <c r="PCA44" i="25"/>
  <c r="PBZ44" i="25"/>
  <c r="PBY44" i="25"/>
  <c r="PBX44" i="25"/>
  <c r="PBW44" i="25"/>
  <c r="PBV44" i="25"/>
  <c r="PBU44" i="25"/>
  <c r="PBT44" i="25"/>
  <c r="PBS44" i="25"/>
  <c r="PBR44" i="25"/>
  <c r="PBQ44" i="25"/>
  <c r="PBP44" i="25"/>
  <c r="PBO44" i="25"/>
  <c r="PBN44" i="25"/>
  <c r="PBM44" i="25"/>
  <c r="PBL44" i="25"/>
  <c r="PBK44" i="25"/>
  <c r="PBJ44" i="25"/>
  <c r="PBI44" i="25"/>
  <c r="PBH44" i="25"/>
  <c r="PBG44" i="25"/>
  <c r="PBF44" i="25"/>
  <c r="PBE44" i="25"/>
  <c r="PBD44" i="25"/>
  <c r="PBC44" i="25"/>
  <c r="PBB44" i="25"/>
  <c r="PBA44" i="25"/>
  <c r="PAZ44" i="25"/>
  <c r="PAY44" i="25"/>
  <c r="PAX44" i="25"/>
  <c r="PAW44" i="25"/>
  <c r="PAV44" i="25"/>
  <c r="PAU44" i="25"/>
  <c r="PAT44" i="25"/>
  <c r="PAS44" i="25"/>
  <c r="PAR44" i="25"/>
  <c r="PAQ44" i="25"/>
  <c r="PAP44" i="25"/>
  <c r="PAO44" i="25"/>
  <c r="PAN44" i="25"/>
  <c r="PAM44" i="25"/>
  <c r="PAL44" i="25"/>
  <c r="PAK44" i="25"/>
  <c r="PAJ44" i="25"/>
  <c r="PAI44" i="25"/>
  <c r="PAH44" i="25"/>
  <c r="PAG44" i="25"/>
  <c r="PAF44" i="25"/>
  <c r="PAE44" i="25"/>
  <c r="PAD44" i="25"/>
  <c r="PAC44" i="25"/>
  <c r="PAB44" i="25"/>
  <c r="PAA44" i="25"/>
  <c r="OZZ44" i="25"/>
  <c r="OZY44" i="25"/>
  <c r="OZX44" i="25"/>
  <c r="OZW44" i="25"/>
  <c r="OZV44" i="25"/>
  <c r="OZU44" i="25"/>
  <c r="OZT44" i="25"/>
  <c r="OZS44" i="25"/>
  <c r="OZR44" i="25"/>
  <c r="OZQ44" i="25"/>
  <c r="OZP44" i="25"/>
  <c r="OZO44" i="25"/>
  <c r="OZN44" i="25"/>
  <c r="OZM44" i="25"/>
  <c r="OZL44" i="25"/>
  <c r="OZK44" i="25"/>
  <c r="OZJ44" i="25"/>
  <c r="OZI44" i="25"/>
  <c r="OZH44" i="25"/>
  <c r="OZG44" i="25"/>
  <c r="OZF44" i="25"/>
  <c r="OZE44" i="25"/>
  <c r="OZD44" i="25"/>
  <c r="OZC44" i="25"/>
  <c r="OZB44" i="25"/>
  <c r="OZA44" i="25"/>
  <c r="OYZ44" i="25"/>
  <c r="OYY44" i="25"/>
  <c r="OYX44" i="25"/>
  <c r="OYW44" i="25"/>
  <c r="OYV44" i="25"/>
  <c r="OYU44" i="25"/>
  <c r="OYT44" i="25"/>
  <c r="OYS44" i="25"/>
  <c r="OYR44" i="25"/>
  <c r="OYQ44" i="25"/>
  <c r="OYP44" i="25"/>
  <c r="OYO44" i="25"/>
  <c r="OYN44" i="25"/>
  <c r="OYM44" i="25"/>
  <c r="OYL44" i="25"/>
  <c r="OYK44" i="25"/>
  <c r="OYJ44" i="25"/>
  <c r="OYI44" i="25"/>
  <c r="OYH44" i="25"/>
  <c r="OYG44" i="25"/>
  <c r="OYF44" i="25"/>
  <c r="OYE44" i="25"/>
  <c r="OYD44" i="25"/>
  <c r="OYC44" i="25"/>
  <c r="OYB44" i="25"/>
  <c r="OYA44" i="25"/>
  <c r="OXZ44" i="25"/>
  <c r="OXY44" i="25"/>
  <c r="OXX44" i="25"/>
  <c r="OXW44" i="25"/>
  <c r="OXV44" i="25"/>
  <c r="OXU44" i="25"/>
  <c r="OXT44" i="25"/>
  <c r="OXS44" i="25"/>
  <c r="OXR44" i="25"/>
  <c r="OXQ44" i="25"/>
  <c r="OXP44" i="25"/>
  <c r="OXO44" i="25"/>
  <c r="OXN44" i="25"/>
  <c r="OXM44" i="25"/>
  <c r="OXL44" i="25"/>
  <c r="OXK44" i="25"/>
  <c r="OXJ44" i="25"/>
  <c r="OXI44" i="25"/>
  <c r="OXH44" i="25"/>
  <c r="OXG44" i="25"/>
  <c r="OXF44" i="25"/>
  <c r="OXE44" i="25"/>
  <c r="OXD44" i="25"/>
  <c r="OXC44" i="25"/>
  <c r="OXB44" i="25"/>
  <c r="OXA44" i="25"/>
  <c r="OWZ44" i="25"/>
  <c r="OWY44" i="25"/>
  <c r="OWX44" i="25"/>
  <c r="OWW44" i="25"/>
  <c r="OWV44" i="25"/>
  <c r="OWU44" i="25"/>
  <c r="OWT44" i="25"/>
  <c r="OWS44" i="25"/>
  <c r="OWR44" i="25"/>
  <c r="OWQ44" i="25"/>
  <c r="OWP44" i="25"/>
  <c r="OWO44" i="25"/>
  <c r="OWN44" i="25"/>
  <c r="OWM44" i="25"/>
  <c r="OWL44" i="25"/>
  <c r="OWK44" i="25"/>
  <c r="OWJ44" i="25"/>
  <c r="OWI44" i="25"/>
  <c r="OWH44" i="25"/>
  <c r="OWG44" i="25"/>
  <c r="OWF44" i="25"/>
  <c r="OWE44" i="25"/>
  <c r="OWD44" i="25"/>
  <c r="OWC44" i="25"/>
  <c r="OWB44" i="25"/>
  <c r="OWA44" i="25"/>
  <c r="OVZ44" i="25"/>
  <c r="OVY44" i="25"/>
  <c r="OVX44" i="25"/>
  <c r="OVW44" i="25"/>
  <c r="OVV44" i="25"/>
  <c r="OVU44" i="25"/>
  <c r="OVT44" i="25"/>
  <c r="OVS44" i="25"/>
  <c r="OVR44" i="25"/>
  <c r="OVQ44" i="25"/>
  <c r="OVP44" i="25"/>
  <c r="OVO44" i="25"/>
  <c r="OVN44" i="25"/>
  <c r="OVM44" i="25"/>
  <c r="OVL44" i="25"/>
  <c r="OVK44" i="25"/>
  <c r="OVJ44" i="25"/>
  <c r="OVI44" i="25"/>
  <c r="OVH44" i="25"/>
  <c r="OVG44" i="25"/>
  <c r="OVF44" i="25"/>
  <c r="OVE44" i="25"/>
  <c r="OVD44" i="25"/>
  <c r="OVC44" i="25"/>
  <c r="OVB44" i="25"/>
  <c r="OVA44" i="25"/>
  <c r="OUZ44" i="25"/>
  <c r="OUY44" i="25"/>
  <c r="OUX44" i="25"/>
  <c r="OUW44" i="25"/>
  <c r="OUV44" i="25"/>
  <c r="OUU44" i="25"/>
  <c r="OUT44" i="25"/>
  <c r="OUS44" i="25"/>
  <c r="OUR44" i="25"/>
  <c r="OUQ44" i="25"/>
  <c r="OUP44" i="25"/>
  <c r="OUO44" i="25"/>
  <c r="OUN44" i="25"/>
  <c r="OUM44" i="25"/>
  <c r="OUL44" i="25"/>
  <c r="OUK44" i="25"/>
  <c r="OUJ44" i="25"/>
  <c r="OUI44" i="25"/>
  <c r="OUH44" i="25"/>
  <c r="OUG44" i="25"/>
  <c r="OUF44" i="25"/>
  <c r="OUE44" i="25"/>
  <c r="OUD44" i="25"/>
  <c r="OUC44" i="25"/>
  <c r="OUB44" i="25"/>
  <c r="OUA44" i="25"/>
  <c r="OTZ44" i="25"/>
  <c r="OTY44" i="25"/>
  <c r="OTX44" i="25"/>
  <c r="OTW44" i="25"/>
  <c r="OTV44" i="25"/>
  <c r="OTU44" i="25"/>
  <c r="OTT44" i="25"/>
  <c r="OTS44" i="25"/>
  <c r="OTR44" i="25"/>
  <c r="OTQ44" i="25"/>
  <c r="OTP44" i="25"/>
  <c r="OTO44" i="25"/>
  <c r="OTN44" i="25"/>
  <c r="OTM44" i="25"/>
  <c r="OTL44" i="25"/>
  <c r="OTK44" i="25"/>
  <c r="OTJ44" i="25"/>
  <c r="OTI44" i="25"/>
  <c r="OTH44" i="25"/>
  <c r="OTG44" i="25"/>
  <c r="OTF44" i="25"/>
  <c r="OTE44" i="25"/>
  <c r="OTD44" i="25"/>
  <c r="OTC44" i="25"/>
  <c r="OTB44" i="25"/>
  <c r="OTA44" i="25"/>
  <c r="OSZ44" i="25"/>
  <c r="OSY44" i="25"/>
  <c r="OSX44" i="25"/>
  <c r="OSW44" i="25"/>
  <c r="OSV44" i="25"/>
  <c r="OSU44" i="25"/>
  <c r="OST44" i="25"/>
  <c r="OSS44" i="25"/>
  <c r="OSR44" i="25"/>
  <c r="OSQ44" i="25"/>
  <c r="OSP44" i="25"/>
  <c r="OSO44" i="25"/>
  <c r="OSN44" i="25"/>
  <c r="OSM44" i="25"/>
  <c r="OSL44" i="25"/>
  <c r="OSK44" i="25"/>
  <c r="OSJ44" i="25"/>
  <c r="OSI44" i="25"/>
  <c r="OSH44" i="25"/>
  <c r="OSG44" i="25"/>
  <c r="OSF44" i="25"/>
  <c r="OSE44" i="25"/>
  <c r="OSD44" i="25"/>
  <c r="OSC44" i="25"/>
  <c r="OSB44" i="25"/>
  <c r="OSA44" i="25"/>
  <c r="ORZ44" i="25"/>
  <c r="ORY44" i="25"/>
  <c r="ORX44" i="25"/>
  <c r="ORW44" i="25"/>
  <c r="ORV44" i="25"/>
  <c r="ORU44" i="25"/>
  <c r="ORT44" i="25"/>
  <c r="ORS44" i="25"/>
  <c r="ORR44" i="25"/>
  <c r="ORQ44" i="25"/>
  <c r="ORP44" i="25"/>
  <c r="ORO44" i="25"/>
  <c r="ORN44" i="25"/>
  <c r="ORM44" i="25"/>
  <c r="ORL44" i="25"/>
  <c r="ORK44" i="25"/>
  <c r="ORJ44" i="25"/>
  <c r="ORI44" i="25"/>
  <c r="ORH44" i="25"/>
  <c r="ORG44" i="25"/>
  <c r="ORF44" i="25"/>
  <c r="ORE44" i="25"/>
  <c r="ORD44" i="25"/>
  <c r="ORC44" i="25"/>
  <c r="ORB44" i="25"/>
  <c r="ORA44" i="25"/>
  <c r="OQZ44" i="25"/>
  <c r="OQY44" i="25"/>
  <c r="OQX44" i="25"/>
  <c r="OQW44" i="25"/>
  <c r="OQV44" i="25"/>
  <c r="OQU44" i="25"/>
  <c r="OQT44" i="25"/>
  <c r="OQS44" i="25"/>
  <c r="OQR44" i="25"/>
  <c r="OQQ44" i="25"/>
  <c r="OQP44" i="25"/>
  <c r="OQO44" i="25"/>
  <c r="OQN44" i="25"/>
  <c r="OQM44" i="25"/>
  <c r="OQL44" i="25"/>
  <c r="OQK44" i="25"/>
  <c r="OQJ44" i="25"/>
  <c r="OQI44" i="25"/>
  <c r="OQH44" i="25"/>
  <c r="OQG44" i="25"/>
  <c r="OQF44" i="25"/>
  <c r="OQE44" i="25"/>
  <c r="OQD44" i="25"/>
  <c r="OQC44" i="25"/>
  <c r="OQB44" i="25"/>
  <c r="OQA44" i="25"/>
  <c r="OPZ44" i="25"/>
  <c r="OPY44" i="25"/>
  <c r="OPX44" i="25"/>
  <c r="OPW44" i="25"/>
  <c r="OPV44" i="25"/>
  <c r="OPU44" i="25"/>
  <c r="OPT44" i="25"/>
  <c r="OPS44" i="25"/>
  <c r="OPR44" i="25"/>
  <c r="OPQ44" i="25"/>
  <c r="OPP44" i="25"/>
  <c r="OPO44" i="25"/>
  <c r="OPN44" i="25"/>
  <c r="OPM44" i="25"/>
  <c r="OPL44" i="25"/>
  <c r="OPK44" i="25"/>
  <c r="OPJ44" i="25"/>
  <c r="OPI44" i="25"/>
  <c r="OPH44" i="25"/>
  <c r="OPG44" i="25"/>
  <c r="OPF44" i="25"/>
  <c r="OPE44" i="25"/>
  <c r="OPD44" i="25"/>
  <c r="OPC44" i="25"/>
  <c r="OPB44" i="25"/>
  <c r="OPA44" i="25"/>
  <c r="OOZ44" i="25"/>
  <c r="OOY44" i="25"/>
  <c r="OOX44" i="25"/>
  <c r="OOW44" i="25"/>
  <c r="OOV44" i="25"/>
  <c r="OOU44" i="25"/>
  <c r="OOT44" i="25"/>
  <c r="OOS44" i="25"/>
  <c r="OOR44" i="25"/>
  <c r="OOQ44" i="25"/>
  <c r="OOP44" i="25"/>
  <c r="OOO44" i="25"/>
  <c r="OON44" i="25"/>
  <c r="OOM44" i="25"/>
  <c r="OOL44" i="25"/>
  <c r="OOK44" i="25"/>
  <c r="OOJ44" i="25"/>
  <c r="OOI44" i="25"/>
  <c r="OOH44" i="25"/>
  <c r="OOG44" i="25"/>
  <c r="OOF44" i="25"/>
  <c r="OOE44" i="25"/>
  <c r="OOD44" i="25"/>
  <c r="OOC44" i="25"/>
  <c r="OOB44" i="25"/>
  <c r="OOA44" i="25"/>
  <c r="ONZ44" i="25"/>
  <c r="ONY44" i="25"/>
  <c r="ONX44" i="25"/>
  <c r="ONW44" i="25"/>
  <c r="ONV44" i="25"/>
  <c r="ONU44" i="25"/>
  <c r="ONT44" i="25"/>
  <c r="ONS44" i="25"/>
  <c r="ONR44" i="25"/>
  <c r="ONQ44" i="25"/>
  <c r="ONP44" i="25"/>
  <c r="ONO44" i="25"/>
  <c r="ONN44" i="25"/>
  <c r="ONM44" i="25"/>
  <c r="ONL44" i="25"/>
  <c r="ONK44" i="25"/>
  <c r="ONJ44" i="25"/>
  <c r="ONI44" i="25"/>
  <c r="ONH44" i="25"/>
  <c r="ONG44" i="25"/>
  <c r="ONF44" i="25"/>
  <c r="ONE44" i="25"/>
  <c r="OND44" i="25"/>
  <c r="ONC44" i="25"/>
  <c r="ONB44" i="25"/>
  <c r="ONA44" i="25"/>
  <c r="OMZ44" i="25"/>
  <c r="OMY44" i="25"/>
  <c r="OMX44" i="25"/>
  <c r="OMW44" i="25"/>
  <c r="OMV44" i="25"/>
  <c r="OMU44" i="25"/>
  <c r="OMT44" i="25"/>
  <c r="OMS44" i="25"/>
  <c r="OMR44" i="25"/>
  <c r="OMQ44" i="25"/>
  <c r="OMP44" i="25"/>
  <c r="OMO44" i="25"/>
  <c r="OMN44" i="25"/>
  <c r="OMM44" i="25"/>
  <c r="OML44" i="25"/>
  <c r="OMK44" i="25"/>
  <c r="OMJ44" i="25"/>
  <c r="OMI44" i="25"/>
  <c r="OMH44" i="25"/>
  <c r="OMG44" i="25"/>
  <c r="OMF44" i="25"/>
  <c r="OME44" i="25"/>
  <c r="OMD44" i="25"/>
  <c r="OMC44" i="25"/>
  <c r="OMB44" i="25"/>
  <c r="OMA44" i="25"/>
  <c r="OLZ44" i="25"/>
  <c r="OLY44" i="25"/>
  <c r="OLX44" i="25"/>
  <c r="OLW44" i="25"/>
  <c r="OLV44" i="25"/>
  <c r="OLU44" i="25"/>
  <c r="OLT44" i="25"/>
  <c r="OLS44" i="25"/>
  <c r="OLR44" i="25"/>
  <c r="OLQ44" i="25"/>
  <c r="OLP44" i="25"/>
  <c r="OLO44" i="25"/>
  <c r="OLN44" i="25"/>
  <c r="OLM44" i="25"/>
  <c r="OLL44" i="25"/>
  <c r="OLK44" i="25"/>
  <c r="OLJ44" i="25"/>
  <c r="OLI44" i="25"/>
  <c r="OLH44" i="25"/>
  <c r="OLG44" i="25"/>
  <c r="OLF44" i="25"/>
  <c r="OLE44" i="25"/>
  <c r="OLD44" i="25"/>
  <c r="OLC44" i="25"/>
  <c r="OLB44" i="25"/>
  <c r="OLA44" i="25"/>
  <c r="OKZ44" i="25"/>
  <c r="OKY44" i="25"/>
  <c r="OKX44" i="25"/>
  <c r="OKW44" i="25"/>
  <c r="OKV44" i="25"/>
  <c r="OKU44" i="25"/>
  <c r="OKT44" i="25"/>
  <c r="OKS44" i="25"/>
  <c r="OKR44" i="25"/>
  <c r="OKQ44" i="25"/>
  <c r="OKP44" i="25"/>
  <c r="OKO44" i="25"/>
  <c r="OKN44" i="25"/>
  <c r="OKM44" i="25"/>
  <c r="OKL44" i="25"/>
  <c r="OKK44" i="25"/>
  <c r="OKJ44" i="25"/>
  <c r="OKI44" i="25"/>
  <c r="OKH44" i="25"/>
  <c r="OKG44" i="25"/>
  <c r="OKF44" i="25"/>
  <c r="OKE44" i="25"/>
  <c r="OKD44" i="25"/>
  <c r="OKC44" i="25"/>
  <c r="OKB44" i="25"/>
  <c r="OKA44" i="25"/>
  <c r="OJZ44" i="25"/>
  <c r="OJY44" i="25"/>
  <c r="OJX44" i="25"/>
  <c r="OJW44" i="25"/>
  <c r="OJV44" i="25"/>
  <c r="OJU44" i="25"/>
  <c r="OJT44" i="25"/>
  <c r="OJS44" i="25"/>
  <c r="OJR44" i="25"/>
  <c r="OJQ44" i="25"/>
  <c r="OJP44" i="25"/>
  <c r="OJO44" i="25"/>
  <c r="OJN44" i="25"/>
  <c r="OJM44" i="25"/>
  <c r="OJL44" i="25"/>
  <c r="OJK44" i="25"/>
  <c r="OJJ44" i="25"/>
  <c r="OJI44" i="25"/>
  <c r="OJH44" i="25"/>
  <c r="OJG44" i="25"/>
  <c r="OJF44" i="25"/>
  <c r="OJE44" i="25"/>
  <c r="OJD44" i="25"/>
  <c r="OJC44" i="25"/>
  <c r="OJB44" i="25"/>
  <c r="OJA44" i="25"/>
  <c r="OIZ44" i="25"/>
  <c r="OIY44" i="25"/>
  <c r="OIX44" i="25"/>
  <c r="OIW44" i="25"/>
  <c r="OIV44" i="25"/>
  <c r="OIU44" i="25"/>
  <c r="OIT44" i="25"/>
  <c r="OIS44" i="25"/>
  <c r="OIR44" i="25"/>
  <c r="OIQ44" i="25"/>
  <c r="OIP44" i="25"/>
  <c r="OIO44" i="25"/>
  <c r="OIN44" i="25"/>
  <c r="OIM44" i="25"/>
  <c r="OIL44" i="25"/>
  <c r="OIK44" i="25"/>
  <c r="OIJ44" i="25"/>
  <c r="OII44" i="25"/>
  <c r="OIH44" i="25"/>
  <c r="OIG44" i="25"/>
  <c r="OIF44" i="25"/>
  <c r="OIE44" i="25"/>
  <c r="OID44" i="25"/>
  <c r="OIC44" i="25"/>
  <c r="OIB44" i="25"/>
  <c r="OIA44" i="25"/>
  <c r="OHZ44" i="25"/>
  <c r="OHY44" i="25"/>
  <c r="OHX44" i="25"/>
  <c r="OHW44" i="25"/>
  <c r="OHV44" i="25"/>
  <c r="OHU44" i="25"/>
  <c r="OHT44" i="25"/>
  <c r="OHS44" i="25"/>
  <c r="OHR44" i="25"/>
  <c r="OHQ44" i="25"/>
  <c r="OHP44" i="25"/>
  <c r="OHO44" i="25"/>
  <c r="OHN44" i="25"/>
  <c r="OHM44" i="25"/>
  <c r="OHL44" i="25"/>
  <c r="OHK44" i="25"/>
  <c r="OHJ44" i="25"/>
  <c r="OHI44" i="25"/>
  <c r="OHH44" i="25"/>
  <c r="OHG44" i="25"/>
  <c r="OHF44" i="25"/>
  <c r="OHE44" i="25"/>
  <c r="OHD44" i="25"/>
  <c r="OHC44" i="25"/>
  <c r="OHB44" i="25"/>
  <c r="OHA44" i="25"/>
  <c r="OGZ44" i="25"/>
  <c r="OGY44" i="25"/>
  <c r="OGX44" i="25"/>
  <c r="OGW44" i="25"/>
  <c r="OGV44" i="25"/>
  <c r="OGU44" i="25"/>
  <c r="OGT44" i="25"/>
  <c r="OGS44" i="25"/>
  <c r="OGR44" i="25"/>
  <c r="OGQ44" i="25"/>
  <c r="OGP44" i="25"/>
  <c r="OGO44" i="25"/>
  <c r="OGN44" i="25"/>
  <c r="OGM44" i="25"/>
  <c r="OGL44" i="25"/>
  <c r="OGK44" i="25"/>
  <c r="OGJ44" i="25"/>
  <c r="OGI44" i="25"/>
  <c r="OGH44" i="25"/>
  <c r="OGG44" i="25"/>
  <c r="OGF44" i="25"/>
  <c r="OGE44" i="25"/>
  <c r="OGD44" i="25"/>
  <c r="OGC44" i="25"/>
  <c r="OGB44" i="25"/>
  <c r="OGA44" i="25"/>
  <c r="OFZ44" i="25"/>
  <c r="OFY44" i="25"/>
  <c r="OFX44" i="25"/>
  <c r="OFW44" i="25"/>
  <c r="OFV44" i="25"/>
  <c r="OFU44" i="25"/>
  <c r="OFT44" i="25"/>
  <c r="OFS44" i="25"/>
  <c r="OFR44" i="25"/>
  <c r="OFQ44" i="25"/>
  <c r="OFP44" i="25"/>
  <c r="OFO44" i="25"/>
  <c r="OFN44" i="25"/>
  <c r="OFM44" i="25"/>
  <c r="OFL44" i="25"/>
  <c r="OFK44" i="25"/>
  <c r="OFJ44" i="25"/>
  <c r="OFI44" i="25"/>
  <c r="OFH44" i="25"/>
  <c r="OFG44" i="25"/>
  <c r="OFF44" i="25"/>
  <c r="OFE44" i="25"/>
  <c r="OFD44" i="25"/>
  <c r="OFC44" i="25"/>
  <c r="OFB44" i="25"/>
  <c r="OFA44" i="25"/>
  <c r="OEZ44" i="25"/>
  <c r="OEY44" i="25"/>
  <c r="OEX44" i="25"/>
  <c r="OEW44" i="25"/>
  <c r="OEV44" i="25"/>
  <c r="OEU44" i="25"/>
  <c r="OET44" i="25"/>
  <c r="OES44" i="25"/>
  <c r="OER44" i="25"/>
  <c r="OEQ44" i="25"/>
  <c r="OEP44" i="25"/>
  <c r="OEO44" i="25"/>
  <c r="OEN44" i="25"/>
  <c r="OEM44" i="25"/>
  <c r="OEL44" i="25"/>
  <c r="OEK44" i="25"/>
  <c r="OEJ44" i="25"/>
  <c r="OEI44" i="25"/>
  <c r="OEH44" i="25"/>
  <c r="OEG44" i="25"/>
  <c r="OEF44" i="25"/>
  <c r="OEE44" i="25"/>
  <c r="OED44" i="25"/>
  <c r="OEC44" i="25"/>
  <c r="OEB44" i="25"/>
  <c r="OEA44" i="25"/>
  <c r="ODZ44" i="25"/>
  <c r="ODY44" i="25"/>
  <c r="ODX44" i="25"/>
  <c r="ODW44" i="25"/>
  <c r="ODV44" i="25"/>
  <c r="ODU44" i="25"/>
  <c r="ODT44" i="25"/>
  <c r="ODS44" i="25"/>
  <c r="ODR44" i="25"/>
  <c r="ODQ44" i="25"/>
  <c r="ODP44" i="25"/>
  <c r="ODO44" i="25"/>
  <c r="ODN44" i="25"/>
  <c r="ODM44" i="25"/>
  <c r="ODL44" i="25"/>
  <c r="ODK44" i="25"/>
  <c r="ODJ44" i="25"/>
  <c r="ODI44" i="25"/>
  <c r="ODH44" i="25"/>
  <c r="ODG44" i="25"/>
  <c r="ODF44" i="25"/>
  <c r="ODE44" i="25"/>
  <c r="ODD44" i="25"/>
  <c r="ODC44" i="25"/>
  <c r="ODB44" i="25"/>
  <c r="ODA44" i="25"/>
  <c r="OCZ44" i="25"/>
  <c r="OCY44" i="25"/>
  <c r="OCX44" i="25"/>
  <c r="OCW44" i="25"/>
  <c r="OCV44" i="25"/>
  <c r="OCU44" i="25"/>
  <c r="OCT44" i="25"/>
  <c r="OCS44" i="25"/>
  <c r="OCR44" i="25"/>
  <c r="OCQ44" i="25"/>
  <c r="OCP44" i="25"/>
  <c r="OCO44" i="25"/>
  <c r="OCN44" i="25"/>
  <c r="OCM44" i="25"/>
  <c r="OCL44" i="25"/>
  <c r="OCK44" i="25"/>
  <c r="OCJ44" i="25"/>
  <c r="OCI44" i="25"/>
  <c r="OCH44" i="25"/>
  <c r="OCG44" i="25"/>
  <c r="OCF44" i="25"/>
  <c r="OCE44" i="25"/>
  <c r="OCD44" i="25"/>
  <c r="OCC44" i="25"/>
  <c r="OCB44" i="25"/>
  <c r="OCA44" i="25"/>
  <c r="OBZ44" i="25"/>
  <c r="OBY44" i="25"/>
  <c r="OBX44" i="25"/>
  <c r="OBW44" i="25"/>
  <c r="OBV44" i="25"/>
  <c r="OBU44" i="25"/>
  <c r="OBT44" i="25"/>
  <c r="OBS44" i="25"/>
  <c r="OBR44" i="25"/>
  <c r="OBQ44" i="25"/>
  <c r="OBP44" i="25"/>
  <c r="OBO44" i="25"/>
  <c r="OBN44" i="25"/>
  <c r="OBM44" i="25"/>
  <c r="OBL44" i="25"/>
  <c r="OBK44" i="25"/>
  <c r="OBJ44" i="25"/>
  <c r="OBI44" i="25"/>
  <c r="OBH44" i="25"/>
  <c r="OBG44" i="25"/>
  <c r="OBF44" i="25"/>
  <c r="OBE44" i="25"/>
  <c r="OBD44" i="25"/>
  <c r="OBC44" i="25"/>
  <c r="OBB44" i="25"/>
  <c r="OBA44" i="25"/>
  <c r="OAZ44" i="25"/>
  <c r="OAY44" i="25"/>
  <c r="OAX44" i="25"/>
  <c r="OAW44" i="25"/>
  <c r="OAV44" i="25"/>
  <c r="OAU44" i="25"/>
  <c r="OAT44" i="25"/>
  <c r="OAS44" i="25"/>
  <c r="OAR44" i="25"/>
  <c r="OAQ44" i="25"/>
  <c r="OAP44" i="25"/>
  <c r="OAO44" i="25"/>
  <c r="OAN44" i="25"/>
  <c r="OAM44" i="25"/>
  <c r="OAL44" i="25"/>
  <c r="OAK44" i="25"/>
  <c r="OAJ44" i="25"/>
  <c r="OAI44" i="25"/>
  <c r="OAH44" i="25"/>
  <c r="OAG44" i="25"/>
  <c r="OAF44" i="25"/>
  <c r="OAE44" i="25"/>
  <c r="OAD44" i="25"/>
  <c r="OAC44" i="25"/>
  <c r="OAB44" i="25"/>
  <c r="OAA44" i="25"/>
  <c r="NZZ44" i="25"/>
  <c r="NZY44" i="25"/>
  <c r="NZX44" i="25"/>
  <c r="NZW44" i="25"/>
  <c r="NZV44" i="25"/>
  <c r="NZU44" i="25"/>
  <c r="NZT44" i="25"/>
  <c r="NZS44" i="25"/>
  <c r="NZR44" i="25"/>
  <c r="NZQ44" i="25"/>
  <c r="NZP44" i="25"/>
  <c r="NZO44" i="25"/>
  <c r="NZN44" i="25"/>
  <c r="NZM44" i="25"/>
  <c r="NZL44" i="25"/>
  <c r="NZK44" i="25"/>
  <c r="NZJ44" i="25"/>
  <c r="NZI44" i="25"/>
  <c r="NZH44" i="25"/>
  <c r="NZG44" i="25"/>
  <c r="NZF44" i="25"/>
  <c r="NZE44" i="25"/>
  <c r="NZD44" i="25"/>
  <c r="NZC44" i="25"/>
  <c r="NZB44" i="25"/>
  <c r="NZA44" i="25"/>
  <c r="NYZ44" i="25"/>
  <c r="NYY44" i="25"/>
  <c r="NYX44" i="25"/>
  <c r="NYW44" i="25"/>
  <c r="NYV44" i="25"/>
  <c r="NYU44" i="25"/>
  <c r="NYT44" i="25"/>
  <c r="NYS44" i="25"/>
  <c r="NYR44" i="25"/>
  <c r="NYQ44" i="25"/>
  <c r="NYP44" i="25"/>
  <c r="NYO44" i="25"/>
  <c r="NYN44" i="25"/>
  <c r="NYM44" i="25"/>
  <c r="NYL44" i="25"/>
  <c r="NYK44" i="25"/>
  <c r="NYJ44" i="25"/>
  <c r="NYI44" i="25"/>
  <c r="NYH44" i="25"/>
  <c r="NYG44" i="25"/>
  <c r="NYF44" i="25"/>
  <c r="NYE44" i="25"/>
  <c r="NYD44" i="25"/>
  <c r="NYC44" i="25"/>
  <c r="NYB44" i="25"/>
  <c r="NYA44" i="25"/>
  <c r="NXZ44" i="25"/>
  <c r="NXY44" i="25"/>
  <c r="NXX44" i="25"/>
  <c r="NXW44" i="25"/>
  <c r="NXV44" i="25"/>
  <c r="NXU44" i="25"/>
  <c r="NXT44" i="25"/>
  <c r="NXS44" i="25"/>
  <c r="NXR44" i="25"/>
  <c r="NXQ44" i="25"/>
  <c r="NXP44" i="25"/>
  <c r="NXO44" i="25"/>
  <c r="NXN44" i="25"/>
  <c r="NXM44" i="25"/>
  <c r="NXL44" i="25"/>
  <c r="NXK44" i="25"/>
  <c r="NXJ44" i="25"/>
  <c r="NXI44" i="25"/>
  <c r="NXH44" i="25"/>
  <c r="NXG44" i="25"/>
  <c r="NXF44" i="25"/>
  <c r="NXE44" i="25"/>
  <c r="NXD44" i="25"/>
  <c r="NXC44" i="25"/>
  <c r="NXB44" i="25"/>
  <c r="NXA44" i="25"/>
  <c r="NWZ44" i="25"/>
  <c r="NWY44" i="25"/>
  <c r="NWX44" i="25"/>
  <c r="NWW44" i="25"/>
  <c r="NWV44" i="25"/>
  <c r="NWU44" i="25"/>
  <c r="NWT44" i="25"/>
  <c r="NWS44" i="25"/>
  <c r="NWR44" i="25"/>
  <c r="NWQ44" i="25"/>
  <c r="NWP44" i="25"/>
  <c r="NWO44" i="25"/>
  <c r="NWN44" i="25"/>
  <c r="NWM44" i="25"/>
  <c r="NWL44" i="25"/>
  <c r="NWK44" i="25"/>
  <c r="NWJ44" i="25"/>
  <c r="NWI44" i="25"/>
  <c r="NWH44" i="25"/>
  <c r="NWG44" i="25"/>
  <c r="NWF44" i="25"/>
  <c r="NWE44" i="25"/>
  <c r="NWD44" i="25"/>
  <c r="NWC44" i="25"/>
  <c r="NWB44" i="25"/>
  <c r="NWA44" i="25"/>
  <c r="NVZ44" i="25"/>
  <c r="NVY44" i="25"/>
  <c r="NVX44" i="25"/>
  <c r="NVW44" i="25"/>
  <c r="NVV44" i="25"/>
  <c r="NVU44" i="25"/>
  <c r="NVT44" i="25"/>
  <c r="NVS44" i="25"/>
  <c r="NVR44" i="25"/>
  <c r="NVQ44" i="25"/>
  <c r="NVP44" i="25"/>
  <c r="NVO44" i="25"/>
  <c r="NVN44" i="25"/>
  <c r="NVM44" i="25"/>
  <c r="NVL44" i="25"/>
  <c r="NVK44" i="25"/>
  <c r="NVJ44" i="25"/>
  <c r="NVI44" i="25"/>
  <c r="NVH44" i="25"/>
  <c r="NVG44" i="25"/>
  <c r="NVF44" i="25"/>
  <c r="NVE44" i="25"/>
  <c r="NVD44" i="25"/>
  <c r="NVC44" i="25"/>
  <c r="NVB44" i="25"/>
  <c r="NVA44" i="25"/>
  <c r="NUZ44" i="25"/>
  <c r="NUY44" i="25"/>
  <c r="NUX44" i="25"/>
  <c r="NUW44" i="25"/>
  <c r="NUV44" i="25"/>
  <c r="NUU44" i="25"/>
  <c r="NUT44" i="25"/>
  <c r="NUS44" i="25"/>
  <c r="NUR44" i="25"/>
  <c r="NUQ44" i="25"/>
  <c r="NUP44" i="25"/>
  <c r="NUO44" i="25"/>
  <c r="NUN44" i="25"/>
  <c r="NUM44" i="25"/>
  <c r="NUL44" i="25"/>
  <c r="NUK44" i="25"/>
  <c r="NUJ44" i="25"/>
  <c r="NUI44" i="25"/>
  <c r="NUH44" i="25"/>
  <c r="NUG44" i="25"/>
  <c r="NUF44" i="25"/>
  <c r="NUE44" i="25"/>
  <c r="NUD44" i="25"/>
  <c r="NUC44" i="25"/>
  <c r="NUB44" i="25"/>
  <c r="NUA44" i="25"/>
  <c r="NTZ44" i="25"/>
  <c r="NTY44" i="25"/>
  <c r="NTX44" i="25"/>
  <c r="NTW44" i="25"/>
  <c r="NTV44" i="25"/>
  <c r="NTU44" i="25"/>
  <c r="NTT44" i="25"/>
  <c r="NTS44" i="25"/>
  <c r="NTR44" i="25"/>
  <c r="NTQ44" i="25"/>
  <c r="NTP44" i="25"/>
  <c r="NTO44" i="25"/>
  <c r="NTN44" i="25"/>
  <c r="NTM44" i="25"/>
  <c r="NTL44" i="25"/>
  <c r="NTK44" i="25"/>
  <c r="NTJ44" i="25"/>
  <c r="NTI44" i="25"/>
  <c r="NTH44" i="25"/>
  <c r="NTG44" i="25"/>
  <c r="NTF44" i="25"/>
  <c r="NTE44" i="25"/>
  <c r="NTD44" i="25"/>
  <c r="NTC44" i="25"/>
  <c r="NTB44" i="25"/>
  <c r="NTA44" i="25"/>
  <c r="NSZ44" i="25"/>
  <c r="NSY44" i="25"/>
  <c r="NSX44" i="25"/>
  <c r="NSW44" i="25"/>
  <c r="NSV44" i="25"/>
  <c r="NSU44" i="25"/>
  <c r="NST44" i="25"/>
  <c r="NSS44" i="25"/>
  <c r="NSR44" i="25"/>
  <c r="NSQ44" i="25"/>
  <c r="NSP44" i="25"/>
  <c r="NSO44" i="25"/>
  <c r="NSN44" i="25"/>
  <c r="NSM44" i="25"/>
  <c r="NSL44" i="25"/>
  <c r="NSK44" i="25"/>
  <c r="NSJ44" i="25"/>
  <c r="NSI44" i="25"/>
  <c r="NSH44" i="25"/>
  <c r="NSG44" i="25"/>
  <c r="NSF44" i="25"/>
  <c r="NSE44" i="25"/>
  <c r="NSD44" i="25"/>
  <c r="NSC44" i="25"/>
  <c r="NSB44" i="25"/>
  <c r="NSA44" i="25"/>
  <c r="NRZ44" i="25"/>
  <c r="NRY44" i="25"/>
  <c r="NRX44" i="25"/>
  <c r="NRW44" i="25"/>
  <c r="NRV44" i="25"/>
  <c r="NRU44" i="25"/>
  <c r="NRT44" i="25"/>
  <c r="NRS44" i="25"/>
  <c r="NRR44" i="25"/>
  <c r="NRQ44" i="25"/>
  <c r="NRP44" i="25"/>
  <c r="NRO44" i="25"/>
  <c r="NRN44" i="25"/>
  <c r="NRM44" i="25"/>
  <c r="NRL44" i="25"/>
  <c r="NRK44" i="25"/>
  <c r="NRJ44" i="25"/>
  <c r="NRI44" i="25"/>
  <c r="NRH44" i="25"/>
  <c r="NRG44" i="25"/>
  <c r="NRF44" i="25"/>
  <c r="NRE44" i="25"/>
  <c r="NRD44" i="25"/>
  <c r="NRC44" i="25"/>
  <c r="NRB44" i="25"/>
  <c r="NRA44" i="25"/>
  <c r="NQZ44" i="25"/>
  <c r="NQY44" i="25"/>
  <c r="NQX44" i="25"/>
  <c r="NQW44" i="25"/>
  <c r="NQV44" i="25"/>
  <c r="NQU44" i="25"/>
  <c r="NQT44" i="25"/>
  <c r="NQS44" i="25"/>
  <c r="NQR44" i="25"/>
  <c r="NQQ44" i="25"/>
  <c r="NQP44" i="25"/>
  <c r="NQO44" i="25"/>
  <c r="NQN44" i="25"/>
  <c r="NQM44" i="25"/>
  <c r="NQL44" i="25"/>
  <c r="NQK44" i="25"/>
  <c r="NQJ44" i="25"/>
  <c r="NQI44" i="25"/>
  <c r="NQH44" i="25"/>
  <c r="NQG44" i="25"/>
  <c r="NQF44" i="25"/>
  <c r="NQE44" i="25"/>
  <c r="NQD44" i="25"/>
  <c r="NQC44" i="25"/>
  <c r="NQB44" i="25"/>
  <c r="NQA44" i="25"/>
  <c r="NPZ44" i="25"/>
  <c r="NPY44" i="25"/>
  <c r="NPX44" i="25"/>
  <c r="NPW44" i="25"/>
  <c r="NPV44" i="25"/>
  <c r="NPU44" i="25"/>
  <c r="NPT44" i="25"/>
  <c r="NPS44" i="25"/>
  <c r="NPR44" i="25"/>
  <c r="NPQ44" i="25"/>
  <c r="NPP44" i="25"/>
  <c r="NPO44" i="25"/>
  <c r="NPN44" i="25"/>
  <c r="NPM44" i="25"/>
  <c r="NPL44" i="25"/>
  <c r="NPK44" i="25"/>
  <c r="NPJ44" i="25"/>
  <c r="NPI44" i="25"/>
  <c r="NPH44" i="25"/>
  <c r="NPG44" i="25"/>
  <c r="NPF44" i="25"/>
  <c r="NPE44" i="25"/>
  <c r="NPD44" i="25"/>
  <c r="NPC44" i="25"/>
  <c r="NPB44" i="25"/>
  <c r="NPA44" i="25"/>
  <c r="NOZ44" i="25"/>
  <c r="NOY44" i="25"/>
  <c r="NOX44" i="25"/>
  <c r="NOW44" i="25"/>
  <c r="NOV44" i="25"/>
  <c r="NOU44" i="25"/>
  <c r="NOT44" i="25"/>
  <c r="NOS44" i="25"/>
  <c r="NOR44" i="25"/>
  <c r="NOQ44" i="25"/>
  <c r="NOP44" i="25"/>
  <c r="NOO44" i="25"/>
  <c r="NON44" i="25"/>
  <c r="NOM44" i="25"/>
  <c r="NOL44" i="25"/>
  <c r="NOK44" i="25"/>
  <c r="NOJ44" i="25"/>
  <c r="NOI44" i="25"/>
  <c r="NOH44" i="25"/>
  <c r="NOG44" i="25"/>
  <c r="NOF44" i="25"/>
  <c r="NOE44" i="25"/>
  <c r="NOD44" i="25"/>
  <c r="NOC44" i="25"/>
  <c r="NOB44" i="25"/>
  <c r="NOA44" i="25"/>
  <c r="NNZ44" i="25"/>
  <c r="NNY44" i="25"/>
  <c r="NNX44" i="25"/>
  <c r="NNW44" i="25"/>
  <c r="NNV44" i="25"/>
  <c r="NNU44" i="25"/>
  <c r="NNT44" i="25"/>
  <c r="NNS44" i="25"/>
  <c r="NNR44" i="25"/>
  <c r="NNQ44" i="25"/>
  <c r="NNP44" i="25"/>
  <c r="NNO44" i="25"/>
  <c r="NNN44" i="25"/>
  <c r="NNM44" i="25"/>
  <c r="NNL44" i="25"/>
  <c r="NNK44" i="25"/>
  <c r="NNJ44" i="25"/>
  <c r="NNI44" i="25"/>
  <c r="NNH44" i="25"/>
  <c r="NNG44" i="25"/>
  <c r="NNF44" i="25"/>
  <c r="NNE44" i="25"/>
  <c r="NND44" i="25"/>
  <c r="NNC44" i="25"/>
  <c r="NNB44" i="25"/>
  <c r="NNA44" i="25"/>
  <c r="NMZ44" i="25"/>
  <c r="NMY44" i="25"/>
  <c r="NMX44" i="25"/>
  <c r="NMW44" i="25"/>
  <c r="NMV44" i="25"/>
  <c r="NMU44" i="25"/>
  <c r="NMT44" i="25"/>
  <c r="NMS44" i="25"/>
  <c r="NMR44" i="25"/>
  <c r="NMQ44" i="25"/>
  <c r="NMP44" i="25"/>
  <c r="NMO44" i="25"/>
  <c r="NMN44" i="25"/>
  <c r="NMM44" i="25"/>
  <c r="NML44" i="25"/>
  <c r="NMK44" i="25"/>
  <c r="NMJ44" i="25"/>
  <c r="NMI44" i="25"/>
  <c r="NMH44" i="25"/>
  <c r="NMG44" i="25"/>
  <c r="NMF44" i="25"/>
  <c r="NME44" i="25"/>
  <c r="NMD44" i="25"/>
  <c r="NMC44" i="25"/>
  <c r="NMB44" i="25"/>
  <c r="NMA44" i="25"/>
  <c r="NLZ44" i="25"/>
  <c r="NLY44" i="25"/>
  <c r="NLX44" i="25"/>
  <c r="NLW44" i="25"/>
  <c r="NLV44" i="25"/>
  <c r="NLU44" i="25"/>
  <c r="NLT44" i="25"/>
  <c r="NLS44" i="25"/>
  <c r="NLR44" i="25"/>
  <c r="NLQ44" i="25"/>
  <c r="NLP44" i="25"/>
  <c r="NLO44" i="25"/>
  <c r="NLN44" i="25"/>
  <c r="NLM44" i="25"/>
  <c r="NLL44" i="25"/>
  <c r="NLK44" i="25"/>
  <c r="NLJ44" i="25"/>
  <c r="NLI44" i="25"/>
  <c r="NLH44" i="25"/>
  <c r="NLG44" i="25"/>
  <c r="NLF44" i="25"/>
  <c r="NLE44" i="25"/>
  <c r="NLD44" i="25"/>
  <c r="NLC44" i="25"/>
  <c r="NLB44" i="25"/>
  <c r="NLA44" i="25"/>
  <c r="NKZ44" i="25"/>
  <c r="NKY44" i="25"/>
  <c r="NKX44" i="25"/>
  <c r="NKW44" i="25"/>
  <c r="NKV44" i="25"/>
  <c r="NKU44" i="25"/>
  <c r="NKT44" i="25"/>
  <c r="NKS44" i="25"/>
  <c r="NKR44" i="25"/>
  <c r="NKQ44" i="25"/>
  <c r="NKP44" i="25"/>
  <c r="NKO44" i="25"/>
  <c r="NKN44" i="25"/>
  <c r="NKM44" i="25"/>
  <c r="NKL44" i="25"/>
  <c r="NKK44" i="25"/>
  <c r="NKJ44" i="25"/>
  <c r="NKI44" i="25"/>
  <c r="NKH44" i="25"/>
  <c r="NKG44" i="25"/>
  <c r="NKF44" i="25"/>
  <c r="NKE44" i="25"/>
  <c r="NKD44" i="25"/>
  <c r="NKC44" i="25"/>
  <c r="NKB44" i="25"/>
  <c r="NKA44" i="25"/>
  <c r="NJZ44" i="25"/>
  <c r="NJY44" i="25"/>
  <c r="NJX44" i="25"/>
  <c r="NJW44" i="25"/>
  <c r="NJV44" i="25"/>
  <c r="NJU44" i="25"/>
  <c r="NJT44" i="25"/>
  <c r="NJS44" i="25"/>
  <c r="NJR44" i="25"/>
  <c r="NJQ44" i="25"/>
  <c r="NJP44" i="25"/>
  <c r="NJO44" i="25"/>
  <c r="NJN44" i="25"/>
  <c r="NJM44" i="25"/>
  <c r="NJL44" i="25"/>
  <c r="NJK44" i="25"/>
  <c r="NJJ44" i="25"/>
  <c r="NJI44" i="25"/>
  <c r="NJH44" i="25"/>
  <c r="NJG44" i="25"/>
  <c r="NJF44" i="25"/>
  <c r="NJE44" i="25"/>
  <c r="NJD44" i="25"/>
  <c r="NJC44" i="25"/>
  <c r="NJB44" i="25"/>
  <c r="NJA44" i="25"/>
  <c r="NIZ44" i="25"/>
  <c r="NIY44" i="25"/>
  <c r="NIX44" i="25"/>
  <c r="NIW44" i="25"/>
  <c r="NIV44" i="25"/>
  <c r="NIU44" i="25"/>
  <c r="NIT44" i="25"/>
  <c r="NIS44" i="25"/>
  <c r="NIR44" i="25"/>
  <c r="NIQ44" i="25"/>
  <c r="NIP44" i="25"/>
  <c r="NIO44" i="25"/>
  <c r="NIN44" i="25"/>
  <c r="NIM44" i="25"/>
  <c r="NIL44" i="25"/>
  <c r="NIK44" i="25"/>
  <c r="NIJ44" i="25"/>
  <c r="NII44" i="25"/>
  <c r="NIH44" i="25"/>
  <c r="NIG44" i="25"/>
  <c r="NIF44" i="25"/>
  <c r="NIE44" i="25"/>
  <c r="NID44" i="25"/>
  <c r="NIC44" i="25"/>
  <c r="NIB44" i="25"/>
  <c r="NIA44" i="25"/>
  <c r="NHZ44" i="25"/>
  <c r="NHY44" i="25"/>
  <c r="NHX44" i="25"/>
  <c r="NHW44" i="25"/>
  <c r="NHV44" i="25"/>
  <c r="NHU44" i="25"/>
  <c r="NHT44" i="25"/>
  <c r="NHS44" i="25"/>
  <c r="NHR44" i="25"/>
  <c r="NHQ44" i="25"/>
  <c r="NHP44" i="25"/>
  <c r="NHO44" i="25"/>
  <c r="NHN44" i="25"/>
  <c r="NHM44" i="25"/>
  <c r="NHL44" i="25"/>
  <c r="NHK44" i="25"/>
  <c r="NHJ44" i="25"/>
  <c r="NHI44" i="25"/>
  <c r="NHH44" i="25"/>
  <c r="NHG44" i="25"/>
  <c r="NHF44" i="25"/>
  <c r="NHE44" i="25"/>
  <c r="NHD44" i="25"/>
  <c r="NHC44" i="25"/>
  <c r="NHB44" i="25"/>
  <c r="NHA44" i="25"/>
  <c r="NGZ44" i="25"/>
  <c r="NGY44" i="25"/>
  <c r="NGX44" i="25"/>
  <c r="NGW44" i="25"/>
  <c r="NGV44" i="25"/>
  <c r="NGU44" i="25"/>
  <c r="NGT44" i="25"/>
  <c r="NGS44" i="25"/>
  <c r="NGR44" i="25"/>
  <c r="NGQ44" i="25"/>
  <c r="NGP44" i="25"/>
  <c r="NGO44" i="25"/>
  <c r="NGN44" i="25"/>
  <c r="NGM44" i="25"/>
  <c r="NGL44" i="25"/>
  <c r="NGK44" i="25"/>
  <c r="NGJ44" i="25"/>
  <c r="NGI44" i="25"/>
  <c r="NGH44" i="25"/>
  <c r="NGG44" i="25"/>
  <c r="NGF44" i="25"/>
  <c r="NGE44" i="25"/>
  <c r="NGD44" i="25"/>
  <c r="NGC44" i="25"/>
  <c r="NGB44" i="25"/>
  <c r="NGA44" i="25"/>
  <c r="NFZ44" i="25"/>
  <c r="NFY44" i="25"/>
  <c r="NFX44" i="25"/>
  <c r="NFW44" i="25"/>
  <c r="NFV44" i="25"/>
  <c r="NFU44" i="25"/>
  <c r="NFT44" i="25"/>
  <c r="NFS44" i="25"/>
  <c r="NFR44" i="25"/>
  <c r="NFQ44" i="25"/>
  <c r="NFP44" i="25"/>
  <c r="NFO44" i="25"/>
  <c r="NFN44" i="25"/>
  <c r="NFM44" i="25"/>
  <c r="NFL44" i="25"/>
  <c r="NFK44" i="25"/>
  <c r="NFJ44" i="25"/>
  <c r="NFI44" i="25"/>
  <c r="NFH44" i="25"/>
  <c r="NFG44" i="25"/>
  <c r="NFF44" i="25"/>
  <c r="NFE44" i="25"/>
  <c r="NFD44" i="25"/>
  <c r="NFC44" i="25"/>
  <c r="NFB44" i="25"/>
  <c r="NFA44" i="25"/>
  <c r="NEZ44" i="25"/>
  <c r="NEY44" i="25"/>
  <c r="NEX44" i="25"/>
  <c r="NEW44" i="25"/>
  <c r="NEV44" i="25"/>
  <c r="NEU44" i="25"/>
  <c r="NET44" i="25"/>
  <c r="NES44" i="25"/>
  <c r="NER44" i="25"/>
  <c r="NEQ44" i="25"/>
  <c r="NEP44" i="25"/>
  <c r="NEO44" i="25"/>
  <c r="NEN44" i="25"/>
  <c r="NEM44" i="25"/>
  <c r="NEL44" i="25"/>
  <c r="NEK44" i="25"/>
  <c r="NEJ44" i="25"/>
  <c r="NEI44" i="25"/>
  <c r="NEH44" i="25"/>
  <c r="NEG44" i="25"/>
  <c r="NEF44" i="25"/>
  <c r="NEE44" i="25"/>
  <c r="NED44" i="25"/>
  <c r="NEC44" i="25"/>
  <c r="NEB44" i="25"/>
  <c r="NEA44" i="25"/>
  <c r="NDZ44" i="25"/>
  <c r="NDY44" i="25"/>
  <c r="NDX44" i="25"/>
  <c r="NDW44" i="25"/>
  <c r="NDV44" i="25"/>
  <c r="NDU44" i="25"/>
  <c r="NDT44" i="25"/>
  <c r="NDS44" i="25"/>
  <c r="NDR44" i="25"/>
  <c r="NDQ44" i="25"/>
  <c r="NDP44" i="25"/>
  <c r="NDO44" i="25"/>
  <c r="NDN44" i="25"/>
  <c r="NDM44" i="25"/>
  <c r="NDL44" i="25"/>
  <c r="NDK44" i="25"/>
  <c r="NDJ44" i="25"/>
  <c r="NDI44" i="25"/>
  <c r="NDH44" i="25"/>
  <c r="NDG44" i="25"/>
  <c r="NDF44" i="25"/>
  <c r="NDE44" i="25"/>
  <c r="NDD44" i="25"/>
  <c r="NDC44" i="25"/>
  <c r="NDB44" i="25"/>
  <c r="NDA44" i="25"/>
  <c r="NCZ44" i="25"/>
  <c r="NCY44" i="25"/>
  <c r="NCX44" i="25"/>
  <c r="NCW44" i="25"/>
  <c r="NCV44" i="25"/>
  <c r="NCU44" i="25"/>
  <c r="NCT44" i="25"/>
  <c r="NCS44" i="25"/>
  <c r="NCR44" i="25"/>
  <c r="NCQ44" i="25"/>
  <c r="NCP44" i="25"/>
  <c r="NCO44" i="25"/>
  <c r="NCN44" i="25"/>
  <c r="NCM44" i="25"/>
  <c r="NCL44" i="25"/>
  <c r="NCK44" i="25"/>
  <c r="NCJ44" i="25"/>
  <c r="NCI44" i="25"/>
  <c r="NCH44" i="25"/>
  <c r="NCG44" i="25"/>
  <c r="NCF44" i="25"/>
  <c r="NCE44" i="25"/>
  <c r="NCD44" i="25"/>
  <c r="NCC44" i="25"/>
  <c r="NCB44" i="25"/>
  <c r="NCA44" i="25"/>
  <c r="NBZ44" i="25"/>
  <c r="NBY44" i="25"/>
  <c r="NBX44" i="25"/>
  <c r="NBW44" i="25"/>
  <c r="NBV44" i="25"/>
  <c r="NBU44" i="25"/>
  <c r="NBT44" i="25"/>
  <c r="NBS44" i="25"/>
  <c r="NBR44" i="25"/>
  <c r="NBQ44" i="25"/>
  <c r="NBP44" i="25"/>
  <c r="NBO44" i="25"/>
  <c r="NBN44" i="25"/>
  <c r="NBM44" i="25"/>
  <c r="NBL44" i="25"/>
  <c r="NBK44" i="25"/>
  <c r="NBJ44" i="25"/>
  <c r="NBI44" i="25"/>
  <c r="NBH44" i="25"/>
  <c r="NBG44" i="25"/>
  <c r="NBF44" i="25"/>
  <c r="NBE44" i="25"/>
  <c r="NBD44" i="25"/>
  <c r="NBC44" i="25"/>
  <c r="NBB44" i="25"/>
  <c r="NBA44" i="25"/>
  <c r="NAZ44" i="25"/>
  <c r="NAY44" i="25"/>
  <c r="NAX44" i="25"/>
  <c r="NAW44" i="25"/>
  <c r="NAV44" i="25"/>
  <c r="NAU44" i="25"/>
  <c r="NAT44" i="25"/>
  <c r="NAS44" i="25"/>
  <c r="NAR44" i="25"/>
  <c r="NAQ44" i="25"/>
  <c r="NAP44" i="25"/>
  <c r="NAO44" i="25"/>
  <c r="NAN44" i="25"/>
  <c r="NAM44" i="25"/>
  <c r="NAL44" i="25"/>
  <c r="NAK44" i="25"/>
  <c r="NAJ44" i="25"/>
  <c r="NAI44" i="25"/>
  <c r="NAH44" i="25"/>
  <c r="NAG44" i="25"/>
  <c r="NAF44" i="25"/>
  <c r="NAE44" i="25"/>
  <c r="NAD44" i="25"/>
  <c r="NAC44" i="25"/>
  <c r="NAB44" i="25"/>
  <c r="NAA44" i="25"/>
  <c r="MZZ44" i="25"/>
  <c r="MZY44" i="25"/>
  <c r="MZX44" i="25"/>
  <c r="MZW44" i="25"/>
  <c r="MZV44" i="25"/>
  <c r="MZU44" i="25"/>
  <c r="MZT44" i="25"/>
  <c r="MZS44" i="25"/>
  <c r="MZR44" i="25"/>
  <c r="MZQ44" i="25"/>
  <c r="MZP44" i="25"/>
  <c r="MZO44" i="25"/>
  <c r="MZN44" i="25"/>
  <c r="MZM44" i="25"/>
  <c r="MZL44" i="25"/>
  <c r="MZK44" i="25"/>
  <c r="MZJ44" i="25"/>
  <c r="MZI44" i="25"/>
  <c r="MZH44" i="25"/>
  <c r="MZG44" i="25"/>
  <c r="MZF44" i="25"/>
  <c r="MZE44" i="25"/>
  <c r="MZD44" i="25"/>
  <c r="MZC44" i="25"/>
  <c r="MZB44" i="25"/>
  <c r="MZA44" i="25"/>
  <c r="MYZ44" i="25"/>
  <c r="MYY44" i="25"/>
  <c r="MYX44" i="25"/>
  <c r="MYW44" i="25"/>
  <c r="MYV44" i="25"/>
  <c r="MYU44" i="25"/>
  <c r="MYT44" i="25"/>
  <c r="MYS44" i="25"/>
  <c r="MYR44" i="25"/>
  <c r="MYQ44" i="25"/>
  <c r="MYP44" i="25"/>
  <c r="MYO44" i="25"/>
  <c r="MYN44" i="25"/>
  <c r="MYM44" i="25"/>
  <c r="MYL44" i="25"/>
  <c r="MYK44" i="25"/>
  <c r="MYJ44" i="25"/>
  <c r="MYI44" i="25"/>
  <c r="MYH44" i="25"/>
  <c r="MYG44" i="25"/>
  <c r="MYF44" i="25"/>
  <c r="MYE44" i="25"/>
  <c r="MYD44" i="25"/>
  <c r="MYC44" i="25"/>
  <c r="MYB44" i="25"/>
  <c r="MYA44" i="25"/>
  <c r="MXZ44" i="25"/>
  <c r="MXY44" i="25"/>
  <c r="MXX44" i="25"/>
  <c r="MXW44" i="25"/>
  <c r="MXV44" i="25"/>
  <c r="MXU44" i="25"/>
  <c r="MXT44" i="25"/>
  <c r="MXS44" i="25"/>
  <c r="MXR44" i="25"/>
  <c r="MXQ44" i="25"/>
  <c r="MXP44" i="25"/>
  <c r="MXO44" i="25"/>
  <c r="MXN44" i="25"/>
  <c r="MXM44" i="25"/>
  <c r="MXL44" i="25"/>
  <c r="MXK44" i="25"/>
  <c r="MXJ44" i="25"/>
  <c r="MXI44" i="25"/>
  <c r="MXH44" i="25"/>
  <c r="MXG44" i="25"/>
  <c r="MXF44" i="25"/>
  <c r="MXE44" i="25"/>
  <c r="MXD44" i="25"/>
  <c r="MXC44" i="25"/>
  <c r="MXB44" i="25"/>
  <c r="MXA44" i="25"/>
  <c r="MWZ44" i="25"/>
  <c r="MWY44" i="25"/>
  <c r="MWX44" i="25"/>
  <c r="MWW44" i="25"/>
  <c r="MWV44" i="25"/>
  <c r="MWU44" i="25"/>
  <c r="MWT44" i="25"/>
  <c r="MWS44" i="25"/>
  <c r="MWR44" i="25"/>
  <c r="MWQ44" i="25"/>
  <c r="MWP44" i="25"/>
  <c r="MWO44" i="25"/>
  <c r="MWN44" i="25"/>
  <c r="MWM44" i="25"/>
  <c r="MWL44" i="25"/>
  <c r="MWK44" i="25"/>
  <c r="MWJ44" i="25"/>
  <c r="MWI44" i="25"/>
  <c r="MWH44" i="25"/>
  <c r="MWG44" i="25"/>
  <c r="MWF44" i="25"/>
  <c r="MWE44" i="25"/>
  <c r="MWD44" i="25"/>
  <c r="MWC44" i="25"/>
  <c r="MWB44" i="25"/>
  <c r="MWA44" i="25"/>
  <c r="MVZ44" i="25"/>
  <c r="MVY44" i="25"/>
  <c r="MVX44" i="25"/>
  <c r="MVW44" i="25"/>
  <c r="MVV44" i="25"/>
  <c r="MVU44" i="25"/>
  <c r="MVT44" i="25"/>
  <c r="MVS44" i="25"/>
  <c r="MVR44" i="25"/>
  <c r="MVQ44" i="25"/>
  <c r="MVP44" i="25"/>
  <c r="MVO44" i="25"/>
  <c r="MVN44" i="25"/>
  <c r="MVM44" i="25"/>
  <c r="MVL44" i="25"/>
  <c r="MVK44" i="25"/>
  <c r="MVJ44" i="25"/>
  <c r="MVI44" i="25"/>
  <c r="MVH44" i="25"/>
  <c r="MVG44" i="25"/>
  <c r="MVF44" i="25"/>
  <c r="MVE44" i="25"/>
  <c r="MVD44" i="25"/>
  <c r="MVC44" i="25"/>
  <c r="MVB44" i="25"/>
  <c r="MVA44" i="25"/>
  <c r="MUZ44" i="25"/>
  <c r="MUY44" i="25"/>
  <c r="MUX44" i="25"/>
  <c r="MUW44" i="25"/>
  <c r="MUV44" i="25"/>
  <c r="MUU44" i="25"/>
  <c r="MUT44" i="25"/>
  <c r="MUS44" i="25"/>
  <c r="MUR44" i="25"/>
  <c r="MUQ44" i="25"/>
  <c r="MUP44" i="25"/>
  <c r="MUO44" i="25"/>
  <c r="MUN44" i="25"/>
  <c r="MUM44" i="25"/>
  <c r="MUL44" i="25"/>
  <c r="MUK44" i="25"/>
  <c r="MUJ44" i="25"/>
  <c r="MUI44" i="25"/>
  <c r="MUH44" i="25"/>
  <c r="MUG44" i="25"/>
  <c r="MUF44" i="25"/>
  <c r="MUE44" i="25"/>
  <c r="MUD44" i="25"/>
  <c r="MUC44" i="25"/>
  <c r="MUB44" i="25"/>
  <c r="MUA44" i="25"/>
  <c r="MTZ44" i="25"/>
  <c r="MTY44" i="25"/>
  <c r="MTX44" i="25"/>
  <c r="MTW44" i="25"/>
  <c r="MTV44" i="25"/>
  <c r="MTU44" i="25"/>
  <c r="MTT44" i="25"/>
  <c r="MTS44" i="25"/>
  <c r="MTR44" i="25"/>
  <c r="MTQ44" i="25"/>
  <c r="MTP44" i="25"/>
  <c r="MTO44" i="25"/>
  <c r="MTN44" i="25"/>
  <c r="MTM44" i="25"/>
  <c r="MTL44" i="25"/>
  <c r="MTK44" i="25"/>
  <c r="MTJ44" i="25"/>
  <c r="MTI44" i="25"/>
  <c r="MTH44" i="25"/>
  <c r="MTG44" i="25"/>
  <c r="MTF44" i="25"/>
  <c r="MTE44" i="25"/>
  <c r="MTD44" i="25"/>
  <c r="MTC44" i="25"/>
  <c r="MTB44" i="25"/>
  <c r="MTA44" i="25"/>
  <c r="MSZ44" i="25"/>
  <c r="MSY44" i="25"/>
  <c r="MSX44" i="25"/>
  <c r="MSW44" i="25"/>
  <c r="MSV44" i="25"/>
  <c r="MSU44" i="25"/>
  <c r="MST44" i="25"/>
  <c r="MSS44" i="25"/>
  <c r="MSR44" i="25"/>
  <c r="MSQ44" i="25"/>
  <c r="MSP44" i="25"/>
  <c r="MSO44" i="25"/>
  <c r="MSN44" i="25"/>
  <c r="MSM44" i="25"/>
  <c r="MSL44" i="25"/>
  <c r="MSK44" i="25"/>
  <c r="MSJ44" i="25"/>
  <c r="MSI44" i="25"/>
  <c r="MSH44" i="25"/>
  <c r="MSG44" i="25"/>
  <c r="MSF44" i="25"/>
  <c r="MSE44" i="25"/>
  <c r="MSD44" i="25"/>
  <c r="MSC44" i="25"/>
  <c r="MSB44" i="25"/>
  <c r="MSA44" i="25"/>
  <c r="MRZ44" i="25"/>
  <c r="MRY44" i="25"/>
  <c r="MRX44" i="25"/>
  <c r="MRW44" i="25"/>
  <c r="MRV44" i="25"/>
  <c r="MRU44" i="25"/>
  <c r="MRT44" i="25"/>
  <c r="MRS44" i="25"/>
  <c r="MRR44" i="25"/>
  <c r="MRQ44" i="25"/>
  <c r="MRP44" i="25"/>
  <c r="MRO44" i="25"/>
  <c r="MRN44" i="25"/>
  <c r="MRM44" i="25"/>
  <c r="MRL44" i="25"/>
  <c r="MRK44" i="25"/>
  <c r="MRJ44" i="25"/>
  <c r="MRI44" i="25"/>
  <c r="MRH44" i="25"/>
  <c r="MRG44" i="25"/>
  <c r="MRF44" i="25"/>
  <c r="MRE44" i="25"/>
  <c r="MRD44" i="25"/>
  <c r="MRC44" i="25"/>
  <c r="MRB44" i="25"/>
  <c r="MRA44" i="25"/>
  <c r="MQZ44" i="25"/>
  <c r="MQY44" i="25"/>
  <c r="MQX44" i="25"/>
  <c r="MQW44" i="25"/>
  <c r="MQV44" i="25"/>
  <c r="MQU44" i="25"/>
  <c r="MQT44" i="25"/>
  <c r="MQS44" i="25"/>
  <c r="MQR44" i="25"/>
  <c r="MQQ44" i="25"/>
  <c r="MQP44" i="25"/>
  <c r="MQO44" i="25"/>
  <c r="MQN44" i="25"/>
  <c r="MQM44" i="25"/>
  <c r="MQL44" i="25"/>
  <c r="MQK44" i="25"/>
  <c r="MQJ44" i="25"/>
  <c r="MQI44" i="25"/>
  <c r="MQH44" i="25"/>
  <c r="MQG44" i="25"/>
  <c r="MQF44" i="25"/>
  <c r="MQE44" i="25"/>
  <c r="MQD44" i="25"/>
  <c r="MQC44" i="25"/>
  <c r="MQB44" i="25"/>
  <c r="MQA44" i="25"/>
  <c r="MPZ44" i="25"/>
  <c r="MPY44" i="25"/>
  <c r="MPX44" i="25"/>
  <c r="MPW44" i="25"/>
  <c r="MPV44" i="25"/>
  <c r="MPU44" i="25"/>
  <c r="MPT44" i="25"/>
  <c r="MPS44" i="25"/>
  <c r="MPR44" i="25"/>
  <c r="MPQ44" i="25"/>
  <c r="MPP44" i="25"/>
  <c r="MPO44" i="25"/>
  <c r="MPN44" i="25"/>
  <c r="MPM44" i="25"/>
  <c r="MPL44" i="25"/>
  <c r="MPK44" i="25"/>
  <c r="MPJ44" i="25"/>
  <c r="MPI44" i="25"/>
  <c r="MPH44" i="25"/>
  <c r="MPG44" i="25"/>
  <c r="MPF44" i="25"/>
  <c r="MPE44" i="25"/>
  <c r="MPD44" i="25"/>
  <c r="MPC44" i="25"/>
  <c r="MPB44" i="25"/>
  <c r="MPA44" i="25"/>
  <c r="MOZ44" i="25"/>
  <c r="MOY44" i="25"/>
  <c r="MOX44" i="25"/>
  <c r="MOW44" i="25"/>
  <c r="MOV44" i="25"/>
  <c r="MOU44" i="25"/>
  <c r="MOT44" i="25"/>
  <c r="MOS44" i="25"/>
  <c r="MOR44" i="25"/>
  <c r="MOQ44" i="25"/>
  <c r="MOP44" i="25"/>
  <c r="MOO44" i="25"/>
  <c r="MON44" i="25"/>
  <c r="MOM44" i="25"/>
  <c r="MOL44" i="25"/>
  <c r="MOK44" i="25"/>
  <c r="MOJ44" i="25"/>
  <c r="MOI44" i="25"/>
  <c r="MOH44" i="25"/>
  <c r="MOG44" i="25"/>
  <c r="MOF44" i="25"/>
  <c r="MOE44" i="25"/>
  <c r="MOD44" i="25"/>
  <c r="MOC44" i="25"/>
  <c r="MOB44" i="25"/>
  <c r="MOA44" i="25"/>
  <c r="MNZ44" i="25"/>
  <c r="MNY44" i="25"/>
  <c r="MNX44" i="25"/>
  <c r="MNW44" i="25"/>
  <c r="MNV44" i="25"/>
  <c r="MNU44" i="25"/>
  <c r="MNT44" i="25"/>
  <c r="MNS44" i="25"/>
  <c r="MNR44" i="25"/>
  <c r="MNQ44" i="25"/>
  <c r="MNP44" i="25"/>
  <c r="MNO44" i="25"/>
  <c r="MNN44" i="25"/>
  <c r="MNM44" i="25"/>
  <c r="MNL44" i="25"/>
  <c r="MNK44" i="25"/>
  <c r="MNJ44" i="25"/>
  <c r="MNI44" i="25"/>
  <c r="MNH44" i="25"/>
  <c r="MNG44" i="25"/>
  <c r="MNF44" i="25"/>
  <c r="MNE44" i="25"/>
  <c r="MND44" i="25"/>
  <c r="MNC44" i="25"/>
  <c r="MNB44" i="25"/>
  <c r="MNA44" i="25"/>
  <c r="MMZ44" i="25"/>
  <c r="MMY44" i="25"/>
  <c r="MMX44" i="25"/>
  <c r="MMW44" i="25"/>
  <c r="MMV44" i="25"/>
  <c r="MMU44" i="25"/>
  <c r="MMT44" i="25"/>
  <c r="MMS44" i="25"/>
  <c r="MMR44" i="25"/>
  <c r="MMQ44" i="25"/>
  <c r="MMP44" i="25"/>
  <c r="MMO44" i="25"/>
  <c r="MMN44" i="25"/>
  <c r="MMM44" i="25"/>
  <c r="MML44" i="25"/>
  <c r="MMK44" i="25"/>
  <c r="MMJ44" i="25"/>
  <c r="MMI44" i="25"/>
  <c r="MMH44" i="25"/>
  <c r="MMG44" i="25"/>
  <c r="MMF44" i="25"/>
  <c r="MME44" i="25"/>
  <c r="MMD44" i="25"/>
  <c r="MMC44" i="25"/>
  <c r="MMB44" i="25"/>
  <c r="MMA44" i="25"/>
  <c r="MLZ44" i="25"/>
  <c r="MLY44" i="25"/>
  <c r="MLX44" i="25"/>
  <c r="MLW44" i="25"/>
  <c r="MLV44" i="25"/>
  <c r="MLU44" i="25"/>
  <c r="MLT44" i="25"/>
  <c r="MLS44" i="25"/>
  <c r="MLR44" i="25"/>
  <c r="MLQ44" i="25"/>
  <c r="MLP44" i="25"/>
  <c r="MLO44" i="25"/>
  <c r="MLN44" i="25"/>
  <c r="MLM44" i="25"/>
  <c r="MLL44" i="25"/>
  <c r="MLK44" i="25"/>
  <c r="MLJ44" i="25"/>
  <c r="MLI44" i="25"/>
  <c r="MLH44" i="25"/>
  <c r="MLG44" i="25"/>
  <c r="MLF44" i="25"/>
  <c r="MLE44" i="25"/>
  <c r="MLD44" i="25"/>
  <c r="MLC44" i="25"/>
  <c r="MLB44" i="25"/>
  <c r="MLA44" i="25"/>
  <c r="MKZ44" i="25"/>
  <c r="MKY44" i="25"/>
  <c r="MKX44" i="25"/>
  <c r="MKW44" i="25"/>
  <c r="MKV44" i="25"/>
  <c r="MKU44" i="25"/>
  <c r="MKT44" i="25"/>
  <c r="MKS44" i="25"/>
  <c r="MKR44" i="25"/>
  <c r="MKQ44" i="25"/>
  <c r="MKP44" i="25"/>
  <c r="MKO44" i="25"/>
  <c r="MKN44" i="25"/>
  <c r="MKM44" i="25"/>
  <c r="MKL44" i="25"/>
  <c r="MKK44" i="25"/>
  <c r="MKJ44" i="25"/>
  <c r="MKI44" i="25"/>
  <c r="MKH44" i="25"/>
  <c r="MKG44" i="25"/>
  <c r="MKF44" i="25"/>
  <c r="MKE44" i="25"/>
  <c r="MKD44" i="25"/>
  <c r="MKC44" i="25"/>
  <c r="MKB44" i="25"/>
  <c r="MKA44" i="25"/>
  <c r="MJZ44" i="25"/>
  <c r="MJY44" i="25"/>
  <c r="MJX44" i="25"/>
  <c r="MJW44" i="25"/>
  <c r="MJV44" i="25"/>
  <c r="MJU44" i="25"/>
  <c r="MJT44" i="25"/>
  <c r="MJS44" i="25"/>
  <c r="MJR44" i="25"/>
  <c r="MJQ44" i="25"/>
  <c r="MJP44" i="25"/>
  <c r="MJO44" i="25"/>
  <c r="MJN44" i="25"/>
  <c r="MJM44" i="25"/>
  <c r="MJL44" i="25"/>
  <c r="MJK44" i="25"/>
  <c r="MJJ44" i="25"/>
  <c r="MJI44" i="25"/>
  <c r="MJH44" i="25"/>
  <c r="MJG44" i="25"/>
  <c r="MJF44" i="25"/>
  <c r="MJE44" i="25"/>
  <c r="MJD44" i="25"/>
  <c r="MJC44" i="25"/>
  <c r="MJB44" i="25"/>
  <c r="MJA44" i="25"/>
  <c r="MIZ44" i="25"/>
  <c r="MIY44" i="25"/>
  <c r="MIX44" i="25"/>
  <c r="MIW44" i="25"/>
  <c r="MIV44" i="25"/>
  <c r="MIU44" i="25"/>
  <c r="MIT44" i="25"/>
  <c r="MIS44" i="25"/>
  <c r="MIR44" i="25"/>
  <c r="MIQ44" i="25"/>
  <c r="MIP44" i="25"/>
  <c r="MIO44" i="25"/>
  <c r="MIN44" i="25"/>
  <c r="MIM44" i="25"/>
  <c r="MIL44" i="25"/>
  <c r="MIK44" i="25"/>
  <c r="MIJ44" i="25"/>
  <c r="MII44" i="25"/>
  <c r="MIH44" i="25"/>
  <c r="MIG44" i="25"/>
  <c r="MIF44" i="25"/>
  <c r="MIE44" i="25"/>
  <c r="MID44" i="25"/>
  <c r="MIC44" i="25"/>
  <c r="MIB44" i="25"/>
  <c r="MIA44" i="25"/>
  <c r="MHZ44" i="25"/>
  <c r="MHY44" i="25"/>
  <c r="MHX44" i="25"/>
  <c r="MHW44" i="25"/>
  <c r="MHV44" i="25"/>
  <c r="MHU44" i="25"/>
  <c r="MHT44" i="25"/>
  <c r="MHS44" i="25"/>
  <c r="MHR44" i="25"/>
  <c r="MHQ44" i="25"/>
  <c r="MHP44" i="25"/>
  <c r="MHO44" i="25"/>
  <c r="MHN44" i="25"/>
  <c r="MHM44" i="25"/>
  <c r="MHL44" i="25"/>
  <c r="MHK44" i="25"/>
  <c r="MHJ44" i="25"/>
  <c r="MHI44" i="25"/>
  <c r="MHH44" i="25"/>
  <c r="MHG44" i="25"/>
  <c r="MHF44" i="25"/>
  <c r="MHE44" i="25"/>
  <c r="MHD44" i="25"/>
  <c r="MHC44" i="25"/>
  <c r="MHB44" i="25"/>
  <c r="MHA44" i="25"/>
  <c r="MGZ44" i="25"/>
  <c r="MGY44" i="25"/>
  <c r="MGX44" i="25"/>
  <c r="MGW44" i="25"/>
  <c r="MGV44" i="25"/>
  <c r="MGU44" i="25"/>
  <c r="MGT44" i="25"/>
  <c r="MGS44" i="25"/>
  <c r="MGR44" i="25"/>
  <c r="MGQ44" i="25"/>
  <c r="MGP44" i="25"/>
  <c r="MGO44" i="25"/>
  <c r="MGN44" i="25"/>
  <c r="MGM44" i="25"/>
  <c r="MGL44" i="25"/>
  <c r="MGK44" i="25"/>
  <c r="MGJ44" i="25"/>
  <c r="MGI44" i="25"/>
  <c r="MGH44" i="25"/>
  <c r="MGG44" i="25"/>
  <c r="MGF44" i="25"/>
  <c r="MGE44" i="25"/>
  <c r="MGD44" i="25"/>
  <c r="MGC44" i="25"/>
  <c r="MGB44" i="25"/>
  <c r="MGA44" i="25"/>
  <c r="MFZ44" i="25"/>
  <c r="MFY44" i="25"/>
  <c r="MFX44" i="25"/>
  <c r="MFW44" i="25"/>
  <c r="MFV44" i="25"/>
  <c r="MFU44" i="25"/>
  <c r="MFT44" i="25"/>
  <c r="MFS44" i="25"/>
  <c r="MFR44" i="25"/>
  <c r="MFQ44" i="25"/>
  <c r="MFP44" i="25"/>
  <c r="MFO44" i="25"/>
  <c r="MFN44" i="25"/>
  <c r="MFM44" i="25"/>
  <c r="MFL44" i="25"/>
  <c r="MFK44" i="25"/>
  <c r="MFJ44" i="25"/>
  <c r="MFI44" i="25"/>
  <c r="MFH44" i="25"/>
  <c r="MFG44" i="25"/>
  <c r="MFF44" i="25"/>
  <c r="MFE44" i="25"/>
  <c r="MFD44" i="25"/>
  <c r="MFC44" i="25"/>
  <c r="MFB44" i="25"/>
  <c r="MFA44" i="25"/>
  <c r="MEZ44" i="25"/>
  <c r="MEY44" i="25"/>
  <c r="MEX44" i="25"/>
  <c r="MEW44" i="25"/>
  <c r="MEV44" i="25"/>
  <c r="MEU44" i="25"/>
  <c r="MET44" i="25"/>
  <c r="MES44" i="25"/>
  <c r="MER44" i="25"/>
  <c r="MEQ44" i="25"/>
  <c r="MEP44" i="25"/>
  <c r="MEO44" i="25"/>
  <c r="MEN44" i="25"/>
  <c r="MEM44" i="25"/>
  <c r="MEL44" i="25"/>
  <c r="MEK44" i="25"/>
  <c r="MEJ44" i="25"/>
  <c r="MEI44" i="25"/>
  <c r="MEH44" i="25"/>
  <c r="MEG44" i="25"/>
  <c r="MEF44" i="25"/>
  <c r="MEE44" i="25"/>
  <c r="MED44" i="25"/>
  <c r="MEC44" i="25"/>
  <c r="MEB44" i="25"/>
  <c r="MEA44" i="25"/>
  <c r="MDZ44" i="25"/>
  <c r="MDY44" i="25"/>
  <c r="MDX44" i="25"/>
  <c r="MDW44" i="25"/>
  <c r="MDV44" i="25"/>
  <c r="MDU44" i="25"/>
  <c r="MDT44" i="25"/>
  <c r="MDS44" i="25"/>
  <c r="MDR44" i="25"/>
  <c r="MDQ44" i="25"/>
  <c r="MDP44" i="25"/>
  <c r="MDO44" i="25"/>
  <c r="MDN44" i="25"/>
  <c r="MDM44" i="25"/>
  <c r="MDL44" i="25"/>
  <c r="MDK44" i="25"/>
  <c r="MDJ44" i="25"/>
  <c r="MDI44" i="25"/>
  <c r="MDH44" i="25"/>
  <c r="MDG44" i="25"/>
  <c r="MDF44" i="25"/>
  <c r="MDE44" i="25"/>
  <c r="MDD44" i="25"/>
  <c r="MDC44" i="25"/>
  <c r="MDB44" i="25"/>
  <c r="MDA44" i="25"/>
  <c r="MCZ44" i="25"/>
  <c r="MCY44" i="25"/>
  <c r="MCX44" i="25"/>
  <c r="MCW44" i="25"/>
  <c r="MCV44" i="25"/>
  <c r="MCU44" i="25"/>
  <c r="MCT44" i="25"/>
  <c r="MCS44" i="25"/>
  <c r="MCR44" i="25"/>
  <c r="MCQ44" i="25"/>
  <c r="MCP44" i="25"/>
  <c r="MCO44" i="25"/>
  <c r="MCN44" i="25"/>
  <c r="MCM44" i="25"/>
  <c r="MCL44" i="25"/>
  <c r="MCK44" i="25"/>
  <c r="MCJ44" i="25"/>
  <c r="MCI44" i="25"/>
  <c r="MCH44" i="25"/>
  <c r="MCG44" i="25"/>
  <c r="MCF44" i="25"/>
  <c r="MCE44" i="25"/>
  <c r="MCD44" i="25"/>
  <c r="MCC44" i="25"/>
  <c r="MCB44" i="25"/>
  <c r="MCA44" i="25"/>
  <c r="MBZ44" i="25"/>
  <c r="MBY44" i="25"/>
  <c r="MBX44" i="25"/>
  <c r="MBW44" i="25"/>
  <c r="MBV44" i="25"/>
  <c r="MBU44" i="25"/>
  <c r="MBT44" i="25"/>
  <c r="MBS44" i="25"/>
  <c r="MBR44" i="25"/>
  <c r="MBQ44" i="25"/>
  <c r="MBP44" i="25"/>
  <c r="MBO44" i="25"/>
  <c r="MBN44" i="25"/>
  <c r="MBM44" i="25"/>
  <c r="MBL44" i="25"/>
  <c r="MBK44" i="25"/>
  <c r="MBJ44" i="25"/>
  <c r="MBI44" i="25"/>
  <c r="MBH44" i="25"/>
  <c r="MBG44" i="25"/>
  <c r="MBF44" i="25"/>
  <c r="MBE44" i="25"/>
  <c r="MBD44" i="25"/>
  <c r="MBC44" i="25"/>
  <c r="MBB44" i="25"/>
  <c r="MBA44" i="25"/>
  <c r="MAZ44" i="25"/>
  <c r="MAY44" i="25"/>
  <c r="MAX44" i="25"/>
  <c r="MAW44" i="25"/>
  <c r="MAV44" i="25"/>
  <c r="MAU44" i="25"/>
  <c r="MAT44" i="25"/>
  <c r="MAS44" i="25"/>
  <c r="MAR44" i="25"/>
  <c r="MAQ44" i="25"/>
  <c r="MAP44" i="25"/>
  <c r="MAO44" i="25"/>
  <c r="MAN44" i="25"/>
  <c r="MAM44" i="25"/>
  <c r="MAL44" i="25"/>
  <c r="MAK44" i="25"/>
  <c r="MAJ44" i="25"/>
  <c r="MAI44" i="25"/>
  <c r="MAH44" i="25"/>
  <c r="MAG44" i="25"/>
  <c r="MAF44" i="25"/>
  <c r="MAE44" i="25"/>
  <c r="MAD44" i="25"/>
  <c r="MAC44" i="25"/>
  <c r="MAB44" i="25"/>
  <c r="MAA44" i="25"/>
  <c r="LZZ44" i="25"/>
  <c r="LZY44" i="25"/>
  <c r="LZX44" i="25"/>
  <c r="LZW44" i="25"/>
  <c r="LZV44" i="25"/>
  <c r="LZU44" i="25"/>
  <c r="LZT44" i="25"/>
  <c r="LZS44" i="25"/>
  <c r="LZR44" i="25"/>
  <c r="LZQ44" i="25"/>
  <c r="LZP44" i="25"/>
  <c r="LZO44" i="25"/>
  <c r="LZN44" i="25"/>
  <c r="LZM44" i="25"/>
  <c r="LZL44" i="25"/>
  <c r="LZK44" i="25"/>
  <c r="LZJ44" i="25"/>
  <c r="LZI44" i="25"/>
  <c r="LZH44" i="25"/>
  <c r="LZG44" i="25"/>
  <c r="LZF44" i="25"/>
  <c r="LZE44" i="25"/>
  <c r="LZD44" i="25"/>
  <c r="LZC44" i="25"/>
  <c r="LZB44" i="25"/>
  <c r="LZA44" i="25"/>
  <c r="LYZ44" i="25"/>
  <c r="LYY44" i="25"/>
  <c r="LYX44" i="25"/>
  <c r="LYW44" i="25"/>
  <c r="LYV44" i="25"/>
  <c r="LYU44" i="25"/>
  <c r="LYT44" i="25"/>
  <c r="LYS44" i="25"/>
  <c r="LYR44" i="25"/>
  <c r="LYQ44" i="25"/>
  <c r="LYP44" i="25"/>
  <c r="LYO44" i="25"/>
  <c r="LYN44" i="25"/>
  <c r="LYM44" i="25"/>
  <c r="LYL44" i="25"/>
  <c r="LYK44" i="25"/>
  <c r="LYJ44" i="25"/>
  <c r="LYI44" i="25"/>
  <c r="LYH44" i="25"/>
  <c r="LYG44" i="25"/>
  <c r="LYF44" i="25"/>
  <c r="LYE44" i="25"/>
  <c r="LYD44" i="25"/>
  <c r="LYC44" i="25"/>
  <c r="LYB44" i="25"/>
  <c r="LYA44" i="25"/>
  <c r="LXZ44" i="25"/>
  <c r="LXY44" i="25"/>
  <c r="LXX44" i="25"/>
  <c r="LXW44" i="25"/>
  <c r="LXV44" i="25"/>
  <c r="LXU44" i="25"/>
  <c r="LXT44" i="25"/>
  <c r="LXS44" i="25"/>
  <c r="LXR44" i="25"/>
  <c r="LXQ44" i="25"/>
  <c r="LXP44" i="25"/>
  <c r="LXO44" i="25"/>
  <c r="LXN44" i="25"/>
  <c r="LXM44" i="25"/>
  <c r="LXL44" i="25"/>
  <c r="LXK44" i="25"/>
  <c r="LXJ44" i="25"/>
  <c r="LXI44" i="25"/>
  <c r="LXH44" i="25"/>
  <c r="LXG44" i="25"/>
  <c r="LXF44" i="25"/>
  <c r="LXE44" i="25"/>
  <c r="LXD44" i="25"/>
  <c r="LXC44" i="25"/>
  <c r="LXB44" i="25"/>
  <c r="LXA44" i="25"/>
  <c r="LWZ44" i="25"/>
  <c r="LWY44" i="25"/>
  <c r="LWX44" i="25"/>
  <c r="LWW44" i="25"/>
  <c r="LWV44" i="25"/>
  <c r="LWU44" i="25"/>
  <c r="LWT44" i="25"/>
  <c r="LWS44" i="25"/>
  <c r="LWR44" i="25"/>
  <c r="LWQ44" i="25"/>
  <c r="LWP44" i="25"/>
  <c r="LWO44" i="25"/>
  <c r="LWN44" i="25"/>
  <c r="LWM44" i="25"/>
  <c r="LWL44" i="25"/>
  <c r="LWK44" i="25"/>
  <c r="LWJ44" i="25"/>
  <c r="LWI44" i="25"/>
  <c r="LWH44" i="25"/>
  <c r="LWG44" i="25"/>
  <c r="LWF44" i="25"/>
  <c r="LWE44" i="25"/>
  <c r="LWD44" i="25"/>
  <c r="LWC44" i="25"/>
  <c r="LWB44" i="25"/>
  <c r="LWA44" i="25"/>
  <c r="LVZ44" i="25"/>
  <c r="LVY44" i="25"/>
  <c r="LVX44" i="25"/>
  <c r="LVW44" i="25"/>
  <c r="LVV44" i="25"/>
  <c r="LVU44" i="25"/>
  <c r="LVT44" i="25"/>
  <c r="LVS44" i="25"/>
  <c r="LVR44" i="25"/>
  <c r="LVQ44" i="25"/>
  <c r="LVP44" i="25"/>
  <c r="LVO44" i="25"/>
  <c r="LVN44" i="25"/>
  <c r="LVM44" i="25"/>
  <c r="LVL44" i="25"/>
  <c r="LVK44" i="25"/>
  <c r="LVJ44" i="25"/>
  <c r="LVI44" i="25"/>
  <c r="LVH44" i="25"/>
  <c r="LVG44" i="25"/>
  <c r="LVF44" i="25"/>
  <c r="LVE44" i="25"/>
  <c r="LVD44" i="25"/>
  <c r="LVC44" i="25"/>
  <c r="LVB44" i="25"/>
  <c r="LVA44" i="25"/>
  <c r="LUZ44" i="25"/>
  <c r="LUY44" i="25"/>
  <c r="LUX44" i="25"/>
  <c r="LUW44" i="25"/>
  <c r="LUV44" i="25"/>
  <c r="LUU44" i="25"/>
  <c r="LUT44" i="25"/>
  <c r="LUS44" i="25"/>
  <c r="LUR44" i="25"/>
  <c r="LUQ44" i="25"/>
  <c r="LUP44" i="25"/>
  <c r="LUO44" i="25"/>
  <c r="LUN44" i="25"/>
  <c r="LUM44" i="25"/>
  <c r="LUL44" i="25"/>
  <c r="LUK44" i="25"/>
  <c r="LUJ44" i="25"/>
  <c r="LUI44" i="25"/>
  <c r="LUH44" i="25"/>
  <c r="LUG44" i="25"/>
  <c r="LUF44" i="25"/>
  <c r="LUE44" i="25"/>
  <c r="LUD44" i="25"/>
  <c r="LUC44" i="25"/>
  <c r="LUB44" i="25"/>
  <c r="LUA44" i="25"/>
  <c r="LTZ44" i="25"/>
  <c r="LTY44" i="25"/>
  <c r="LTX44" i="25"/>
  <c r="LTW44" i="25"/>
  <c r="LTV44" i="25"/>
  <c r="LTU44" i="25"/>
  <c r="LTT44" i="25"/>
  <c r="LTS44" i="25"/>
  <c r="LTR44" i="25"/>
  <c r="LTQ44" i="25"/>
  <c r="LTP44" i="25"/>
  <c r="LTO44" i="25"/>
  <c r="LTN44" i="25"/>
  <c r="LTM44" i="25"/>
  <c r="LTL44" i="25"/>
  <c r="LTK44" i="25"/>
  <c r="LTJ44" i="25"/>
  <c r="LTI44" i="25"/>
  <c r="LTH44" i="25"/>
  <c r="LTG44" i="25"/>
  <c r="LTF44" i="25"/>
  <c r="LTE44" i="25"/>
  <c r="LTD44" i="25"/>
  <c r="LTC44" i="25"/>
  <c r="LTB44" i="25"/>
  <c r="LTA44" i="25"/>
  <c r="LSZ44" i="25"/>
  <c r="LSY44" i="25"/>
  <c r="LSX44" i="25"/>
  <c r="LSW44" i="25"/>
  <c r="LSV44" i="25"/>
  <c r="LSU44" i="25"/>
  <c r="LST44" i="25"/>
  <c r="LSS44" i="25"/>
  <c r="LSR44" i="25"/>
  <c r="LSQ44" i="25"/>
  <c r="LSP44" i="25"/>
  <c r="LSO44" i="25"/>
  <c r="LSN44" i="25"/>
  <c r="LSM44" i="25"/>
  <c r="LSL44" i="25"/>
  <c r="LSK44" i="25"/>
  <c r="LSJ44" i="25"/>
  <c r="LSI44" i="25"/>
  <c r="LSH44" i="25"/>
  <c r="LSG44" i="25"/>
  <c r="LSF44" i="25"/>
  <c r="LSE44" i="25"/>
  <c r="LSD44" i="25"/>
  <c r="LSC44" i="25"/>
  <c r="LSB44" i="25"/>
  <c r="LSA44" i="25"/>
  <c r="LRZ44" i="25"/>
  <c r="LRY44" i="25"/>
  <c r="LRX44" i="25"/>
  <c r="LRW44" i="25"/>
  <c r="LRV44" i="25"/>
  <c r="LRU44" i="25"/>
  <c r="LRT44" i="25"/>
  <c r="LRS44" i="25"/>
  <c r="LRR44" i="25"/>
  <c r="LRQ44" i="25"/>
  <c r="LRP44" i="25"/>
  <c r="LRO44" i="25"/>
  <c r="LRN44" i="25"/>
  <c r="LRM44" i="25"/>
  <c r="LRL44" i="25"/>
  <c r="LRK44" i="25"/>
  <c r="LRJ44" i="25"/>
  <c r="LRI44" i="25"/>
  <c r="LRH44" i="25"/>
  <c r="LRG44" i="25"/>
  <c r="LRF44" i="25"/>
  <c r="LRE44" i="25"/>
  <c r="LRD44" i="25"/>
  <c r="LRC44" i="25"/>
  <c r="LRB44" i="25"/>
  <c r="LRA44" i="25"/>
  <c r="LQZ44" i="25"/>
  <c r="LQY44" i="25"/>
  <c r="LQX44" i="25"/>
  <c r="LQW44" i="25"/>
  <c r="LQV44" i="25"/>
  <c r="LQU44" i="25"/>
  <c r="LQT44" i="25"/>
  <c r="LQS44" i="25"/>
  <c r="LQR44" i="25"/>
  <c r="LQQ44" i="25"/>
  <c r="LQP44" i="25"/>
  <c r="LQO44" i="25"/>
  <c r="LQN44" i="25"/>
  <c r="LQM44" i="25"/>
  <c r="LQL44" i="25"/>
  <c r="LQK44" i="25"/>
  <c r="LQJ44" i="25"/>
  <c r="LQI44" i="25"/>
  <c r="LQH44" i="25"/>
  <c r="LQG44" i="25"/>
  <c r="LQF44" i="25"/>
  <c r="LQE44" i="25"/>
  <c r="LQD44" i="25"/>
  <c r="LQC44" i="25"/>
  <c r="LQB44" i="25"/>
  <c r="LQA44" i="25"/>
  <c r="LPZ44" i="25"/>
  <c r="LPY44" i="25"/>
  <c r="LPX44" i="25"/>
  <c r="LPW44" i="25"/>
  <c r="LPV44" i="25"/>
  <c r="LPU44" i="25"/>
  <c r="LPT44" i="25"/>
  <c r="LPS44" i="25"/>
  <c r="LPR44" i="25"/>
  <c r="LPQ44" i="25"/>
  <c r="LPP44" i="25"/>
  <c r="LPO44" i="25"/>
  <c r="LPN44" i="25"/>
  <c r="LPM44" i="25"/>
  <c r="LPL44" i="25"/>
  <c r="LPK44" i="25"/>
  <c r="LPJ44" i="25"/>
  <c r="LPI44" i="25"/>
  <c r="LPH44" i="25"/>
  <c r="LPG44" i="25"/>
  <c r="LPF44" i="25"/>
  <c r="LPE44" i="25"/>
  <c r="LPD44" i="25"/>
  <c r="LPC44" i="25"/>
  <c r="LPB44" i="25"/>
  <c r="LPA44" i="25"/>
  <c r="LOZ44" i="25"/>
  <c r="LOY44" i="25"/>
  <c r="LOX44" i="25"/>
  <c r="LOW44" i="25"/>
  <c r="LOV44" i="25"/>
  <c r="LOU44" i="25"/>
  <c r="LOT44" i="25"/>
  <c r="LOS44" i="25"/>
  <c r="LOR44" i="25"/>
  <c r="LOQ44" i="25"/>
  <c r="LOP44" i="25"/>
  <c r="LOO44" i="25"/>
  <c r="LON44" i="25"/>
  <c r="LOM44" i="25"/>
  <c r="LOL44" i="25"/>
  <c r="LOK44" i="25"/>
  <c r="LOJ44" i="25"/>
  <c r="LOI44" i="25"/>
  <c r="LOH44" i="25"/>
  <c r="LOG44" i="25"/>
  <c r="LOF44" i="25"/>
  <c r="LOE44" i="25"/>
  <c r="LOD44" i="25"/>
  <c r="LOC44" i="25"/>
  <c r="LOB44" i="25"/>
  <c r="LOA44" i="25"/>
  <c r="LNZ44" i="25"/>
  <c r="LNY44" i="25"/>
  <c r="LNX44" i="25"/>
  <c r="LNW44" i="25"/>
  <c r="LNV44" i="25"/>
  <c r="LNU44" i="25"/>
  <c r="LNT44" i="25"/>
  <c r="LNS44" i="25"/>
  <c r="LNR44" i="25"/>
  <c r="LNQ44" i="25"/>
  <c r="LNP44" i="25"/>
  <c r="LNO44" i="25"/>
  <c r="LNN44" i="25"/>
  <c r="LNM44" i="25"/>
  <c r="LNL44" i="25"/>
  <c r="LNK44" i="25"/>
  <c r="LNJ44" i="25"/>
  <c r="LNI44" i="25"/>
  <c r="LNH44" i="25"/>
  <c r="LNG44" i="25"/>
  <c r="LNF44" i="25"/>
  <c r="LNE44" i="25"/>
  <c r="LND44" i="25"/>
  <c r="LNC44" i="25"/>
  <c r="LNB44" i="25"/>
  <c r="LNA44" i="25"/>
  <c r="LMZ44" i="25"/>
  <c r="LMY44" i="25"/>
  <c r="LMX44" i="25"/>
  <c r="LMW44" i="25"/>
  <c r="LMV44" i="25"/>
  <c r="LMU44" i="25"/>
  <c r="LMT44" i="25"/>
  <c r="LMS44" i="25"/>
  <c r="LMR44" i="25"/>
  <c r="LMQ44" i="25"/>
  <c r="LMP44" i="25"/>
  <c r="LMO44" i="25"/>
  <c r="LMN44" i="25"/>
  <c r="LMM44" i="25"/>
  <c r="LML44" i="25"/>
  <c r="LMK44" i="25"/>
  <c r="LMJ44" i="25"/>
  <c r="LMI44" i="25"/>
  <c r="LMH44" i="25"/>
  <c r="LMG44" i="25"/>
  <c r="LMF44" i="25"/>
  <c r="LME44" i="25"/>
  <c r="LMD44" i="25"/>
  <c r="LMC44" i="25"/>
  <c r="LMB44" i="25"/>
  <c r="LMA44" i="25"/>
  <c r="LLZ44" i="25"/>
  <c r="LLY44" i="25"/>
  <c r="LLX44" i="25"/>
  <c r="LLW44" i="25"/>
  <c r="LLV44" i="25"/>
  <c r="LLU44" i="25"/>
  <c r="LLT44" i="25"/>
  <c r="LLS44" i="25"/>
  <c r="LLR44" i="25"/>
  <c r="LLQ44" i="25"/>
  <c r="LLP44" i="25"/>
  <c r="LLO44" i="25"/>
  <c r="LLN44" i="25"/>
  <c r="LLM44" i="25"/>
  <c r="LLL44" i="25"/>
  <c r="LLK44" i="25"/>
  <c r="LLJ44" i="25"/>
  <c r="LLI44" i="25"/>
  <c r="LLH44" i="25"/>
  <c r="LLG44" i="25"/>
  <c r="LLF44" i="25"/>
  <c r="LLE44" i="25"/>
  <c r="LLD44" i="25"/>
  <c r="LLC44" i="25"/>
  <c r="LLB44" i="25"/>
  <c r="LLA44" i="25"/>
  <c r="LKZ44" i="25"/>
  <c r="LKY44" i="25"/>
  <c r="LKX44" i="25"/>
  <c r="LKW44" i="25"/>
  <c r="LKV44" i="25"/>
  <c r="LKU44" i="25"/>
  <c r="LKT44" i="25"/>
  <c r="LKS44" i="25"/>
  <c r="LKR44" i="25"/>
  <c r="LKQ44" i="25"/>
  <c r="LKP44" i="25"/>
  <c r="LKO44" i="25"/>
  <c r="LKN44" i="25"/>
  <c r="LKM44" i="25"/>
  <c r="LKL44" i="25"/>
  <c r="LKK44" i="25"/>
  <c r="LKJ44" i="25"/>
  <c r="LKI44" i="25"/>
  <c r="LKH44" i="25"/>
  <c r="LKG44" i="25"/>
  <c r="LKF44" i="25"/>
  <c r="LKE44" i="25"/>
  <c r="LKD44" i="25"/>
  <c r="LKC44" i="25"/>
  <c r="LKB44" i="25"/>
  <c r="LKA44" i="25"/>
  <c r="LJZ44" i="25"/>
  <c r="LJY44" i="25"/>
  <c r="LJX44" i="25"/>
  <c r="LJW44" i="25"/>
  <c r="LJV44" i="25"/>
  <c r="LJU44" i="25"/>
  <c r="LJT44" i="25"/>
  <c r="LJS44" i="25"/>
  <c r="LJR44" i="25"/>
  <c r="LJQ44" i="25"/>
  <c r="LJP44" i="25"/>
  <c r="LJO44" i="25"/>
  <c r="LJN44" i="25"/>
  <c r="LJM44" i="25"/>
  <c r="LJL44" i="25"/>
  <c r="LJK44" i="25"/>
  <c r="LJJ44" i="25"/>
  <c r="LJI44" i="25"/>
  <c r="LJH44" i="25"/>
  <c r="LJG44" i="25"/>
  <c r="LJF44" i="25"/>
  <c r="LJE44" i="25"/>
  <c r="LJD44" i="25"/>
  <c r="LJC44" i="25"/>
  <c r="LJB44" i="25"/>
  <c r="LJA44" i="25"/>
  <c r="LIZ44" i="25"/>
  <c r="LIY44" i="25"/>
  <c r="LIX44" i="25"/>
  <c r="LIW44" i="25"/>
  <c r="LIV44" i="25"/>
  <c r="LIU44" i="25"/>
  <c r="LIT44" i="25"/>
  <c r="LIS44" i="25"/>
  <c r="LIR44" i="25"/>
  <c r="LIQ44" i="25"/>
  <c r="LIP44" i="25"/>
  <c r="LIO44" i="25"/>
  <c r="LIN44" i="25"/>
  <c r="LIM44" i="25"/>
  <c r="LIL44" i="25"/>
  <c r="LIK44" i="25"/>
  <c r="LIJ44" i="25"/>
  <c r="LII44" i="25"/>
  <c r="LIH44" i="25"/>
  <c r="LIG44" i="25"/>
  <c r="LIF44" i="25"/>
  <c r="LIE44" i="25"/>
  <c r="LID44" i="25"/>
  <c r="LIC44" i="25"/>
  <c r="LIB44" i="25"/>
  <c r="LIA44" i="25"/>
  <c r="LHZ44" i="25"/>
  <c r="LHY44" i="25"/>
  <c r="LHX44" i="25"/>
  <c r="LHW44" i="25"/>
  <c r="LHV44" i="25"/>
  <c r="LHU44" i="25"/>
  <c r="LHT44" i="25"/>
  <c r="LHS44" i="25"/>
  <c r="LHR44" i="25"/>
  <c r="LHQ44" i="25"/>
  <c r="LHP44" i="25"/>
  <c r="LHO44" i="25"/>
  <c r="LHN44" i="25"/>
  <c r="LHM44" i="25"/>
  <c r="LHL44" i="25"/>
  <c r="LHK44" i="25"/>
  <c r="LHJ44" i="25"/>
  <c r="LHI44" i="25"/>
  <c r="LHH44" i="25"/>
  <c r="LHG44" i="25"/>
  <c r="LHF44" i="25"/>
  <c r="LHE44" i="25"/>
  <c r="LHD44" i="25"/>
  <c r="LHC44" i="25"/>
  <c r="LHB44" i="25"/>
  <c r="LHA44" i="25"/>
  <c r="LGZ44" i="25"/>
  <c r="LGY44" i="25"/>
  <c r="LGX44" i="25"/>
  <c r="LGW44" i="25"/>
  <c r="LGV44" i="25"/>
  <c r="LGU44" i="25"/>
  <c r="LGT44" i="25"/>
  <c r="LGS44" i="25"/>
  <c r="LGR44" i="25"/>
  <c r="LGQ44" i="25"/>
  <c r="LGP44" i="25"/>
  <c r="LGO44" i="25"/>
  <c r="LGN44" i="25"/>
  <c r="LGM44" i="25"/>
  <c r="LGL44" i="25"/>
  <c r="LGK44" i="25"/>
  <c r="LGJ44" i="25"/>
  <c r="LGI44" i="25"/>
  <c r="LGH44" i="25"/>
  <c r="LGG44" i="25"/>
  <c r="LGF44" i="25"/>
  <c r="LGE44" i="25"/>
  <c r="LGD44" i="25"/>
  <c r="LGC44" i="25"/>
  <c r="LGB44" i="25"/>
  <c r="LGA44" i="25"/>
  <c r="LFZ44" i="25"/>
  <c r="LFY44" i="25"/>
  <c r="LFX44" i="25"/>
  <c r="LFW44" i="25"/>
  <c r="LFV44" i="25"/>
  <c r="LFU44" i="25"/>
  <c r="LFT44" i="25"/>
  <c r="LFS44" i="25"/>
  <c r="LFR44" i="25"/>
  <c r="LFQ44" i="25"/>
  <c r="LFP44" i="25"/>
  <c r="LFO44" i="25"/>
  <c r="LFN44" i="25"/>
  <c r="LFM44" i="25"/>
  <c r="LFL44" i="25"/>
  <c r="LFK44" i="25"/>
  <c r="LFJ44" i="25"/>
  <c r="LFI44" i="25"/>
  <c r="LFH44" i="25"/>
  <c r="LFG44" i="25"/>
  <c r="LFF44" i="25"/>
  <c r="LFE44" i="25"/>
  <c r="LFD44" i="25"/>
  <c r="LFC44" i="25"/>
  <c r="LFB44" i="25"/>
  <c r="LFA44" i="25"/>
  <c r="LEZ44" i="25"/>
  <c r="LEY44" i="25"/>
  <c r="LEX44" i="25"/>
  <c r="LEW44" i="25"/>
  <c r="LEV44" i="25"/>
  <c r="LEU44" i="25"/>
  <c r="LET44" i="25"/>
  <c r="LES44" i="25"/>
  <c r="LER44" i="25"/>
  <c r="LEQ44" i="25"/>
  <c r="LEP44" i="25"/>
  <c r="LEO44" i="25"/>
  <c r="LEN44" i="25"/>
  <c r="LEM44" i="25"/>
  <c r="LEL44" i="25"/>
  <c r="LEK44" i="25"/>
  <c r="LEJ44" i="25"/>
  <c r="LEI44" i="25"/>
  <c r="LEH44" i="25"/>
  <c r="LEG44" i="25"/>
  <c r="LEF44" i="25"/>
  <c r="LEE44" i="25"/>
  <c r="LED44" i="25"/>
  <c r="LEC44" i="25"/>
  <c r="LEB44" i="25"/>
  <c r="LEA44" i="25"/>
  <c r="LDZ44" i="25"/>
  <c r="LDY44" i="25"/>
  <c r="LDX44" i="25"/>
  <c r="LDW44" i="25"/>
  <c r="LDV44" i="25"/>
  <c r="LDU44" i="25"/>
  <c r="LDT44" i="25"/>
  <c r="LDS44" i="25"/>
  <c r="LDR44" i="25"/>
  <c r="LDQ44" i="25"/>
  <c r="LDP44" i="25"/>
  <c r="LDO44" i="25"/>
  <c r="LDN44" i="25"/>
  <c r="LDM44" i="25"/>
  <c r="LDL44" i="25"/>
  <c r="LDK44" i="25"/>
  <c r="LDJ44" i="25"/>
  <c r="LDI44" i="25"/>
  <c r="LDH44" i="25"/>
  <c r="LDG44" i="25"/>
  <c r="LDF44" i="25"/>
  <c r="LDE44" i="25"/>
  <c r="LDD44" i="25"/>
  <c r="LDC44" i="25"/>
  <c r="LDB44" i="25"/>
  <c r="LDA44" i="25"/>
  <c r="LCZ44" i="25"/>
  <c r="LCY44" i="25"/>
  <c r="LCX44" i="25"/>
  <c r="LCW44" i="25"/>
  <c r="LCV44" i="25"/>
  <c r="LCU44" i="25"/>
  <c r="LCT44" i="25"/>
  <c r="LCS44" i="25"/>
  <c r="LCR44" i="25"/>
  <c r="LCQ44" i="25"/>
  <c r="LCP44" i="25"/>
  <c r="LCO44" i="25"/>
  <c r="LCN44" i="25"/>
  <c r="LCM44" i="25"/>
  <c r="LCL44" i="25"/>
  <c r="LCK44" i="25"/>
  <c r="LCJ44" i="25"/>
  <c r="LCI44" i="25"/>
  <c r="LCH44" i="25"/>
  <c r="LCG44" i="25"/>
  <c r="LCF44" i="25"/>
  <c r="LCE44" i="25"/>
  <c r="LCD44" i="25"/>
  <c r="LCC44" i="25"/>
  <c r="LCB44" i="25"/>
  <c r="LCA44" i="25"/>
  <c r="LBZ44" i="25"/>
  <c r="LBY44" i="25"/>
  <c r="LBX44" i="25"/>
  <c r="LBW44" i="25"/>
  <c r="LBV44" i="25"/>
  <c r="LBU44" i="25"/>
  <c r="LBT44" i="25"/>
  <c r="LBS44" i="25"/>
  <c r="LBR44" i="25"/>
  <c r="LBQ44" i="25"/>
  <c r="LBP44" i="25"/>
  <c r="LBO44" i="25"/>
  <c r="LBN44" i="25"/>
  <c r="LBM44" i="25"/>
  <c r="LBL44" i="25"/>
  <c r="LBK44" i="25"/>
  <c r="LBJ44" i="25"/>
  <c r="LBI44" i="25"/>
  <c r="LBH44" i="25"/>
  <c r="LBG44" i="25"/>
  <c r="LBF44" i="25"/>
  <c r="LBE44" i="25"/>
  <c r="LBD44" i="25"/>
  <c r="LBC44" i="25"/>
  <c r="LBB44" i="25"/>
  <c r="LBA44" i="25"/>
  <c r="LAZ44" i="25"/>
  <c r="LAY44" i="25"/>
  <c r="LAX44" i="25"/>
  <c r="LAW44" i="25"/>
  <c r="LAV44" i="25"/>
  <c r="LAU44" i="25"/>
  <c r="LAT44" i="25"/>
  <c r="LAS44" i="25"/>
  <c r="LAR44" i="25"/>
  <c r="LAQ44" i="25"/>
  <c r="LAP44" i="25"/>
  <c r="LAO44" i="25"/>
  <c r="LAN44" i="25"/>
  <c r="LAM44" i="25"/>
  <c r="LAL44" i="25"/>
  <c r="LAK44" i="25"/>
  <c r="LAJ44" i="25"/>
  <c r="LAI44" i="25"/>
  <c r="LAH44" i="25"/>
  <c r="LAG44" i="25"/>
  <c r="LAF44" i="25"/>
  <c r="LAE44" i="25"/>
  <c r="LAD44" i="25"/>
  <c r="LAC44" i="25"/>
  <c r="LAB44" i="25"/>
  <c r="LAA44" i="25"/>
  <c r="KZZ44" i="25"/>
  <c r="KZY44" i="25"/>
  <c r="KZX44" i="25"/>
  <c r="KZW44" i="25"/>
  <c r="KZV44" i="25"/>
  <c r="KZU44" i="25"/>
  <c r="KZT44" i="25"/>
  <c r="KZS44" i="25"/>
  <c r="KZR44" i="25"/>
  <c r="KZQ44" i="25"/>
  <c r="KZP44" i="25"/>
  <c r="KZO44" i="25"/>
  <c r="KZN44" i="25"/>
  <c r="KZM44" i="25"/>
  <c r="KZL44" i="25"/>
  <c r="KZK44" i="25"/>
  <c r="KZJ44" i="25"/>
  <c r="KZI44" i="25"/>
  <c r="KZH44" i="25"/>
  <c r="KZG44" i="25"/>
  <c r="KZF44" i="25"/>
  <c r="KZE44" i="25"/>
  <c r="KZD44" i="25"/>
  <c r="KZC44" i="25"/>
  <c r="KZB44" i="25"/>
  <c r="KZA44" i="25"/>
  <c r="KYZ44" i="25"/>
  <c r="KYY44" i="25"/>
  <c r="KYX44" i="25"/>
  <c r="KYW44" i="25"/>
  <c r="KYV44" i="25"/>
  <c r="KYU44" i="25"/>
  <c r="KYT44" i="25"/>
  <c r="KYS44" i="25"/>
  <c r="KYR44" i="25"/>
  <c r="KYQ44" i="25"/>
  <c r="KYP44" i="25"/>
  <c r="KYO44" i="25"/>
  <c r="KYN44" i="25"/>
  <c r="KYM44" i="25"/>
  <c r="KYL44" i="25"/>
  <c r="KYK44" i="25"/>
  <c r="KYJ44" i="25"/>
  <c r="KYI44" i="25"/>
  <c r="KYH44" i="25"/>
  <c r="KYG44" i="25"/>
  <c r="KYF44" i="25"/>
  <c r="KYE44" i="25"/>
  <c r="KYD44" i="25"/>
  <c r="KYC44" i="25"/>
  <c r="KYB44" i="25"/>
  <c r="KYA44" i="25"/>
  <c r="KXZ44" i="25"/>
  <c r="KXY44" i="25"/>
  <c r="KXX44" i="25"/>
  <c r="KXW44" i="25"/>
  <c r="KXV44" i="25"/>
  <c r="KXU44" i="25"/>
  <c r="KXT44" i="25"/>
  <c r="KXS44" i="25"/>
  <c r="KXR44" i="25"/>
  <c r="KXQ44" i="25"/>
  <c r="KXP44" i="25"/>
  <c r="KXO44" i="25"/>
  <c r="KXN44" i="25"/>
  <c r="KXM44" i="25"/>
  <c r="KXL44" i="25"/>
  <c r="KXK44" i="25"/>
  <c r="KXJ44" i="25"/>
  <c r="KXI44" i="25"/>
  <c r="KXH44" i="25"/>
  <c r="KXG44" i="25"/>
  <c r="KXF44" i="25"/>
  <c r="KXE44" i="25"/>
  <c r="KXD44" i="25"/>
  <c r="KXC44" i="25"/>
  <c r="KXB44" i="25"/>
  <c r="KXA44" i="25"/>
  <c r="KWZ44" i="25"/>
  <c r="KWY44" i="25"/>
  <c r="KWX44" i="25"/>
  <c r="KWW44" i="25"/>
  <c r="KWV44" i="25"/>
  <c r="KWU44" i="25"/>
  <c r="KWT44" i="25"/>
  <c r="KWS44" i="25"/>
  <c r="KWR44" i="25"/>
  <c r="KWQ44" i="25"/>
  <c r="KWP44" i="25"/>
  <c r="KWO44" i="25"/>
  <c r="KWN44" i="25"/>
  <c r="KWM44" i="25"/>
  <c r="KWL44" i="25"/>
  <c r="KWK44" i="25"/>
  <c r="KWJ44" i="25"/>
  <c r="KWI44" i="25"/>
  <c r="KWH44" i="25"/>
  <c r="KWG44" i="25"/>
  <c r="KWF44" i="25"/>
  <c r="KWE44" i="25"/>
  <c r="KWD44" i="25"/>
  <c r="KWC44" i="25"/>
  <c r="KWB44" i="25"/>
  <c r="KWA44" i="25"/>
  <c r="KVZ44" i="25"/>
  <c r="KVY44" i="25"/>
  <c r="KVX44" i="25"/>
  <c r="KVW44" i="25"/>
  <c r="KVV44" i="25"/>
  <c r="KVU44" i="25"/>
  <c r="KVT44" i="25"/>
  <c r="KVS44" i="25"/>
  <c r="KVR44" i="25"/>
  <c r="KVQ44" i="25"/>
  <c r="KVP44" i="25"/>
  <c r="KVO44" i="25"/>
  <c r="KVN44" i="25"/>
  <c r="KVM44" i="25"/>
  <c r="KVL44" i="25"/>
  <c r="KVK44" i="25"/>
  <c r="KVJ44" i="25"/>
  <c r="KVI44" i="25"/>
  <c r="KVH44" i="25"/>
  <c r="KVG44" i="25"/>
  <c r="KVF44" i="25"/>
  <c r="KVE44" i="25"/>
  <c r="KVD44" i="25"/>
  <c r="KVC44" i="25"/>
  <c r="KVB44" i="25"/>
  <c r="KVA44" i="25"/>
  <c r="KUZ44" i="25"/>
  <c r="KUY44" i="25"/>
  <c r="KUX44" i="25"/>
  <c r="KUW44" i="25"/>
  <c r="KUV44" i="25"/>
  <c r="KUU44" i="25"/>
  <c r="KUT44" i="25"/>
  <c r="KUS44" i="25"/>
  <c r="KUR44" i="25"/>
  <c r="KUQ44" i="25"/>
  <c r="KUP44" i="25"/>
  <c r="KUO44" i="25"/>
  <c r="KUN44" i="25"/>
  <c r="KUM44" i="25"/>
  <c r="KUL44" i="25"/>
  <c r="KUK44" i="25"/>
  <c r="KUJ44" i="25"/>
  <c r="KUI44" i="25"/>
  <c r="KUH44" i="25"/>
  <c r="KUG44" i="25"/>
  <c r="KUF44" i="25"/>
  <c r="KUE44" i="25"/>
  <c r="KUD44" i="25"/>
  <c r="KUC44" i="25"/>
  <c r="KUB44" i="25"/>
  <c r="KUA44" i="25"/>
  <c r="KTZ44" i="25"/>
  <c r="KTY44" i="25"/>
  <c r="KTX44" i="25"/>
  <c r="KTW44" i="25"/>
  <c r="KTV44" i="25"/>
  <c r="KTU44" i="25"/>
  <c r="KTT44" i="25"/>
  <c r="KTS44" i="25"/>
  <c r="KTR44" i="25"/>
  <c r="KTQ44" i="25"/>
  <c r="KTP44" i="25"/>
  <c r="KTO44" i="25"/>
  <c r="KTN44" i="25"/>
  <c r="KTM44" i="25"/>
  <c r="KTL44" i="25"/>
  <c r="KTK44" i="25"/>
  <c r="KTJ44" i="25"/>
  <c r="KTI44" i="25"/>
  <c r="KTH44" i="25"/>
  <c r="KTG44" i="25"/>
  <c r="KTF44" i="25"/>
  <c r="KTE44" i="25"/>
  <c r="KTD44" i="25"/>
  <c r="KTC44" i="25"/>
  <c r="KTB44" i="25"/>
  <c r="KTA44" i="25"/>
  <c r="KSZ44" i="25"/>
  <c r="KSY44" i="25"/>
  <c r="KSX44" i="25"/>
  <c r="KSW44" i="25"/>
  <c r="KSV44" i="25"/>
  <c r="KSU44" i="25"/>
  <c r="KST44" i="25"/>
  <c r="KSS44" i="25"/>
  <c r="KSR44" i="25"/>
  <c r="KSQ44" i="25"/>
  <c r="KSP44" i="25"/>
  <c r="KSO44" i="25"/>
  <c r="KSN44" i="25"/>
  <c r="KSM44" i="25"/>
  <c r="KSL44" i="25"/>
  <c r="KSK44" i="25"/>
  <c r="KSJ44" i="25"/>
  <c r="KSI44" i="25"/>
  <c r="KSH44" i="25"/>
  <c r="KSG44" i="25"/>
  <c r="KSF44" i="25"/>
  <c r="KSE44" i="25"/>
  <c r="KSD44" i="25"/>
  <c r="KSC44" i="25"/>
  <c r="KSB44" i="25"/>
  <c r="KSA44" i="25"/>
  <c r="KRZ44" i="25"/>
  <c r="KRY44" i="25"/>
  <c r="KRX44" i="25"/>
  <c r="KRW44" i="25"/>
  <c r="KRV44" i="25"/>
  <c r="KRU44" i="25"/>
  <c r="KRT44" i="25"/>
  <c r="KRS44" i="25"/>
  <c r="KRR44" i="25"/>
  <c r="KRQ44" i="25"/>
  <c r="KRP44" i="25"/>
  <c r="KRO44" i="25"/>
  <c r="KRN44" i="25"/>
  <c r="KRM44" i="25"/>
  <c r="KRL44" i="25"/>
  <c r="KRK44" i="25"/>
  <c r="KRJ44" i="25"/>
  <c r="KRI44" i="25"/>
  <c r="KRH44" i="25"/>
  <c r="KRG44" i="25"/>
  <c r="KRF44" i="25"/>
  <c r="KRE44" i="25"/>
  <c r="KRD44" i="25"/>
  <c r="KRC44" i="25"/>
  <c r="KRB44" i="25"/>
  <c r="KRA44" i="25"/>
  <c r="KQZ44" i="25"/>
  <c r="KQY44" i="25"/>
  <c r="KQX44" i="25"/>
  <c r="KQW44" i="25"/>
  <c r="KQV44" i="25"/>
  <c r="KQU44" i="25"/>
  <c r="KQT44" i="25"/>
  <c r="KQS44" i="25"/>
  <c r="KQR44" i="25"/>
  <c r="KQQ44" i="25"/>
  <c r="KQP44" i="25"/>
  <c r="KQO44" i="25"/>
  <c r="KQN44" i="25"/>
  <c r="KQM44" i="25"/>
  <c r="KQL44" i="25"/>
  <c r="KQK44" i="25"/>
  <c r="KQJ44" i="25"/>
  <c r="KQI44" i="25"/>
  <c r="KQH44" i="25"/>
  <c r="KQG44" i="25"/>
  <c r="KQF44" i="25"/>
  <c r="KQE44" i="25"/>
  <c r="KQD44" i="25"/>
  <c r="KQC44" i="25"/>
  <c r="KQB44" i="25"/>
  <c r="KQA44" i="25"/>
  <c r="KPZ44" i="25"/>
  <c r="KPY44" i="25"/>
  <c r="KPX44" i="25"/>
  <c r="KPW44" i="25"/>
  <c r="KPV44" i="25"/>
  <c r="KPU44" i="25"/>
  <c r="KPT44" i="25"/>
  <c r="KPS44" i="25"/>
  <c r="KPR44" i="25"/>
  <c r="KPQ44" i="25"/>
  <c r="KPP44" i="25"/>
  <c r="KPO44" i="25"/>
  <c r="KPN44" i="25"/>
  <c r="KPM44" i="25"/>
  <c r="KPL44" i="25"/>
  <c r="KPK44" i="25"/>
  <c r="KPJ44" i="25"/>
  <c r="KPI44" i="25"/>
  <c r="KPH44" i="25"/>
  <c r="KPG44" i="25"/>
  <c r="KPF44" i="25"/>
  <c r="KPE44" i="25"/>
  <c r="KPD44" i="25"/>
  <c r="KPC44" i="25"/>
  <c r="KPB44" i="25"/>
  <c r="KPA44" i="25"/>
  <c r="KOZ44" i="25"/>
  <c r="KOY44" i="25"/>
  <c r="KOX44" i="25"/>
  <c r="KOW44" i="25"/>
  <c r="KOV44" i="25"/>
  <c r="KOU44" i="25"/>
  <c r="KOT44" i="25"/>
  <c r="KOS44" i="25"/>
  <c r="KOR44" i="25"/>
  <c r="KOQ44" i="25"/>
  <c r="KOP44" i="25"/>
  <c r="KOO44" i="25"/>
  <c r="KON44" i="25"/>
  <c r="KOM44" i="25"/>
  <c r="KOL44" i="25"/>
  <c r="KOK44" i="25"/>
  <c r="KOJ44" i="25"/>
  <c r="KOI44" i="25"/>
  <c r="KOH44" i="25"/>
  <c r="KOG44" i="25"/>
  <c r="KOF44" i="25"/>
  <c r="KOE44" i="25"/>
  <c r="KOD44" i="25"/>
  <c r="KOC44" i="25"/>
  <c r="KOB44" i="25"/>
  <c r="KOA44" i="25"/>
  <c r="KNZ44" i="25"/>
  <c r="KNY44" i="25"/>
  <c r="KNX44" i="25"/>
  <c r="KNW44" i="25"/>
  <c r="KNV44" i="25"/>
  <c r="KNU44" i="25"/>
  <c r="KNT44" i="25"/>
  <c r="KNS44" i="25"/>
  <c r="KNR44" i="25"/>
  <c r="KNQ44" i="25"/>
  <c r="KNP44" i="25"/>
  <c r="KNO44" i="25"/>
  <c r="KNN44" i="25"/>
  <c r="KNM44" i="25"/>
  <c r="KNL44" i="25"/>
  <c r="KNK44" i="25"/>
  <c r="KNJ44" i="25"/>
  <c r="KNI44" i="25"/>
  <c r="KNH44" i="25"/>
  <c r="KNG44" i="25"/>
  <c r="KNF44" i="25"/>
  <c r="KNE44" i="25"/>
  <c r="KND44" i="25"/>
  <c r="KNC44" i="25"/>
  <c r="KNB44" i="25"/>
  <c r="KNA44" i="25"/>
  <c r="KMZ44" i="25"/>
  <c r="KMY44" i="25"/>
  <c r="KMX44" i="25"/>
  <c r="KMW44" i="25"/>
  <c r="KMV44" i="25"/>
  <c r="KMU44" i="25"/>
  <c r="KMT44" i="25"/>
  <c r="KMS44" i="25"/>
  <c r="KMR44" i="25"/>
  <c r="KMQ44" i="25"/>
  <c r="KMP44" i="25"/>
  <c r="KMO44" i="25"/>
  <c r="KMN44" i="25"/>
  <c r="KMM44" i="25"/>
  <c r="KML44" i="25"/>
  <c r="KMK44" i="25"/>
  <c r="KMJ44" i="25"/>
  <c r="KMI44" i="25"/>
  <c r="KMH44" i="25"/>
  <c r="KMG44" i="25"/>
  <c r="KMF44" i="25"/>
  <c r="KME44" i="25"/>
  <c r="KMD44" i="25"/>
  <c r="KMC44" i="25"/>
  <c r="KMB44" i="25"/>
  <c r="KMA44" i="25"/>
  <c r="KLZ44" i="25"/>
  <c r="KLY44" i="25"/>
  <c r="KLX44" i="25"/>
  <c r="KLW44" i="25"/>
  <c r="KLV44" i="25"/>
  <c r="KLU44" i="25"/>
  <c r="KLT44" i="25"/>
  <c r="KLS44" i="25"/>
  <c r="KLR44" i="25"/>
  <c r="KLQ44" i="25"/>
  <c r="KLP44" i="25"/>
  <c r="KLO44" i="25"/>
  <c r="KLN44" i="25"/>
  <c r="KLM44" i="25"/>
  <c r="KLL44" i="25"/>
  <c r="KLK44" i="25"/>
  <c r="KLJ44" i="25"/>
  <c r="KLI44" i="25"/>
  <c r="KLH44" i="25"/>
  <c r="KLG44" i="25"/>
  <c r="KLF44" i="25"/>
  <c r="KLE44" i="25"/>
  <c r="KLD44" i="25"/>
  <c r="KLC44" i="25"/>
  <c r="KLB44" i="25"/>
  <c r="KLA44" i="25"/>
  <c r="KKZ44" i="25"/>
  <c r="KKY44" i="25"/>
  <c r="KKX44" i="25"/>
  <c r="KKW44" i="25"/>
  <c r="KKV44" i="25"/>
  <c r="KKU44" i="25"/>
  <c r="KKT44" i="25"/>
  <c r="KKS44" i="25"/>
  <c r="KKR44" i="25"/>
  <c r="KKQ44" i="25"/>
  <c r="KKP44" i="25"/>
  <c r="KKO44" i="25"/>
  <c r="KKN44" i="25"/>
  <c r="KKM44" i="25"/>
  <c r="KKL44" i="25"/>
  <c r="KKK44" i="25"/>
  <c r="KKJ44" i="25"/>
  <c r="KKI44" i="25"/>
  <c r="KKH44" i="25"/>
  <c r="KKG44" i="25"/>
  <c r="KKF44" i="25"/>
  <c r="KKE44" i="25"/>
  <c r="KKD44" i="25"/>
  <c r="KKC44" i="25"/>
  <c r="KKB44" i="25"/>
  <c r="KKA44" i="25"/>
  <c r="KJZ44" i="25"/>
  <c r="KJY44" i="25"/>
  <c r="KJX44" i="25"/>
  <c r="KJW44" i="25"/>
  <c r="KJV44" i="25"/>
  <c r="KJU44" i="25"/>
  <c r="KJT44" i="25"/>
  <c r="KJS44" i="25"/>
  <c r="KJR44" i="25"/>
  <c r="KJQ44" i="25"/>
  <c r="KJP44" i="25"/>
  <c r="KJO44" i="25"/>
  <c r="KJN44" i="25"/>
  <c r="KJM44" i="25"/>
  <c r="KJL44" i="25"/>
  <c r="KJK44" i="25"/>
  <c r="KJJ44" i="25"/>
  <c r="KJI44" i="25"/>
  <c r="KJH44" i="25"/>
  <c r="KJG44" i="25"/>
  <c r="KJF44" i="25"/>
  <c r="KJE44" i="25"/>
  <c r="KJD44" i="25"/>
  <c r="KJC44" i="25"/>
  <c r="KJB44" i="25"/>
  <c r="KJA44" i="25"/>
  <c r="KIZ44" i="25"/>
  <c r="KIY44" i="25"/>
  <c r="KIX44" i="25"/>
  <c r="KIW44" i="25"/>
  <c r="KIV44" i="25"/>
  <c r="KIU44" i="25"/>
  <c r="KIT44" i="25"/>
  <c r="KIS44" i="25"/>
  <c r="KIR44" i="25"/>
  <c r="KIQ44" i="25"/>
  <c r="KIP44" i="25"/>
  <c r="KIO44" i="25"/>
  <c r="KIN44" i="25"/>
  <c r="KIM44" i="25"/>
  <c r="KIL44" i="25"/>
  <c r="KIK44" i="25"/>
  <c r="KIJ44" i="25"/>
  <c r="KII44" i="25"/>
  <c r="KIH44" i="25"/>
  <c r="KIG44" i="25"/>
  <c r="KIF44" i="25"/>
  <c r="KIE44" i="25"/>
  <c r="KID44" i="25"/>
  <c r="KIC44" i="25"/>
  <c r="KIB44" i="25"/>
  <c r="KIA44" i="25"/>
  <c r="KHZ44" i="25"/>
  <c r="KHY44" i="25"/>
  <c r="KHX44" i="25"/>
  <c r="KHW44" i="25"/>
  <c r="KHV44" i="25"/>
  <c r="KHU44" i="25"/>
  <c r="KHT44" i="25"/>
  <c r="KHS44" i="25"/>
  <c r="KHR44" i="25"/>
  <c r="KHQ44" i="25"/>
  <c r="KHP44" i="25"/>
  <c r="KHO44" i="25"/>
  <c r="KHN44" i="25"/>
  <c r="KHM44" i="25"/>
  <c r="KHL44" i="25"/>
  <c r="KHK44" i="25"/>
  <c r="KHJ44" i="25"/>
  <c r="KHI44" i="25"/>
  <c r="KHH44" i="25"/>
  <c r="KHG44" i="25"/>
  <c r="KHF44" i="25"/>
  <c r="KHE44" i="25"/>
  <c r="KHD44" i="25"/>
  <c r="KHC44" i="25"/>
  <c r="KHB44" i="25"/>
  <c r="KHA44" i="25"/>
  <c r="KGZ44" i="25"/>
  <c r="KGY44" i="25"/>
  <c r="KGX44" i="25"/>
  <c r="KGW44" i="25"/>
  <c r="KGV44" i="25"/>
  <c r="KGU44" i="25"/>
  <c r="KGT44" i="25"/>
  <c r="KGS44" i="25"/>
  <c r="KGR44" i="25"/>
  <c r="KGQ44" i="25"/>
  <c r="KGP44" i="25"/>
  <c r="KGO44" i="25"/>
  <c r="KGN44" i="25"/>
  <c r="KGM44" i="25"/>
  <c r="KGL44" i="25"/>
  <c r="KGK44" i="25"/>
  <c r="KGJ44" i="25"/>
  <c r="KGI44" i="25"/>
  <c r="KGH44" i="25"/>
  <c r="KGG44" i="25"/>
  <c r="KGF44" i="25"/>
  <c r="KGE44" i="25"/>
  <c r="KGD44" i="25"/>
  <c r="KGC44" i="25"/>
  <c r="KGB44" i="25"/>
  <c r="KGA44" i="25"/>
  <c r="KFZ44" i="25"/>
  <c r="KFY44" i="25"/>
  <c r="KFX44" i="25"/>
  <c r="KFW44" i="25"/>
  <c r="KFV44" i="25"/>
  <c r="KFU44" i="25"/>
  <c r="KFT44" i="25"/>
  <c r="KFS44" i="25"/>
  <c r="KFR44" i="25"/>
  <c r="KFQ44" i="25"/>
  <c r="KFP44" i="25"/>
  <c r="KFO44" i="25"/>
  <c r="KFN44" i="25"/>
  <c r="KFM44" i="25"/>
  <c r="KFL44" i="25"/>
  <c r="KFK44" i="25"/>
  <c r="KFJ44" i="25"/>
  <c r="KFI44" i="25"/>
  <c r="KFH44" i="25"/>
  <c r="KFG44" i="25"/>
  <c r="KFF44" i="25"/>
  <c r="KFE44" i="25"/>
  <c r="KFD44" i="25"/>
  <c r="KFC44" i="25"/>
  <c r="KFB44" i="25"/>
  <c r="KFA44" i="25"/>
  <c r="KEZ44" i="25"/>
  <c r="KEY44" i="25"/>
  <c r="KEX44" i="25"/>
  <c r="KEW44" i="25"/>
  <c r="KEV44" i="25"/>
  <c r="KEU44" i="25"/>
  <c r="KET44" i="25"/>
  <c r="KES44" i="25"/>
  <c r="KER44" i="25"/>
  <c r="KEQ44" i="25"/>
  <c r="KEP44" i="25"/>
  <c r="KEO44" i="25"/>
  <c r="KEN44" i="25"/>
  <c r="KEM44" i="25"/>
  <c r="KEL44" i="25"/>
  <c r="KEK44" i="25"/>
  <c r="KEJ44" i="25"/>
  <c r="KEI44" i="25"/>
  <c r="KEH44" i="25"/>
  <c r="KEG44" i="25"/>
  <c r="KEF44" i="25"/>
  <c r="KEE44" i="25"/>
  <c r="KED44" i="25"/>
  <c r="KEC44" i="25"/>
  <c r="KEB44" i="25"/>
  <c r="KEA44" i="25"/>
  <c r="KDZ44" i="25"/>
  <c r="KDY44" i="25"/>
  <c r="KDX44" i="25"/>
  <c r="KDW44" i="25"/>
  <c r="KDV44" i="25"/>
  <c r="KDU44" i="25"/>
  <c r="KDT44" i="25"/>
  <c r="KDS44" i="25"/>
  <c r="KDR44" i="25"/>
  <c r="KDQ44" i="25"/>
  <c r="KDP44" i="25"/>
  <c r="KDO44" i="25"/>
  <c r="KDN44" i="25"/>
  <c r="KDM44" i="25"/>
  <c r="KDL44" i="25"/>
  <c r="KDK44" i="25"/>
  <c r="KDJ44" i="25"/>
  <c r="KDI44" i="25"/>
  <c r="KDH44" i="25"/>
  <c r="KDG44" i="25"/>
  <c r="KDF44" i="25"/>
  <c r="KDE44" i="25"/>
  <c r="KDD44" i="25"/>
  <c r="KDC44" i="25"/>
  <c r="KDB44" i="25"/>
  <c r="KDA44" i="25"/>
  <c r="KCZ44" i="25"/>
  <c r="KCY44" i="25"/>
  <c r="KCX44" i="25"/>
  <c r="KCW44" i="25"/>
  <c r="KCV44" i="25"/>
  <c r="KCU44" i="25"/>
  <c r="KCT44" i="25"/>
  <c r="KCS44" i="25"/>
  <c r="KCR44" i="25"/>
  <c r="KCQ44" i="25"/>
  <c r="KCP44" i="25"/>
  <c r="KCO44" i="25"/>
  <c r="KCN44" i="25"/>
  <c r="KCM44" i="25"/>
  <c r="KCL44" i="25"/>
  <c r="KCK44" i="25"/>
  <c r="KCJ44" i="25"/>
  <c r="KCI44" i="25"/>
  <c r="KCH44" i="25"/>
  <c r="KCG44" i="25"/>
  <c r="KCF44" i="25"/>
  <c r="KCE44" i="25"/>
  <c r="KCD44" i="25"/>
  <c r="KCC44" i="25"/>
  <c r="KCB44" i="25"/>
  <c r="KCA44" i="25"/>
  <c r="KBZ44" i="25"/>
  <c r="KBY44" i="25"/>
  <c r="KBX44" i="25"/>
  <c r="KBW44" i="25"/>
  <c r="KBV44" i="25"/>
  <c r="KBU44" i="25"/>
  <c r="KBT44" i="25"/>
  <c r="KBS44" i="25"/>
  <c r="KBR44" i="25"/>
  <c r="KBQ44" i="25"/>
  <c r="KBP44" i="25"/>
  <c r="KBO44" i="25"/>
  <c r="KBN44" i="25"/>
  <c r="KBM44" i="25"/>
  <c r="KBL44" i="25"/>
  <c r="KBK44" i="25"/>
  <c r="KBJ44" i="25"/>
  <c r="KBI44" i="25"/>
  <c r="KBH44" i="25"/>
  <c r="KBG44" i="25"/>
  <c r="KBF44" i="25"/>
  <c r="KBE44" i="25"/>
  <c r="KBD44" i="25"/>
  <c r="KBC44" i="25"/>
  <c r="KBB44" i="25"/>
  <c r="KBA44" i="25"/>
  <c r="KAZ44" i="25"/>
  <c r="KAY44" i="25"/>
  <c r="KAX44" i="25"/>
  <c r="KAW44" i="25"/>
  <c r="KAV44" i="25"/>
  <c r="KAU44" i="25"/>
  <c r="KAT44" i="25"/>
  <c r="KAS44" i="25"/>
  <c r="KAR44" i="25"/>
  <c r="KAQ44" i="25"/>
  <c r="KAP44" i="25"/>
  <c r="KAO44" i="25"/>
  <c r="KAN44" i="25"/>
  <c r="KAM44" i="25"/>
  <c r="KAL44" i="25"/>
  <c r="KAK44" i="25"/>
  <c r="KAJ44" i="25"/>
  <c r="KAI44" i="25"/>
  <c r="KAH44" i="25"/>
  <c r="KAG44" i="25"/>
  <c r="KAF44" i="25"/>
  <c r="KAE44" i="25"/>
  <c r="KAD44" i="25"/>
  <c r="KAC44" i="25"/>
  <c r="KAB44" i="25"/>
  <c r="KAA44" i="25"/>
  <c r="JZZ44" i="25"/>
  <c r="JZY44" i="25"/>
  <c r="JZX44" i="25"/>
  <c r="JZW44" i="25"/>
  <c r="JZV44" i="25"/>
  <c r="JZU44" i="25"/>
  <c r="JZT44" i="25"/>
  <c r="JZS44" i="25"/>
  <c r="JZR44" i="25"/>
  <c r="JZQ44" i="25"/>
  <c r="JZP44" i="25"/>
  <c r="JZO44" i="25"/>
  <c r="JZN44" i="25"/>
  <c r="JZM44" i="25"/>
  <c r="JZL44" i="25"/>
  <c r="JZK44" i="25"/>
  <c r="JZJ44" i="25"/>
  <c r="JZI44" i="25"/>
  <c r="JZH44" i="25"/>
  <c r="JZG44" i="25"/>
  <c r="JZF44" i="25"/>
  <c r="JZE44" i="25"/>
  <c r="JZD44" i="25"/>
  <c r="JZC44" i="25"/>
  <c r="JZB44" i="25"/>
  <c r="JZA44" i="25"/>
  <c r="JYZ44" i="25"/>
  <c r="JYY44" i="25"/>
  <c r="JYX44" i="25"/>
  <c r="JYW44" i="25"/>
  <c r="JYV44" i="25"/>
  <c r="JYU44" i="25"/>
  <c r="JYT44" i="25"/>
  <c r="JYS44" i="25"/>
  <c r="JYR44" i="25"/>
  <c r="JYQ44" i="25"/>
  <c r="JYP44" i="25"/>
  <c r="JYO44" i="25"/>
  <c r="JYN44" i="25"/>
  <c r="JYM44" i="25"/>
  <c r="JYL44" i="25"/>
  <c r="JYK44" i="25"/>
  <c r="JYJ44" i="25"/>
  <c r="JYI44" i="25"/>
  <c r="JYH44" i="25"/>
  <c r="JYG44" i="25"/>
  <c r="JYF44" i="25"/>
  <c r="JYE44" i="25"/>
  <c r="JYD44" i="25"/>
  <c r="JYC44" i="25"/>
  <c r="JYB44" i="25"/>
  <c r="JYA44" i="25"/>
  <c r="JXZ44" i="25"/>
  <c r="JXY44" i="25"/>
  <c r="JXX44" i="25"/>
  <c r="JXW44" i="25"/>
  <c r="JXV44" i="25"/>
  <c r="JXU44" i="25"/>
  <c r="JXT44" i="25"/>
  <c r="JXS44" i="25"/>
  <c r="JXR44" i="25"/>
  <c r="JXQ44" i="25"/>
  <c r="JXP44" i="25"/>
  <c r="JXO44" i="25"/>
  <c r="JXN44" i="25"/>
  <c r="JXM44" i="25"/>
  <c r="JXL44" i="25"/>
  <c r="JXK44" i="25"/>
  <c r="JXJ44" i="25"/>
  <c r="JXI44" i="25"/>
  <c r="JXH44" i="25"/>
  <c r="JXG44" i="25"/>
  <c r="JXF44" i="25"/>
  <c r="JXE44" i="25"/>
  <c r="JXD44" i="25"/>
  <c r="JXC44" i="25"/>
  <c r="JXB44" i="25"/>
  <c r="JXA44" i="25"/>
  <c r="JWZ44" i="25"/>
  <c r="JWY44" i="25"/>
  <c r="JWX44" i="25"/>
  <c r="JWW44" i="25"/>
  <c r="JWV44" i="25"/>
  <c r="JWU44" i="25"/>
  <c r="JWT44" i="25"/>
  <c r="JWS44" i="25"/>
  <c r="JWR44" i="25"/>
  <c r="JWQ44" i="25"/>
  <c r="JWP44" i="25"/>
  <c r="JWO44" i="25"/>
  <c r="JWN44" i="25"/>
  <c r="JWM44" i="25"/>
  <c r="JWL44" i="25"/>
  <c r="JWK44" i="25"/>
  <c r="JWJ44" i="25"/>
  <c r="JWI44" i="25"/>
  <c r="JWH44" i="25"/>
  <c r="JWG44" i="25"/>
  <c r="JWF44" i="25"/>
  <c r="JWE44" i="25"/>
  <c r="JWD44" i="25"/>
  <c r="JWC44" i="25"/>
  <c r="JWB44" i="25"/>
  <c r="JWA44" i="25"/>
  <c r="JVZ44" i="25"/>
  <c r="JVY44" i="25"/>
  <c r="JVX44" i="25"/>
  <c r="JVW44" i="25"/>
  <c r="JVV44" i="25"/>
  <c r="JVU44" i="25"/>
  <c r="JVT44" i="25"/>
  <c r="JVS44" i="25"/>
  <c r="JVR44" i="25"/>
  <c r="JVQ44" i="25"/>
  <c r="JVP44" i="25"/>
  <c r="JVO44" i="25"/>
  <c r="JVN44" i="25"/>
  <c r="JVM44" i="25"/>
  <c r="JVL44" i="25"/>
  <c r="JVK44" i="25"/>
  <c r="JVJ44" i="25"/>
  <c r="JVI44" i="25"/>
  <c r="JVH44" i="25"/>
  <c r="JVG44" i="25"/>
  <c r="JVF44" i="25"/>
  <c r="JVE44" i="25"/>
  <c r="JVD44" i="25"/>
  <c r="JVC44" i="25"/>
  <c r="JVB44" i="25"/>
  <c r="JVA44" i="25"/>
  <c r="JUZ44" i="25"/>
  <c r="JUY44" i="25"/>
  <c r="JUX44" i="25"/>
  <c r="JUW44" i="25"/>
  <c r="JUV44" i="25"/>
  <c r="JUU44" i="25"/>
  <c r="JUT44" i="25"/>
  <c r="JUS44" i="25"/>
  <c r="JUR44" i="25"/>
  <c r="JUQ44" i="25"/>
  <c r="JUP44" i="25"/>
  <c r="JUO44" i="25"/>
  <c r="JUN44" i="25"/>
  <c r="JUM44" i="25"/>
  <c r="JUL44" i="25"/>
  <c r="JUK44" i="25"/>
  <c r="JUJ44" i="25"/>
  <c r="JUI44" i="25"/>
  <c r="JUH44" i="25"/>
  <c r="JUG44" i="25"/>
  <c r="JUF44" i="25"/>
  <c r="JUE44" i="25"/>
  <c r="JUD44" i="25"/>
  <c r="JUC44" i="25"/>
  <c r="JUB44" i="25"/>
  <c r="JUA44" i="25"/>
  <c r="JTZ44" i="25"/>
  <c r="JTY44" i="25"/>
  <c r="JTX44" i="25"/>
  <c r="JTW44" i="25"/>
  <c r="JTV44" i="25"/>
  <c r="JTU44" i="25"/>
  <c r="JTT44" i="25"/>
  <c r="JTS44" i="25"/>
  <c r="JTR44" i="25"/>
  <c r="JTQ44" i="25"/>
  <c r="JTP44" i="25"/>
  <c r="JTO44" i="25"/>
  <c r="JTN44" i="25"/>
  <c r="JTM44" i="25"/>
  <c r="JTL44" i="25"/>
  <c r="JTK44" i="25"/>
  <c r="JTJ44" i="25"/>
  <c r="JTI44" i="25"/>
  <c r="JTH44" i="25"/>
  <c r="JTG44" i="25"/>
  <c r="JTF44" i="25"/>
  <c r="JTE44" i="25"/>
  <c r="JTD44" i="25"/>
  <c r="JTC44" i="25"/>
  <c r="JTB44" i="25"/>
  <c r="JTA44" i="25"/>
  <c r="JSZ44" i="25"/>
  <c r="JSY44" i="25"/>
  <c r="JSX44" i="25"/>
  <c r="JSW44" i="25"/>
  <c r="JSV44" i="25"/>
  <c r="JSU44" i="25"/>
  <c r="JST44" i="25"/>
  <c r="JSS44" i="25"/>
  <c r="JSR44" i="25"/>
  <c r="JSQ44" i="25"/>
  <c r="JSP44" i="25"/>
  <c r="JSO44" i="25"/>
  <c r="JSN44" i="25"/>
  <c r="JSM44" i="25"/>
  <c r="JSL44" i="25"/>
  <c r="JSK44" i="25"/>
  <c r="JSJ44" i="25"/>
  <c r="JSI44" i="25"/>
  <c r="JSH44" i="25"/>
  <c r="JSG44" i="25"/>
  <c r="JSF44" i="25"/>
  <c r="JSE44" i="25"/>
  <c r="JSD44" i="25"/>
  <c r="JSC44" i="25"/>
  <c r="JSB44" i="25"/>
  <c r="JSA44" i="25"/>
  <c r="JRZ44" i="25"/>
  <c r="JRY44" i="25"/>
  <c r="JRX44" i="25"/>
  <c r="JRW44" i="25"/>
  <c r="JRV44" i="25"/>
  <c r="JRU44" i="25"/>
  <c r="JRT44" i="25"/>
  <c r="JRS44" i="25"/>
  <c r="JRR44" i="25"/>
  <c r="JRQ44" i="25"/>
  <c r="JRP44" i="25"/>
  <c r="JRO44" i="25"/>
  <c r="JRN44" i="25"/>
  <c r="JRM44" i="25"/>
  <c r="JRL44" i="25"/>
  <c r="JRK44" i="25"/>
  <c r="JRJ44" i="25"/>
  <c r="JRI44" i="25"/>
  <c r="JRH44" i="25"/>
  <c r="JRG44" i="25"/>
  <c r="JRF44" i="25"/>
  <c r="JRE44" i="25"/>
  <c r="JRD44" i="25"/>
  <c r="JRC44" i="25"/>
  <c r="JRB44" i="25"/>
  <c r="JRA44" i="25"/>
  <c r="JQZ44" i="25"/>
  <c r="JQY44" i="25"/>
  <c r="JQX44" i="25"/>
  <c r="JQW44" i="25"/>
  <c r="JQV44" i="25"/>
  <c r="JQU44" i="25"/>
  <c r="JQT44" i="25"/>
  <c r="JQS44" i="25"/>
  <c r="JQR44" i="25"/>
  <c r="JQQ44" i="25"/>
  <c r="JQP44" i="25"/>
  <c r="JQO44" i="25"/>
  <c r="JQN44" i="25"/>
  <c r="JQM44" i="25"/>
  <c r="JQL44" i="25"/>
  <c r="JQK44" i="25"/>
  <c r="JQJ44" i="25"/>
  <c r="JQI44" i="25"/>
  <c r="JQH44" i="25"/>
  <c r="JQG44" i="25"/>
  <c r="JQF44" i="25"/>
  <c r="JQE44" i="25"/>
  <c r="JQD44" i="25"/>
  <c r="JQC44" i="25"/>
  <c r="JQB44" i="25"/>
  <c r="JQA44" i="25"/>
  <c r="JPZ44" i="25"/>
  <c r="JPY44" i="25"/>
  <c r="JPX44" i="25"/>
  <c r="JPW44" i="25"/>
  <c r="JPV44" i="25"/>
  <c r="JPU44" i="25"/>
  <c r="JPT44" i="25"/>
  <c r="JPS44" i="25"/>
  <c r="JPR44" i="25"/>
  <c r="JPQ44" i="25"/>
  <c r="JPP44" i="25"/>
  <c r="JPO44" i="25"/>
  <c r="JPN44" i="25"/>
  <c r="JPM44" i="25"/>
  <c r="JPL44" i="25"/>
  <c r="JPK44" i="25"/>
  <c r="JPJ44" i="25"/>
  <c r="JPI44" i="25"/>
  <c r="JPH44" i="25"/>
  <c r="JPG44" i="25"/>
  <c r="JPF44" i="25"/>
  <c r="JPE44" i="25"/>
  <c r="JPD44" i="25"/>
  <c r="JPC44" i="25"/>
  <c r="JPB44" i="25"/>
  <c r="JPA44" i="25"/>
  <c r="JOZ44" i="25"/>
  <c r="JOY44" i="25"/>
  <c r="JOX44" i="25"/>
  <c r="JOW44" i="25"/>
  <c r="JOV44" i="25"/>
  <c r="JOU44" i="25"/>
  <c r="JOT44" i="25"/>
  <c r="JOS44" i="25"/>
  <c r="JOR44" i="25"/>
  <c r="JOQ44" i="25"/>
  <c r="JOP44" i="25"/>
  <c r="JOO44" i="25"/>
  <c r="JON44" i="25"/>
  <c r="JOM44" i="25"/>
  <c r="JOL44" i="25"/>
  <c r="JOK44" i="25"/>
  <c r="JOJ44" i="25"/>
  <c r="JOI44" i="25"/>
  <c r="JOH44" i="25"/>
  <c r="JOG44" i="25"/>
  <c r="JOF44" i="25"/>
  <c r="JOE44" i="25"/>
  <c r="JOD44" i="25"/>
  <c r="JOC44" i="25"/>
  <c r="JOB44" i="25"/>
  <c r="JOA44" i="25"/>
  <c r="JNZ44" i="25"/>
  <c r="JNY44" i="25"/>
  <c r="JNX44" i="25"/>
  <c r="JNW44" i="25"/>
  <c r="JNV44" i="25"/>
  <c r="JNU44" i="25"/>
  <c r="JNT44" i="25"/>
  <c r="JNS44" i="25"/>
  <c r="JNR44" i="25"/>
  <c r="JNQ44" i="25"/>
  <c r="JNP44" i="25"/>
  <c r="JNO44" i="25"/>
  <c r="JNN44" i="25"/>
  <c r="JNM44" i="25"/>
  <c r="JNL44" i="25"/>
  <c r="JNK44" i="25"/>
  <c r="JNJ44" i="25"/>
  <c r="JNI44" i="25"/>
  <c r="JNH44" i="25"/>
  <c r="JNG44" i="25"/>
  <c r="JNF44" i="25"/>
  <c r="JNE44" i="25"/>
  <c r="JND44" i="25"/>
  <c r="JNC44" i="25"/>
  <c r="JNB44" i="25"/>
  <c r="JNA44" i="25"/>
  <c r="JMZ44" i="25"/>
  <c r="JMY44" i="25"/>
  <c r="JMX44" i="25"/>
  <c r="JMW44" i="25"/>
  <c r="JMV44" i="25"/>
  <c r="JMU44" i="25"/>
  <c r="JMT44" i="25"/>
  <c r="JMS44" i="25"/>
  <c r="JMR44" i="25"/>
  <c r="JMQ44" i="25"/>
  <c r="JMP44" i="25"/>
  <c r="JMO44" i="25"/>
  <c r="JMN44" i="25"/>
  <c r="JMM44" i="25"/>
  <c r="JML44" i="25"/>
  <c r="JMK44" i="25"/>
  <c r="JMJ44" i="25"/>
  <c r="JMI44" i="25"/>
  <c r="JMH44" i="25"/>
  <c r="JMG44" i="25"/>
  <c r="JMF44" i="25"/>
  <c r="JME44" i="25"/>
  <c r="JMD44" i="25"/>
  <c r="JMC44" i="25"/>
  <c r="JMB44" i="25"/>
  <c r="JMA44" i="25"/>
  <c r="JLZ44" i="25"/>
  <c r="JLY44" i="25"/>
  <c r="JLX44" i="25"/>
  <c r="JLW44" i="25"/>
  <c r="JLV44" i="25"/>
  <c r="JLU44" i="25"/>
  <c r="JLT44" i="25"/>
  <c r="JLS44" i="25"/>
  <c r="JLR44" i="25"/>
  <c r="JLQ44" i="25"/>
  <c r="JLP44" i="25"/>
  <c r="JLO44" i="25"/>
  <c r="JLN44" i="25"/>
  <c r="JLM44" i="25"/>
  <c r="JLL44" i="25"/>
  <c r="JLK44" i="25"/>
  <c r="JLJ44" i="25"/>
  <c r="JLI44" i="25"/>
  <c r="JLH44" i="25"/>
  <c r="JLG44" i="25"/>
  <c r="JLF44" i="25"/>
  <c r="JLE44" i="25"/>
  <c r="JLD44" i="25"/>
  <c r="JLC44" i="25"/>
  <c r="JLB44" i="25"/>
  <c r="JLA44" i="25"/>
  <c r="JKZ44" i="25"/>
  <c r="JKY44" i="25"/>
  <c r="JKX44" i="25"/>
  <c r="JKW44" i="25"/>
  <c r="JKV44" i="25"/>
  <c r="JKU44" i="25"/>
  <c r="JKT44" i="25"/>
  <c r="JKS44" i="25"/>
  <c r="JKR44" i="25"/>
  <c r="JKQ44" i="25"/>
  <c r="JKP44" i="25"/>
  <c r="JKO44" i="25"/>
  <c r="JKN44" i="25"/>
  <c r="JKM44" i="25"/>
  <c r="JKL44" i="25"/>
  <c r="JKK44" i="25"/>
  <c r="JKJ44" i="25"/>
  <c r="JKI44" i="25"/>
  <c r="JKH44" i="25"/>
  <c r="JKG44" i="25"/>
  <c r="JKF44" i="25"/>
  <c r="JKE44" i="25"/>
  <c r="JKD44" i="25"/>
  <c r="JKC44" i="25"/>
  <c r="JKB44" i="25"/>
  <c r="JKA44" i="25"/>
  <c r="JJZ44" i="25"/>
  <c r="JJY44" i="25"/>
  <c r="JJX44" i="25"/>
  <c r="JJW44" i="25"/>
  <c r="JJV44" i="25"/>
  <c r="JJU44" i="25"/>
  <c r="JJT44" i="25"/>
  <c r="JJS44" i="25"/>
  <c r="JJR44" i="25"/>
  <c r="JJQ44" i="25"/>
  <c r="JJP44" i="25"/>
  <c r="JJO44" i="25"/>
  <c r="JJN44" i="25"/>
  <c r="JJM44" i="25"/>
  <c r="JJL44" i="25"/>
  <c r="JJK44" i="25"/>
  <c r="JJJ44" i="25"/>
  <c r="JJI44" i="25"/>
  <c r="JJH44" i="25"/>
  <c r="JJG44" i="25"/>
  <c r="JJF44" i="25"/>
  <c r="JJE44" i="25"/>
  <c r="JJD44" i="25"/>
  <c r="JJC44" i="25"/>
  <c r="JJB44" i="25"/>
  <c r="JJA44" i="25"/>
  <c r="JIZ44" i="25"/>
  <c r="JIY44" i="25"/>
  <c r="JIX44" i="25"/>
  <c r="JIW44" i="25"/>
  <c r="JIV44" i="25"/>
  <c r="JIU44" i="25"/>
  <c r="JIT44" i="25"/>
  <c r="JIS44" i="25"/>
  <c r="JIR44" i="25"/>
  <c r="JIQ44" i="25"/>
  <c r="JIP44" i="25"/>
  <c r="JIO44" i="25"/>
  <c r="JIN44" i="25"/>
  <c r="JIM44" i="25"/>
  <c r="JIL44" i="25"/>
  <c r="JIK44" i="25"/>
  <c r="JIJ44" i="25"/>
  <c r="JII44" i="25"/>
  <c r="JIH44" i="25"/>
  <c r="JIG44" i="25"/>
  <c r="JIF44" i="25"/>
  <c r="JIE44" i="25"/>
  <c r="JID44" i="25"/>
  <c r="JIC44" i="25"/>
  <c r="JIB44" i="25"/>
  <c r="JIA44" i="25"/>
  <c r="JHZ44" i="25"/>
  <c r="JHY44" i="25"/>
  <c r="JHX44" i="25"/>
  <c r="JHW44" i="25"/>
  <c r="JHV44" i="25"/>
  <c r="JHU44" i="25"/>
  <c r="JHT44" i="25"/>
  <c r="JHS44" i="25"/>
  <c r="JHR44" i="25"/>
  <c r="JHQ44" i="25"/>
  <c r="JHP44" i="25"/>
  <c r="JHO44" i="25"/>
  <c r="JHN44" i="25"/>
  <c r="JHM44" i="25"/>
  <c r="JHL44" i="25"/>
  <c r="JHK44" i="25"/>
  <c r="JHJ44" i="25"/>
  <c r="JHI44" i="25"/>
  <c r="JHH44" i="25"/>
  <c r="JHG44" i="25"/>
  <c r="JHF44" i="25"/>
  <c r="JHE44" i="25"/>
  <c r="JHD44" i="25"/>
  <c r="JHC44" i="25"/>
  <c r="JHB44" i="25"/>
  <c r="JHA44" i="25"/>
  <c r="JGZ44" i="25"/>
  <c r="JGY44" i="25"/>
  <c r="JGX44" i="25"/>
  <c r="JGW44" i="25"/>
  <c r="JGV44" i="25"/>
  <c r="JGU44" i="25"/>
  <c r="JGT44" i="25"/>
  <c r="JGS44" i="25"/>
  <c r="JGR44" i="25"/>
  <c r="JGQ44" i="25"/>
  <c r="JGP44" i="25"/>
  <c r="JGO44" i="25"/>
  <c r="JGN44" i="25"/>
  <c r="JGM44" i="25"/>
  <c r="JGL44" i="25"/>
  <c r="JGK44" i="25"/>
  <c r="JGJ44" i="25"/>
  <c r="JGI44" i="25"/>
  <c r="JGH44" i="25"/>
  <c r="JGG44" i="25"/>
  <c r="JGF44" i="25"/>
  <c r="JGE44" i="25"/>
  <c r="JGD44" i="25"/>
  <c r="JGC44" i="25"/>
  <c r="JGB44" i="25"/>
  <c r="JGA44" i="25"/>
  <c r="JFZ44" i="25"/>
  <c r="JFY44" i="25"/>
  <c r="JFX44" i="25"/>
  <c r="JFW44" i="25"/>
  <c r="JFV44" i="25"/>
  <c r="JFU44" i="25"/>
  <c r="JFT44" i="25"/>
  <c r="JFS44" i="25"/>
  <c r="JFR44" i="25"/>
  <c r="JFQ44" i="25"/>
  <c r="JFP44" i="25"/>
  <c r="JFO44" i="25"/>
  <c r="JFN44" i="25"/>
  <c r="JFM44" i="25"/>
  <c r="JFL44" i="25"/>
  <c r="JFK44" i="25"/>
  <c r="JFJ44" i="25"/>
  <c r="JFI44" i="25"/>
  <c r="JFH44" i="25"/>
  <c r="JFG44" i="25"/>
  <c r="JFF44" i="25"/>
  <c r="JFE44" i="25"/>
  <c r="JFD44" i="25"/>
  <c r="JFC44" i="25"/>
  <c r="JFB44" i="25"/>
  <c r="JFA44" i="25"/>
  <c r="JEZ44" i="25"/>
  <c r="JEY44" i="25"/>
  <c r="JEX44" i="25"/>
  <c r="JEW44" i="25"/>
  <c r="JEV44" i="25"/>
  <c r="JEU44" i="25"/>
  <c r="JET44" i="25"/>
  <c r="JES44" i="25"/>
  <c r="JER44" i="25"/>
  <c r="JEQ44" i="25"/>
  <c r="JEP44" i="25"/>
  <c r="JEO44" i="25"/>
  <c r="JEN44" i="25"/>
  <c r="JEM44" i="25"/>
  <c r="JEL44" i="25"/>
  <c r="JEK44" i="25"/>
  <c r="JEJ44" i="25"/>
  <c r="JEI44" i="25"/>
  <c r="JEH44" i="25"/>
  <c r="JEG44" i="25"/>
  <c r="JEF44" i="25"/>
  <c r="JEE44" i="25"/>
  <c r="JED44" i="25"/>
  <c r="JEC44" i="25"/>
  <c r="JEB44" i="25"/>
  <c r="JEA44" i="25"/>
  <c r="JDZ44" i="25"/>
  <c r="JDY44" i="25"/>
  <c r="JDX44" i="25"/>
  <c r="JDW44" i="25"/>
  <c r="JDV44" i="25"/>
  <c r="JDU44" i="25"/>
  <c r="JDT44" i="25"/>
  <c r="JDS44" i="25"/>
  <c r="JDR44" i="25"/>
  <c r="JDQ44" i="25"/>
  <c r="JDP44" i="25"/>
  <c r="JDO44" i="25"/>
  <c r="JDN44" i="25"/>
  <c r="JDM44" i="25"/>
  <c r="JDL44" i="25"/>
  <c r="JDK44" i="25"/>
  <c r="JDJ44" i="25"/>
  <c r="JDI44" i="25"/>
  <c r="JDH44" i="25"/>
  <c r="JDG44" i="25"/>
  <c r="JDF44" i="25"/>
  <c r="JDE44" i="25"/>
  <c r="JDD44" i="25"/>
  <c r="JDC44" i="25"/>
  <c r="JDB44" i="25"/>
  <c r="JDA44" i="25"/>
  <c r="JCZ44" i="25"/>
  <c r="JCY44" i="25"/>
  <c r="JCX44" i="25"/>
  <c r="JCW44" i="25"/>
  <c r="JCV44" i="25"/>
  <c r="JCU44" i="25"/>
  <c r="JCT44" i="25"/>
  <c r="JCS44" i="25"/>
  <c r="JCR44" i="25"/>
  <c r="JCQ44" i="25"/>
  <c r="JCP44" i="25"/>
  <c r="JCO44" i="25"/>
  <c r="JCN44" i="25"/>
  <c r="JCM44" i="25"/>
  <c r="JCL44" i="25"/>
  <c r="JCK44" i="25"/>
  <c r="JCJ44" i="25"/>
  <c r="JCI44" i="25"/>
  <c r="JCH44" i="25"/>
  <c r="JCG44" i="25"/>
  <c r="JCF44" i="25"/>
  <c r="JCE44" i="25"/>
  <c r="JCD44" i="25"/>
  <c r="JCC44" i="25"/>
  <c r="JCB44" i="25"/>
  <c r="JCA44" i="25"/>
  <c r="JBZ44" i="25"/>
  <c r="JBY44" i="25"/>
  <c r="JBX44" i="25"/>
  <c r="JBW44" i="25"/>
  <c r="JBV44" i="25"/>
  <c r="JBU44" i="25"/>
  <c r="JBT44" i="25"/>
  <c r="JBS44" i="25"/>
  <c r="JBR44" i="25"/>
  <c r="JBQ44" i="25"/>
  <c r="JBP44" i="25"/>
  <c r="JBO44" i="25"/>
  <c r="JBN44" i="25"/>
  <c r="JBM44" i="25"/>
  <c r="JBL44" i="25"/>
  <c r="JBK44" i="25"/>
  <c r="JBJ44" i="25"/>
  <c r="JBI44" i="25"/>
  <c r="JBH44" i="25"/>
  <c r="JBG44" i="25"/>
  <c r="JBF44" i="25"/>
  <c r="JBE44" i="25"/>
  <c r="JBD44" i="25"/>
  <c r="JBC44" i="25"/>
  <c r="JBB44" i="25"/>
  <c r="JBA44" i="25"/>
  <c r="JAZ44" i="25"/>
  <c r="JAY44" i="25"/>
  <c r="JAX44" i="25"/>
  <c r="JAW44" i="25"/>
  <c r="JAV44" i="25"/>
  <c r="JAU44" i="25"/>
  <c r="JAT44" i="25"/>
  <c r="JAS44" i="25"/>
  <c r="JAR44" i="25"/>
  <c r="JAQ44" i="25"/>
  <c r="JAP44" i="25"/>
  <c r="JAO44" i="25"/>
  <c r="JAN44" i="25"/>
  <c r="JAM44" i="25"/>
  <c r="JAL44" i="25"/>
  <c r="JAK44" i="25"/>
  <c r="JAJ44" i="25"/>
  <c r="JAI44" i="25"/>
  <c r="JAH44" i="25"/>
  <c r="JAG44" i="25"/>
  <c r="JAF44" i="25"/>
  <c r="JAE44" i="25"/>
  <c r="JAD44" i="25"/>
  <c r="JAC44" i="25"/>
  <c r="JAB44" i="25"/>
  <c r="JAA44" i="25"/>
  <c r="IZZ44" i="25"/>
  <c r="IZY44" i="25"/>
  <c r="IZX44" i="25"/>
  <c r="IZW44" i="25"/>
  <c r="IZV44" i="25"/>
  <c r="IZU44" i="25"/>
  <c r="IZT44" i="25"/>
  <c r="IZS44" i="25"/>
  <c r="IZR44" i="25"/>
  <c r="IZQ44" i="25"/>
  <c r="IZP44" i="25"/>
  <c r="IZO44" i="25"/>
  <c r="IZN44" i="25"/>
  <c r="IZM44" i="25"/>
  <c r="IZL44" i="25"/>
  <c r="IZK44" i="25"/>
  <c r="IZJ44" i="25"/>
  <c r="IZI44" i="25"/>
  <c r="IZH44" i="25"/>
  <c r="IZG44" i="25"/>
  <c r="IZF44" i="25"/>
  <c r="IZE44" i="25"/>
  <c r="IZD44" i="25"/>
  <c r="IZC44" i="25"/>
  <c r="IZB44" i="25"/>
  <c r="IZA44" i="25"/>
  <c r="IYZ44" i="25"/>
  <c r="IYY44" i="25"/>
  <c r="IYX44" i="25"/>
  <c r="IYW44" i="25"/>
  <c r="IYV44" i="25"/>
  <c r="IYU44" i="25"/>
  <c r="IYT44" i="25"/>
  <c r="IYS44" i="25"/>
  <c r="IYR44" i="25"/>
  <c r="IYQ44" i="25"/>
  <c r="IYP44" i="25"/>
  <c r="IYO44" i="25"/>
  <c r="IYN44" i="25"/>
  <c r="IYM44" i="25"/>
  <c r="IYL44" i="25"/>
  <c r="IYK44" i="25"/>
  <c r="IYJ44" i="25"/>
  <c r="IYI44" i="25"/>
  <c r="IYH44" i="25"/>
  <c r="IYG44" i="25"/>
  <c r="IYF44" i="25"/>
  <c r="IYE44" i="25"/>
  <c r="IYD44" i="25"/>
  <c r="IYC44" i="25"/>
  <c r="IYB44" i="25"/>
  <c r="IYA44" i="25"/>
  <c r="IXZ44" i="25"/>
  <c r="IXY44" i="25"/>
  <c r="IXX44" i="25"/>
  <c r="IXW44" i="25"/>
  <c r="IXV44" i="25"/>
  <c r="IXU44" i="25"/>
  <c r="IXT44" i="25"/>
  <c r="IXS44" i="25"/>
  <c r="IXR44" i="25"/>
  <c r="IXQ44" i="25"/>
  <c r="IXP44" i="25"/>
  <c r="IXO44" i="25"/>
  <c r="IXN44" i="25"/>
  <c r="IXM44" i="25"/>
  <c r="IXL44" i="25"/>
  <c r="IXK44" i="25"/>
  <c r="IXJ44" i="25"/>
  <c r="IXI44" i="25"/>
  <c r="IXH44" i="25"/>
  <c r="IXG44" i="25"/>
  <c r="IXF44" i="25"/>
  <c r="IXE44" i="25"/>
  <c r="IXD44" i="25"/>
  <c r="IXC44" i="25"/>
  <c r="IXB44" i="25"/>
  <c r="IXA44" i="25"/>
  <c r="IWZ44" i="25"/>
  <c r="IWY44" i="25"/>
  <c r="IWX44" i="25"/>
  <c r="IWW44" i="25"/>
  <c r="IWV44" i="25"/>
  <c r="IWU44" i="25"/>
  <c r="IWT44" i="25"/>
  <c r="IWS44" i="25"/>
  <c r="IWR44" i="25"/>
  <c r="IWQ44" i="25"/>
  <c r="IWP44" i="25"/>
  <c r="IWO44" i="25"/>
  <c r="IWN44" i="25"/>
  <c r="IWM44" i="25"/>
  <c r="IWL44" i="25"/>
  <c r="IWK44" i="25"/>
  <c r="IWJ44" i="25"/>
  <c r="IWI44" i="25"/>
  <c r="IWH44" i="25"/>
  <c r="IWG44" i="25"/>
  <c r="IWF44" i="25"/>
  <c r="IWE44" i="25"/>
  <c r="IWD44" i="25"/>
  <c r="IWC44" i="25"/>
  <c r="IWB44" i="25"/>
  <c r="IWA44" i="25"/>
  <c r="IVZ44" i="25"/>
  <c r="IVY44" i="25"/>
  <c r="IVX44" i="25"/>
  <c r="IVW44" i="25"/>
  <c r="IVV44" i="25"/>
  <c r="IVU44" i="25"/>
  <c r="IVT44" i="25"/>
  <c r="IVS44" i="25"/>
  <c r="IVR44" i="25"/>
  <c r="IVQ44" i="25"/>
  <c r="IVP44" i="25"/>
  <c r="IVO44" i="25"/>
  <c r="IVN44" i="25"/>
  <c r="IVM44" i="25"/>
  <c r="IVL44" i="25"/>
  <c r="IVK44" i="25"/>
  <c r="IVJ44" i="25"/>
  <c r="IVI44" i="25"/>
  <c r="IVH44" i="25"/>
  <c r="IVG44" i="25"/>
  <c r="IVF44" i="25"/>
  <c r="IVE44" i="25"/>
  <c r="IVD44" i="25"/>
  <c r="IVC44" i="25"/>
  <c r="IVB44" i="25"/>
  <c r="IVA44" i="25"/>
  <c r="IUZ44" i="25"/>
  <c r="IUY44" i="25"/>
  <c r="IUX44" i="25"/>
  <c r="IUW44" i="25"/>
  <c r="IUV44" i="25"/>
  <c r="IUU44" i="25"/>
  <c r="IUT44" i="25"/>
  <c r="IUS44" i="25"/>
  <c r="IUR44" i="25"/>
  <c r="IUQ44" i="25"/>
  <c r="IUP44" i="25"/>
  <c r="IUO44" i="25"/>
  <c r="IUN44" i="25"/>
  <c r="IUM44" i="25"/>
  <c r="IUL44" i="25"/>
  <c r="IUK44" i="25"/>
  <c r="IUJ44" i="25"/>
  <c r="IUI44" i="25"/>
  <c r="IUH44" i="25"/>
  <c r="IUG44" i="25"/>
  <c r="IUF44" i="25"/>
  <c r="IUE44" i="25"/>
  <c r="IUD44" i="25"/>
  <c r="IUC44" i="25"/>
  <c r="IUB44" i="25"/>
  <c r="IUA44" i="25"/>
  <c r="ITZ44" i="25"/>
  <c r="ITY44" i="25"/>
  <c r="ITX44" i="25"/>
  <c r="ITW44" i="25"/>
  <c r="ITV44" i="25"/>
  <c r="ITU44" i="25"/>
  <c r="ITT44" i="25"/>
  <c r="ITS44" i="25"/>
  <c r="ITR44" i="25"/>
  <c r="ITQ44" i="25"/>
  <c r="ITP44" i="25"/>
  <c r="ITO44" i="25"/>
  <c r="ITN44" i="25"/>
  <c r="ITM44" i="25"/>
  <c r="ITL44" i="25"/>
  <c r="ITK44" i="25"/>
  <c r="ITJ44" i="25"/>
  <c r="ITI44" i="25"/>
  <c r="ITH44" i="25"/>
  <c r="ITG44" i="25"/>
  <c r="ITF44" i="25"/>
  <c r="ITE44" i="25"/>
  <c r="ITD44" i="25"/>
  <c r="ITC44" i="25"/>
  <c r="ITB44" i="25"/>
  <c r="ITA44" i="25"/>
  <c r="ISZ44" i="25"/>
  <c r="ISY44" i="25"/>
  <c r="ISX44" i="25"/>
  <c r="ISW44" i="25"/>
  <c r="ISV44" i="25"/>
  <c r="ISU44" i="25"/>
  <c r="IST44" i="25"/>
  <c r="ISS44" i="25"/>
  <c r="ISR44" i="25"/>
  <c r="ISQ44" i="25"/>
  <c r="ISP44" i="25"/>
  <c r="ISO44" i="25"/>
  <c r="ISN44" i="25"/>
  <c r="ISM44" i="25"/>
  <c r="ISL44" i="25"/>
  <c r="ISK44" i="25"/>
  <c r="ISJ44" i="25"/>
  <c r="ISI44" i="25"/>
  <c r="ISH44" i="25"/>
  <c r="ISG44" i="25"/>
  <c r="ISF44" i="25"/>
  <c r="ISE44" i="25"/>
  <c r="ISD44" i="25"/>
  <c r="ISC44" i="25"/>
  <c r="ISB44" i="25"/>
  <c r="ISA44" i="25"/>
  <c r="IRZ44" i="25"/>
  <c r="IRY44" i="25"/>
  <c r="IRX44" i="25"/>
  <c r="IRW44" i="25"/>
  <c r="IRV44" i="25"/>
  <c r="IRU44" i="25"/>
  <c r="IRT44" i="25"/>
  <c r="IRS44" i="25"/>
  <c r="IRR44" i="25"/>
  <c r="IRQ44" i="25"/>
  <c r="IRP44" i="25"/>
  <c r="IRO44" i="25"/>
  <c r="IRN44" i="25"/>
  <c r="IRM44" i="25"/>
  <c r="IRL44" i="25"/>
  <c r="IRK44" i="25"/>
  <c r="IRJ44" i="25"/>
  <c r="IRI44" i="25"/>
  <c r="IRH44" i="25"/>
  <c r="IRG44" i="25"/>
  <c r="IRF44" i="25"/>
  <c r="IRE44" i="25"/>
  <c r="IRD44" i="25"/>
  <c r="IRC44" i="25"/>
  <c r="IRB44" i="25"/>
  <c r="IRA44" i="25"/>
  <c r="IQZ44" i="25"/>
  <c r="IQY44" i="25"/>
  <c r="IQX44" i="25"/>
  <c r="IQW44" i="25"/>
  <c r="IQV44" i="25"/>
  <c r="IQU44" i="25"/>
  <c r="IQT44" i="25"/>
  <c r="IQS44" i="25"/>
  <c r="IQR44" i="25"/>
  <c r="IQQ44" i="25"/>
  <c r="IQP44" i="25"/>
  <c r="IQO44" i="25"/>
  <c r="IQN44" i="25"/>
  <c r="IQM44" i="25"/>
  <c r="IQL44" i="25"/>
  <c r="IQK44" i="25"/>
  <c r="IQJ44" i="25"/>
  <c r="IQI44" i="25"/>
  <c r="IQH44" i="25"/>
  <c r="IQG44" i="25"/>
  <c r="IQF44" i="25"/>
  <c r="IQE44" i="25"/>
  <c r="IQD44" i="25"/>
  <c r="IQC44" i="25"/>
  <c r="IQB44" i="25"/>
  <c r="IQA44" i="25"/>
  <c r="IPZ44" i="25"/>
  <c r="IPY44" i="25"/>
  <c r="IPX44" i="25"/>
  <c r="IPW44" i="25"/>
  <c r="IPV44" i="25"/>
  <c r="IPU44" i="25"/>
  <c r="IPT44" i="25"/>
  <c r="IPS44" i="25"/>
  <c r="IPR44" i="25"/>
  <c r="IPQ44" i="25"/>
  <c r="IPP44" i="25"/>
  <c r="IPO44" i="25"/>
  <c r="IPN44" i="25"/>
  <c r="IPM44" i="25"/>
  <c r="IPL44" i="25"/>
  <c r="IPK44" i="25"/>
  <c r="IPJ44" i="25"/>
  <c r="IPI44" i="25"/>
  <c r="IPH44" i="25"/>
  <c r="IPG44" i="25"/>
  <c r="IPF44" i="25"/>
  <c r="IPE44" i="25"/>
  <c r="IPD44" i="25"/>
  <c r="IPC44" i="25"/>
  <c r="IPB44" i="25"/>
  <c r="IPA44" i="25"/>
  <c r="IOZ44" i="25"/>
  <c r="IOY44" i="25"/>
  <c r="IOX44" i="25"/>
  <c r="IOW44" i="25"/>
  <c r="IOV44" i="25"/>
  <c r="IOU44" i="25"/>
  <c r="IOT44" i="25"/>
  <c r="IOS44" i="25"/>
  <c r="IOR44" i="25"/>
  <c r="IOQ44" i="25"/>
  <c r="IOP44" i="25"/>
  <c r="IOO44" i="25"/>
  <c r="ION44" i="25"/>
  <c r="IOM44" i="25"/>
  <c r="IOL44" i="25"/>
  <c r="IOK44" i="25"/>
  <c r="IOJ44" i="25"/>
  <c r="IOI44" i="25"/>
  <c r="IOH44" i="25"/>
  <c r="IOG44" i="25"/>
  <c r="IOF44" i="25"/>
  <c r="IOE44" i="25"/>
  <c r="IOD44" i="25"/>
  <c r="IOC44" i="25"/>
  <c r="IOB44" i="25"/>
  <c r="IOA44" i="25"/>
  <c r="INZ44" i="25"/>
  <c r="INY44" i="25"/>
  <c r="INX44" i="25"/>
  <c r="INW44" i="25"/>
  <c r="INV44" i="25"/>
  <c r="INU44" i="25"/>
  <c r="INT44" i="25"/>
  <c r="INS44" i="25"/>
  <c r="INR44" i="25"/>
  <c r="INQ44" i="25"/>
  <c r="INP44" i="25"/>
  <c r="INO44" i="25"/>
  <c r="INN44" i="25"/>
  <c r="INM44" i="25"/>
  <c r="INL44" i="25"/>
  <c r="INK44" i="25"/>
  <c r="INJ44" i="25"/>
  <c r="INI44" i="25"/>
  <c r="INH44" i="25"/>
  <c r="ING44" i="25"/>
  <c r="INF44" i="25"/>
  <c r="INE44" i="25"/>
  <c r="IND44" i="25"/>
  <c r="INC44" i="25"/>
  <c r="INB44" i="25"/>
  <c r="INA44" i="25"/>
  <c r="IMZ44" i="25"/>
  <c r="IMY44" i="25"/>
  <c r="IMX44" i="25"/>
  <c r="IMW44" i="25"/>
  <c r="IMV44" i="25"/>
  <c r="IMU44" i="25"/>
  <c r="IMT44" i="25"/>
  <c r="IMS44" i="25"/>
  <c r="IMR44" i="25"/>
  <c r="IMQ44" i="25"/>
  <c r="IMP44" i="25"/>
  <c r="IMO44" i="25"/>
  <c r="IMN44" i="25"/>
  <c r="IMM44" i="25"/>
  <c r="IML44" i="25"/>
  <c r="IMK44" i="25"/>
  <c r="IMJ44" i="25"/>
  <c r="IMI44" i="25"/>
  <c r="IMH44" i="25"/>
  <c r="IMG44" i="25"/>
  <c r="IMF44" i="25"/>
  <c r="IME44" i="25"/>
  <c r="IMD44" i="25"/>
  <c r="IMC44" i="25"/>
  <c r="IMB44" i="25"/>
  <c r="IMA44" i="25"/>
  <c r="ILZ44" i="25"/>
  <c r="ILY44" i="25"/>
  <c r="ILX44" i="25"/>
  <c r="ILW44" i="25"/>
  <c r="ILV44" i="25"/>
  <c r="ILU44" i="25"/>
  <c r="ILT44" i="25"/>
  <c r="ILS44" i="25"/>
  <c r="ILR44" i="25"/>
  <c r="ILQ44" i="25"/>
  <c r="ILP44" i="25"/>
  <c r="ILO44" i="25"/>
  <c r="ILN44" i="25"/>
  <c r="ILM44" i="25"/>
  <c r="ILL44" i="25"/>
  <c r="ILK44" i="25"/>
  <c r="ILJ44" i="25"/>
  <c r="ILI44" i="25"/>
  <c r="ILH44" i="25"/>
  <c r="ILG44" i="25"/>
  <c r="ILF44" i="25"/>
  <c r="ILE44" i="25"/>
  <c r="ILD44" i="25"/>
  <c r="ILC44" i="25"/>
  <c r="ILB44" i="25"/>
  <c r="ILA44" i="25"/>
  <c r="IKZ44" i="25"/>
  <c r="IKY44" i="25"/>
  <c r="IKX44" i="25"/>
  <c r="IKW44" i="25"/>
  <c r="IKV44" i="25"/>
  <c r="IKU44" i="25"/>
  <c r="IKT44" i="25"/>
  <c r="IKS44" i="25"/>
  <c r="IKR44" i="25"/>
  <c r="IKQ44" i="25"/>
  <c r="IKP44" i="25"/>
  <c r="IKO44" i="25"/>
  <c r="IKN44" i="25"/>
  <c r="IKM44" i="25"/>
  <c r="IKL44" i="25"/>
  <c r="IKK44" i="25"/>
  <c r="IKJ44" i="25"/>
  <c r="IKI44" i="25"/>
  <c r="IKH44" i="25"/>
  <c r="IKG44" i="25"/>
  <c r="IKF44" i="25"/>
  <c r="IKE44" i="25"/>
  <c r="IKD44" i="25"/>
  <c r="IKC44" i="25"/>
  <c r="IKB44" i="25"/>
  <c r="IKA44" i="25"/>
  <c r="IJZ44" i="25"/>
  <c r="IJY44" i="25"/>
  <c r="IJX44" i="25"/>
  <c r="IJW44" i="25"/>
  <c r="IJV44" i="25"/>
  <c r="IJU44" i="25"/>
  <c r="IJT44" i="25"/>
  <c r="IJS44" i="25"/>
  <c r="IJR44" i="25"/>
  <c r="IJQ44" i="25"/>
  <c r="IJP44" i="25"/>
  <c r="IJO44" i="25"/>
  <c r="IJN44" i="25"/>
  <c r="IJM44" i="25"/>
  <c r="IJL44" i="25"/>
  <c r="IJK44" i="25"/>
  <c r="IJJ44" i="25"/>
  <c r="IJI44" i="25"/>
  <c r="IJH44" i="25"/>
  <c r="IJG44" i="25"/>
  <c r="IJF44" i="25"/>
  <c r="IJE44" i="25"/>
  <c r="IJD44" i="25"/>
  <c r="IJC44" i="25"/>
  <c r="IJB44" i="25"/>
  <c r="IJA44" i="25"/>
  <c r="IIZ44" i="25"/>
  <c r="IIY44" i="25"/>
  <c r="IIX44" i="25"/>
  <c r="IIW44" i="25"/>
  <c r="IIV44" i="25"/>
  <c r="IIU44" i="25"/>
  <c r="IIT44" i="25"/>
  <c r="IIS44" i="25"/>
  <c r="IIR44" i="25"/>
  <c r="IIQ44" i="25"/>
  <c r="IIP44" i="25"/>
  <c r="IIO44" i="25"/>
  <c r="IIN44" i="25"/>
  <c r="IIM44" i="25"/>
  <c r="IIL44" i="25"/>
  <c r="IIK44" i="25"/>
  <c r="IIJ44" i="25"/>
  <c r="III44" i="25"/>
  <c r="IIH44" i="25"/>
  <c r="IIG44" i="25"/>
  <c r="IIF44" i="25"/>
  <c r="IIE44" i="25"/>
  <c r="IID44" i="25"/>
  <c r="IIC44" i="25"/>
  <c r="IIB44" i="25"/>
  <c r="IIA44" i="25"/>
  <c r="IHZ44" i="25"/>
  <c r="IHY44" i="25"/>
  <c r="IHX44" i="25"/>
  <c r="IHW44" i="25"/>
  <c r="IHV44" i="25"/>
  <c r="IHU44" i="25"/>
  <c r="IHT44" i="25"/>
  <c r="IHS44" i="25"/>
  <c r="IHR44" i="25"/>
  <c r="IHQ44" i="25"/>
  <c r="IHP44" i="25"/>
  <c r="IHO44" i="25"/>
  <c r="IHN44" i="25"/>
  <c r="IHM44" i="25"/>
  <c r="IHL44" i="25"/>
  <c r="IHK44" i="25"/>
  <c r="IHJ44" i="25"/>
  <c r="IHI44" i="25"/>
  <c r="IHH44" i="25"/>
  <c r="IHG44" i="25"/>
  <c r="IHF44" i="25"/>
  <c r="IHE44" i="25"/>
  <c r="IHD44" i="25"/>
  <c r="IHC44" i="25"/>
  <c r="IHB44" i="25"/>
  <c r="IHA44" i="25"/>
  <c r="IGZ44" i="25"/>
  <c r="IGY44" i="25"/>
  <c r="IGX44" i="25"/>
  <c r="IGW44" i="25"/>
  <c r="IGV44" i="25"/>
  <c r="IGU44" i="25"/>
  <c r="IGT44" i="25"/>
  <c r="IGS44" i="25"/>
  <c r="IGR44" i="25"/>
  <c r="IGQ44" i="25"/>
  <c r="IGP44" i="25"/>
  <c r="IGO44" i="25"/>
  <c r="IGN44" i="25"/>
  <c r="IGM44" i="25"/>
  <c r="IGL44" i="25"/>
  <c r="IGK44" i="25"/>
  <c r="IGJ44" i="25"/>
  <c r="IGI44" i="25"/>
  <c r="IGH44" i="25"/>
  <c r="IGG44" i="25"/>
  <c r="IGF44" i="25"/>
  <c r="IGE44" i="25"/>
  <c r="IGD44" i="25"/>
  <c r="IGC44" i="25"/>
  <c r="IGB44" i="25"/>
  <c r="IGA44" i="25"/>
  <c r="IFZ44" i="25"/>
  <c r="IFY44" i="25"/>
  <c r="IFX44" i="25"/>
  <c r="IFW44" i="25"/>
  <c r="IFV44" i="25"/>
  <c r="IFU44" i="25"/>
  <c r="IFT44" i="25"/>
  <c r="IFS44" i="25"/>
  <c r="IFR44" i="25"/>
  <c r="IFQ44" i="25"/>
  <c r="IFP44" i="25"/>
  <c r="IFO44" i="25"/>
  <c r="IFN44" i="25"/>
  <c r="IFM44" i="25"/>
  <c r="IFL44" i="25"/>
  <c r="IFK44" i="25"/>
  <c r="IFJ44" i="25"/>
  <c r="IFI44" i="25"/>
  <c r="IFH44" i="25"/>
  <c r="IFG44" i="25"/>
  <c r="IFF44" i="25"/>
  <c r="IFE44" i="25"/>
  <c r="IFD44" i="25"/>
  <c r="IFC44" i="25"/>
  <c r="IFB44" i="25"/>
  <c r="IFA44" i="25"/>
  <c r="IEZ44" i="25"/>
  <c r="IEY44" i="25"/>
  <c r="IEX44" i="25"/>
  <c r="IEW44" i="25"/>
  <c r="IEV44" i="25"/>
  <c r="IEU44" i="25"/>
  <c r="IET44" i="25"/>
  <c r="IES44" i="25"/>
  <c r="IER44" i="25"/>
  <c r="IEQ44" i="25"/>
  <c r="IEP44" i="25"/>
  <c r="IEO44" i="25"/>
  <c r="IEN44" i="25"/>
  <c r="IEM44" i="25"/>
  <c r="IEL44" i="25"/>
  <c r="IEK44" i="25"/>
  <c r="IEJ44" i="25"/>
  <c r="IEI44" i="25"/>
  <c r="IEH44" i="25"/>
  <c r="IEG44" i="25"/>
  <c r="IEF44" i="25"/>
  <c r="IEE44" i="25"/>
  <c r="IED44" i="25"/>
  <c r="IEC44" i="25"/>
  <c r="IEB44" i="25"/>
  <c r="IEA44" i="25"/>
  <c r="IDZ44" i="25"/>
  <c r="IDY44" i="25"/>
  <c r="IDX44" i="25"/>
  <c r="IDW44" i="25"/>
  <c r="IDV44" i="25"/>
  <c r="IDU44" i="25"/>
  <c r="IDT44" i="25"/>
  <c r="IDS44" i="25"/>
  <c r="IDR44" i="25"/>
  <c r="IDQ44" i="25"/>
  <c r="IDP44" i="25"/>
  <c r="IDO44" i="25"/>
  <c r="IDN44" i="25"/>
  <c r="IDM44" i="25"/>
  <c r="IDL44" i="25"/>
  <c r="IDK44" i="25"/>
  <c r="IDJ44" i="25"/>
  <c r="IDI44" i="25"/>
  <c r="IDH44" i="25"/>
  <c r="IDG44" i="25"/>
  <c r="IDF44" i="25"/>
  <c r="IDE44" i="25"/>
  <c r="IDD44" i="25"/>
  <c r="IDC44" i="25"/>
  <c r="IDB44" i="25"/>
  <c r="IDA44" i="25"/>
  <c r="ICZ44" i="25"/>
  <c r="ICY44" i="25"/>
  <c r="ICX44" i="25"/>
  <c r="ICW44" i="25"/>
  <c r="ICV44" i="25"/>
  <c r="ICU44" i="25"/>
  <c r="ICT44" i="25"/>
  <c r="ICS44" i="25"/>
  <c r="ICR44" i="25"/>
  <c r="ICQ44" i="25"/>
  <c r="ICP44" i="25"/>
  <c r="ICO44" i="25"/>
  <c r="ICN44" i="25"/>
  <c r="ICM44" i="25"/>
  <c r="ICL44" i="25"/>
  <c r="ICK44" i="25"/>
  <c r="ICJ44" i="25"/>
  <c r="ICI44" i="25"/>
  <c r="ICH44" i="25"/>
  <c r="ICG44" i="25"/>
  <c r="ICF44" i="25"/>
  <c r="ICE44" i="25"/>
  <c r="ICD44" i="25"/>
  <c r="ICC44" i="25"/>
  <c r="ICB44" i="25"/>
  <c r="ICA44" i="25"/>
  <c r="IBZ44" i="25"/>
  <c r="IBY44" i="25"/>
  <c r="IBX44" i="25"/>
  <c r="IBW44" i="25"/>
  <c r="IBV44" i="25"/>
  <c r="IBU44" i="25"/>
  <c r="IBT44" i="25"/>
  <c r="IBS44" i="25"/>
  <c r="IBR44" i="25"/>
  <c r="IBQ44" i="25"/>
  <c r="IBP44" i="25"/>
  <c r="IBO44" i="25"/>
  <c r="IBN44" i="25"/>
  <c r="IBM44" i="25"/>
  <c r="IBL44" i="25"/>
  <c r="IBK44" i="25"/>
  <c r="IBJ44" i="25"/>
  <c r="IBI44" i="25"/>
  <c r="IBH44" i="25"/>
  <c r="IBG44" i="25"/>
  <c r="IBF44" i="25"/>
  <c r="IBE44" i="25"/>
  <c r="IBD44" i="25"/>
  <c r="IBC44" i="25"/>
  <c r="IBB44" i="25"/>
  <c r="IBA44" i="25"/>
  <c r="IAZ44" i="25"/>
  <c r="IAY44" i="25"/>
  <c r="IAX44" i="25"/>
  <c r="IAW44" i="25"/>
  <c r="IAV44" i="25"/>
  <c r="IAU44" i="25"/>
  <c r="IAT44" i="25"/>
  <c r="IAS44" i="25"/>
  <c r="IAR44" i="25"/>
  <c r="IAQ44" i="25"/>
  <c r="IAP44" i="25"/>
  <c r="IAO44" i="25"/>
  <c r="IAN44" i="25"/>
  <c r="IAM44" i="25"/>
  <c r="IAL44" i="25"/>
  <c r="IAK44" i="25"/>
  <c r="IAJ44" i="25"/>
  <c r="IAI44" i="25"/>
  <c r="IAH44" i="25"/>
  <c r="IAG44" i="25"/>
  <c r="IAF44" i="25"/>
  <c r="IAE44" i="25"/>
  <c r="IAD44" i="25"/>
  <c r="IAC44" i="25"/>
  <c r="IAB44" i="25"/>
  <c r="IAA44" i="25"/>
  <c r="HZZ44" i="25"/>
  <c r="HZY44" i="25"/>
  <c r="HZX44" i="25"/>
  <c r="HZW44" i="25"/>
  <c r="HZV44" i="25"/>
  <c r="HZU44" i="25"/>
  <c r="HZT44" i="25"/>
  <c r="HZS44" i="25"/>
  <c r="HZR44" i="25"/>
  <c r="HZQ44" i="25"/>
  <c r="HZP44" i="25"/>
  <c r="HZO44" i="25"/>
  <c r="HZN44" i="25"/>
  <c r="HZM44" i="25"/>
  <c r="HZL44" i="25"/>
  <c r="HZK44" i="25"/>
  <c r="HZJ44" i="25"/>
  <c r="HZI44" i="25"/>
  <c r="HZH44" i="25"/>
  <c r="HZG44" i="25"/>
  <c r="HZF44" i="25"/>
  <c r="HZE44" i="25"/>
  <c r="HZD44" i="25"/>
  <c r="HZC44" i="25"/>
  <c r="HZB44" i="25"/>
  <c r="HZA44" i="25"/>
  <c r="HYZ44" i="25"/>
  <c r="HYY44" i="25"/>
  <c r="HYX44" i="25"/>
  <c r="HYW44" i="25"/>
  <c r="HYV44" i="25"/>
  <c r="HYU44" i="25"/>
  <c r="HYT44" i="25"/>
  <c r="HYS44" i="25"/>
  <c r="HYR44" i="25"/>
  <c r="HYQ44" i="25"/>
  <c r="HYP44" i="25"/>
  <c r="HYO44" i="25"/>
  <c r="HYN44" i="25"/>
  <c r="HYM44" i="25"/>
  <c r="HYL44" i="25"/>
  <c r="HYK44" i="25"/>
  <c r="HYJ44" i="25"/>
  <c r="HYI44" i="25"/>
  <c r="HYH44" i="25"/>
  <c r="HYG44" i="25"/>
  <c r="HYF44" i="25"/>
  <c r="HYE44" i="25"/>
  <c r="HYD44" i="25"/>
  <c r="HYC44" i="25"/>
  <c r="HYB44" i="25"/>
  <c r="HYA44" i="25"/>
  <c r="HXZ44" i="25"/>
  <c r="HXY44" i="25"/>
  <c r="HXX44" i="25"/>
  <c r="HXW44" i="25"/>
  <c r="HXV44" i="25"/>
  <c r="HXU44" i="25"/>
  <c r="HXT44" i="25"/>
  <c r="HXS44" i="25"/>
  <c r="HXR44" i="25"/>
  <c r="HXQ44" i="25"/>
  <c r="HXP44" i="25"/>
  <c r="HXO44" i="25"/>
  <c r="HXN44" i="25"/>
  <c r="HXM44" i="25"/>
  <c r="HXL44" i="25"/>
  <c r="HXK44" i="25"/>
  <c r="HXJ44" i="25"/>
  <c r="HXI44" i="25"/>
  <c r="HXH44" i="25"/>
  <c r="HXG44" i="25"/>
  <c r="HXF44" i="25"/>
  <c r="HXE44" i="25"/>
  <c r="HXD44" i="25"/>
  <c r="HXC44" i="25"/>
  <c r="HXB44" i="25"/>
  <c r="HXA44" i="25"/>
  <c r="HWZ44" i="25"/>
  <c r="HWY44" i="25"/>
  <c r="HWX44" i="25"/>
  <c r="HWW44" i="25"/>
  <c r="HWV44" i="25"/>
  <c r="HWU44" i="25"/>
  <c r="HWT44" i="25"/>
  <c r="HWS44" i="25"/>
  <c r="HWR44" i="25"/>
  <c r="HWQ44" i="25"/>
  <c r="HWP44" i="25"/>
  <c r="HWO44" i="25"/>
  <c r="HWN44" i="25"/>
  <c r="HWM44" i="25"/>
  <c r="HWL44" i="25"/>
  <c r="HWK44" i="25"/>
  <c r="HWJ44" i="25"/>
  <c r="HWI44" i="25"/>
  <c r="HWH44" i="25"/>
  <c r="HWG44" i="25"/>
  <c r="HWF44" i="25"/>
  <c r="HWE44" i="25"/>
  <c r="HWD44" i="25"/>
  <c r="HWC44" i="25"/>
  <c r="HWB44" i="25"/>
  <c r="HWA44" i="25"/>
  <c r="HVZ44" i="25"/>
  <c r="HVY44" i="25"/>
  <c r="HVX44" i="25"/>
  <c r="HVW44" i="25"/>
  <c r="HVV44" i="25"/>
  <c r="HVU44" i="25"/>
  <c r="HVT44" i="25"/>
  <c r="HVS44" i="25"/>
  <c r="HVR44" i="25"/>
  <c r="HVQ44" i="25"/>
  <c r="HVP44" i="25"/>
  <c r="HVO44" i="25"/>
  <c r="HVN44" i="25"/>
  <c r="HVM44" i="25"/>
  <c r="HVL44" i="25"/>
  <c r="HVK44" i="25"/>
  <c r="HVJ44" i="25"/>
  <c r="HVI44" i="25"/>
  <c r="HVH44" i="25"/>
  <c r="HVG44" i="25"/>
  <c r="HVF44" i="25"/>
  <c r="HVE44" i="25"/>
  <c r="HVD44" i="25"/>
  <c r="HVC44" i="25"/>
  <c r="HVB44" i="25"/>
  <c r="HVA44" i="25"/>
  <c r="HUZ44" i="25"/>
  <c r="HUY44" i="25"/>
  <c r="HUX44" i="25"/>
  <c r="HUW44" i="25"/>
  <c r="HUV44" i="25"/>
  <c r="HUU44" i="25"/>
  <c r="HUT44" i="25"/>
  <c r="HUS44" i="25"/>
  <c r="HUR44" i="25"/>
  <c r="HUQ44" i="25"/>
  <c r="HUP44" i="25"/>
  <c r="HUO44" i="25"/>
  <c r="HUN44" i="25"/>
  <c r="HUM44" i="25"/>
  <c r="HUL44" i="25"/>
  <c r="HUK44" i="25"/>
  <c r="HUJ44" i="25"/>
  <c r="HUI44" i="25"/>
  <c r="HUH44" i="25"/>
  <c r="HUG44" i="25"/>
  <c r="HUF44" i="25"/>
  <c r="HUE44" i="25"/>
  <c r="HUD44" i="25"/>
  <c r="HUC44" i="25"/>
  <c r="HUB44" i="25"/>
  <c r="HUA44" i="25"/>
  <c r="HTZ44" i="25"/>
  <c r="HTY44" i="25"/>
  <c r="HTX44" i="25"/>
  <c r="HTW44" i="25"/>
  <c r="HTV44" i="25"/>
  <c r="HTU44" i="25"/>
  <c r="HTT44" i="25"/>
  <c r="HTS44" i="25"/>
  <c r="HTR44" i="25"/>
  <c r="HTQ44" i="25"/>
  <c r="HTP44" i="25"/>
  <c r="HTO44" i="25"/>
  <c r="HTN44" i="25"/>
  <c r="HTM44" i="25"/>
  <c r="HTL44" i="25"/>
  <c r="HTK44" i="25"/>
  <c r="HTJ44" i="25"/>
  <c r="HTI44" i="25"/>
  <c r="HTH44" i="25"/>
  <c r="HTG44" i="25"/>
  <c r="HTF44" i="25"/>
  <c r="HTE44" i="25"/>
  <c r="HTD44" i="25"/>
  <c r="HTC44" i="25"/>
  <c r="HTB44" i="25"/>
  <c r="HTA44" i="25"/>
  <c r="HSZ44" i="25"/>
  <c r="HSY44" i="25"/>
  <c r="HSX44" i="25"/>
  <c r="HSW44" i="25"/>
  <c r="HSV44" i="25"/>
  <c r="HSU44" i="25"/>
  <c r="HST44" i="25"/>
  <c r="HSS44" i="25"/>
  <c r="HSR44" i="25"/>
  <c r="HSQ44" i="25"/>
  <c r="HSP44" i="25"/>
  <c r="HSO44" i="25"/>
  <c r="HSN44" i="25"/>
  <c r="HSM44" i="25"/>
  <c r="HSL44" i="25"/>
  <c r="HSK44" i="25"/>
  <c r="HSJ44" i="25"/>
  <c r="HSI44" i="25"/>
  <c r="HSH44" i="25"/>
  <c r="HSG44" i="25"/>
  <c r="HSF44" i="25"/>
  <c r="HSE44" i="25"/>
  <c r="HSD44" i="25"/>
  <c r="HSC44" i="25"/>
  <c r="HSB44" i="25"/>
  <c r="HSA44" i="25"/>
  <c r="HRZ44" i="25"/>
  <c r="HRY44" i="25"/>
  <c r="HRX44" i="25"/>
  <c r="HRW44" i="25"/>
  <c r="HRV44" i="25"/>
  <c r="HRU44" i="25"/>
  <c r="HRT44" i="25"/>
  <c r="HRS44" i="25"/>
  <c r="HRR44" i="25"/>
  <c r="HRQ44" i="25"/>
  <c r="HRP44" i="25"/>
  <c r="HRO44" i="25"/>
  <c r="HRN44" i="25"/>
  <c r="HRM44" i="25"/>
  <c r="HRL44" i="25"/>
  <c r="HRK44" i="25"/>
  <c r="HRJ44" i="25"/>
  <c r="HRI44" i="25"/>
  <c r="HRH44" i="25"/>
  <c r="HRG44" i="25"/>
  <c r="HRF44" i="25"/>
  <c r="HRE44" i="25"/>
  <c r="HRD44" i="25"/>
  <c r="HRC44" i="25"/>
  <c r="HRB44" i="25"/>
  <c r="HRA44" i="25"/>
  <c r="HQZ44" i="25"/>
  <c r="HQY44" i="25"/>
  <c r="HQX44" i="25"/>
  <c r="HQW44" i="25"/>
  <c r="HQV44" i="25"/>
  <c r="HQU44" i="25"/>
  <c r="HQT44" i="25"/>
  <c r="HQS44" i="25"/>
  <c r="HQR44" i="25"/>
  <c r="HQQ44" i="25"/>
  <c r="HQP44" i="25"/>
  <c r="HQO44" i="25"/>
  <c r="HQN44" i="25"/>
  <c r="HQM44" i="25"/>
  <c r="HQL44" i="25"/>
  <c r="HQK44" i="25"/>
  <c r="HQJ44" i="25"/>
  <c r="HQI44" i="25"/>
  <c r="HQH44" i="25"/>
  <c r="HQG44" i="25"/>
  <c r="HQF44" i="25"/>
  <c r="HQE44" i="25"/>
  <c r="HQD44" i="25"/>
  <c r="HQC44" i="25"/>
  <c r="HQB44" i="25"/>
  <c r="HQA44" i="25"/>
  <c r="HPZ44" i="25"/>
  <c r="HPY44" i="25"/>
  <c r="HPX44" i="25"/>
  <c r="HPW44" i="25"/>
  <c r="HPV44" i="25"/>
  <c r="HPU44" i="25"/>
  <c r="HPT44" i="25"/>
  <c r="HPS44" i="25"/>
  <c r="HPR44" i="25"/>
  <c r="HPQ44" i="25"/>
  <c r="HPP44" i="25"/>
  <c r="HPO44" i="25"/>
  <c r="HPN44" i="25"/>
  <c r="HPM44" i="25"/>
  <c r="HPL44" i="25"/>
  <c r="HPK44" i="25"/>
  <c r="HPJ44" i="25"/>
  <c r="HPI44" i="25"/>
  <c r="HPH44" i="25"/>
  <c r="HPG44" i="25"/>
  <c r="HPF44" i="25"/>
  <c r="HPE44" i="25"/>
  <c r="HPD44" i="25"/>
  <c r="HPC44" i="25"/>
  <c r="HPB44" i="25"/>
  <c r="HPA44" i="25"/>
  <c r="HOZ44" i="25"/>
  <c r="HOY44" i="25"/>
  <c r="HOX44" i="25"/>
  <c r="HOW44" i="25"/>
  <c r="HOV44" i="25"/>
  <c r="HOU44" i="25"/>
  <c r="HOT44" i="25"/>
  <c r="HOS44" i="25"/>
  <c r="HOR44" i="25"/>
  <c r="HOQ44" i="25"/>
  <c r="HOP44" i="25"/>
  <c r="HOO44" i="25"/>
  <c r="HON44" i="25"/>
  <c r="HOM44" i="25"/>
  <c r="HOL44" i="25"/>
  <c r="HOK44" i="25"/>
  <c r="HOJ44" i="25"/>
  <c r="HOI44" i="25"/>
  <c r="HOH44" i="25"/>
  <c r="HOG44" i="25"/>
  <c r="HOF44" i="25"/>
  <c r="HOE44" i="25"/>
  <c r="HOD44" i="25"/>
  <c r="HOC44" i="25"/>
  <c r="HOB44" i="25"/>
  <c r="HOA44" i="25"/>
  <c r="HNZ44" i="25"/>
  <c r="HNY44" i="25"/>
  <c r="HNX44" i="25"/>
  <c r="HNW44" i="25"/>
  <c r="HNV44" i="25"/>
  <c r="HNU44" i="25"/>
  <c r="HNT44" i="25"/>
  <c r="HNS44" i="25"/>
  <c r="HNR44" i="25"/>
  <c r="HNQ44" i="25"/>
  <c r="HNP44" i="25"/>
  <c r="HNO44" i="25"/>
  <c r="HNN44" i="25"/>
  <c r="HNM44" i="25"/>
  <c r="HNL44" i="25"/>
  <c r="HNK44" i="25"/>
  <c r="HNJ44" i="25"/>
  <c r="HNI44" i="25"/>
  <c r="HNH44" i="25"/>
  <c r="HNG44" i="25"/>
  <c r="HNF44" i="25"/>
  <c r="HNE44" i="25"/>
  <c r="HND44" i="25"/>
  <c r="HNC44" i="25"/>
  <c r="HNB44" i="25"/>
  <c r="HNA44" i="25"/>
  <c r="HMZ44" i="25"/>
  <c r="HMY44" i="25"/>
  <c r="HMX44" i="25"/>
  <c r="HMW44" i="25"/>
  <c r="HMV44" i="25"/>
  <c r="HMU44" i="25"/>
  <c r="HMT44" i="25"/>
  <c r="HMS44" i="25"/>
  <c r="HMR44" i="25"/>
  <c r="HMQ44" i="25"/>
  <c r="HMP44" i="25"/>
  <c r="HMO44" i="25"/>
  <c r="HMN44" i="25"/>
  <c r="HMM44" i="25"/>
  <c r="HML44" i="25"/>
  <c r="HMK44" i="25"/>
  <c r="HMJ44" i="25"/>
  <c r="HMI44" i="25"/>
  <c r="HMH44" i="25"/>
  <c r="HMG44" i="25"/>
  <c r="HMF44" i="25"/>
  <c r="HME44" i="25"/>
  <c r="HMD44" i="25"/>
  <c r="HMC44" i="25"/>
  <c r="HMB44" i="25"/>
  <c r="HMA44" i="25"/>
  <c r="HLZ44" i="25"/>
  <c r="HLY44" i="25"/>
  <c r="HLX44" i="25"/>
  <c r="HLW44" i="25"/>
  <c r="HLV44" i="25"/>
  <c r="HLU44" i="25"/>
  <c r="HLT44" i="25"/>
  <c r="HLS44" i="25"/>
  <c r="HLR44" i="25"/>
  <c r="HLQ44" i="25"/>
  <c r="HLP44" i="25"/>
  <c r="HLO44" i="25"/>
  <c r="HLN44" i="25"/>
  <c r="HLM44" i="25"/>
  <c r="HLL44" i="25"/>
  <c r="HLK44" i="25"/>
  <c r="HLJ44" i="25"/>
  <c r="HLI44" i="25"/>
  <c r="HLH44" i="25"/>
  <c r="HLG44" i="25"/>
  <c r="HLF44" i="25"/>
  <c r="HLE44" i="25"/>
  <c r="HLD44" i="25"/>
  <c r="HLC44" i="25"/>
  <c r="HLB44" i="25"/>
  <c r="HLA44" i="25"/>
  <c r="HKZ44" i="25"/>
  <c r="HKY44" i="25"/>
  <c r="HKX44" i="25"/>
  <c r="HKW44" i="25"/>
  <c r="HKV44" i="25"/>
  <c r="HKU44" i="25"/>
  <c r="HKT44" i="25"/>
  <c r="HKS44" i="25"/>
  <c r="HKR44" i="25"/>
  <c r="HKQ44" i="25"/>
  <c r="HKP44" i="25"/>
  <c r="HKO44" i="25"/>
  <c r="HKN44" i="25"/>
  <c r="HKM44" i="25"/>
  <c r="HKL44" i="25"/>
  <c r="HKK44" i="25"/>
  <c r="HKJ44" i="25"/>
  <c r="HKI44" i="25"/>
  <c r="HKH44" i="25"/>
  <c r="HKG44" i="25"/>
  <c r="HKF44" i="25"/>
  <c r="HKE44" i="25"/>
  <c r="HKD44" i="25"/>
  <c r="HKC44" i="25"/>
  <c r="HKB44" i="25"/>
  <c r="HKA44" i="25"/>
  <c r="HJZ44" i="25"/>
  <c r="HJY44" i="25"/>
  <c r="HJX44" i="25"/>
  <c r="HJW44" i="25"/>
  <c r="HJV44" i="25"/>
  <c r="HJU44" i="25"/>
  <c r="HJT44" i="25"/>
  <c r="HJS44" i="25"/>
  <c r="HJR44" i="25"/>
  <c r="HJQ44" i="25"/>
  <c r="HJP44" i="25"/>
  <c r="HJO44" i="25"/>
  <c r="HJN44" i="25"/>
  <c r="HJM44" i="25"/>
  <c r="HJL44" i="25"/>
  <c r="HJK44" i="25"/>
  <c r="HJJ44" i="25"/>
  <c r="HJI44" i="25"/>
  <c r="HJH44" i="25"/>
  <c r="HJG44" i="25"/>
  <c r="HJF44" i="25"/>
  <c r="HJE44" i="25"/>
  <c r="HJD44" i="25"/>
  <c r="HJC44" i="25"/>
  <c r="HJB44" i="25"/>
  <c r="HJA44" i="25"/>
  <c r="HIZ44" i="25"/>
  <c r="HIY44" i="25"/>
  <c r="HIX44" i="25"/>
  <c r="HIW44" i="25"/>
  <c r="HIV44" i="25"/>
  <c r="HIU44" i="25"/>
  <c r="HIT44" i="25"/>
  <c r="HIS44" i="25"/>
  <c r="HIR44" i="25"/>
  <c r="HIQ44" i="25"/>
  <c r="HIP44" i="25"/>
  <c r="HIO44" i="25"/>
  <c r="HIN44" i="25"/>
  <c r="HIM44" i="25"/>
  <c r="HIL44" i="25"/>
  <c r="HIK44" i="25"/>
  <c r="HIJ44" i="25"/>
  <c r="HII44" i="25"/>
  <c r="HIH44" i="25"/>
  <c r="HIG44" i="25"/>
  <c r="HIF44" i="25"/>
  <c r="HIE44" i="25"/>
  <c r="HID44" i="25"/>
  <c r="HIC44" i="25"/>
  <c r="HIB44" i="25"/>
  <c r="HIA44" i="25"/>
  <c r="HHZ44" i="25"/>
  <c r="HHY44" i="25"/>
  <c r="HHX44" i="25"/>
  <c r="HHW44" i="25"/>
  <c r="HHV44" i="25"/>
  <c r="HHU44" i="25"/>
  <c r="HHT44" i="25"/>
  <c r="HHS44" i="25"/>
  <c r="HHR44" i="25"/>
  <c r="HHQ44" i="25"/>
  <c r="HHP44" i="25"/>
  <c r="HHO44" i="25"/>
  <c r="HHN44" i="25"/>
  <c r="HHM44" i="25"/>
  <c r="HHL44" i="25"/>
  <c r="HHK44" i="25"/>
  <c r="HHJ44" i="25"/>
  <c r="HHI44" i="25"/>
  <c r="HHH44" i="25"/>
  <c r="HHG44" i="25"/>
  <c r="HHF44" i="25"/>
  <c r="HHE44" i="25"/>
  <c r="HHD44" i="25"/>
  <c r="HHC44" i="25"/>
  <c r="HHB44" i="25"/>
  <c r="HHA44" i="25"/>
  <c r="HGZ44" i="25"/>
  <c r="HGY44" i="25"/>
  <c r="HGX44" i="25"/>
  <c r="HGW44" i="25"/>
  <c r="HGV44" i="25"/>
  <c r="HGU44" i="25"/>
  <c r="HGT44" i="25"/>
  <c r="HGS44" i="25"/>
  <c r="HGR44" i="25"/>
  <c r="HGQ44" i="25"/>
  <c r="HGP44" i="25"/>
  <c r="HGO44" i="25"/>
  <c r="HGN44" i="25"/>
  <c r="HGM44" i="25"/>
  <c r="HGL44" i="25"/>
  <c r="HGK44" i="25"/>
  <c r="HGJ44" i="25"/>
  <c r="HGI44" i="25"/>
  <c r="HGH44" i="25"/>
  <c r="HGG44" i="25"/>
  <c r="HGF44" i="25"/>
  <c r="HGE44" i="25"/>
  <c r="HGD44" i="25"/>
  <c r="HGC44" i="25"/>
  <c r="HGB44" i="25"/>
  <c r="HGA44" i="25"/>
  <c r="HFZ44" i="25"/>
  <c r="HFY44" i="25"/>
  <c r="HFX44" i="25"/>
  <c r="HFW44" i="25"/>
  <c r="HFV44" i="25"/>
  <c r="HFU44" i="25"/>
  <c r="HFT44" i="25"/>
  <c r="HFS44" i="25"/>
  <c r="HFR44" i="25"/>
  <c r="HFQ44" i="25"/>
  <c r="HFP44" i="25"/>
  <c r="HFO44" i="25"/>
  <c r="HFN44" i="25"/>
  <c r="HFM44" i="25"/>
  <c r="HFL44" i="25"/>
  <c r="HFK44" i="25"/>
  <c r="HFJ44" i="25"/>
  <c r="HFI44" i="25"/>
  <c r="HFH44" i="25"/>
  <c r="HFG44" i="25"/>
  <c r="HFF44" i="25"/>
  <c r="HFE44" i="25"/>
  <c r="HFD44" i="25"/>
  <c r="HFC44" i="25"/>
  <c r="HFB44" i="25"/>
  <c r="HFA44" i="25"/>
  <c r="HEZ44" i="25"/>
  <c r="HEY44" i="25"/>
  <c r="HEX44" i="25"/>
  <c r="HEW44" i="25"/>
  <c r="HEV44" i="25"/>
  <c r="HEU44" i="25"/>
  <c r="HET44" i="25"/>
  <c r="HES44" i="25"/>
  <c r="HER44" i="25"/>
  <c r="HEQ44" i="25"/>
  <c r="HEP44" i="25"/>
  <c r="HEO44" i="25"/>
  <c r="HEN44" i="25"/>
  <c r="HEM44" i="25"/>
  <c r="HEL44" i="25"/>
  <c r="HEK44" i="25"/>
  <c r="HEJ44" i="25"/>
  <c r="HEI44" i="25"/>
  <c r="HEH44" i="25"/>
  <c r="HEG44" i="25"/>
  <c r="HEF44" i="25"/>
  <c r="HEE44" i="25"/>
  <c r="HED44" i="25"/>
  <c r="HEC44" i="25"/>
  <c r="HEB44" i="25"/>
  <c r="HEA44" i="25"/>
  <c r="HDZ44" i="25"/>
  <c r="HDY44" i="25"/>
  <c r="HDX44" i="25"/>
  <c r="HDW44" i="25"/>
  <c r="HDV44" i="25"/>
  <c r="HDU44" i="25"/>
  <c r="HDT44" i="25"/>
  <c r="HDS44" i="25"/>
  <c r="HDR44" i="25"/>
  <c r="HDQ44" i="25"/>
  <c r="HDP44" i="25"/>
  <c r="HDO44" i="25"/>
  <c r="HDN44" i="25"/>
  <c r="HDM44" i="25"/>
  <c r="HDL44" i="25"/>
  <c r="HDK44" i="25"/>
  <c r="HDJ44" i="25"/>
  <c r="HDI44" i="25"/>
  <c r="HDH44" i="25"/>
  <c r="HDG44" i="25"/>
  <c r="HDF44" i="25"/>
  <c r="HDE44" i="25"/>
  <c r="HDD44" i="25"/>
  <c r="HDC44" i="25"/>
  <c r="HDB44" i="25"/>
  <c r="HDA44" i="25"/>
  <c r="HCZ44" i="25"/>
  <c r="HCY44" i="25"/>
  <c r="HCX44" i="25"/>
  <c r="HCW44" i="25"/>
  <c r="HCV44" i="25"/>
  <c r="HCU44" i="25"/>
  <c r="HCT44" i="25"/>
  <c r="HCS44" i="25"/>
  <c r="HCR44" i="25"/>
  <c r="HCQ44" i="25"/>
  <c r="HCP44" i="25"/>
  <c r="HCO44" i="25"/>
  <c r="HCN44" i="25"/>
  <c r="HCM44" i="25"/>
  <c r="HCL44" i="25"/>
  <c r="HCK44" i="25"/>
  <c r="HCJ44" i="25"/>
  <c r="HCI44" i="25"/>
  <c r="HCH44" i="25"/>
  <c r="HCG44" i="25"/>
  <c r="HCF44" i="25"/>
  <c r="HCE44" i="25"/>
  <c r="HCD44" i="25"/>
  <c r="HCC44" i="25"/>
  <c r="HCB44" i="25"/>
  <c r="HCA44" i="25"/>
  <c r="HBZ44" i="25"/>
  <c r="HBY44" i="25"/>
  <c r="HBX44" i="25"/>
  <c r="HBW44" i="25"/>
  <c r="HBV44" i="25"/>
  <c r="HBU44" i="25"/>
  <c r="HBT44" i="25"/>
  <c r="HBS44" i="25"/>
  <c r="HBR44" i="25"/>
  <c r="HBQ44" i="25"/>
  <c r="HBP44" i="25"/>
  <c r="HBO44" i="25"/>
  <c r="HBN44" i="25"/>
  <c r="HBM44" i="25"/>
  <c r="HBL44" i="25"/>
  <c r="HBK44" i="25"/>
  <c r="HBJ44" i="25"/>
  <c r="HBI44" i="25"/>
  <c r="HBH44" i="25"/>
  <c r="HBG44" i="25"/>
  <c r="HBF44" i="25"/>
  <c r="HBE44" i="25"/>
  <c r="HBD44" i="25"/>
  <c r="HBC44" i="25"/>
  <c r="HBB44" i="25"/>
  <c r="HBA44" i="25"/>
  <c r="HAZ44" i="25"/>
  <c r="HAY44" i="25"/>
  <c r="HAX44" i="25"/>
  <c r="HAW44" i="25"/>
  <c r="HAV44" i="25"/>
  <c r="HAU44" i="25"/>
  <c r="HAT44" i="25"/>
  <c r="HAS44" i="25"/>
  <c r="HAR44" i="25"/>
  <c r="HAQ44" i="25"/>
  <c r="HAP44" i="25"/>
  <c r="HAO44" i="25"/>
  <c r="HAN44" i="25"/>
  <c r="HAM44" i="25"/>
  <c r="HAL44" i="25"/>
  <c r="HAK44" i="25"/>
  <c r="HAJ44" i="25"/>
  <c r="HAI44" i="25"/>
  <c r="HAH44" i="25"/>
  <c r="HAG44" i="25"/>
  <c r="HAF44" i="25"/>
  <c r="HAE44" i="25"/>
  <c r="HAD44" i="25"/>
  <c r="HAC44" i="25"/>
  <c r="HAB44" i="25"/>
  <c r="HAA44" i="25"/>
  <c r="GZZ44" i="25"/>
  <c r="GZY44" i="25"/>
  <c r="GZX44" i="25"/>
  <c r="GZW44" i="25"/>
  <c r="GZV44" i="25"/>
  <c r="GZU44" i="25"/>
  <c r="GZT44" i="25"/>
  <c r="GZS44" i="25"/>
  <c r="GZR44" i="25"/>
  <c r="GZQ44" i="25"/>
  <c r="GZP44" i="25"/>
  <c r="GZO44" i="25"/>
  <c r="GZN44" i="25"/>
  <c r="GZM44" i="25"/>
  <c r="GZL44" i="25"/>
  <c r="GZK44" i="25"/>
  <c r="GZJ44" i="25"/>
  <c r="GZI44" i="25"/>
  <c r="GZH44" i="25"/>
  <c r="GZG44" i="25"/>
  <c r="GZF44" i="25"/>
  <c r="GZE44" i="25"/>
  <c r="GZD44" i="25"/>
  <c r="GZC44" i="25"/>
  <c r="GZB44" i="25"/>
  <c r="GZA44" i="25"/>
  <c r="GYZ44" i="25"/>
  <c r="GYY44" i="25"/>
  <c r="GYX44" i="25"/>
  <c r="GYW44" i="25"/>
  <c r="GYV44" i="25"/>
  <c r="GYU44" i="25"/>
  <c r="GYT44" i="25"/>
  <c r="GYS44" i="25"/>
  <c r="GYR44" i="25"/>
  <c r="GYQ44" i="25"/>
  <c r="GYP44" i="25"/>
  <c r="GYO44" i="25"/>
  <c r="GYN44" i="25"/>
  <c r="GYM44" i="25"/>
  <c r="GYL44" i="25"/>
  <c r="GYK44" i="25"/>
  <c r="GYJ44" i="25"/>
  <c r="GYI44" i="25"/>
  <c r="GYH44" i="25"/>
  <c r="GYG44" i="25"/>
  <c r="GYF44" i="25"/>
  <c r="GYE44" i="25"/>
  <c r="GYD44" i="25"/>
  <c r="GYC44" i="25"/>
  <c r="GYB44" i="25"/>
  <c r="GYA44" i="25"/>
  <c r="GXZ44" i="25"/>
  <c r="GXY44" i="25"/>
  <c r="GXX44" i="25"/>
  <c r="GXW44" i="25"/>
  <c r="GXV44" i="25"/>
  <c r="GXU44" i="25"/>
  <c r="GXT44" i="25"/>
  <c r="GXS44" i="25"/>
  <c r="GXR44" i="25"/>
  <c r="GXQ44" i="25"/>
  <c r="GXP44" i="25"/>
  <c r="GXO44" i="25"/>
  <c r="GXN44" i="25"/>
  <c r="GXM44" i="25"/>
  <c r="GXL44" i="25"/>
  <c r="GXK44" i="25"/>
  <c r="GXJ44" i="25"/>
  <c r="GXI44" i="25"/>
  <c r="GXH44" i="25"/>
  <c r="GXG44" i="25"/>
  <c r="GXF44" i="25"/>
  <c r="GXE44" i="25"/>
  <c r="GXD44" i="25"/>
  <c r="GXC44" i="25"/>
  <c r="GXB44" i="25"/>
  <c r="GXA44" i="25"/>
  <c r="GWZ44" i="25"/>
  <c r="GWY44" i="25"/>
  <c r="GWX44" i="25"/>
  <c r="GWW44" i="25"/>
  <c r="GWV44" i="25"/>
  <c r="GWU44" i="25"/>
  <c r="GWT44" i="25"/>
  <c r="GWS44" i="25"/>
  <c r="GWR44" i="25"/>
  <c r="GWQ44" i="25"/>
  <c r="GWP44" i="25"/>
  <c r="GWO44" i="25"/>
  <c r="GWN44" i="25"/>
  <c r="GWM44" i="25"/>
  <c r="GWL44" i="25"/>
  <c r="GWK44" i="25"/>
  <c r="GWJ44" i="25"/>
  <c r="GWI44" i="25"/>
  <c r="GWH44" i="25"/>
  <c r="GWG44" i="25"/>
  <c r="GWF44" i="25"/>
  <c r="GWE44" i="25"/>
  <c r="GWD44" i="25"/>
  <c r="GWC44" i="25"/>
  <c r="GWB44" i="25"/>
  <c r="GWA44" i="25"/>
  <c r="GVZ44" i="25"/>
  <c r="GVY44" i="25"/>
  <c r="GVX44" i="25"/>
  <c r="GVW44" i="25"/>
  <c r="GVV44" i="25"/>
  <c r="GVU44" i="25"/>
  <c r="GVT44" i="25"/>
  <c r="GVS44" i="25"/>
  <c r="GVR44" i="25"/>
  <c r="GVQ44" i="25"/>
  <c r="GVP44" i="25"/>
  <c r="GVO44" i="25"/>
  <c r="GVN44" i="25"/>
  <c r="GVM44" i="25"/>
  <c r="GVL44" i="25"/>
  <c r="GVK44" i="25"/>
  <c r="GVJ44" i="25"/>
  <c r="GVI44" i="25"/>
  <c r="GVH44" i="25"/>
  <c r="GVG44" i="25"/>
  <c r="GVF44" i="25"/>
  <c r="GVE44" i="25"/>
  <c r="GVD44" i="25"/>
  <c r="GVC44" i="25"/>
  <c r="GVB44" i="25"/>
  <c r="GVA44" i="25"/>
  <c r="GUZ44" i="25"/>
  <c r="GUY44" i="25"/>
  <c r="GUX44" i="25"/>
  <c r="GUW44" i="25"/>
  <c r="GUV44" i="25"/>
  <c r="GUU44" i="25"/>
  <c r="GUT44" i="25"/>
  <c r="GUS44" i="25"/>
  <c r="GUR44" i="25"/>
  <c r="GUQ44" i="25"/>
  <c r="GUP44" i="25"/>
  <c r="GUO44" i="25"/>
  <c r="GUN44" i="25"/>
  <c r="GUM44" i="25"/>
  <c r="GUL44" i="25"/>
  <c r="GUK44" i="25"/>
  <c r="GUJ44" i="25"/>
  <c r="GUI44" i="25"/>
  <c r="GUH44" i="25"/>
  <c r="GUG44" i="25"/>
  <c r="GUF44" i="25"/>
  <c r="GUE44" i="25"/>
  <c r="GUD44" i="25"/>
  <c r="GUC44" i="25"/>
  <c r="GUB44" i="25"/>
  <c r="GUA44" i="25"/>
  <c r="GTZ44" i="25"/>
  <c r="GTY44" i="25"/>
  <c r="GTX44" i="25"/>
  <c r="GTW44" i="25"/>
  <c r="GTV44" i="25"/>
  <c r="GTU44" i="25"/>
  <c r="GTT44" i="25"/>
  <c r="GTS44" i="25"/>
  <c r="GTR44" i="25"/>
  <c r="GTQ44" i="25"/>
  <c r="GTP44" i="25"/>
  <c r="GTO44" i="25"/>
  <c r="GTN44" i="25"/>
  <c r="GTM44" i="25"/>
  <c r="GTL44" i="25"/>
  <c r="GTK44" i="25"/>
  <c r="GTJ44" i="25"/>
  <c r="GTI44" i="25"/>
  <c r="GTH44" i="25"/>
  <c r="GTG44" i="25"/>
  <c r="GTF44" i="25"/>
  <c r="GTE44" i="25"/>
  <c r="GTD44" i="25"/>
  <c r="GTC44" i="25"/>
  <c r="GTB44" i="25"/>
  <c r="GTA44" i="25"/>
  <c r="GSZ44" i="25"/>
  <c r="GSY44" i="25"/>
  <c r="GSX44" i="25"/>
  <c r="GSW44" i="25"/>
  <c r="GSV44" i="25"/>
  <c r="GSU44" i="25"/>
  <c r="GST44" i="25"/>
  <c r="GSS44" i="25"/>
  <c r="GSR44" i="25"/>
  <c r="GSQ44" i="25"/>
  <c r="GSP44" i="25"/>
  <c r="GSO44" i="25"/>
  <c r="GSN44" i="25"/>
  <c r="GSM44" i="25"/>
  <c r="GSL44" i="25"/>
  <c r="GSK44" i="25"/>
  <c r="GSJ44" i="25"/>
  <c r="GSI44" i="25"/>
  <c r="GSH44" i="25"/>
  <c r="GSG44" i="25"/>
  <c r="GSF44" i="25"/>
  <c r="GSE44" i="25"/>
  <c r="GSD44" i="25"/>
  <c r="GSC44" i="25"/>
  <c r="GSB44" i="25"/>
  <c r="GSA44" i="25"/>
  <c r="GRZ44" i="25"/>
  <c r="GRY44" i="25"/>
  <c r="GRX44" i="25"/>
  <c r="GRW44" i="25"/>
  <c r="GRV44" i="25"/>
  <c r="GRU44" i="25"/>
  <c r="GRT44" i="25"/>
  <c r="GRS44" i="25"/>
  <c r="GRR44" i="25"/>
  <c r="GRQ44" i="25"/>
  <c r="GRP44" i="25"/>
  <c r="GRO44" i="25"/>
  <c r="GRN44" i="25"/>
  <c r="GRM44" i="25"/>
  <c r="GRL44" i="25"/>
  <c r="GRK44" i="25"/>
  <c r="GRJ44" i="25"/>
  <c r="GRI44" i="25"/>
  <c r="GRH44" i="25"/>
  <c r="GRG44" i="25"/>
  <c r="GRF44" i="25"/>
  <c r="GRE44" i="25"/>
  <c r="GRD44" i="25"/>
  <c r="GRC44" i="25"/>
  <c r="GRB44" i="25"/>
  <c r="GRA44" i="25"/>
  <c r="GQZ44" i="25"/>
  <c r="GQY44" i="25"/>
  <c r="GQX44" i="25"/>
  <c r="GQW44" i="25"/>
  <c r="GQV44" i="25"/>
  <c r="GQU44" i="25"/>
  <c r="GQT44" i="25"/>
  <c r="GQS44" i="25"/>
  <c r="GQR44" i="25"/>
  <c r="GQQ44" i="25"/>
  <c r="GQP44" i="25"/>
  <c r="GQO44" i="25"/>
  <c r="GQN44" i="25"/>
  <c r="GQM44" i="25"/>
  <c r="GQL44" i="25"/>
  <c r="GQK44" i="25"/>
  <c r="GQJ44" i="25"/>
  <c r="GQI44" i="25"/>
  <c r="GQH44" i="25"/>
  <c r="GQG44" i="25"/>
  <c r="GQF44" i="25"/>
  <c r="GQE44" i="25"/>
  <c r="GQD44" i="25"/>
  <c r="GQC44" i="25"/>
  <c r="GQB44" i="25"/>
  <c r="GQA44" i="25"/>
  <c r="GPZ44" i="25"/>
  <c r="GPY44" i="25"/>
  <c r="GPX44" i="25"/>
  <c r="GPW44" i="25"/>
  <c r="GPV44" i="25"/>
  <c r="GPU44" i="25"/>
  <c r="GPT44" i="25"/>
  <c r="GPS44" i="25"/>
  <c r="GPR44" i="25"/>
  <c r="GPQ44" i="25"/>
  <c r="GPP44" i="25"/>
  <c r="GPO44" i="25"/>
  <c r="GPN44" i="25"/>
  <c r="GPM44" i="25"/>
  <c r="GPL44" i="25"/>
  <c r="GPK44" i="25"/>
  <c r="GPJ44" i="25"/>
  <c r="GPI44" i="25"/>
  <c r="GPH44" i="25"/>
  <c r="GPG44" i="25"/>
  <c r="GPF44" i="25"/>
  <c r="GPE44" i="25"/>
  <c r="GPD44" i="25"/>
  <c r="GPC44" i="25"/>
  <c r="GPB44" i="25"/>
  <c r="GPA44" i="25"/>
  <c r="GOZ44" i="25"/>
  <c r="GOY44" i="25"/>
  <c r="GOX44" i="25"/>
  <c r="GOW44" i="25"/>
  <c r="GOV44" i="25"/>
  <c r="GOU44" i="25"/>
  <c r="GOT44" i="25"/>
  <c r="GOS44" i="25"/>
  <c r="GOR44" i="25"/>
  <c r="GOQ44" i="25"/>
  <c r="GOP44" i="25"/>
  <c r="GOO44" i="25"/>
  <c r="GON44" i="25"/>
  <c r="GOM44" i="25"/>
  <c r="GOL44" i="25"/>
  <c r="GOK44" i="25"/>
  <c r="GOJ44" i="25"/>
  <c r="GOI44" i="25"/>
  <c r="GOH44" i="25"/>
  <c r="GOG44" i="25"/>
  <c r="GOF44" i="25"/>
  <c r="GOE44" i="25"/>
  <c r="GOD44" i="25"/>
  <c r="GOC44" i="25"/>
  <c r="GOB44" i="25"/>
  <c r="GOA44" i="25"/>
  <c r="GNZ44" i="25"/>
  <c r="GNY44" i="25"/>
  <c r="GNX44" i="25"/>
  <c r="GNW44" i="25"/>
  <c r="GNV44" i="25"/>
  <c r="GNU44" i="25"/>
  <c r="GNT44" i="25"/>
  <c r="GNS44" i="25"/>
  <c r="GNR44" i="25"/>
  <c r="GNQ44" i="25"/>
  <c r="GNP44" i="25"/>
  <c r="GNO44" i="25"/>
  <c r="GNN44" i="25"/>
  <c r="GNM44" i="25"/>
  <c r="GNL44" i="25"/>
  <c r="GNK44" i="25"/>
  <c r="GNJ44" i="25"/>
  <c r="GNI44" i="25"/>
  <c r="GNH44" i="25"/>
  <c r="GNG44" i="25"/>
  <c r="GNF44" i="25"/>
  <c r="GNE44" i="25"/>
  <c r="GND44" i="25"/>
  <c r="GNC44" i="25"/>
  <c r="GNB44" i="25"/>
  <c r="GNA44" i="25"/>
  <c r="GMZ44" i="25"/>
  <c r="GMY44" i="25"/>
  <c r="GMX44" i="25"/>
  <c r="GMW44" i="25"/>
  <c r="GMV44" i="25"/>
  <c r="GMU44" i="25"/>
  <c r="GMT44" i="25"/>
  <c r="GMS44" i="25"/>
  <c r="GMR44" i="25"/>
  <c r="GMQ44" i="25"/>
  <c r="GMP44" i="25"/>
  <c r="GMO44" i="25"/>
  <c r="GMN44" i="25"/>
  <c r="GMM44" i="25"/>
  <c r="GML44" i="25"/>
  <c r="GMK44" i="25"/>
  <c r="GMJ44" i="25"/>
  <c r="GMI44" i="25"/>
  <c r="GMH44" i="25"/>
  <c r="GMG44" i="25"/>
  <c r="GMF44" i="25"/>
  <c r="GME44" i="25"/>
  <c r="GMD44" i="25"/>
  <c r="GMC44" i="25"/>
  <c r="GMB44" i="25"/>
  <c r="GMA44" i="25"/>
  <c r="GLZ44" i="25"/>
  <c r="GLY44" i="25"/>
  <c r="GLX44" i="25"/>
  <c r="GLW44" i="25"/>
  <c r="GLV44" i="25"/>
  <c r="GLU44" i="25"/>
  <c r="GLT44" i="25"/>
  <c r="GLS44" i="25"/>
  <c r="GLR44" i="25"/>
  <c r="GLQ44" i="25"/>
  <c r="GLP44" i="25"/>
  <c r="GLO44" i="25"/>
  <c r="GLN44" i="25"/>
  <c r="GLM44" i="25"/>
  <c r="GLL44" i="25"/>
  <c r="GLK44" i="25"/>
  <c r="GLJ44" i="25"/>
  <c r="GLI44" i="25"/>
  <c r="GLH44" i="25"/>
  <c r="GLG44" i="25"/>
  <c r="GLF44" i="25"/>
  <c r="GLE44" i="25"/>
  <c r="GLD44" i="25"/>
  <c r="GLC44" i="25"/>
  <c r="GLB44" i="25"/>
  <c r="GLA44" i="25"/>
  <c r="GKZ44" i="25"/>
  <c r="GKY44" i="25"/>
  <c r="GKX44" i="25"/>
  <c r="GKW44" i="25"/>
  <c r="GKV44" i="25"/>
  <c r="GKU44" i="25"/>
  <c r="GKT44" i="25"/>
  <c r="GKS44" i="25"/>
  <c r="GKR44" i="25"/>
  <c r="GKQ44" i="25"/>
  <c r="GKP44" i="25"/>
  <c r="GKO44" i="25"/>
  <c r="GKN44" i="25"/>
  <c r="GKM44" i="25"/>
  <c r="GKL44" i="25"/>
  <c r="GKK44" i="25"/>
  <c r="GKJ44" i="25"/>
  <c r="GKI44" i="25"/>
  <c r="GKH44" i="25"/>
  <c r="GKG44" i="25"/>
  <c r="GKF44" i="25"/>
  <c r="GKE44" i="25"/>
  <c r="GKD44" i="25"/>
  <c r="GKC44" i="25"/>
  <c r="GKB44" i="25"/>
  <c r="GKA44" i="25"/>
  <c r="GJZ44" i="25"/>
  <c r="GJY44" i="25"/>
  <c r="GJX44" i="25"/>
  <c r="GJW44" i="25"/>
  <c r="GJV44" i="25"/>
  <c r="GJU44" i="25"/>
  <c r="GJT44" i="25"/>
  <c r="GJS44" i="25"/>
  <c r="GJR44" i="25"/>
  <c r="GJQ44" i="25"/>
  <c r="GJP44" i="25"/>
  <c r="GJO44" i="25"/>
  <c r="GJN44" i="25"/>
  <c r="GJM44" i="25"/>
  <c r="GJL44" i="25"/>
  <c r="GJK44" i="25"/>
  <c r="GJJ44" i="25"/>
  <c r="GJI44" i="25"/>
  <c r="GJH44" i="25"/>
  <c r="GJG44" i="25"/>
  <c r="GJF44" i="25"/>
  <c r="GJE44" i="25"/>
  <c r="GJD44" i="25"/>
  <c r="GJC44" i="25"/>
  <c r="GJB44" i="25"/>
  <c r="GJA44" i="25"/>
  <c r="GIZ44" i="25"/>
  <c r="GIY44" i="25"/>
  <c r="GIX44" i="25"/>
  <c r="GIW44" i="25"/>
  <c r="GIV44" i="25"/>
  <c r="GIU44" i="25"/>
  <c r="GIT44" i="25"/>
  <c r="GIS44" i="25"/>
  <c r="GIR44" i="25"/>
  <c r="GIQ44" i="25"/>
  <c r="GIP44" i="25"/>
  <c r="GIO44" i="25"/>
  <c r="GIN44" i="25"/>
  <c r="GIM44" i="25"/>
  <c r="GIL44" i="25"/>
  <c r="GIK44" i="25"/>
  <c r="GIJ44" i="25"/>
  <c r="GII44" i="25"/>
  <c r="GIH44" i="25"/>
  <c r="GIG44" i="25"/>
  <c r="GIF44" i="25"/>
  <c r="GIE44" i="25"/>
  <c r="GID44" i="25"/>
  <c r="GIC44" i="25"/>
  <c r="GIB44" i="25"/>
  <c r="GIA44" i="25"/>
  <c r="GHZ44" i="25"/>
  <c r="GHY44" i="25"/>
  <c r="GHX44" i="25"/>
  <c r="GHW44" i="25"/>
  <c r="GHV44" i="25"/>
  <c r="GHU44" i="25"/>
  <c r="GHT44" i="25"/>
  <c r="GHS44" i="25"/>
  <c r="GHR44" i="25"/>
  <c r="GHQ44" i="25"/>
  <c r="GHP44" i="25"/>
  <c r="GHO44" i="25"/>
  <c r="GHN44" i="25"/>
  <c r="GHM44" i="25"/>
  <c r="GHL44" i="25"/>
  <c r="GHK44" i="25"/>
  <c r="GHJ44" i="25"/>
  <c r="GHI44" i="25"/>
  <c r="GHH44" i="25"/>
  <c r="GHG44" i="25"/>
  <c r="GHF44" i="25"/>
  <c r="GHE44" i="25"/>
  <c r="GHD44" i="25"/>
  <c r="GHC44" i="25"/>
  <c r="GHB44" i="25"/>
  <c r="GHA44" i="25"/>
  <c r="GGZ44" i="25"/>
  <c r="GGY44" i="25"/>
  <c r="GGX44" i="25"/>
  <c r="GGW44" i="25"/>
  <c r="GGV44" i="25"/>
  <c r="GGU44" i="25"/>
  <c r="GGT44" i="25"/>
  <c r="GGS44" i="25"/>
  <c r="GGR44" i="25"/>
  <c r="GGQ44" i="25"/>
  <c r="GGP44" i="25"/>
  <c r="GGO44" i="25"/>
  <c r="GGN44" i="25"/>
  <c r="GGM44" i="25"/>
  <c r="GGL44" i="25"/>
  <c r="GGK44" i="25"/>
  <c r="GGJ44" i="25"/>
  <c r="GGI44" i="25"/>
  <c r="GGH44" i="25"/>
  <c r="GGG44" i="25"/>
  <c r="GGF44" i="25"/>
  <c r="GGE44" i="25"/>
  <c r="GGD44" i="25"/>
  <c r="GGC44" i="25"/>
  <c r="GGB44" i="25"/>
  <c r="GGA44" i="25"/>
  <c r="GFZ44" i="25"/>
  <c r="GFY44" i="25"/>
  <c r="GFX44" i="25"/>
  <c r="GFW44" i="25"/>
  <c r="GFV44" i="25"/>
  <c r="GFU44" i="25"/>
  <c r="GFT44" i="25"/>
  <c r="GFS44" i="25"/>
  <c r="GFR44" i="25"/>
  <c r="GFQ44" i="25"/>
  <c r="GFP44" i="25"/>
  <c r="GFO44" i="25"/>
  <c r="GFN44" i="25"/>
  <c r="GFM44" i="25"/>
  <c r="GFL44" i="25"/>
  <c r="GFK44" i="25"/>
  <c r="GFJ44" i="25"/>
  <c r="GFI44" i="25"/>
  <c r="GFH44" i="25"/>
  <c r="GFG44" i="25"/>
  <c r="GFF44" i="25"/>
  <c r="GFE44" i="25"/>
  <c r="GFD44" i="25"/>
  <c r="GFC44" i="25"/>
  <c r="GFB44" i="25"/>
  <c r="GFA44" i="25"/>
  <c r="GEZ44" i="25"/>
  <c r="GEY44" i="25"/>
  <c r="GEX44" i="25"/>
  <c r="GEW44" i="25"/>
  <c r="GEV44" i="25"/>
  <c r="GEU44" i="25"/>
  <c r="GET44" i="25"/>
  <c r="GES44" i="25"/>
  <c r="GER44" i="25"/>
  <c r="GEQ44" i="25"/>
  <c r="GEP44" i="25"/>
  <c r="GEO44" i="25"/>
  <c r="GEN44" i="25"/>
  <c r="GEM44" i="25"/>
  <c r="GEL44" i="25"/>
  <c r="GEK44" i="25"/>
  <c r="GEJ44" i="25"/>
  <c r="GEI44" i="25"/>
  <c r="GEH44" i="25"/>
  <c r="GEG44" i="25"/>
  <c r="GEF44" i="25"/>
  <c r="GEE44" i="25"/>
  <c r="GED44" i="25"/>
  <c r="GEC44" i="25"/>
  <c r="GEB44" i="25"/>
  <c r="GEA44" i="25"/>
  <c r="GDZ44" i="25"/>
  <c r="GDY44" i="25"/>
  <c r="GDX44" i="25"/>
  <c r="GDW44" i="25"/>
  <c r="GDV44" i="25"/>
  <c r="GDU44" i="25"/>
  <c r="GDT44" i="25"/>
  <c r="GDS44" i="25"/>
  <c r="GDR44" i="25"/>
  <c r="GDQ44" i="25"/>
  <c r="GDP44" i="25"/>
  <c r="GDO44" i="25"/>
  <c r="GDN44" i="25"/>
  <c r="GDM44" i="25"/>
  <c r="GDL44" i="25"/>
  <c r="GDK44" i="25"/>
  <c r="GDJ44" i="25"/>
  <c r="GDI44" i="25"/>
  <c r="GDH44" i="25"/>
  <c r="GDG44" i="25"/>
  <c r="GDF44" i="25"/>
  <c r="GDE44" i="25"/>
  <c r="GDD44" i="25"/>
  <c r="GDC44" i="25"/>
  <c r="GDB44" i="25"/>
  <c r="GDA44" i="25"/>
  <c r="GCZ44" i="25"/>
  <c r="GCY44" i="25"/>
  <c r="GCX44" i="25"/>
  <c r="GCW44" i="25"/>
  <c r="GCV44" i="25"/>
  <c r="GCU44" i="25"/>
  <c r="GCT44" i="25"/>
  <c r="GCS44" i="25"/>
  <c r="GCR44" i="25"/>
  <c r="GCQ44" i="25"/>
  <c r="GCP44" i="25"/>
  <c r="GCO44" i="25"/>
  <c r="GCN44" i="25"/>
  <c r="GCM44" i="25"/>
  <c r="GCL44" i="25"/>
  <c r="GCK44" i="25"/>
  <c r="GCJ44" i="25"/>
  <c r="GCI44" i="25"/>
  <c r="GCH44" i="25"/>
  <c r="GCG44" i="25"/>
  <c r="GCF44" i="25"/>
  <c r="GCE44" i="25"/>
  <c r="GCD44" i="25"/>
  <c r="GCC44" i="25"/>
  <c r="GCB44" i="25"/>
  <c r="GCA44" i="25"/>
  <c r="GBZ44" i="25"/>
  <c r="GBY44" i="25"/>
  <c r="GBX44" i="25"/>
  <c r="GBW44" i="25"/>
  <c r="GBV44" i="25"/>
  <c r="GBU44" i="25"/>
  <c r="GBT44" i="25"/>
  <c r="GBS44" i="25"/>
  <c r="GBR44" i="25"/>
  <c r="GBQ44" i="25"/>
  <c r="GBP44" i="25"/>
  <c r="GBO44" i="25"/>
  <c r="GBN44" i="25"/>
  <c r="GBM44" i="25"/>
  <c r="GBL44" i="25"/>
  <c r="GBK44" i="25"/>
  <c r="GBJ44" i="25"/>
  <c r="GBI44" i="25"/>
  <c r="GBH44" i="25"/>
  <c r="GBG44" i="25"/>
  <c r="GBF44" i="25"/>
  <c r="GBE44" i="25"/>
  <c r="GBD44" i="25"/>
  <c r="GBC44" i="25"/>
  <c r="GBB44" i="25"/>
  <c r="GBA44" i="25"/>
  <c r="GAZ44" i="25"/>
  <c r="GAY44" i="25"/>
  <c r="GAX44" i="25"/>
  <c r="GAW44" i="25"/>
  <c r="GAV44" i="25"/>
  <c r="GAU44" i="25"/>
  <c r="GAT44" i="25"/>
  <c r="GAS44" i="25"/>
  <c r="GAR44" i="25"/>
  <c r="GAQ44" i="25"/>
  <c r="GAP44" i="25"/>
  <c r="GAO44" i="25"/>
  <c r="GAN44" i="25"/>
  <c r="GAM44" i="25"/>
  <c r="GAL44" i="25"/>
  <c r="GAK44" i="25"/>
  <c r="GAJ44" i="25"/>
  <c r="GAI44" i="25"/>
  <c r="GAH44" i="25"/>
  <c r="GAG44" i="25"/>
  <c r="GAF44" i="25"/>
  <c r="GAE44" i="25"/>
  <c r="GAD44" i="25"/>
  <c r="GAC44" i="25"/>
  <c r="GAB44" i="25"/>
  <c r="GAA44" i="25"/>
  <c r="FZZ44" i="25"/>
  <c r="FZY44" i="25"/>
  <c r="FZX44" i="25"/>
  <c r="FZW44" i="25"/>
  <c r="FZV44" i="25"/>
  <c r="FZU44" i="25"/>
  <c r="FZT44" i="25"/>
  <c r="FZS44" i="25"/>
  <c r="FZR44" i="25"/>
  <c r="FZQ44" i="25"/>
  <c r="FZP44" i="25"/>
  <c r="FZO44" i="25"/>
  <c r="FZN44" i="25"/>
  <c r="FZM44" i="25"/>
  <c r="FZL44" i="25"/>
  <c r="FZK44" i="25"/>
  <c r="FZJ44" i="25"/>
  <c r="FZI44" i="25"/>
  <c r="FZH44" i="25"/>
  <c r="FZG44" i="25"/>
  <c r="FZF44" i="25"/>
  <c r="FZE44" i="25"/>
  <c r="FZD44" i="25"/>
  <c r="FZC44" i="25"/>
  <c r="FZB44" i="25"/>
  <c r="FZA44" i="25"/>
  <c r="FYZ44" i="25"/>
  <c r="FYY44" i="25"/>
  <c r="FYX44" i="25"/>
  <c r="FYW44" i="25"/>
  <c r="FYV44" i="25"/>
  <c r="FYU44" i="25"/>
  <c r="FYT44" i="25"/>
  <c r="FYS44" i="25"/>
  <c r="FYR44" i="25"/>
  <c r="FYQ44" i="25"/>
  <c r="FYP44" i="25"/>
  <c r="FYO44" i="25"/>
  <c r="FYN44" i="25"/>
  <c r="FYM44" i="25"/>
  <c r="FYL44" i="25"/>
  <c r="FYK44" i="25"/>
  <c r="FYJ44" i="25"/>
  <c r="FYI44" i="25"/>
  <c r="FYH44" i="25"/>
  <c r="FYG44" i="25"/>
  <c r="FYF44" i="25"/>
  <c r="FYE44" i="25"/>
  <c r="FYD44" i="25"/>
  <c r="FYC44" i="25"/>
  <c r="FYB44" i="25"/>
  <c r="FYA44" i="25"/>
  <c r="FXZ44" i="25"/>
  <c r="FXY44" i="25"/>
  <c r="FXX44" i="25"/>
  <c r="FXW44" i="25"/>
  <c r="FXV44" i="25"/>
  <c r="FXU44" i="25"/>
  <c r="FXT44" i="25"/>
  <c r="FXS44" i="25"/>
  <c r="FXR44" i="25"/>
  <c r="FXQ44" i="25"/>
  <c r="FXP44" i="25"/>
  <c r="FXO44" i="25"/>
  <c r="FXN44" i="25"/>
  <c r="FXM44" i="25"/>
  <c r="FXL44" i="25"/>
  <c r="FXK44" i="25"/>
  <c r="FXJ44" i="25"/>
  <c r="FXI44" i="25"/>
  <c r="FXH44" i="25"/>
  <c r="FXG44" i="25"/>
  <c r="FXF44" i="25"/>
  <c r="FXE44" i="25"/>
  <c r="FXD44" i="25"/>
  <c r="FXC44" i="25"/>
  <c r="FXB44" i="25"/>
  <c r="FXA44" i="25"/>
  <c r="FWZ44" i="25"/>
  <c r="FWY44" i="25"/>
  <c r="FWX44" i="25"/>
  <c r="FWW44" i="25"/>
  <c r="FWV44" i="25"/>
  <c r="FWU44" i="25"/>
  <c r="FWT44" i="25"/>
  <c r="FWS44" i="25"/>
  <c r="FWR44" i="25"/>
  <c r="FWQ44" i="25"/>
  <c r="FWP44" i="25"/>
  <c r="FWO44" i="25"/>
  <c r="FWN44" i="25"/>
  <c r="FWM44" i="25"/>
  <c r="FWL44" i="25"/>
  <c r="FWK44" i="25"/>
  <c r="FWJ44" i="25"/>
  <c r="FWI44" i="25"/>
  <c r="FWH44" i="25"/>
  <c r="FWG44" i="25"/>
  <c r="FWF44" i="25"/>
  <c r="FWE44" i="25"/>
  <c r="FWD44" i="25"/>
  <c r="FWC44" i="25"/>
  <c r="FWB44" i="25"/>
  <c r="FWA44" i="25"/>
  <c r="FVZ44" i="25"/>
  <c r="FVY44" i="25"/>
  <c r="FVX44" i="25"/>
  <c r="FVW44" i="25"/>
  <c r="FVV44" i="25"/>
  <c r="FVU44" i="25"/>
  <c r="FVT44" i="25"/>
  <c r="FVS44" i="25"/>
  <c r="FVR44" i="25"/>
  <c r="FVQ44" i="25"/>
  <c r="FVP44" i="25"/>
  <c r="FVO44" i="25"/>
  <c r="FVN44" i="25"/>
  <c r="FVM44" i="25"/>
  <c r="FVL44" i="25"/>
  <c r="FVK44" i="25"/>
  <c r="FVJ44" i="25"/>
  <c r="FVI44" i="25"/>
  <c r="FVH44" i="25"/>
  <c r="FVG44" i="25"/>
  <c r="FVF44" i="25"/>
  <c r="FVE44" i="25"/>
  <c r="FVD44" i="25"/>
  <c r="FVC44" i="25"/>
  <c r="FVB44" i="25"/>
  <c r="FVA44" i="25"/>
  <c r="FUZ44" i="25"/>
  <c r="FUY44" i="25"/>
  <c r="FUX44" i="25"/>
  <c r="FUW44" i="25"/>
  <c r="FUV44" i="25"/>
  <c r="FUU44" i="25"/>
  <c r="FUT44" i="25"/>
  <c r="FUS44" i="25"/>
  <c r="FUR44" i="25"/>
  <c r="FUQ44" i="25"/>
  <c r="FUP44" i="25"/>
  <c r="FUO44" i="25"/>
  <c r="FUN44" i="25"/>
  <c r="FUM44" i="25"/>
  <c r="FUL44" i="25"/>
  <c r="FUK44" i="25"/>
  <c r="FUJ44" i="25"/>
  <c r="FUI44" i="25"/>
  <c r="FUH44" i="25"/>
  <c r="FUG44" i="25"/>
  <c r="FUF44" i="25"/>
  <c r="FUE44" i="25"/>
  <c r="FUD44" i="25"/>
  <c r="FUC44" i="25"/>
  <c r="FUB44" i="25"/>
  <c r="FUA44" i="25"/>
  <c r="FTZ44" i="25"/>
  <c r="FTY44" i="25"/>
  <c r="FTX44" i="25"/>
  <c r="FTW44" i="25"/>
  <c r="FTV44" i="25"/>
  <c r="FTU44" i="25"/>
  <c r="FTT44" i="25"/>
  <c r="FTS44" i="25"/>
  <c r="FTR44" i="25"/>
  <c r="FTQ44" i="25"/>
  <c r="FTP44" i="25"/>
  <c r="FTO44" i="25"/>
  <c r="FTN44" i="25"/>
  <c r="FTM44" i="25"/>
  <c r="FTL44" i="25"/>
  <c r="FTK44" i="25"/>
  <c r="FTJ44" i="25"/>
  <c r="FTI44" i="25"/>
  <c r="FTH44" i="25"/>
  <c r="FTG44" i="25"/>
  <c r="FTF44" i="25"/>
  <c r="FTE44" i="25"/>
  <c r="FTD44" i="25"/>
  <c r="FTC44" i="25"/>
  <c r="FTB44" i="25"/>
  <c r="FTA44" i="25"/>
  <c r="FSZ44" i="25"/>
  <c r="FSY44" i="25"/>
  <c r="FSX44" i="25"/>
  <c r="FSW44" i="25"/>
  <c r="FSV44" i="25"/>
  <c r="FSU44" i="25"/>
  <c r="FST44" i="25"/>
  <c r="FSS44" i="25"/>
  <c r="FSR44" i="25"/>
  <c r="FSQ44" i="25"/>
  <c r="FSP44" i="25"/>
  <c r="FSO44" i="25"/>
  <c r="FSN44" i="25"/>
  <c r="FSM44" i="25"/>
  <c r="FSL44" i="25"/>
  <c r="FSK44" i="25"/>
  <c r="FSJ44" i="25"/>
  <c r="FSI44" i="25"/>
  <c r="FSH44" i="25"/>
  <c r="FSG44" i="25"/>
  <c r="FSF44" i="25"/>
  <c r="FSE44" i="25"/>
  <c r="FSD44" i="25"/>
  <c r="FSC44" i="25"/>
  <c r="FSB44" i="25"/>
  <c r="FSA44" i="25"/>
  <c r="FRZ44" i="25"/>
  <c r="FRY44" i="25"/>
  <c r="FRX44" i="25"/>
  <c r="FRW44" i="25"/>
  <c r="FRV44" i="25"/>
  <c r="FRU44" i="25"/>
  <c r="FRT44" i="25"/>
  <c r="FRS44" i="25"/>
  <c r="FRR44" i="25"/>
  <c r="FRQ44" i="25"/>
  <c r="FRP44" i="25"/>
  <c r="FRO44" i="25"/>
  <c r="FRN44" i="25"/>
  <c r="FRM44" i="25"/>
  <c r="FRL44" i="25"/>
  <c r="FRK44" i="25"/>
  <c r="FRJ44" i="25"/>
  <c r="FRI44" i="25"/>
  <c r="FRH44" i="25"/>
  <c r="FRG44" i="25"/>
  <c r="FRF44" i="25"/>
  <c r="FRE44" i="25"/>
  <c r="FRD44" i="25"/>
  <c r="FRC44" i="25"/>
  <c r="FRB44" i="25"/>
  <c r="FRA44" i="25"/>
  <c r="FQZ44" i="25"/>
  <c r="FQY44" i="25"/>
  <c r="FQX44" i="25"/>
  <c r="FQW44" i="25"/>
  <c r="FQV44" i="25"/>
  <c r="FQU44" i="25"/>
  <c r="FQT44" i="25"/>
  <c r="FQS44" i="25"/>
  <c r="FQR44" i="25"/>
  <c r="FQQ44" i="25"/>
  <c r="FQP44" i="25"/>
  <c r="FQO44" i="25"/>
  <c r="FQN44" i="25"/>
  <c r="FQM44" i="25"/>
  <c r="FQL44" i="25"/>
  <c r="FQK44" i="25"/>
  <c r="FQJ44" i="25"/>
  <c r="FQI44" i="25"/>
  <c r="FQH44" i="25"/>
  <c r="FQG44" i="25"/>
  <c r="FQF44" i="25"/>
  <c r="FQE44" i="25"/>
  <c r="FQD44" i="25"/>
  <c r="FQC44" i="25"/>
  <c r="FQB44" i="25"/>
  <c r="FQA44" i="25"/>
  <c r="FPZ44" i="25"/>
  <c r="FPY44" i="25"/>
  <c r="FPX44" i="25"/>
  <c r="FPW44" i="25"/>
  <c r="FPV44" i="25"/>
  <c r="FPU44" i="25"/>
  <c r="FPT44" i="25"/>
  <c r="FPS44" i="25"/>
  <c r="FPR44" i="25"/>
  <c r="FPQ44" i="25"/>
  <c r="FPP44" i="25"/>
  <c r="FPO44" i="25"/>
  <c r="FPN44" i="25"/>
  <c r="FPM44" i="25"/>
  <c r="FPL44" i="25"/>
  <c r="FPK44" i="25"/>
  <c r="FPJ44" i="25"/>
  <c r="FPI44" i="25"/>
  <c r="FPH44" i="25"/>
  <c r="FPG44" i="25"/>
  <c r="FPF44" i="25"/>
  <c r="FPE44" i="25"/>
  <c r="FPD44" i="25"/>
  <c r="FPC44" i="25"/>
  <c r="FPB44" i="25"/>
  <c r="FPA44" i="25"/>
  <c r="FOZ44" i="25"/>
  <c r="FOY44" i="25"/>
  <c r="FOX44" i="25"/>
  <c r="FOW44" i="25"/>
  <c r="FOV44" i="25"/>
  <c r="FOU44" i="25"/>
  <c r="FOT44" i="25"/>
  <c r="FOS44" i="25"/>
  <c r="FOR44" i="25"/>
  <c r="FOQ44" i="25"/>
  <c r="FOP44" i="25"/>
  <c r="FOO44" i="25"/>
  <c r="FON44" i="25"/>
  <c r="FOM44" i="25"/>
  <c r="FOL44" i="25"/>
  <c r="FOK44" i="25"/>
  <c r="FOJ44" i="25"/>
  <c r="FOI44" i="25"/>
  <c r="FOH44" i="25"/>
  <c r="FOG44" i="25"/>
  <c r="FOF44" i="25"/>
  <c r="FOE44" i="25"/>
  <c r="FOD44" i="25"/>
  <c r="FOC44" i="25"/>
  <c r="FOB44" i="25"/>
  <c r="FOA44" i="25"/>
  <c r="FNZ44" i="25"/>
  <c r="FNY44" i="25"/>
  <c r="FNX44" i="25"/>
  <c r="FNW44" i="25"/>
  <c r="FNV44" i="25"/>
  <c r="FNU44" i="25"/>
  <c r="FNT44" i="25"/>
  <c r="FNS44" i="25"/>
  <c r="FNR44" i="25"/>
  <c r="FNQ44" i="25"/>
  <c r="FNP44" i="25"/>
  <c r="FNO44" i="25"/>
  <c r="FNN44" i="25"/>
  <c r="FNM44" i="25"/>
  <c r="FNL44" i="25"/>
  <c r="FNK44" i="25"/>
  <c r="FNJ44" i="25"/>
  <c r="FNI44" i="25"/>
  <c r="FNH44" i="25"/>
  <c r="FNG44" i="25"/>
  <c r="FNF44" i="25"/>
  <c r="FNE44" i="25"/>
  <c r="FND44" i="25"/>
  <c r="FNC44" i="25"/>
  <c r="FNB44" i="25"/>
  <c r="FNA44" i="25"/>
  <c r="FMZ44" i="25"/>
  <c r="FMY44" i="25"/>
  <c r="FMX44" i="25"/>
  <c r="FMW44" i="25"/>
  <c r="FMV44" i="25"/>
  <c r="FMU44" i="25"/>
  <c r="FMT44" i="25"/>
  <c r="FMS44" i="25"/>
  <c r="FMR44" i="25"/>
  <c r="FMQ44" i="25"/>
  <c r="FMP44" i="25"/>
  <c r="FMO44" i="25"/>
  <c r="FMN44" i="25"/>
  <c r="FMM44" i="25"/>
  <c r="FML44" i="25"/>
  <c r="FMK44" i="25"/>
  <c r="FMJ44" i="25"/>
  <c r="FMI44" i="25"/>
  <c r="FMH44" i="25"/>
  <c r="FMG44" i="25"/>
  <c r="FMF44" i="25"/>
  <c r="FME44" i="25"/>
  <c r="FMD44" i="25"/>
  <c r="FMC44" i="25"/>
  <c r="FMB44" i="25"/>
  <c r="FMA44" i="25"/>
  <c r="FLZ44" i="25"/>
  <c r="FLY44" i="25"/>
  <c r="FLX44" i="25"/>
  <c r="FLW44" i="25"/>
  <c r="FLV44" i="25"/>
  <c r="FLU44" i="25"/>
  <c r="FLT44" i="25"/>
  <c r="FLS44" i="25"/>
  <c r="FLR44" i="25"/>
  <c r="FLQ44" i="25"/>
  <c r="FLP44" i="25"/>
  <c r="FLO44" i="25"/>
  <c r="FLN44" i="25"/>
  <c r="FLM44" i="25"/>
  <c r="FLL44" i="25"/>
  <c r="FLK44" i="25"/>
  <c r="FLJ44" i="25"/>
  <c r="FLI44" i="25"/>
  <c r="FLH44" i="25"/>
  <c r="FLG44" i="25"/>
  <c r="FLF44" i="25"/>
  <c r="FLE44" i="25"/>
  <c r="FLD44" i="25"/>
  <c r="FLC44" i="25"/>
  <c r="FLB44" i="25"/>
  <c r="FLA44" i="25"/>
  <c r="FKZ44" i="25"/>
  <c r="FKY44" i="25"/>
  <c r="FKX44" i="25"/>
  <c r="FKW44" i="25"/>
  <c r="FKV44" i="25"/>
  <c r="FKU44" i="25"/>
  <c r="FKT44" i="25"/>
  <c r="FKS44" i="25"/>
  <c r="FKR44" i="25"/>
  <c r="FKQ44" i="25"/>
  <c r="FKP44" i="25"/>
  <c r="FKO44" i="25"/>
  <c r="FKN44" i="25"/>
  <c r="FKM44" i="25"/>
  <c r="FKL44" i="25"/>
  <c r="FKK44" i="25"/>
  <c r="FKJ44" i="25"/>
  <c r="FKI44" i="25"/>
  <c r="FKH44" i="25"/>
  <c r="FKG44" i="25"/>
  <c r="FKF44" i="25"/>
  <c r="FKE44" i="25"/>
  <c r="FKD44" i="25"/>
  <c r="FKC44" i="25"/>
  <c r="FKB44" i="25"/>
  <c r="FKA44" i="25"/>
  <c r="FJZ44" i="25"/>
  <c r="FJY44" i="25"/>
  <c r="FJX44" i="25"/>
  <c r="FJW44" i="25"/>
  <c r="FJV44" i="25"/>
  <c r="FJU44" i="25"/>
  <c r="FJT44" i="25"/>
  <c r="FJS44" i="25"/>
  <c r="FJR44" i="25"/>
  <c r="FJQ44" i="25"/>
  <c r="FJP44" i="25"/>
  <c r="FJO44" i="25"/>
  <c r="FJN44" i="25"/>
  <c r="FJM44" i="25"/>
  <c r="FJL44" i="25"/>
  <c r="FJK44" i="25"/>
  <c r="FJJ44" i="25"/>
  <c r="FJI44" i="25"/>
  <c r="FJH44" i="25"/>
  <c r="FJG44" i="25"/>
  <c r="FJF44" i="25"/>
  <c r="FJE44" i="25"/>
  <c r="FJD44" i="25"/>
  <c r="FJC44" i="25"/>
  <c r="FJB44" i="25"/>
  <c r="FJA44" i="25"/>
  <c r="FIZ44" i="25"/>
  <c r="FIY44" i="25"/>
  <c r="FIX44" i="25"/>
  <c r="FIW44" i="25"/>
  <c r="FIV44" i="25"/>
  <c r="FIU44" i="25"/>
  <c r="FIT44" i="25"/>
  <c r="FIS44" i="25"/>
  <c r="FIR44" i="25"/>
  <c r="FIQ44" i="25"/>
  <c r="FIP44" i="25"/>
  <c r="FIO44" i="25"/>
  <c r="FIN44" i="25"/>
  <c r="FIM44" i="25"/>
  <c r="FIL44" i="25"/>
  <c r="FIK44" i="25"/>
  <c r="FIJ44" i="25"/>
  <c r="FII44" i="25"/>
  <c r="FIH44" i="25"/>
  <c r="FIG44" i="25"/>
  <c r="FIF44" i="25"/>
  <c r="FIE44" i="25"/>
  <c r="FID44" i="25"/>
  <c r="FIC44" i="25"/>
  <c r="FIB44" i="25"/>
  <c r="FIA44" i="25"/>
  <c r="FHZ44" i="25"/>
  <c r="FHY44" i="25"/>
  <c r="FHX44" i="25"/>
  <c r="FHW44" i="25"/>
  <c r="FHV44" i="25"/>
  <c r="FHU44" i="25"/>
  <c r="FHT44" i="25"/>
  <c r="FHS44" i="25"/>
  <c r="FHR44" i="25"/>
  <c r="FHQ44" i="25"/>
  <c r="FHP44" i="25"/>
  <c r="FHO44" i="25"/>
  <c r="FHN44" i="25"/>
  <c r="FHM44" i="25"/>
  <c r="FHL44" i="25"/>
  <c r="FHK44" i="25"/>
  <c r="FHJ44" i="25"/>
  <c r="FHI44" i="25"/>
  <c r="FHH44" i="25"/>
  <c r="FHG44" i="25"/>
  <c r="FHF44" i="25"/>
  <c r="FHE44" i="25"/>
  <c r="FHD44" i="25"/>
  <c r="FHC44" i="25"/>
  <c r="FHB44" i="25"/>
  <c r="FHA44" i="25"/>
  <c r="FGZ44" i="25"/>
  <c r="FGY44" i="25"/>
  <c r="FGX44" i="25"/>
  <c r="FGW44" i="25"/>
  <c r="FGV44" i="25"/>
  <c r="FGU44" i="25"/>
  <c r="FGT44" i="25"/>
  <c r="FGS44" i="25"/>
  <c r="FGR44" i="25"/>
  <c r="FGQ44" i="25"/>
  <c r="FGP44" i="25"/>
  <c r="FGO44" i="25"/>
  <c r="FGN44" i="25"/>
  <c r="FGM44" i="25"/>
  <c r="FGL44" i="25"/>
  <c r="FGK44" i="25"/>
  <c r="FGJ44" i="25"/>
  <c r="FGI44" i="25"/>
  <c r="FGH44" i="25"/>
  <c r="FGG44" i="25"/>
  <c r="FGF44" i="25"/>
  <c r="FGE44" i="25"/>
  <c r="FGD44" i="25"/>
  <c r="FGC44" i="25"/>
  <c r="FGB44" i="25"/>
  <c r="FGA44" i="25"/>
  <c r="FFZ44" i="25"/>
  <c r="FFY44" i="25"/>
  <c r="FFX44" i="25"/>
  <c r="FFW44" i="25"/>
  <c r="FFV44" i="25"/>
  <c r="FFU44" i="25"/>
  <c r="FFT44" i="25"/>
  <c r="FFS44" i="25"/>
  <c r="FFR44" i="25"/>
  <c r="FFQ44" i="25"/>
  <c r="FFP44" i="25"/>
  <c r="FFO44" i="25"/>
  <c r="FFN44" i="25"/>
  <c r="FFM44" i="25"/>
  <c r="FFL44" i="25"/>
  <c r="FFK44" i="25"/>
  <c r="FFJ44" i="25"/>
  <c r="FFI44" i="25"/>
  <c r="FFH44" i="25"/>
  <c r="FFG44" i="25"/>
  <c r="FFF44" i="25"/>
  <c r="FFE44" i="25"/>
  <c r="FFD44" i="25"/>
  <c r="FFC44" i="25"/>
  <c r="FFB44" i="25"/>
  <c r="FFA44" i="25"/>
  <c r="FEZ44" i="25"/>
  <c r="FEY44" i="25"/>
  <c r="FEX44" i="25"/>
  <c r="FEW44" i="25"/>
  <c r="FEV44" i="25"/>
  <c r="FEU44" i="25"/>
  <c r="FET44" i="25"/>
  <c r="FES44" i="25"/>
  <c r="FER44" i="25"/>
  <c r="FEQ44" i="25"/>
  <c r="FEP44" i="25"/>
  <c r="FEO44" i="25"/>
  <c r="FEN44" i="25"/>
  <c r="FEM44" i="25"/>
  <c r="FEL44" i="25"/>
  <c r="FEK44" i="25"/>
  <c r="FEJ44" i="25"/>
  <c r="FEI44" i="25"/>
  <c r="FEH44" i="25"/>
  <c r="FEG44" i="25"/>
  <c r="FEF44" i="25"/>
  <c r="FEE44" i="25"/>
  <c r="FED44" i="25"/>
  <c r="FEC44" i="25"/>
  <c r="FEB44" i="25"/>
  <c r="FEA44" i="25"/>
  <c r="FDZ44" i="25"/>
  <c r="FDY44" i="25"/>
  <c r="FDX44" i="25"/>
  <c r="FDW44" i="25"/>
  <c r="FDV44" i="25"/>
  <c r="FDU44" i="25"/>
  <c r="FDT44" i="25"/>
  <c r="FDS44" i="25"/>
  <c r="FDR44" i="25"/>
  <c r="FDQ44" i="25"/>
  <c r="FDP44" i="25"/>
  <c r="FDO44" i="25"/>
  <c r="FDN44" i="25"/>
  <c r="FDM44" i="25"/>
  <c r="FDL44" i="25"/>
  <c r="FDK44" i="25"/>
  <c r="FDJ44" i="25"/>
  <c r="FDI44" i="25"/>
  <c r="FDH44" i="25"/>
  <c r="FDG44" i="25"/>
  <c r="FDF44" i="25"/>
  <c r="FDE44" i="25"/>
  <c r="FDD44" i="25"/>
  <c r="FDC44" i="25"/>
  <c r="FDB44" i="25"/>
  <c r="FDA44" i="25"/>
  <c r="FCZ44" i="25"/>
  <c r="FCY44" i="25"/>
  <c r="FCX44" i="25"/>
  <c r="FCW44" i="25"/>
  <c r="FCV44" i="25"/>
  <c r="FCU44" i="25"/>
  <c r="FCT44" i="25"/>
  <c r="FCS44" i="25"/>
  <c r="FCR44" i="25"/>
  <c r="FCQ44" i="25"/>
  <c r="FCP44" i="25"/>
  <c r="FCO44" i="25"/>
  <c r="FCN44" i="25"/>
  <c r="FCM44" i="25"/>
  <c r="FCL44" i="25"/>
  <c r="FCK44" i="25"/>
  <c r="FCJ44" i="25"/>
  <c r="FCI44" i="25"/>
  <c r="FCH44" i="25"/>
  <c r="FCG44" i="25"/>
  <c r="FCF44" i="25"/>
  <c r="FCE44" i="25"/>
  <c r="FCD44" i="25"/>
  <c r="FCC44" i="25"/>
  <c r="FCB44" i="25"/>
  <c r="FCA44" i="25"/>
  <c r="FBZ44" i="25"/>
  <c r="FBY44" i="25"/>
  <c r="FBX44" i="25"/>
  <c r="FBW44" i="25"/>
  <c r="FBV44" i="25"/>
  <c r="FBU44" i="25"/>
  <c r="FBT44" i="25"/>
  <c r="FBS44" i="25"/>
  <c r="FBR44" i="25"/>
  <c r="FBQ44" i="25"/>
  <c r="FBP44" i="25"/>
  <c r="FBO44" i="25"/>
  <c r="FBN44" i="25"/>
  <c r="FBM44" i="25"/>
  <c r="FBL44" i="25"/>
  <c r="FBK44" i="25"/>
  <c r="FBJ44" i="25"/>
  <c r="FBI44" i="25"/>
  <c r="FBH44" i="25"/>
  <c r="FBG44" i="25"/>
  <c r="FBF44" i="25"/>
  <c r="FBE44" i="25"/>
  <c r="FBD44" i="25"/>
  <c r="FBC44" i="25"/>
  <c r="FBB44" i="25"/>
  <c r="FBA44" i="25"/>
  <c r="FAZ44" i="25"/>
  <c r="FAY44" i="25"/>
  <c r="FAX44" i="25"/>
  <c r="FAW44" i="25"/>
  <c r="FAV44" i="25"/>
  <c r="FAU44" i="25"/>
  <c r="FAT44" i="25"/>
  <c r="FAS44" i="25"/>
  <c r="FAR44" i="25"/>
  <c r="FAQ44" i="25"/>
  <c r="FAP44" i="25"/>
  <c r="FAO44" i="25"/>
  <c r="FAN44" i="25"/>
  <c r="FAM44" i="25"/>
  <c r="FAL44" i="25"/>
  <c r="FAK44" i="25"/>
  <c r="FAJ44" i="25"/>
  <c r="FAI44" i="25"/>
  <c r="FAH44" i="25"/>
  <c r="FAG44" i="25"/>
  <c r="FAF44" i="25"/>
  <c r="FAE44" i="25"/>
  <c r="FAD44" i="25"/>
  <c r="FAC44" i="25"/>
  <c r="FAB44" i="25"/>
  <c r="FAA44" i="25"/>
  <c r="EZZ44" i="25"/>
  <c r="EZY44" i="25"/>
  <c r="EZX44" i="25"/>
  <c r="EZW44" i="25"/>
  <c r="EZV44" i="25"/>
  <c r="EZU44" i="25"/>
  <c r="EZT44" i="25"/>
  <c r="EZS44" i="25"/>
  <c r="EZR44" i="25"/>
  <c r="EZQ44" i="25"/>
  <c r="EZP44" i="25"/>
  <c r="EZO44" i="25"/>
  <c r="EZN44" i="25"/>
  <c r="EZM44" i="25"/>
  <c r="EZL44" i="25"/>
  <c r="EZK44" i="25"/>
  <c r="EZJ44" i="25"/>
  <c r="EZI44" i="25"/>
  <c r="EZH44" i="25"/>
  <c r="EZG44" i="25"/>
  <c r="EZF44" i="25"/>
  <c r="EZE44" i="25"/>
  <c r="EZD44" i="25"/>
  <c r="EZC44" i="25"/>
  <c r="EZB44" i="25"/>
  <c r="EZA44" i="25"/>
  <c r="EYZ44" i="25"/>
  <c r="EYY44" i="25"/>
  <c r="EYX44" i="25"/>
  <c r="EYW44" i="25"/>
  <c r="EYV44" i="25"/>
  <c r="EYU44" i="25"/>
  <c r="EYT44" i="25"/>
  <c r="EYS44" i="25"/>
  <c r="EYR44" i="25"/>
  <c r="EYQ44" i="25"/>
  <c r="EYP44" i="25"/>
  <c r="EYO44" i="25"/>
  <c r="EYN44" i="25"/>
  <c r="EYM44" i="25"/>
  <c r="EYL44" i="25"/>
  <c r="EYK44" i="25"/>
  <c r="EYJ44" i="25"/>
  <c r="EYI44" i="25"/>
  <c r="EYH44" i="25"/>
  <c r="EYG44" i="25"/>
  <c r="EYF44" i="25"/>
  <c r="EYE44" i="25"/>
  <c r="EYD44" i="25"/>
  <c r="EYC44" i="25"/>
  <c r="EYB44" i="25"/>
  <c r="EYA44" i="25"/>
  <c r="EXZ44" i="25"/>
  <c r="EXY44" i="25"/>
  <c r="EXX44" i="25"/>
  <c r="EXW44" i="25"/>
  <c r="EXV44" i="25"/>
  <c r="EXU44" i="25"/>
  <c r="EXT44" i="25"/>
  <c r="EXS44" i="25"/>
  <c r="EXR44" i="25"/>
  <c r="EXQ44" i="25"/>
  <c r="EXP44" i="25"/>
  <c r="EXO44" i="25"/>
  <c r="EXN44" i="25"/>
  <c r="EXM44" i="25"/>
  <c r="EXL44" i="25"/>
  <c r="EXK44" i="25"/>
  <c r="EXJ44" i="25"/>
  <c r="EXI44" i="25"/>
  <c r="EXH44" i="25"/>
  <c r="EXG44" i="25"/>
  <c r="EXF44" i="25"/>
  <c r="EXE44" i="25"/>
  <c r="EXD44" i="25"/>
  <c r="EXC44" i="25"/>
  <c r="EXB44" i="25"/>
  <c r="EXA44" i="25"/>
  <c r="EWZ44" i="25"/>
  <c r="EWY44" i="25"/>
  <c r="EWX44" i="25"/>
  <c r="EWW44" i="25"/>
  <c r="EWV44" i="25"/>
  <c r="EWU44" i="25"/>
  <c r="EWT44" i="25"/>
  <c r="EWS44" i="25"/>
  <c r="EWR44" i="25"/>
  <c r="EWQ44" i="25"/>
  <c r="EWP44" i="25"/>
  <c r="EWO44" i="25"/>
  <c r="EWN44" i="25"/>
  <c r="EWM44" i="25"/>
  <c r="EWL44" i="25"/>
  <c r="EWK44" i="25"/>
  <c r="EWJ44" i="25"/>
  <c r="EWI44" i="25"/>
  <c r="EWH44" i="25"/>
  <c r="EWG44" i="25"/>
  <c r="EWF44" i="25"/>
  <c r="EWE44" i="25"/>
  <c r="EWD44" i="25"/>
  <c r="EWC44" i="25"/>
  <c r="EWB44" i="25"/>
  <c r="EWA44" i="25"/>
  <c r="EVZ44" i="25"/>
  <c r="EVY44" i="25"/>
  <c r="EVX44" i="25"/>
  <c r="EVW44" i="25"/>
  <c r="EVV44" i="25"/>
  <c r="EVU44" i="25"/>
  <c r="EVT44" i="25"/>
  <c r="EVS44" i="25"/>
  <c r="EVR44" i="25"/>
  <c r="EVQ44" i="25"/>
  <c r="EVP44" i="25"/>
  <c r="EVO44" i="25"/>
  <c r="EVN44" i="25"/>
  <c r="EVM44" i="25"/>
  <c r="EVL44" i="25"/>
  <c r="EVK44" i="25"/>
  <c r="EVJ44" i="25"/>
  <c r="EVI44" i="25"/>
  <c r="EVH44" i="25"/>
  <c r="EVG44" i="25"/>
  <c r="EVF44" i="25"/>
  <c r="EVE44" i="25"/>
  <c r="EVD44" i="25"/>
  <c r="EVC44" i="25"/>
  <c r="EVB44" i="25"/>
  <c r="EVA44" i="25"/>
  <c r="EUZ44" i="25"/>
  <c r="EUY44" i="25"/>
  <c r="EUX44" i="25"/>
  <c r="EUW44" i="25"/>
  <c r="EUV44" i="25"/>
  <c r="EUU44" i="25"/>
  <c r="EUT44" i="25"/>
  <c r="EUS44" i="25"/>
  <c r="EUR44" i="25"/>
  <c r="EUQ44" i="25"/>
  <c r="EUP44" i="25"/>
  <c r="EUO44" i="25"/>
  <c r="EUN44" i="25"/>
  <c r="EUM44" i="25"/>
  <c r="EUL44" i="25"/>
  <c r="EUK44" i="25"/>
  <c r="EUJ44" i="25"/>
  <c r="EUI44" i="25"/>
  <c r="EUH44" i="25"/>
  <c r="EUG44" i="25"/>
  <c r="EUF44" i="25"/>
  <c r="EUE44" i="25"/>
  <c r="EUD44" i="25"/>
  <c r="EUC44" i="25"/>
  <c r="EUB44" i="25"/>
  <c r="EUA44" i="25"/>
  <c r="ETZ44" i="25"/>
  <c r="ETY44" i="25"/>
  <c r="ETX44" i="25"/>
  <c r="ETW44" i="25"/>
  <c r="ETV44" i="25"/>
  <c r="ETU44" i="25"/>
  <c r="ETT44" i="25"/>
  <c r="ETS44" i="25"/>
  <c r="ETR44" i="25"/>
  <c r="ETQ44" i="25"/>
  <c r="ETP44" i="25"/>
  <c r="ETO44" i="25"/>
  <c r="ETN44" i="25"/>
  <c r="ETM44" i="25"/>
  <c r="ETL44" i="25"/>
  <c r="ETK44" i="25"/>
  <c r="ETJ44" i="25"/>
  <c r="ETI44" i="25"/>
  <c r="ETH44" i="25"/>
  <c r="ETG44" i="25"/>
  <c r="ETF44" i="25"/>
  <c r="ETE44" i="25"/>
  <c r="ETD44" i="25"/>
  <c r="ETC44" i="25"/>
  <c r="ETB44" i="25"/>
  <c r="ETA44" i="25"/>
  <c r="ESZ44" i="25"/>
  <c r="ESY44" i="25"/>
  <c r="ESX44" i="25"/>
  <c r="ESW44" i="25"/>
  <c r="ESV44" i="25"/>
  <c r="ESU44" i="25"/>
  <c r="EST44" i="25"/>
  <c r="ESS44" i="25"/>
  <c r="ESR44" i="25"/>
  <c r="ESQ44" i="25"/>
  <c r="ESP44" i="25"/>
  <c r="ESO44" i="25"/>
  <c r="ESN44" i="25"/>
  <c r="ESM44" i="25"/>
  <c r="ESL44" i="25"/>
  <c r="ESK44" i="25"/>
  <c r="ESJ44" i="25"/>
  <c r="ESI44" i="25"/>
  <c r="ESH44" i="25"/>
  <c r="ESG44" i="25"/>
  <c r="ESF44" i="25"/>
  <c r="ESE44" i="25"/>
  <c r="ESD44" i="25"/>
  <c r="ESC44" i="25"/>
  <c r="ESB44" i="25"/>
  <c r="ESA44" i="25"/>
  <c r="ERZ44" i="25"/>
  <c r="ERY44" i="25"/>
  <c r="ERX44" i="25"/>
  <c r="ERW44" i="25"/>
  <c r="ERV44" i="25"/>
  <c r="ERU44" i="25"/>
  <c r="ERT44" i="25"/>
  <c r="ERS44" i="25"/>
  <c r="ERR44" i="25"/>
  <c r="ERQ44" i="25"/>
  <c r="ERP44" i="25"/>
  <c r="ERO44" i="25"/>
  <c r="ERN44" i="25"/>
  <c r="ERM44" i="25"/>
  <c r="ERL44" i="25"/>
  <c r="ERK44" i="25"/>
  <c r="ERJ44" i="25"/>
  <c r="ERI44" i="25"/>
  <c r="ERH44" i="25"/>
  <c r="ERG44" i="25"/>
  <c r="ERF44" i="25"/>
  <c r="ERE44" i="25"/>
  <c r="ERD44" i="25"/>
  <c r="ERC44" i="25"/>
  <c r="ERB44" i="25"/>
  <c r="ERA44" i="25"/>
  <c r="EQZ44" i="25"/>
  <c r="EQY44" i="25"/>
  <c r="EQX44" i="25"/>
  <c r="EQW44" i="25"/>
  <c r="EQV44" i="25"/>
  <c r="EQU44" i="25"/>
  <c r="EQT44" i="25"/>
  <c r="EQS44" i="25"/>
  <c r="EQR44" i="25"/>
  <c r="EQQ44" i="25"/>
  <c r="EQP44" i="25"/>
  <c r="EQO44" i="25"/>
  <c r="EQN44" i="25"/>
  <c r="EQM44" i="25"/>
  <c r="EQL44" i="25"/>
  <c r="EQK44" i="25"/>
  <c r="EQJ44" i="25"/>
  <c r="EQI44" i="25"/>
  <c r="EQH44" i="25"/>
  <c r="EQG44" i="25"/>
  <c r="EQF44" i="25"/>
  <c r="EQE44" i="25"/>
  <c r="EQD44" i="25"/>
  <c r="EQC44" i="25"/>
  <c r="EQB44" i="25"/>
  <c r="EQA44" i="25"/>
  <c r="EPZ44" i="25"/>
  <c r="EPY44" i="25"/>
  <c r="EPX44" i="25"/>
  <c r="EPW44" i="25"/>
  <c r="EPV44" i="25"/>
  <c r="EPU44" i="25"/>
  <c r="EPT44" i="25"/>
  <c r="EPS44" i="25"/>
  <c r="EPR44" i="25"/>
  <c r="EPQ44" i="25"/>
  <c r="EPP44" i="25"/>
  <c r="EPO44" i="25"/>
  <c r="EPN44" i="25"/>
  <c r="EPM44" i="25"/>
  <c r="EPL44" i="25"/>
  <c r="EPK44" i="25"/>
  <c r="EPJ44" i="25"/>
  <c r="EPI44" i="25"/>
  <c r="EPH44" i="25"/>
  <c r="EPG44" i="25"/>
  <c r="EPF44" i="25"/>
  <c r="EPE44" i="25"/>
  <c r="EPD44" i="25"/>
  <c r="EPC44" i="25"/>
  <c r="EPB44" i="25"/>
  <c r="EPA44" i="25"/>
  <c r="EOZ44" i="25"/>
  <c r="EOY44" i="25"/>
  <c r="EOX44" i="25"/>
  <c r="EOW44" i="25"/>
  <c r="EOV44" i="25"/>
  <c r="EOU44" i="25"/>
  <c r="EOT44" i="25"/>
  <c r="EOS44" i="25"/>
  <c r="EOR44" i="25"/>
  <c r="EOQ44" i="25"/>
  <c r="EOP44" i="25"/>
  <c r="EOO44" i="25"/>
  <c r="EON44" i="25"/>
  <c r="EOM44" i="25"/>
  <c r="EOL44" i="25"/>
  <c r="EOK44" i="25"/>
  <c r="EOJ44" i="25"/>
  <c r="EOI44" i="25"/>
  <c r="EOH44" i="25"/>
  <c r="EOG44" i="25"/>
  <c r="EOF44" i="25"/>
  <c r="EOE44" i="25"/>
  <c r="EOD44" i="25"/>
  <c r="EOC44" i="25"/>
  <c r="EOB44" i="25"/>
  <c r="EOA44" i="25"/>
  <c r="ENZ44" i="25"/>
  <c r="ENY44" i="25"/>
  <c r="ENX44" i="25"/>
  <c r="ENW44" i="25"/>
  <c r="ENV44" i="25"/>
  <c r="ENU44" i="25"/>
  <c r="ENT44" i="25"/>
  <c r="ENS44" i="25"/>
  <c r="ENR44" i="25"/>
  <c r="ENQ44" i="25"/>
  <c r="ENP44" i="25"/>
  <c r="ENO44" i="25"/>
  <c r="ENN44" i="25"/>
  <c r="ENM44" i="25"/>
  <c r="ENL44" i="25"/>
  <c r="ENK44" i="25"/>
  <c r="ENJ44" i="25"/>
  <c r="ENI44" i="25"/>
  <c r="ENH44" i="25"/>
  <c r="ENG44" i="25"/>
  <c r="ENF44" i="25"/>
  <c r="ENE44" i="25"/>
  <c r="END44" i="25"/>
  <c r="ENC44" i="25"/>
  <c r="ENB44" i="25"/>
  <c r="ENA44" i="25"/>
  <c r="EMZ44" i="25"/>
  <c r="EMY44" i="25"/>
  <c r="EMX44" i="25"/>
  <c r="EMW44" i="25"/>
  <c r="EMV44" i="25"/>
  <c r="EMU44" i="25"/>
  <c r="EMT44" i="25"/>
  <c r="EMS44" i="25"/>
  <c r="EMR44" i="25"/>
  <c r="EMQ44" i="25"/>
  <c r="EMP44" i="25"/>
  <c r="EMO44" i="25"/>
  <c r="EMN44" i="25"/>
  <c r="EMM44" i="25"/>
  <c r="EML44" i="25"/>
  <c r="EMK44" i="25"/>
  <c r="EMJ44" i="25"/>
  <c r="EMI44" i="25"/>
  <c r="EMH44" i="25"/>
  <c r="EMG44" i="25"/>
  <c r="EMF44" i="25"/>
  <c r="EME44" i="25"/>
  <c r="EMD44" i="25"/>
  <c r="EMC44" i="25"/>
  <c r="EMB44" i="25"/>
  <c r="EMA44" i="25"/>
  <c r="ELZ44" i="25"/>
  <c r="ELY44" i="25"/>
  <c r="ELX44" i="25"/>
  <c r="ELW44" i="25"/>
  <c r="ELV44" i="25"/>
  <c r="ELU44" i="25"/>
  <c r="ELT44" i="25"/>
  <c r="ELS44" i="25"/>
  <c r="ELR44" i="25"/>
  <c r="ELQ44" i="25"/>
  <c r="ELP44" i="25"/>
  <c r="ELO44" i="25"/>
  <c r="ELN44" i="25"/>
  <c r="ELM44" i="25"/>
  <c r="ELL44" i="25"/>
  <c r="ELK44" i="25"/>
  <c r="ELJ44" i="25"/>
  <c r="ELI44" i="25"/>
  <c r="ELH44" i="25"/>
  <c r="ELG44" i="25"/>
  <c r="ELF44" i="25"/>
  <c r="ELE44" i="25"/>
  <c r="ELD44" i="25"/>
  <c r="ELC44" i="25"/>
  <c r="ELB44" i="25"/>
  <c r="ELA44" i="25"/>
  <c r="EKZ44" i="25"/>
  <c r="EKY44" i="25"/>
  <c r="EKX44" i="25"/>
  <c r="EKW44" i="25"/>
  <c r="EKV44" i="25"/>
  <c r="EKU44" i="25"/>
  <c r="EKT44" i="25"/>
  <c r="EKS44" i="25"/>
  <c r="EKR44" i="25"/>
  <c r="EKQ44" i="25"/>
  <c r="EKP44" i="25"/>
  <c r="EKO44" i="25"/>
  <c r="EKN44" i="25"/>
  <c r="EKM44" i="25"/>
  <c r="EKL44" i="25"/>
  <c r="EKK44" i="25"/>
  <c r="EKJ44" i="25"/>
  <c r="EKI44" i="25"/>
  <c r="EKH44" i="25"/>
  <c r="EKG44" i="25"/>
  <c r="EKF44" i="25"/>
  <c r="EKE44" i="25"/>
  <c r="EKD44" i="25"/>
  <c r="EKC44" i="25"/>
  <c r="EKB44" i="25"/>
  <c r="EKA44" i="25"/>
  <c r="EJZ44" i="25"/>
  <c r="EJY44" i="25"/>
  <c r="EJX44" i="25"/>
  <c r="EJW44" i="25"/>
  <c r="EJV44" i="25"/>
  <c r="EJU44" i="25"/>
  <c r="EJT44" i="25"/>
  <c r="EJS44" i="25"/>
  <c r="EJR44" i="25"/>
  <c r="EJQ44" i="25"/>
  <c r="EJP44" i="25"/>
  <c r="EJO44" i="25"/>
  <c r="EJN44" i="25"/>
  <c r="EJM44" i="25"/>
  <c r="EJL44" i="25"/>
  <c r="EJK44" i="25"/>
  <c r="EJJ44" i="25"/>
  <c r="EJI44" i="25"/>
  <c r="EJH44" i="25"/>
  <c r="EJG44" i="25"/>
  <c r="EJF44" i="25"/>
  <c r="EJE44" i="25"/>
  <c r="EJD44" i="25"/>
  <c r="EJC44" i="25"/>
  <c r="EJB44" i="25"/>
  <c r="EJA44" i="25"/>
  <c r="EIZ44" i="25"/>
  <c r="EIY44" i="25"/>
  <c r="EIX44" i="25"/>
  <c r="EIW44" i="25"/>
  <c r="EIV44" i="25"/>
  <c r="EIU44" i="25"/>
  <c r="EIT44" i="25"/>
  <c r="EIS44" i="25"/>
  <c r="EIR44" i="25"/>
  <c r="EIQ44" i="25"/>
  <c r="EIP44" i="25"/>
  <c r="EIO44" i="25"/>
  <c r="EIN44" i="25"/>
  <c r="EIM44" i="25"/>
  <c r="EIL44" i="25"/>
  <c r="EIK44" i="25"/>
  <c r="EIJ44" i="25"/>
  <c r="EII44" i="25"/>
  <c r="EIH44" i="25"/>
  <c r="EIG44" i="25"/>
  <c r="EIF44" i="25"/>
  <c r="EIE44" i="25"/>
  <c r="EID44" i="25"/>
  <c r="EIC44" i="25"/>
  <c r="EIB44" i="25"/>
  <c r="EIA44" i="25"/>
  <c r="EHZ44" i="25"/>
  <c r="EHY44" i="25"/>
  <c r="EHX44" i="25"/>
  <c r="EHW44" i="25"/>
  <c r="EHV44" i="25"/>
  <c r="EHU44" i="25"/>
  <c r="EHT44" i="25"/>
  <c r="EHS44" i="25"/>
  <c r="EHR44" i="25"/>
  <c r="EHQ44" i="25"/>
  <c r="EHP44" i="25"/>
  <c r="EHO44" i="25"/>
  <c r="EHN44" i="25"/>
  <c r="EHM44" i="25"/>
  <c r="EHL44" i="25"/>
  <c r="EHK44" i="25"/>
  <c r="EHJ44" i="25"/>
  <c r="EHI44" i="25"/>
  <c r="EHH44" i="25"/>
  <c r="EHG44" i="25"/>
  <c r="EHF44" i="25"/>
  <c r="EHE44" i="25"/>
  <c r="EHD44" i="25"/>
  <c r="EHC44" i="25"/>
  <c r="EHB44" i="25"/>
  <c r="EHA44" i="25"/>
  <c r="EGZ44" i="25"/>
  <c r="EGY44" i="25"/>
  <c r="EGX44" i="25"/>
  <c r="EGW44" i="25"/>
  <c r="EGV44" i="25"/>
  <c r="EGU44" i="25"/>
  <c r="EGT44" i="25"/>
  <c r="EGS44" i="25"/>
  <c r="EGR44" i="25"/>
  <c r="EGQ44" i="25"/>
  <c r="EGP44" i="25"/>
  <c r="EGO44" i="25"/>
  <c r="EGN44" i="25"/>
  <c r="EGM44" i="25"/>
  <c r="EGL44" i="25"/>
  <c r="EGK44" i="25"/>
  <c r="EGJ44" i="25"/>
  <c r="EGI44" i="25"/>
  <c r="EGH44" i="25"/>
  <c r="EGG44" i="25"/>
  <c r="EGF44" i="25"/>
  <c r="EGE44" i="25"/>
  <c r="EGD44" i="25"/>
  <c r="EGC44" i="25"/>
  <c r="EGB44" i="25"/>
  <c r="EGA44" i="25"/>
  <c r="EFZ44" i="25"/>
  <c r="EFY44" i="25"/>
  <c r="EFX44" i="25"/>
  <c r="EFW44" i="25"/>
  <c r="EFV44" i="25"/>
  <c r="EFU44" i="25"/>
  <c r="EFT44" i="25"/>
  <c r="EFS44" i="25"/>
  <c r="EFR44" i="25"/>
  <c r="EFQ44" i="25"/>
  <c r="EFP44" i="25"/>
  <c r="EFO44" i="25"/>
  <c r="EFN44" i="25"/>
  <c r="EFM44" i="25"/>
  <c r="EFL44" i="25"/>
  <c r="EFK44" i="25"/>
  <c r="EFJ44" i="25"/>
  <c r="EFI44" i="25"/>
  <c r="EFH44" i="25"/>
  <c r="EFG44" i="25"/>
  <c r="EFF44" i="25"/>
  <c r="EFE44" i="25"/>
  <c r="EFD44" i="25"/>
  <c r="EFC44" i="25"/>
  <c r="EFB44" i="25"/>
  <c r="EFA44" i="25"/>
  <c r="EEZ44" i="25"/>
  <c r="EEY44" i="25"/>
  <c r="EEX44" i="25"/>
  <c r="EEW44" i="25"/>
  <c r="EEV44" i="25"/>
  <c r="EEU44" i="25"/>
  <c r="EET44" i="25"/>
  <c r="EES44" i="25"/>
  <c r="EER44" i="25"/>
  <c r="EEQ44" i="25"/>
  <c r="EEP44" i="25"/>
  <c r="EEO44" i="25"/>
  <c r="EEN44" i="25"/>
  <c r="EEM44" i="25"/>
  <c r="EEL44" i="25"/>
  <c r="EEK44" i="25"/>
  <c r="EEJ44" i="25"/>
  <c r="EEI44" i="25"/>
  <c r="EEH44" i="25"/>
  <c r="EEG44" i="25"/>
  <c r="EEF44" i="25"/>
  <c r="EEE44" i="25"/>
  <c r="EED44" i="25"/>
  <c r="EEC44" i="25"/>
  <c r="EEB44" i="25"/>
  <c r="EEA44" i="25"/>
  <c r="EDZ44" i="25"/>
  <c r="EDY44" i="25"/>
  <c r="EDX44" i="25"/>
  <c r="EDW44" i="25"/>
  <c r="EDV44" i="25"/>
  <c r="EDU44" i="25"/>
  <c r="EDT44" i="25"/>
  <c r="EDS44" i="25"/>
  <c r="EDR44" i="25"/>
  <c r="EDQ44" i="25"/>
  <c r="EDP44" i="25"/>
  <c r="EDO44" i="25"/>
  <c r="EDN44" i="25"/>
  <c r="EDM44" i="25"/>
  <c r="EDL44" i="25"/>
  <c r="EDK44" i="25"/>
  <c r="EDJ44" i="25"/>
  <c r="EDI44" i="25"/>
  <c r="EDH44" i="25"/>
  <c r="EDG44" i="25"/>
  <c r="EDF44" i="25"/>
  <c r="EDE44" i="25"/>
  <c r="EDD44" i="25"/>
  <c r="EDC44" i="25"/>
  <c r="EDB44" i="25"/>
  <c r="EDA44" i="25"/>
  <c r="ECZ44" i="25"/>
  <c r="ECY44" i="25"/>
  <c r="ECX44" i="25"/>
  <c r="ECW44" i="25"/>
  <c r="ECV44" i="25"/>
  <c r="ECU44" i="25"/>
  <c r="ECT44" i="25"/>
  <c r="ECS44" i="25"/>
  <c r="ECR44" i="25"/>
  <c r="ECQ44" i="25"/>
  <c r="ECP44" i="25"/>
  <c r="ECO44" i="25"/>
  <c r="ECN44" i="25"/>
  <c r="ECM44" i="25"/>
  <c r="ECL44" i="25"/>
  <c r="ECK44" i="25"/>
  <c r="ECJ44" i="25"/>
  <c r="ECI44" i="25"/>
  <c r="ECH44" i="25"/>
  <c r="ECG44" i="25"/>
  <c r="ECF44" i="25"/>
  <c r="ECE44" i="25"/>
  <c r="ECD44" i="25"/>
  <c r="ECC44" i="25"/>
  <c r="ECB44" i="25"/>
  <c r="ECA44" i="25"/>
  <c r="EBZ44" i="25"/>
  <c r="EBY44" i="25"/>
  <c r="EBX44" i="25"/>
  <c r="EBW44" i="25"/>
  <c r="EBV44" i="25"/>
  <c r="EBU44" i="25"/>
  <c r="EBT44" i="25"/>
  <c r="EBS44" i="25"/>
  <c r="EBR44" i="25"/>
  <c r="EBQ44" i="25"/>
  <c r="EBP44" i="25"/>
  <c r="EBO44" i="25"/>
  <c r="EBN44" i="25"/>
  <c r="EBM44" i="25"/>
  <c r="EBL44" i="25"/>
  <c r="EBK44" i="25"/>
  <c r="EBJ44" i="25"/>
  <c r="EBI44" i="25"/>
  <c r="EBH44" i="25"/>
  <c r="EBG44" i="25"/>
  <c r="EBF44" i="25"/>
  <c r="EBE44" i="25"/>
  <c r="EBD44" i="25"/>
  <c r="EBC44" i="25"/>
  <c r="EBB44" i="25"/>
  <c r="EBA44" i="25"/>
  <c r="EAZ44" i="25"/>
  <c r="EAY44" i="25"/>
  <c r="EAX44" i="25"/>
  <c r="EAW44" i="25"/>
  <c r="EAV44" i="25"/>
  <c r="EAU44" i="25"/>
  <c r="EAT44" i="25"/>
  <c r="EAS44" i="25"/>
  <c r="EAR44" i="25"/>
  <c r="EAQ44" i="25"/>
  <c r="EAP44" i="25"/>
  <c r="EAO44" i="25"/>
  <c r="EAN44" i="25"/>
  <c r="EAM44" i="25"/>
  <c r="EAL44" i="25"/>
  <c r="EAK44" i="25"/>
  <c r="EAJ44" i="25"/>
  <c r="EAI44" i="25"/>
  <c r="EAH44" i="25"/>
  <c r="EAG44" i="25"/>
  <c r="EAF44" i="25"/>
  <c r="EAE44" i="25"/>
  <c r="EAD44" i="25"/>
  <c r="EAC44" i="25"/>
  <c r="EAB44" i="25"/>
  <c r="EAA44" i="25"/>
  <c r="DZZ44" i="25"/>
  <c r="DZY44" i="25"/>
  <c r="DZX44" i="25"/>
  <c r="DZW44" i="25"/>
  <c r="DZV44" i="25"/>
  <c r="DZU44" i="25"/>
  <c r="DZT44" i="25"/>
  <c r="DZS44" i="25"/>
  <c r="DZR44" i="25"/>
  <c r="DZQ44" i="25"/>
  <c r="DZP44" i="25"/>
  <c r="DZO44" i="25"/>
  <c r="DZN44" i="25"/>
  <c r="DZM44" i="25"/>
  <c r="DZL44" i="25"/>
  <c r="DZK44" i="25"/>
  <c r="DZJ44" i="25"/>
  <c r="DZI44" i="25"/>
  <c r="DZH44" i="25"/>
  <c r="DZG44" i="25"/>
  <c r="DZF44" i="25"/>
  <c r="DZE44" i="25"/>
  <c r="DZD44" i="25"/>
  <c r="DZC44" i="25"/>
  <c r="DZB44" i="25"/>
  <c r="DZA44" i="25"/>
  <c r="DYZ44" i="25"/>
  <c r="DYY44" i="25"/>
  <c r="DYX44" i="25"/>
  <c r="DYW44" i="25"/>
  <c r="DYV44" i="25"/>
  <c r="DYU44" i="25"/>
  <c r="DYT44" i="25"/>
  <c r="DYS44" i="25"/>
  <c r="DYR44" i="25"/>
  <c r="DYQ44" i="25"/>
  <c r="DYP44" i="25"/>
  <c r="DYO44" i="25"/>
  <c r="DYN44" i="25"/>
  <c r="DYM44" i="25"/>
  <c r="DYL44" i="25"/>
  <c r="DYK44" i="25"/>
  <c r="DYJ44" i="25"/>
  <c r="DYI44" i="25"/>
  <c r="DYH44" i="25"/>
  <c r="DYG44" i="25"/>
  <c r="DYF44" i="25"/>
  <c r="DYE44" i="25"/>
  <c r="DYD44" i="25"/>
  <c r="DYC44" i="25"/>
  <c r="DYB44" i="25"/>
  <c r="DYA44" i="25"/>
  <c r="DXZ44" i="25"/>
  <c r="DXY44" i="25"/>
  <c r="DXX44" i="25"/>
  <c r="DXW44" i="25"/>
  <c r="DXV44" i="25"/>
  <c r="DXU44" i="25"/>
  <c r="DXT44" i="25"/>
  <c r="DXS44" i="25"/>
  <c r="DXR44" i="25"/>
  <c r="DXQ44" i="25"/>
  <c r="DXP44" i="25"/>
  <c r="DXO44" i="25"/>
  <c r="DXN44" i="25"/>
  <c r="DXM44" i="25"/>
  <c r="DXL44" i="25"/>
  <c r="DXK44" i="25"/>
  <c r="DXJ44" i="25"/>
  <c r="DXI44" i="25"/>
  <c r="DXH44" i="25"/>
  <c r="DXG44" i="25"/>
  <c r="DXF44" i="25"/>
  <c r="DXE44" i="25"/>
  <c r="DXD44" i="25"/>
  <c r="DXC44" i="25"/>
  <c r="DXB44" i="25"/>
  <c r="DXA44" i="25"/>
  <c r="DWZ44" i="25"/>
  <c r="DWY44" i="25"/>
  <c r="DWX44" i="25"/>
  <c r="DWW44" i="25"/>
  <c r="DWV44" i="25"/>
  <c r="DWU44" i="25"/>
  <c r="DWT44" i="25"/>
  <c r="DWS44" i="25"/>
  <c r="DWR44" i="25"/>
  <c r="DWQ44" i="25"/>
  <c r="DWP44" i="25"/>
  <c r="DWO44" i="25"/>
  <c r="DWN44" i="25"/>
  <c r="DWM44" i="25"/>
  <c r="DWL44" i="25"/>
  <c r="DWK44" i="25"/>
  <c r="DWJ44" i="25"/>
  <c r="DWI44" i="25"/>
  <c r="DWH44" i="25"/>
  <c r="DWG44" i="25"/>
  <c r="DWF44" i="25"/>
  <c r="DWE44" i="25"/>
  <c r="DWD44" i="25"/>
  <c r="DWC44" i="25"/>
  <c r="DWB44" i="25"/>
  <c r="DWA44" i="25"/>
  <c r="DVZ44" i="25"/>
  <c r="DVY44" i="25"/>
  <c r="DVX44" i="25"/>
  <c r="DVW44" i="25"/>
  <c r="DVV44" i="25"/>
  <c r="DVU44" i="25"/>
  <c r="DVT44" i="25"/>
  <c r="DVS44" i="25"/>
  <c r="DVR44" i="25"/>
  <c r="DVQ44" i="25"/>
  <c r="DVP44" i="25"/>
  <c r="DVO44" i="25"/>
  <c r="DVN44" i="25"/>
  <c r="DVM44" i="25"/>
  <c r="DVL44" i="25"/>
  <c r="DVK44" i="25"/>
  <c r="DVJ44" i="25"/>
  <c r="DVI44" i="25"/>
  <c r="DVH44" i="25"/>
  <c r="DVG44" i="25"/>
  <c r="DVF44" i="25"/>
  <c r="DVE44" i="25"/>
  <c r="DVD44" i="25"/>
  <c r="DVC44" i="25"/>
  <c r="DVB44" i="25"/>
  <c r="DVA44" i="25"/>
  <c r="DUZ44" i="25"/>
  <c r="DUY44" i="25"/>
  <c r="DUX44" i="25"/>
  <c r="DUW44" i="25"/>
  <c r="DUV44" i="25"/>
  <c r="DUU44" i="25"/>
  <c r="DUT44" i="25"/>
  <c r="DUS44" i="25"/>
  <c r="DUR44" i="25"/>
  <c r="DUQ44" i="25"/>
  <c r="DUP44" i="25"/>
  <c r="DUO44" i="25"/>
  <c r="DUN44" i="25"/>
  <c r="DUM44" i="25"/>
  <c r="DUL44" i="25"/>
  <c r="DUK44" i="25"/>
  <c r="DUJ44" i="25"/>
  <c r="DUI44" i="25"/>
  <c r="DUH44" i="25"/>
  <c r="DUG44" i="25"/>
  <c r="DUF44" i="25"/>
  <c r="DUE44" i="25"/>
  <c r="DUD44" i="25"/>
  <c r="DUC44" i="25"/>
  <c r="DUB44" i="25"/>
  <c r="DUA44" i="25"/>
  <c r="DTZ44" i="25"/>
  <c r="DTY44" i="25"/>
  <c r="DTX44" i="25"/>
  <c r="DTW44" i="25"/>
  <c r="DTV44" i="25"/>
  <c r="DTU44" i="25"/>
  <c r="DTT44" i="25"/>
  <c r="DTS44" i="25"/>
  <c r="DTR44" i="25"/>
  <c r="DTQ44" i="25"/>
  <c r="DTP44" i="25"/>
  <c r="DTO44" i="25"/>
  <c r="DTN44" i="25"/>
  <c r="DTM44" i="25"/>
  <c r="DTL44" i="25"/>
  <c r="DTK44" i="25"/>
  <c r="DTJ44" i="25"/>
  <c r="DTI44" i="25"/>
  <c r="DTH44" i="25"/>
  <c r="DTG44" i="25"/>
  <c r="DTF44" i="25"/>
  <c r="DTE44" i="25"/>
  <c r="DTD44" i="25"/>
  <c r="DTC44" i="25"/>
  <c r="DTB44" i="25"/>
  <c r="DTA44" i="25"/>
  <c r="DSZ44" i="25"/>
  <c r="DSY44" i="25"/>
  <c r="DSX44" i="25"/>
  <c r="DSW44" i="25"/>
  <c r="DSV44" i="25"/>
  <c r="DSU44" i="25"/>
  <c r="DST44" i="25"/>
  <c r="DSS44" i="25"/>
  <c r="DSR44" i="25"/>
  <c r="DSQ44" i="25"/>
  <c r="DSP44" i="25"/>
  <c r="DSO44" i="25"/>
  <c r="DSN44" i="25"/>
  <c r="DSM44" i="25"/>
  <c r="DSL44" i="25"/>
  <c r="DSK44" i="25"/>
  <c r="DSJ44" i="25"/>
  <c r="DSI44" i="25"/>
  <c r="DSH44" i="25"/>
  <c r="DSG44" i="25"/>
  <c r="DSF44" i="25"/>
  <c r="DSE44" i="25"/>
  <c r="DSD44" i="25"/>
  <c r="DSC44" i="25"/>
  <c r="DSB44" i="25"/>
  <c r="DSA44" i="25"/>
  <c r="DRZ44" i="25"/>
  <c r="DRY44" i="25"/>
  <c r="DRX44" i="25"/>
  <c r="DRW44" i="25"/>
  <c r="DRV44" i="25"/>
  <c r="DRU44" i="25"/>
  <c r="DRT44" i="25"/>
  <c r="DRS44" i="25"/>
  <c r="DRR44" i="25"/>
  <c r="DRQ44" i="25"/>
  <c r="DRP44" i="25"/>
  <c r="DRO44" i="25"/>
  <c r="DRN44" i="25"/>
  <c r="DRM44" i="25"/>
  <c r="DRL44" i="25"/>
  <c r="DRK44" i="25"/>
  <c r="DRJ44" i="25"/>
  <c r="DRI44" i="25"/>
  <c r="DRH44" i="25"/>
  <c r="DRG44" i="25"/>
  <c r="DRF44" i="25"/>
  <c r="DRE44" i="25"/>
  <c r="DRD44" i="25"/>
  <c r="DRC44" i="25"/>
  <c r="DRB44" i="25"/>
  <c r="DRA44" i="25"/>
  <c r="DQZ44" i="25"/>
  <c r="DQY44" i="25"/>
  <c r="DQX44" i="25"/>
  <c r="DQW44" i="25"/>
  <c r="DQV44" i="25"/>
  <c r="DQU44" i="25"/>
  <c r="DQT44" i="25"/>
  <c r="DQS44" i="25"/>
  <c r="DQR44" i="25"/>
  <c r="DQQ44" i="25"/>
  <c r="DQP44" i="25"/>
  <c r="DQO44" i="25"/>
  <c r="DQN44" i="25"/>
  <c r="DQM44" i="25"/>
  <c r="DQL44" i="25"/>
  <c r="DQK44" i="25"/>
  <c r="DQJ44" i="25"/>
  <c r="DQI44" i="25"/>
  <c r="DQH44" i="25"/>
  <c r="DQG44" i="25"/>
  <c r="DQF44" i="25"/>
  <c r="DQE44" i="25"/>
  <c r="DQD44" i="25"/>
  <c r="DQC44" i="25"/>
  <c r="DQB44" i="25"/>
  <c r="DQA44" i="25"/>
  <c r="DPZ44" i="25"/>
  <c r="DPY44" i="25"/>
  <c r="DPX44" i="25"/>
  <c r="DPW44" i="25"/>
  <c r="DPV44" i="25"/>
  <c r="DPU44" i="25"/>
  <c r="DPT44" i="25"/>
  <c r="DPS44" i="25"/>
  <c r="DPR44" i="25"/>
  <c r="DPQ44" i="25"/>
  <c r="DPP44" i="25"/>
  <c r="DPO44" i="25"/>
  <c r="DPN44" i="25"/>
  <c r="DPM44" i="25"/>
  <c r="DPL44" i="25"/>
  <c r="DPK44" i="25"/>
  <c r="DPJ44" i="25"/>
  <c r="DPI44" i="25"/>
  <c r="DPH44" i="25"/>
  <c r="DPG44" i="25"/>
  <c r="DPF44" i="25"/>
  <c r="DPE44" i="25"/>
  <c r="DPD44" i="25"/>
  <c r="DPC44" i="25"/>
  <c r="DPB44" i="25"/>
  <c r="DPA44" i="25"/>
  <c r="DOZ44" i="25"/>
  <c r="DOY44" i="25"/>
  <c r="DOX44" i="25"/>
  <c r="DOW44" i="25"/>
  <c r="DOV44" i="25"/>
  <c r="DOU44" i="25"/>
  <c r="DOT44" i="25"/>
  <c r="DOS44" i="25"/>
  <c r="DOR44" i="25"/>
  <c r="DOQ44" i="25"/>
  <c r="DOP44" i="25"/>
  <c r="DOO44" i="25"/>
  <c r="DON44" i="25"/>
  <c r="DOM44" i="25"/>
  <c r="DOL44" i="25"/>
  <c r="DOK44" i="25"/>
  <c r="DOJ44" i="25"/>
  <c r="DOI44" i="25"/>
  <c r="DOH44" i="25"/>
  <c r="DOG44" i="25"/>
  <c r="DOF44" i="25"/>
  <c r="DOE44" i="25"/>
  <c r="DOD44" i="25"/>
  <c r="DOC44" i="25"/>
  <c r="DOB44" i="25"/>
  <c r="DOA44" i="25"/>
  <c r="DNZ44" i="25"/>
  <c r="DNY44" i="25"/>
  <c r="DNX44" i="25"/>
  <c r="DNW44" i="25"/>
  <c r="DNV44" i="25"/>
  <c r="DNU44" i="25"/>
  <c r="DNT44" i="25"/>
  <c r="DNS44" i="25"/>
  <c r="DNR44" i="25"/>
  <c r="DNQ44" i="25"/>
  <c r="DNP44" i="25"/>
  <c r="DNO44" i="25"/>
  <c r="DNN44" i="25"/>
  <c r="DNM44" i="25"/>
  <c r="DNL44" i="25"/>
  <c r="DNK44" i="25"/>
  <c r="DNJ44" i="25"/>
  <c r="DNI44" i="25"/>
  <c r="DNH44" i="25"/>
  <c r="DNG44" i="25"/>
  <c r="DNF44" i="25"/>
  <c r="DNE44" i="25"/>
  <c r="DND44" i="25"/>
  <c r="DNC44" i="25"/>
  <c r="DNB44" i="25"/>
  <c r="DNA44" i="25"/>
  <c r="DMZ44" i="25"/>
  <c r="DMY44" i="25"/>
  <c r="DMX44" i="25"/>
  <c r="DMW44" i="25"/>
  <c r="DMV44" i="25"/>
  <c r="DMU44" i="25"/>
  <c r="DMT44" i="25"/>
  <c r="DMS44" i="25"/>
  <c r="DMR44" i="25"/>
  <c r="DMQ44" i="25"/>
  <c r="DMP44" i="25"/>
  <c r="DMO44" i="25"/>
  <c r="DMN44" i="25"/>
  <c r="DMM44" i="25"/>
  <c r="DML44" i="25"/>
  <c r="DMK44" i="25"/>
  <c r="DMJ44" i="25"/>
  <c r="DMI44" i="25"/>
  <c r="DMH44" i="25"/>
  <c r="DMG44" i="25"/>
  <c r="DMF44" i="25"/>
  <c r="DME44" i="25"/>
  <c r="DMD44" i="25"/>
  <c r="DMC44" i="25"/>
  <c r="DMB44" i="25"/>
  <c r="DMA44" i="25"/>
  <c r="DLZ44" i="25"/>
  <c r="DLY44" i="25"/>
  <c r="DLX44" i="25"/>
  <c r="DLW44" i="25"/>
  <c r="DLV44" i="25"/>
  <c r="DLU44" i="25"/>
  <c r="DLT44" i="25"/>
  <c r="DLS44" i="25"/>
  <c r="DLR44" i="25"/>
  <c r="DLQ44" i="25"/>
  <c r="DLP44" i="25"/>
  <c r="DLO44" i="25"/>
  <c r="DLN44" i="25"/>
  <c r="DLM44" i="25"/>
  <c r="DLL44" i="25"/>
  <c r="DLK44" i="25"/>
  <c r="DLJ44" i="25"/>
  <c r="DLI44" i="25"/>
  <c r="DLH44" i="25"/>
  <c r="DLG44" i="25"/>
  <c r="DLF44" i="25"/>
  <c r="DLE44" i="25"/>
  <c r="DLD44" i="25"/>
  <c r="DLC44" i="25"/>
  <c r="DLB44" i="25"/>
  <c r="DLA44" i="25"/>
  <c r="DKZ44" i="25"/>
  <c r="DKY44" i="25"/>
  <c r="DKX44" i="25"/>
  <c r="DKW44" i="25"/>
  <c r="DKV44" i="25"/>
  <c r="DKU44" i="25"/>
  <c r="DKT44" i="25"/>
  <c r="DKS44" i="25"/>
  <c r="DKR44" i="25"/>
  <c r="DKQ44" i="25"/>
  <c r="DKP44" i="25"/>
  <c r="DKO44" i="25"/>
  <c r="DKN44" i="25"/>
  <c r="DKM44" i="25"/>
  <c r="DKL44" i="25"/>
  <c r="DKK44" i="25"/>
  <c r="DKJ44" i="25"/>
  <c r="DKI44" i="25"/>
  <c r="DKH44" i="25"/>
  <c r="DKG44" i="25"/>
  <c r="DKF44" i="25"/>
  <c r="DKE44" i="25"/>
  <c r="DKD44" i="25"/>
  <c r="DKC44" i="25"/>
  <c r="DKB44" i="25"/>
  <c r="DKA44" i="25"/>
  <c r="DJZ44" i="25"/>
  <c r="DJY44" i="25"/>
  <c r="DJX44" i="25"/>
  <c r="DJW44" i="25"/>
  <c r="DJV44" i="25"/>
  <c r="DJU44" i="25"/>
  <c r="DJT44" i="25"/>
  <c r="DJS44" i="25"/>
  <c r="DJR44" i="25"/>
  <c r="DJQ44" i="25"/>
  <c r="DJP44" i="25"/>
  <c r="DJO44" i="25"/>
  <c r="DJN44" i="25"/>
  <c r="DJM44" i="25"/>
  <c r="DJL44" i="25"/>
  <c r="DJK44" i="25"/>
  <c r="DJJ44" i="25"/>
  <c r="DJI44" i="25"/>
  <c r="DJH44" i="25"/>
  <c r="DJG44" i="25"/>
  <c r="DJF44" i="25"/>
  <c r="DJE44" i="25"/>
  <c r="DJD44" i="25"/>
  <c r="DJC44" i="25"/>
  <c r="DJB44" i="25"/>
  <c r="DJA44" i="25"/>
  <c r="DIZ44" i="25"/>
  <c r="DIY44" i="25"/>
  <c r="DIX44" i="25"/>
  <c r="DIW44" i="25"/>
  <c r="DIV44" i="25"/>
  <c r="DIU44" i="25"/>
  <c r="DIT44" i="25"/>
  <c r="DIS44" i="25"/>
  <c r="DIR44" i="25"/>
  <c r="DIQ44" i="25"/>
  <c r="DIP44" i="25"/>
  <c r="DIO44" i="25"/>
  <c r="DIN44" i="25"/>
  <c r="DIM44" i="25"/>
  <c r="DIL44" i="25"/>
  <c r="DIK44" i="25"/>
  <c r="DIJ44" i="25"/>
  <c r="DII44" i="25"/>
  <c r="DIH44" i="25"/>
  <c r="DIG44" i="25"/>
  <c r="DIF44" i="25"/>
  <c r="DIE44" i="25"/>
  <c r="DID44" i="25"/>
  <c r="DIC44" i="25"/>
  <c r="DIB44" i="25"/>
  <c r="DIA44" i="25"/>
  <c r="DHZ44" i="25"/>
  <c r="DHY44" i="25"/>
  <c r="DHX44" i="25"/>
  <c r="DHW44" i="25"/>
  <c r="DHV44" i="25"/>
  <c r="DHU44" i="25"/>
  <c r="DHT44" i="25"/>
  <c r="DHS44" i="25"/>
  <c r="DHR44" i="25"/>
  <c r="DHQ44" i="25"/>
  <c r="DHP44" i="25"/>
  <c r="DHO44" i="25"/>
  <c r="DHN44" i="25"/>
  <c r="DHM44" i="25"/>
  <c r="DHL44" i="25"/>
  <c r="DHK44" i="25"/>
  <c r="DHJ44" i="25"/>
  <c r="DHI44" i="25"/>
  <c r="DHH44" i="25"/>
  <c r="DHG44" i="25"/>
  <c r="DHF44" i="25"/>
  <c r="DHE44" i="25"/>
  <c r="DHD44" i="25"/>
  <c r="DHC44" i="25"/>
  <c r="DHB44" i="25"/>
  <c r="DHA44" i="25"/>
  <c r="DGZ44" i="25"/>
  <c r="DGY44" i="25"/>
  <c r="DGX44" i="25"/>
  <c r="DGW44" i="25"/>
  <c r="DGV44" i="25"/>
  <c r="DGU44" i="25"/>
  <c r="DGT44" i="25"/>
  <c r="DGS44" i="25"/>
  <c r="DGR44" i="25"/>
  <c r="DGQ44" i="25"/>
  <c r="DGP44" i="25"/>
  <c r="DGO44" i="25"/>
  <c r="DGN44" i="25"/>
  <c r="DGM44" i="25"/>
  <c r="DGL44" i="25"/>
  <c r="DGK44" i="25"/>
  <c r="DGJ44" i="25"/>
  <c r="DGI44" i="25"/>
  <c r="DGH44" i="25"/>
  <c r="DGG44" i="25"/>
  <c r="DGF44" i="25"/>
  <c r="DGE44" i="25"/>
  <c r="DGD44" i="25"/>
  <c r="DGC44" i="25"/>
  <c r="DGB44" i="25"/>
  <c r="DGA44" i="25"/>
  <c r="DFZ44" i="25"/>
  <c r="DFY44" i="25"/>
  <c r="DFX44" i="25"/>
  <c r="DFW44" i="25"/>
  <c r="DFV44" i="25"/>
  <c r="DFU44" i="25"/>
  <c r="DFT44" i="25"/>
  <c r="DFS44" i="25"/>
  <c r="DFR44" i="25"/>
  <c r="DFQ44" i="25"/>
  <c r="DFP44" i="25"/>
  <c r="DFO44" i="25"/>
  <c r="DFN44" i="25"/>
  <c r="DFM44" i="25"/>
  <c r="DFL44" i="25"/>
  <c r="DFK44" i="25"/>
  <c r="DFJ44" i="25"/>
  <c r="DFI44" i="25"/>
  <c r="DFH44" i="25"/>
  <c r="DFG44" i="25"/>
  <c r="DFF44" i="25"/>
  <c r="DFE44" i="25"/>
  <c r="DFD44" i="25"/>
  <c r="DFC44" i="25"/>
  <c r="DFB44" i="25"/>
  <c r="DFA44" i="25"/>
  <c r="DEZ44" i="25"/>
  <c r="DEY44" i="25"/>
  <c r="DEX44" i="25"/>
  <c r="DEW44" i="25"/>
  <c r="DEV44" i="25"/>
  <c r="DEU44" i="25"/>
  <c r="DET44" i="25"/>
  <c r="DES44" i="25"/>
  <c r="DER44" i="25"/>
  <c r="DEQ44" i="25"/>
  <c r="DEP44" i="25"/>
  <c r="DEO44" i="25"/>
  <c r="DEN44" i="25"/>
  <c r="DEM44" i="25"/>
  <c r="DEL44" i="25"/>
  <c r="DEK44" i="25"/>
  <c r="DEJ44" i="25"/>
  <c r="DEI44" i="25"/>
  <c r="DEH44" i="25"/>
  <c r="DEG44" i="25"/>
  <c r="DEF44" i="25"/>
  <c r="DEE44" i="25"/>
  <c r="DED44" i="25"/>
  <c r="DEC44" i="25"/>
  <c r="DEB44" i="25"/>
  <c r="DEA44" i="25"/>
  <c r="DDZ44" i="25"/>
  <c r="DDY44" i="25"/>
  <c r="DDX44" i="25"/>
  <c r="DDW44" i="25"/>
  <c r="DDV44" i="25"/>
  <c r="DDU44" i="25"/>
  <c r="DDT44" i="25"/>
  <c r="DDS44" i="25"/>
  <c r="DDR44" i="25"/>
  <c r="DDQ44" i="25"/>
  <c r="DDP44" i="25"/>
  <c r="DDO44" i="25"/>
  <c r="DDN44" i="25"/>
  <c r="DDM44" i="25"/>
  <c r="DDL44" i="25"/>
  <c r="DDK44" i="25"/>
  <c r="DDJ44" i="25"/>
  <c r="DDI44" i="25"/>
  <c r="DDH44" i="25"/>
  <c r="DDG44" i="25"/>
  <c r="DDF44" i="25"/>
  <c r="DDE44" i="25"/>
  <c r="DDD44" i="25"/>
  <c r="DDC44" i="25"/>
  <c r="DDB44" i="25"/>
  <c r="DDA44" i="25"/>
  <c r="DCZ44" i="25"/>
  <c r="DCY44" i="25"/>
  <c r="DCX44" i="25"/>
  <c r="DCW44" i="25"/>
  <c r="DCV44" i="25"/>
  <c r="DCU44" i="25"/>
  <c r="DCT44" i="25"/>
  <c r="DCS44" i="25"/>
  <c r="DCR44" i="25"/>
  <c r="DCQ44" i="25"/>
  <c r="DCP44" i="25"/>
  <c r="DCO44" i="25"/>
  <c r="DCN44" i="25"/>
  <c r="DCM44" i="25"/>
  <c r="DCL44" i="25"/>
  <c r="DCK44" i="25"/>
  <c r="DCJ44" i="25"/>
  <c r="DCI44" i="25"/>
  <c r="DCH44" i="25"/>
  <c r="DCG44" i="25"/>
  <c r="DCF44" i="25"/>
  <c r="DCE44" i="25"/>
  <c r="DCD44" i="25"/>
  <c r="DCC44" i="25"/>
  <c r="DCB44" i="25"/>
  <c r="DCA44" i="25"/>
  <c r="DBZ44" i="25"/>
  <c r="DBY44" i="25"/>
  <c r="DBX44" i="25"/>
  <c r="DBW44" i="25"/>
  <c r="DBV44" i="25"/>
  <c r="DBU44" i="25"/>
  <c r="DBT44" i="25"/>
  <c r="DBS44" i="25"/>
  <c r="DBR44" i="25"/>
  <c r="DBQ44" i="25"/>
  <c r="DBP44" i="25"/>
  <c r="DBO44" i="25"/>
  <c r="DBN44" i="25"/>
  <c r="DBM44" i="25"/>
  <c r="DBL44" i="25"/>
  <c r="DBK44" i="25"/>
  <c r="DBJ44" i="25"/>
  <c r="DBI44" i="25"/>
  <c r="DBH44" i="25"/>
  <c r="DBG44" i="25"/>
  <c r="DBF44" i="25"/>
  <c r="DBE44" i="25"/>
  <c r="DBD44" i="25"/>
  <c r="DBC44" i="25"/>
  <c r="DBB44" i="25"/>
  <c r="DBA44" i="25"/>
  <c r="DAZ44" i="25"/>
  <c r="DAY44" i="25"/>
  <c r="DAX44" i="25"/>
  <c r="DAW44" i="25"/>
  <c r="DAV44" i="25"/>
  <c r="DAU44" i="25"/>
  <c r="DAT44" i="25"/>
  <c r="DAS44" i="25"/>
  <c r="DAR44" i="25"/>
  <c r="DAQ44" i="25"/>
  <c r="DAP44" i="25"/>
  <c r="DAO44" i="25"/>
  <c r="DAN44" i="25"/>
  <c r="DAM44" i="25"/>
  <c r="DAL44" i="25"/>
  <c r="DAK44" i="25"/>
  <c r="DAJ44" i="25"/>
  <c r="DAI44" i="25"/>
  <c r="DAH44" i="25"/>
  <c r="DAG44" i="25"/>
  <c r="DAF44" i="25"/>
  <c r="DAE44" i="25"/>
  <c r="DAD44" i="25"/>
  <c r="DAC44" i="25"/>
  <c r="DAB44" i="25"/>
  <c r="DAA44" i="25"/>
  <c r="CZZ44" i="25"/>
  <c r="CZY44" i="25"/>
  <c r="CZX44" i="25"/>
  <c r="CZW44" i="25"/>
  <c r="CZV44" i="25"/>
  <c r="CZU44" i="25"/>
  <c r="CZT44" i="25"/>
  <c r="CZS44" i="25"/>
  <c r="CZR44" i="25"/>
  <c r="CZQ44" i="25"/>
  <c r="CZP44" i="25"/>
  <c r="CZO44" i="25"/>
  <c r="CZN44" i="25"/>
  <c r="CZM44" i="25"/>
  <c r="CZL44" i="25"/>
  <c r="CZK44" i="25"/>
  <c r="CZJ44" i="25"/>
  <c r="CZI44" i="25"/>
  <c r="CZH44" i="25"/>
  <c r="CZG44" i="25"/>
  <c r="CZF44" i="25"/>
  <c r="CZE44" i="25"/>
  <c r="CZD44" i="25"/>
  <c r="CZC44" i="25"/>
  <c r="CZB44" i="25"/>
  <c r="CZA44" i="25"/>
  <c r="CYZ44" i="25"/>
  <c r="CYY44" i="25"/>
  <c r="CYX44" i="25"/>
  <c r="CYW44" i="25"/>
  <c r="CYV44" i="25"/>
  <c r="CYU44" i="25"/>
  <c r="CYT44" i="25"/>
  <c r="CYS44" i="25"/>
  <c r="CYR44" i="25"/>
  <c r="CYQ44" i="25"/>
  <c r="CYP44" i="25"/>
  <c r="CYO44" i="25"/>
  <c r="CYN44" i="25"/>
  <c r="CYM44" i="25"/>
  <c r="CYL44" i="25"/>
  <c r="CYK44" i="25"/>
  <c r="CYJ44" i="25"/>
  <c r="CYI44" i="25"/>
  <c r="CYH44" i="25"/>
  <c r="CYG44" i="25"/>
  <c r="CYF44" i="25"/>
  <c r="CYE44" i="25"/>
  <c r="CYD44" i="25"/>
  <c r="CYC44" i="25"/>
  <c r="CYB44" i="25"/>
  <c r="CYA44" i="25"/>
  <c r="CXZ44" i="25"/>
  <c r="CXY44" i="25"/>
  <c r="CXX44" i="25"/>
  <c r="CXW44" i="25"/>
  <c r="CXV44" i="25"/>
  <c r="CXU44" i="25"/>
  <c r="CXT44" i="25"/>
  <c r="CXS44" i="25"/>
  <c r="CXR44" i="25"/>
  <c r="CXQ44" i="25"/>
  <c r="CXP44" i="25"/>
  <c r="CXO44" i="25"/>
  <c r="CXN44" i="25"/>
  <c r="CXM44" i="25"/>
  <c r="CXL44" i="25"/>
  <c r="CXK44" i="25"/>
  <c r="CXJ44" i="25"/>
  <c r="CXI44" i="25"/>
  <c r="CXH44" i="25"/>
  <c r="CXG44" i="25"/>
  <c r="CXF44" i="25"/>
  <c r="CXE44" i="25"/>
  <c r="CXD44" i="25"/>
  <c r="CXC44" i="25"/>
  <c r="CXB44" i="25"/>
  <c r="CXA44" i="25"/>
  <c r="CWZ44" i="25"/>
  <c r="CWY44" i="25"/>
  <c r="CWX44" i="25"/>
  <c r="CWW44" i="25"/>
  <c r="CWV44" i="25"/>
  <c r="CWU44" i="25"/>
  <c r="CWT44" i="25"/>
  <c r="CWS44" i="25"/>
  <c r="CWR44" i="25"/>
  <c r="CWQ44" i="25"/>
  <c r="CWP44" i="25"/>
  <c r="CWO44" i="25"/>
  <c r="CWN44" i="25"/>
  <c r="CWM44" i="25"/>
  <c r="CWL44" i="25"/>
  <c r="CWK44" i="25"/>
  <c r="CWJ44" i="25"/>
  <c r="CWI44" i="25"/>
  <c r="CWH44" i="25"/>
  <c r="CWG44" i="25"/>
  <c r="CWF44" i="25"/>
  <c r="CWE44" i="25"/>
  <c r="CWD44" i="25"/>
  <c r="CWC44" i="25"/>
  <c r="CWB44" i="25"/>
  <c r="CWA44" i="25"/>
  <c r="CVZ44" i="25"/>
  <c r="CVY44" i="25"/>
  <c r="CVX44" i="25"/>
  <c r="CVW44" i="25"/>
  <c r="CVV44" i="25"/>
  <c r="CVU44" i="25"/>
  <c r="CVT44" i="25"/>
  <c r="CVS44" i="25"/>
  <c r="CVR44" i="25"/>
  <c r="CVQ44" i="25"/>
  <c r="CVP44" i="25"/>
  <c r="CVO44" i="25"/>
  <c r="CVN44" i="25"/>
  <c r="CVM44" i="25"/>
  <c r="CVL44" i="25"/>
  <c r="CVK44" i="25"/>
  <c r="CVJ44" i="25"/>
  <c r="CVI44" i="25"/>
  <c r="CVH44" i="25"/>
  <c r="CVG44" i="25"/>
  <c r="CVF44" i="25"/>
  <c r="CVE44" i="25"/>
  <c r="CVD44" i="25"/>
  <c r="CVC44" i="25"/>
  <c r="CVB44" i="25"/>
  <c r="CVA44" i="25"/>
  <c r="CUZ44" i="25"/>
  <c r="CUY44" i="25"/>
  <c r="CUX44" i="25"/>
  <c r="CUW44" i="25"/>
  <c r="CUV44" i="25"/>
  <c r="CUU44" i="25"/>
  <c r="CUT44" i="25"/>
  <c r="CUS44" i="25"/>
  <c r="CUR44" i="25"/>
  <c r="CUQ44" i="25"/>
  <c r="CUP44" i="25"/>
  <c r="CUO44" i="25"/>
  <c r="CUN44" i="25"/>
  <c r="CUM44" i="25"/>
  <c r="CUL44" i="25"/>
  <c r="CUK44" i="25"/>
  <c r="CUJ44" i="25"/>
  <c r="CUI44" i="25"/>
  <c r="CUH44" i="25"/>
  <c r="CUG44" i="25"/>
  <c r="CUF44" i="25"/>
  <c r="CUE44" i="25"/>
  <c r="CUD44" i="25"/>
  <c r="CUC44" i="25"/>
  <c r="CUB44" i="25"/>
  <c r="CUA44" i="25"/>
  <c r="CTZ44" i="25"/>
  <c r="CTY44" i="25"/>
  <c r="CTX44" i="25"/>
  <c r="CTW44" i="25"/>
  <c r="CTV44" i="25"/>
  <c r="CTU44" i="25"/>
  <c r="CTT44" i="25"/>
  <c r="CTS44" i="25"/>
  <c r="CTR44" i="25"/>
  <c r="CTQ44" i="25"/>
  <c r="CTP44" i="25"/>
  <c r="CTO44" i="25"/>
  <c r="CTN44" i="25"/>
  <c r="CTM44" i="25"/>
  <c r="CTL44" i="25"/>
  <c r="CTK44" i="25"/>
  <c r="CTJ44" i="25"/>
  <c r="CTI44" i="25"/>
  <c r="CTH44" i="25"/>
  <c r="CTG44" i="25"/>
  <c r="CTF44" i="25"/>
  <c r="CTE44" i="25"/>
  <c r="CTD44" i="25"/>
  <c r="CTC44" i="25"/>
  <c r="CTB44" i="25"/>
  <c r="CTA44" i="25"/>
  <c r="CSZ44" i="25"/>
  <c r="CSY44" i="25"/>
  <c r="CSX44" i="25"/>
  <c r="CSW44" i="25"/>
  <c r="CSV44" i="25"/>
  <c r="CSU44" i="25"/>
  <c r="CST44" i="25"/>
  <c r="CSS44" i="25"/>
  <c r="CSR44" i="25"/>
  <c r="CSQ44" i="25"/>
  <c r="CSP44" i="25"/>
  <c r="CSO44" i="25"/>
  <c r="CSN44" i="25"/>
  <c r="CSM44" i="25"/>
  <c r="CSL44" i="25"/>
  <c r="CSK44" i="25"/>
  <c r="CSJ44" i="25"/>
  <c r="CSI44" i="25"/>
  <c r="CSH44" i="25"/>
  <c r="CSG44" i="25"/>
  <c r="CSF44" i="25"/>
  <c r="CSE44" i="25"/>
  <c r="CSD44" i="25"/>
  <c r="CSC44" i="25"/>
  <c r="CSB44" i="25"/>
  <c r="CSA44" i="25"/>
  <c r="CRZ44" i="25"/>
  <c r="CRY44" i="25"/>
  <c r="CRX44" i="25"/>
  <c r="CRW44" i="25"/>
  <c r="CRV44" i="25"/>
  <c r="CRU44" i="25"/>
  <c r="CRT44" i="25"/>
  <c r="CRS44" i="25"/>
  <c r="CRR44" i="25"/>
  <c r="CRQ44" i="25"/>
  <c r="CRP44" i="25"/>
  <c r="CRO44" i="25"/>
  <c r="CRN44" i="25"/>
  <c r="CRM44" i="25"/>
  <c r="CRL44" i="25"/>
  <c r="CRK44" i="25"/>
  <c r="CRJ44" i="25"/>
  <c r="CRI44" i="25"/>
  <c r="CRH44" i="25"/>
  <c r="CRG44" i="25"/>
  <c r="CRF44" i="25"/>
  <c r="CRE44" i="25"/>
  <c r="CRD44" i="25"/>
  <c r="CRC44" i="25"/>
  <c r="CRB44" i="25"/>
  <c r="CRA44" i="25"/>
  <c r="CQZ44" i="25"/>
  <c r="CQY44" i="25"/>
  <c r="CQX44" i="25"/>
  <c r="CQW44" i="25"/>
  <c r="CQV44" i="25"/>
  <c r="CQU44" i="25"/>
  <c r="CQT44" i="25"/>
  <c r="CQS44" i="25"/>
  <c r="CQR44" i="25"/>
  <c r="CQQ44" i="25"/>
  <c r="CQP44" i="25"/>
  <c r="CQO44" i="25"/>
  <c r="CQN44" i="25"/>
  <c r="CQM44" i="25"/>
  <c r="CQL44" i="25"/>
  <c r="CQK44" i="25"/>
  <c r="CQJ44" i="25"/>
  <c r="CQI44" i="25"/>
  <c r="CQH44" i="25"/>
  <c r="CQG44" i="25"/>
  <c r="CQF44" i="25"/>
  <c r="CQE44" i="25"/>
  <c r="CQD44" i="25"/>
  <c r="CQC44" i="25"/>
  <c r="CQB44" i="25"/>
  <c r="CQA44" i="25"/>
  <c r="CPZ44" i="25"/>
  <c r="CPY44" i="25"/>
  <c r="CPX44" i="25"/>
  <c r="CPW44" i="25"/>
  <c r="CPV44" i="25"/>
  <c r="CPU44" i="25"/>
  <c r="CPT44" i="25"/>
  <c r="CPS44" i="25"/>
  <c r="CPR44" i="25"/>
  <c r="CPQ44" i="25"/>
  <c r="CPP44" i="25"/>
  <c r="CPO44" i="25"/>
  <c r="CPN44" i="25"/>
  <c r="CPM44" i="25"/>
  <c r="CPL44" i="25"/>
  <c r="CPK44" i="25"/>
  <c r="CPJ44" i="25"/>
  <c r="CPI44" i="25"/>
  <c r="CPH44" i="25"/>
  <c r="CPG44" i="25"/>
  <c r="CPF44" i="25"/>
  <c r="CPE44" i="25"/>
  <c r="CPD44" i="25"/>
  <c r="CPC44" i="25"/>
  <c r="CPB44" i="25"/>
  <c r="CPA44" i="25"/>
  <c r="COZ44" i="25"/>
  <c r="COY44" i="25"/>
  <c r="COX44" i="25"/>
  <c r="COW44" i="25"/>
  <c r="COV44" i="25"/>
  <c r="COU44" i="25"/>
  <c r="COT44" i="25"/>
  <c r="COS44" i="25"/>
  <c r="COR44" i="25"/>
  <c r="COQ44" i="25"/>
  <c r="COP44" i="25"/>
  <c r="COO44" i="25"/>
  <c r="CON44" i="25"/>
  <c r="COM44" i="25"/>
  <c r="COL44" i="25"/>
  <c r="COK44" i="25"/>
  <c r="COJ44" i="25"/>
  <c r="COI44" i="25"/>
  <c r="COH44" i="25"/>
  <c r="COG44" i="25"/>
  <c r="COF44" i="25"/>
  <c r="COE44" i="25"/>
  <c r="COD44" i="25"/>
  <c r="COC44" i="25"/>
  <c r="COB44" i="25"/>
  <c r="COA44" i="25"/>
  <c r="CNZ44" i="25"/>
  <c r="CNY44" i="25"/>
  <c r="CNX44" i="25"/>
  <c r="CNW44" i="25"/>
  <c r="CNV44" i="25"/>
  <c r="CNU44" i="25"/>
  <c r="CNT44" i="25"/>
  <c r="CNS44" i="25"/>
  <c r="CNR44" i="25"/>
  <c r="CNQ44" i="25"/>
  <c r="CNP44" i="25"/>
  <c r="CNO44" i="25"/>
  <c r="CNN44" i="25"/>
  <c r="CNM44" i="25"/>
  <c r="CNL44" i="25"/>
  <c r="CNK44" i="25"/>
  <c r="CNJ44" i="25"/>
  <c r="CNI44" i="25"/>
  <c r="CNH44" i="25"/>
  <c r="CNG44" i="25"/>
  <c r="CNF44" i="25"/>
  <c r="CNE44" i="25"/>
  <c r="CND44" i="25"/>
  <c r="CNC44" i="25"/>
  <c r="CNB44" i="25"/>
  <c r="CNA44" i="25"/>
  <c r="CMZ44" i="25"/>
  <c r="CMY44" i="25"/>
  <c r="CMX44" i="25"/>
  <c r="CMW44" i="25"/>
  <c r="CMV44" i="25"/>
  <c r="CMU44" i="25"/>
  <c r="CMT44" i="25"/>
  <c r="CMS44" i="25"/>
  <c r="CMR44" i="25"/>
  <c r="CMQ44" i="25"/>
  <c r="CMP44" i="25"/>
  <c r="CMO44" i="25"/>
  <c r="CMN44" i="25"/>
  <c r="CMM44" i="25"/>
  <c r="CML44" i="25"/>
  <c r="CMK44" i="25"/>
  <c r="CMJ44" i="25"/>
  <c r="CMI44" i="25"/>
  <c r="CMH44" i="25"/>
  <c r="CMG44" i="25"/>
  <c r="CMF44" i="25"/>
  <c r="CME44" i="25"/>
  <c r="CMD44" i="25"/>
  <c r="CMC44" i="25"/>
  <c r="CMB44" i="25"/>
  <c r="CMA44" i="25"/>
  <c r="CLZ44" i="25"/>
  <c r="CLY44" i="25"/>
  <c r="CLX44" i="25"/>
  <c r="CLW44" i="25"/>
  <c r="CLV44" i="25"/>
  <c r="CLU44" i="25"/>
  <c r="CLT44" i="25"/>
  <c r="CLS44" i="25"/>
  <c r="CLR44" i="25"/>
  <c r="CLQ44" i="25"/>
  <c r="CLP44" i="25"/>
  <c r="CLO44" i="25"/>
  <c r="CLN44" i="25"/>
  <c r="CLM44" i="25"/>
  <c r="CLL44" i="25"/>
  <c r="CLK44" i="25"/>
  <c r="CLJ44" i="25"/>
  <c r="CLI44" i="25"/>
  <c r="CLH44" i="25"/>
  <c r="CLG44" i="25"/>
  <c r="CLF44" i="25"/>
  <c r="CLE44" i="25"/>
  <c r="CLD44" i="25"/>
  <c r="CLC44" i="25"/>
  <c r="CLB44" i="25"/>
  <c r="CLA44" i="25"/>
  <c r="CKZ44" i="25"/>
  <c r="CKY44" i="25"/>
  <c r="CKX44" i="25"/>
  <c r="CKW44" i="25"/>
  <c r="CKV44" i="25"/>
  <c r="CKU44" i="25"/>
  <c r="CKT44" i="25"/>
  <c r="CKS44" i="25"/>
  <c r="CKR44" i="25"/>
  <c r="CKQ44" i="25"/>
  <c r="CKP44" i="25"/>
  <c r="CKO44" i="25"/>
  <c r="CKN44" i="25"/>
  <c r="CKM44" i="25"/>
  <c r="CKL44" i="25"/>
  <c r="CKK44" i="25"/>
  <c r="CKJ44" i="25"/>
  <c r="CKI44" i="25"/>
  <c r="CKH44" i="25"/>
  <c r="CKG44" i="25"/>
  <c r="CKF44" i="25"/>
  <c r="CKE44" i="25"/>
  <c r="CKD44" i="25"/>
  <c r="CKC44" i="25"/>
  <c r="CKB44" i="25"/>
  <c r="CKA44" i="25"/>
  <c r="CJZ44" i="25"/>
  <c r="CJY44" i="25"/>
  <c r="CJX44" i="25"/>
  <c r="CJW44" i="25"/>
  <c r="CJV44" i="25"/>
  <c r="CJU44" i="25"/>
  <c r="CJT44" i="25"/>
  <c r="CJS44" i="25"/>
  <c r="CJR44" i="25"/>
  <c r="CJQ44" i="25"/>
  <c r="CJP44" i="25"/>
  <c r="CJO44" i="25"/>
  <c r="CJN44" i="25"/>
  <c r="CJM44" i="25"/>
  <c r="CJL44" i="25"/>
  <c r="CJK44" i="25"/>
  <c r="CJJ44" i="25"/>
  <c r="CJI44" i="25"/>
  <c r="CJH44" i="25"/>
  <c r="CJG44" i="25"/>
  <c r="CJF44" i="25"/>
  <c r="CJE44" i="25"/>
  <c r="CJD44" i="25"/>
  <c r="CJC44" i="25"/>
  <c r="CJB44" i="25"/>
  <c r="CJA44" i="25"/>
  <c r="CIZ44" i="25"/>
  <c r="CIY44" i="25"/>
  <c r="CIX44" i="25"/>
  <c r="CIW44" i="25"/>
  <c r="CIV44" i="25"/>
  <c r="CIU44" i="25"/>
  <c r="CIT44" i="25"/>
  <c r="CIS44" i="25"/>
  <c r="CIR44" i="25"/>
  <c r="CIQ44" i="25"/>
  <c r="CIP44" i="25"/>
  <c r="CIO44" i="25"/>
  <c r="CIN44" i="25"/>
  <c r="CIM44" i="25"/>
  <c r="CIL44" i="25"/>
  <c r="CIK44" i="25"/>
  <c r="CIJ44" i="25"/>
  <c r="CII44" i="25"/>
  <c r="CIH44" i="25"/>
  <c r="CIG44" i="25"/>
  <c r="CIF44" i="25"/>
  <c r="CIE44" i="25"/>
  <c r="CID44" i="25"/>
  <c r="CIC44" i="25"/>
  <c r="CIB44" i="25"/>
  <c r="CIA44" i="25"/>
  <c r="CHZ44" i="25"/>
  <c r="CHY44" i="25"/>
  <c r="CHX44" i="25"/>
  <c r="CHW44" i="25"/>
  <c r="CHV44" i="25"/>
  <c r="CHU44" i="25"/>
  <c r="CHT44" i="25"/>
  <c r="CHS44" i="25"/>
  <c r="CHR44" i="25"/>
  <c r="CHQ44" i="25"/>
  <c r="CHP44" i="25"/>
  <c r="CHO44" i="25"/>
  <c r="CHN44" i="25"/>
  <c r="CHM44" i="25"/>
  <c r="CHL44" i="25"/>
  <c r="CHK44" i="25"/>
  <c r="CHJ44" i="25"/>
  <c r="CHI44" i="25"/>
  <c r="CHH44" i="25"/>
  <c r="CHG44" i="25"/>
  <c r="CHF44" i="25"/>
  <c r="CHE44" i="25"/>
  <c r="CHD44" i="25"/>
  <c r="CHC44" i="25"/>
  <c r="CHB44" i="25"/>
  <c r="CHA44" i="25"/>
  <c r="CGZ44" i="25"/>
  <c r="CGY44" i="25"/>
  <c r="CGX44" i="25"/>
  <c r="CGW44" i="25"/>
  <c r="CGV44" i="25"/>
  <c r="CGU44" i="25"/>
  <c r="CGT44" i="25"/>
  <c r="CGS44" i="25"/>
  <c r="CGR44" i="25"/>
  <c r="CGQ44" i="25"/>
  <c r="CGP44" i="25"/>
  <c r="CGO44" i="25"/>
  <c r="CGN44" i="25"/>
  <c r="CGM44" i="25"/>
  <c r="CGL44" i="25"/>
  <c r="CGK44" i="25"/>
  <c r="CGJ44" i="25"/>
  <c r="CGI44" i="25"/>
  <c r="CGH44" i="25"/>
  <c r="CGG44" i="25"/>
  <c r="CGF44" i="25"/>
  <c r="CGE44" i="25"/>
  <c r="CGD44" i="25"/>
  <c r="CGC44" i="25"/>
  <c r="CGB44" i="25"/>
  <c r="CGA44" i="25"/>
  <c r="CFZ44" i="25"/>
  <c r="CFY44" i="25"/>
  <c r="CFX44" i="25"/>
  <c r="CFW44" i="25"/>
  <c r="CFV44" i="25"/>
  <c r="CFU44" i="25"/>
  <c r="CFT44" i="25"/>
  <c r="CFS44" i="25"/>
  <c r="CFR44" i="25"/>
  <c r="CFQ44" i="25"/>
  <c r="CFP44" i="25"/>
  <c r="CFO44" i="25"/>
  <c r="CFN44" i="25"/>
  <c r="CFM44" i="25"/>
  <c r="CFL44" i="25"/>
  <c r="CFK44" i="25"/>
  <c r="CFJ44" i="25"/>
  <c r="CFI44" i="25"/>
  <c r="CFH44" i="25"/>
  <c r="CFG44" i="25"/>
  <c r="CFF44" i="25"/>
  <c r="CFE44" i="25"/>
  <c r="CFD44" i="25"/>
  <c r="CFC44" i="25"/>
  <c r="CFB44" i="25"/>
  <c r="CFA44" i="25"/>
  <c r="CEZ44" i="25"/>
  <c r="CEY44" i="25"/>
  <c r="CEX44" i="25"/>
  <c r="CEW44" i="25"/>
  <c r="CEV44" i="25"/>
  <c r="CEU44" i="25"/>
  <c r="CET44" i="25"/>
  <c r="CES44" i="25"/>
  <c r="CER44" i="25"/>
  <c r="CEQ44" i="25"/>
  <c r="CEP44" i="25"/>
  <c r="CEO44" i="25"/>
  <c r="CEN44" i="25"/>
  <c r="CEM44" i="25"/>
  <c r="CEL44" i="25"/>
  <c r="CEK44" i="25"/>
  <c r="CEJ44" i="25"/>
  <c r="CEI44" i="25"/>
  <c r="CEH44" i="25"/>
  <c r="CEG44" i="25"/>
  <c r="CEF44" i="25"/>
  <c r="CEE44" i="25"/>
  <c r="CED44" i="25"/>
  <c r="CEC44" i="25"/>
  <c r="CEB44" i="25"/>
  <c r="CEA44" i="25"/>
  <c r="CDZ44" i="25"/>
  <c r="CDY44" i="25"/>
  <c r="CDX44" i="25"/>
  <c r="CDW44" i="25"/>
  <c r="CDV44" i="25"/>
  <c r="CDU44" i="25"/>
  <c r="CDT44" i="25"/>
  <c r="CDS44" i="25"/>
  <c r="CDR44" i="25"/>
  <c r="CDQ44" i="25"/>
  <c r="CDP44" i="25"/>
  <c r="CDO44" i="25"/>
  <c r="CDN44" i="25"/>
  <c r="CDM44" i="25"/>
  <c r="CDL44" i="25"/>
  <c r="CDK44" i="25"/>
  <c r="CDJ44" i="25"/>
  <c r="CDI44" i="25"/>
  <c r="CDH44" i="25"/>
  <c r="CDG44" i="25"/>
  <c r="CDF44" i="25"/>
  <c r="CDE44" i="25"/>
  <c r="CDD44" i="25"/>
  <c r="CDC44" i="25"/>
  <c r="CDB44" i="25"/>
  <c r="CDA44" i="25"/>
  <c r="CCZ44" i="25"/>
  <c r="CCY44" i="25"/>
  <c r="CCX44" i="25"/>
  <c r="CCW44" i="25"/>
  <c r="CCV44" i="25"/>
  <c r="CCU44" i="25"/>
  <c r="CCT44" i="25"/>
  <c r="CCS44" i="25"/>
  <c r="CCR44" i="25"/>
  <c r="CCQ44" i="25"/>
  <c r="CCP44" i="25"/>
  <c r="CCO44" i="25"/>
  <c r="CCN44" i="25"/>
  <c r="CCM44" i="25"/>
  <c r="CCL44" i="25"/>
  <c r="CCK44" i="25"/>
  <c r="CCJ44" i="25"/>
  <c r="CCI44" i="25"/>
  <c r="CCH44" i="25"/>
  <c r="CCG44" i="25"/>
  <c r="CCF44" i="25"/>
  <c r="CCE44" i="25"/>
  <c r="CCD44" i="25"/>
  <c r="CCC44" i="25"/>
  <c r="CCB44" i="25"/>
  <c r="CCA44" i="25"/>
  <c r="CBZ44" i="25"/>
  <c r="CBY44" i="25"/>
  <c r="CBX44" i="25"/>
  <c r="CBW44" i="25"/>
  <c r="CBV44" i="25"/>
  <c r="CBU44" i="25"/>
  <c r="CBT44" i="25"/>
  <c r="CBS44" i="25"/>
  <c r="CBR44" i="25"/>
  <c r="CBQ44" i="25"/>
  <c r="CBP44" i="25"/>
  <c r="CBO44" i="25"/>
  <c r="CBN44" i="25"/>
  <c r="CBM44" i="25"/>
  <c r="CBL44" i="25"/>
  <c r="CBK44" i="25"/>
  <c r="CBJ44" i="25"/>
  <c r="CBI44" i="25"/>
  <c r="CBH44" i="25"/>
  <c r="CBG44" i="25"/>
  <c r="CBF44" i="25"/>
  <c r="CBE44" i="25"/>
  <c r="CBD44" i="25"/>
  <c r="CBC44" i="25"/>
  <c r="CBB44" i="25"/>
  <c r="CBA44" i="25"/>
  <c r="CAZ44" i="25"/>
  <c r="CAY44" i="25"/>
  <c r="CAX44" i="25"/>
  <c r="CAW44" i="25"/>
  <c r="CAV44" i="25"/>
  <c r="CAU44" i="25"/>
  <c r="CAT44" i="25"/>
  <c r="CAS44" i="25"/>
  <c r="CAR44" i="25"/>
  <c r="CAQ44" i="25"/>
  <c r="CAP44" i="25"/>
  <c r="CAO44" i="25"/>
  <c r="CAN44" i="25"/>
  <c r="CAM44" i="25"/>
  <c r="CAL44" i="25"/>
  <c r="CAK44" i="25"/>
  <c r="CAJ44" i="25"/>
  <c r="CAI44" i="25"/>
  <c r="CAH44" i="25"/>
  <c r="CAG44" i="25"/>
  <c r="CAF44" i="25"/>
  <c r="CAE44" i="25"/>
  <c r="CAD44" i="25"/>
  <c r="CAC44" i="25"/>
  <c r="CAB44" i="25"/>
  <c r="CAA44" i="25"/>
  <c r="BZZ44" i="25"/>
  <c r="BZY44" i="25"/>
  <c r="BZX44" i="25"/>
  <c r="BZW44" i="25"/>
  <c r="BZV44" i="25"/>
  <c r="BZU44" i="25"/>
  <c r="BZT44" i="25"/>
  <c r="BZS44" i="25"/>
  <c r="BZR44" i="25"/>
  <c r="BZQ44" i="25"/>
  <c r="BZP44" i="25"/>
  <c r="BZO44" i="25"/>
  <c r="BZN44" i="25"/>
  <c r="BZM44" i="25"/>
  <c r="BZL44" i="25"/>
  <c r="BZK44" i="25"/>
  <c r="BZJ44" i="25"/>
  <c r="BZI44" i="25"/>
  <c r="BZH44" i="25"/>
  <c r="BZG44" i="25"/>
  <c r="BZF44" i="25"/>
  <c r="BZE44" i="25"/>
  <c r="BZD44" i="25"/>
  <c r="BZC44" i="25"/>
  <c r="BZB44" i="25"/>
  <c r="BZA44" i="25"/>
  <c r="BYZ44" i="25"/>
  <c r="BYY44" i="25"/>
  <c r="BYX44" i="25"/>
  <c r="BYW44" i="25"/>
  <c r="BYV44" i="25"/>
  <c r="BYU44" i="25"/>
  <c r="BYT44" i="25"/>
  <c r="BYS44" i="25"/>
  <c r="BYR44" i="25"/>
  <c r="BYQ44" i="25"/>
  <c r="BYP44" i="25"/>
  <c r="BYO44" i="25"/>
  <c r="BYN44" i="25"/>
  <c r="BYM44" i="25"/>
  <c r="BYL44" i="25"/>
  <c r="BYK44" i="25"/>
  <c r="BYJ44" i="25"/>
  <c r="BYI44" i="25"/>
  <c r="BYH44" i="25"/>
  <c r="BYG44" i="25"/>
  <c r="BYF44" i="25"/>
  <c r="BYE44" i="25"/>
  <c r="BYD44" i="25"/>
  <c r="BYC44" i="25"/>
  <c r="BYB44" i="25"/>
  <c r="BYA44" i="25"/>
  <c r="BXZ44" i="25"/>
  <c r="BXY44" i="25"/>
  <c r="BXX44" i="25"/>
  <c r="BXW44" i="25"/>
  <c r="BXV44" i="25"/>
  <c r="BXU44" i="25"/>
  <c r="BXT44" i="25"/>
  <c r="BXS44" i="25"/>
  <c r="BXR44" i="25"/>
  <c r="BXQ44" i="25"/>
  <c r="BXP44" i="25"/>
  <c r="BXO44" i="25"/>
  <c r="BXN44" i="25"/>
  <c r="BXM44" i="25"/>
  <c r="BXL44" i="25"/>
  <c r="BXK44" i="25"/>
  <c r="BXJ44" i="25"/>
  <c r="BXI44" i="25"/>
  <c r="BXH44" i="25"/>
  <c r="BXG44" i="25"/>
  <c r="BXF44" i="25"/>
  <c r="BXE44" i="25"/>
  <c r="BXD44" i="25"/>
  <c r="BXC44" i="25"/>
  <c r="BXB44" i="25"/>
  <c r="BXA44" i="25"/>
  <c r="BWZ44" i="25"/>
  <c r="BWY44" i="25"/>
  <c r="BWX44" i="25"/>
  <c r="BWW44" i="25"/>
  <c r="BWV44" i="25"/>
  <c r="BWU44" i="25"/>
  <c r="BWT44" i="25"/>
  <c r="BWS44" i="25"/>
  <c r="BWR44" i="25"/>
  <c r="BWQ44" i="25"/>
  <c r="BWP44" i="25"/>
  <c r="BWO44" i="25"/>
  <c r="BWN44" i="25"/>
  <c r="BWM44" i="25"/>
  <c r="BWL44" i="25"/>
  <c r="BWK44" i="25"/>
  <c r="BWJ44" i="25"/>
  <c r="BWI44" i="25"/>
  <c r="BWH44" i="25"/>
  <c r="BWG44" i="25"/>
  <c r="BWF44" i="25"/>
  <c r="BWE44" i="25"/>
  <c r="BWD44" i="25"/>
  <c r="BWC44" i="25"/>
  <c r="BWB44" i="25"/>
  <c r="BWA44" i="25"/>
  <c r="BVZ44" i="25"/>
  <c r="BVY44" i="25"/>
  <c r="BVX44" i="25"/>
  <c r="BVW44" i="25"/>
  <c r="BVV44" i="25"/>
  <c r="BVU44" i="25"/>
  <c r="BVT44" i="25"/>
  <c r="BVS44" i="25"/>
  <c r="BVR44" i="25"/>
  <c r="BVQ44" i="25"/>
  <c r="BVP44" i="25"/>
  <c r="BVO44" i="25"/>
  <c r="BVN44" i="25"/>
  <c r="BVM44" i="25"/>
  <c r="BVL44" i="25"/>
  <c r="BVK44" i="25"/>
  <c r="BVJ44" i="25"/>
  <c r="BVI44" i="25"/>
  <c r="BVH44" i="25"/>
  <c r="BVG44" i="25"/>
  <c r="BVF44" i="25"/>
  <c r="BVE44" i="25"/>
  <c r="BVD44" i="25"/>
  <c r="BVC44" i="25"/>
  <c r="BVB44" i="25"/>
  <c r="BVA44" i="25"/>
  <c r="BUZ44" i="25"/>
  <c r="BUY44" i="25"/>
  <c r="BUX44" i="25"/>
  <c r="BUW44" i="25"/>
  <c r="BUV44" i="25"/>
  <c r="BUU44" i="25"/>
  <c r="BUT44" i="25"/>
  <c r="BUS44" i="25"/>
  <c r="BUR44" i="25"/>
  <c r="BUQ44" i="25"/>
  <c r="BUP44" i="25"/>
  <c r="BUO44" i="25"/>
  <c r="BUN44" i="25"/>
  <c r="BUM44" i="25"/>
  <c r="BUL44" i="25"/>
  <c r="BUK44" i="25"/>
  <c r="BUJ44" i="25"/>
  <c r="BUI44" i="25"/>
  <c r="BUH44" i="25"/>
  <c r="BUG44" i="25"/>
  <c r="BUF44" i="25"/>
  <c r="BUE44" i="25"/>
  <c r="BUD44" i="25"/>
  <c r="BUC44" i="25"/>
  <c r="BUB44" i="25"/>
  <c r="BUA44" i="25"/>
  <c r="BTZ44" i="25"/>
  <c r="BTY44" i="25"/>
  <c r="BTX44" i="25"/>
  <c r="BTW44" i="25"/>
  <c r="BTV44" i="25"/>
  <c r="BTU44" i="25"/>
  <c r="BTT44" i="25"/>
  <c r="BTS44" i="25"/>
  <c r="BTR44" i="25"/>
  <c r="BTQ44" i="25"/>
  <c r="BTP44" i="25"/>
  <c r="BTO44" i="25"/>
  <c r="BTN44" i="25"/>
  <c r="BTM44" i="25"/>
  <c r="BTL44" i="25"/>
  <c r="BTK44" i="25"/>
  <c r="BTJ44" i="25"/>
  <c r="BTI44" i="25"/>
  <c r="BTH44" i="25"/>
  <c r="BTG44" i="25"/>
  <c r="BTF44" i="25"/>
  <c r="BTE44" i="25"/>
  <c r="BTD44" i="25"/>
  <c r="BTC44" i="25"/>
  <c r="BTB44" i="25"/>
  <c r="BTA44" i="25"/>
  <c r="BSZ44" i="25"/>
  <c r="BSY44" i="25"/>
  <c r="BSX44" i="25"/>
  <c r="BSW44" i="25"/>
  <c r="BSV44" i="25"/>
  <c r="BSU44" i="25"/>
  <c r="BST44" i="25"/>
  <c r="BSS44" i="25"/>
  <c r="BSR44" i="25"/>
  <c r="BSQ44" i="25"/>
  <c r="BSP44" i="25"/>
  <c r="BSO44" i="25"/>
  <c r="BSN44" i="25"/>
  <c r="BSM44" i="25"/>
  <c r="BSL44" i="25"/>
  <c r="BSK44" i="25"/>
  <c r="BSJ44" i="25"/>
  <c r="BSI44" i="25"/>
  <c r="BSH44" i="25"/>
  <c r="BSG44" i="25"/>
  <c r="BSF44" i="25"/>
  <c r="BSE44" i="25"/>
  <c r="BSD44" i="25"/>
  <c r="BSC44" i="25"/>
  <c r="BSB44" i="25"/>
  <c r="BSA44" i="25"/>
  <c r="BRZ44" i="25"/>
  <c r="BRY44" i="25"/>
  <c r="BRX44" i="25"/>
  <c r="BRW44" i="25"/>
  <c r="BRV44" i="25"/>
  <c r="BRU44" i="25"/>
  <c r="BRT44" i="25"/>
  <c r="BRS44" i="25"/>
  <c r="BRR44" i="25"/>
  <c r="BRQ44" i="25"/>
  <c r="BRP44" i="25"/>
  <c r="BRO44" i="25"/>
  <c r="BRN44" i="25"/>
  <c r="BRM44" i="25"/>
  <c r="BRL44" i="25"/>
  <c r="BRK44" i="25"/>
  <c r="BRJ44" i="25"/>
  <c r="BRI44" i="25"/>
  <c r="BRH44" i="25"/>
  <c r="BRG44" i="25"/>
  <c r="BRF44" i="25"/>
  <c r="BRE44" i="25"/>
  <c r="BRD44" i="25"/>
  <c r="BRC44" i="25"/>
  <c r="BRB44" i="25"/>
  <c r="BRA44" i="25"/>
  <c r="BQZ44" i="25"/>
  <c r="BQY44" i="25"/>
  <c r="BQX44" i="25"/>
  <c r="BQW44" i="25"/>
  <c r="BQV44" i="25"/>
  <c r="BQU44" i="25"/>
  <c r="BQT44" i="25"/>
  <c r="BQS44" i="25"/>
  <c r="BQR44" i="25"/>
  <c r="BQQ44" i="25"/>
  <c r="BQP44" i="25"/>
  <c r="BQO44" i="25"/>
  <c r="BQN44" i="25"/>
  <c r="BQM44" i="25"/>
  <c r="BQL44" i="25"/>
  <c r="BQK44" i="25"/>
  <c r="BQJ44" i="25"/>
  <c r="BQI44" i="25"/>
  <c r="BQH44" i="25"/>
  <c r="BQG44" i="25"/>
  <c r="BQF44" i="25"/>
  <c r="BQE44" i="25"/>
  <c r="BQD44" i="25"/>
  <c r="BQC44" i="25"/>
  <c r="BQB44" i="25"/>
  <c r="BQA44" i="25"/>
  <c r="BPZ44" i="25"/>
  <c r="BPY44" i="25"/>
  <c r="BPX44" i="25"/>
  <c r="BPW44" i="25"/>
  <c r="BPV44" i="25"/>
  <c r="BPU44" i="25"/>
  <c r="BPT44" i="25"/>
  <c r="BPS44" i="25"/>
  <c r="BPR44" i="25"/>
  <c r="BPQ44" i="25"/>
  <c r="BPP44" i="25"/>
  <c r="BPO44" i="25"/>
  <c r="BPN44" i="25"/>
  <c r="BPM44" i="25"/>
  <c r="BPL44" i="25"/>
  <c r="BPK44" i="25"/>
  <c r="BPJ44" i="25"/>
  <c r="BPI44" i="25"/>
  <c r="BPH44" i="25"/>
  <c r="BPG44" i="25"/>
  <c r="BPF44" i="25"/>
  <c r="BPE44" i="25"/>
  <c r="BPD44" i="25"/>
  <c r="BPC44" i="25"/>
  <c r="BPB44" i="25"/>
  <c r="BPA44" i="25"/>
  <c r="BOZ44" i="25"/>
  <c r="BOY44" i="25"/>
  <c r="BOX44" i="25"/>
  <c r="BOW44" i="25"/>
  <c r="BOV44" i="25"/>
  <c r="BOU44" i="25"/>
  <c r="BOT44" i="25"/>
  <c r="BOS44" i="25"/>
  <c r="BOR44" i="25"/>
  <c r="BOQ44" i="25"/>
  <c r="BOP44" i="25"/>
  <c r="BOO44" i="25"/>
  <c r="BON44" i="25"/>
  <c r="BOM44" i="25"/>
  <c r="BOL44" i="25"/>
  <c r="BOK44" i="25"/>
  <c r="BOJ44" i="25"/>
  <c r="BOI44" i="25"/>
  <c r="BOH44" i="25"/>
  <c r="BOG44" i="25"/>
  <c r="BOF44" i="25"/>
  <c r="BOE44" i="25"/>
  <c r="BOD44" i="25"/>
  <c r="BOC44" i="25"/>
  <c r="BOB44" i="25"/>
  <c r="BOA44" i="25"/>
  <c r="BNZ44" i="25"/>
  <c r="BNY44" i="25"/>
  <c r="BNX44" i="25"/>
  <c r="BNW44" i="25"/>
  <c r="BNV44" i="25"/>
  <c r="BNU44" i="25"/>
  <c r="BNT44" i="25"/>
  <c r="BNS44" i="25"/>
  <c r="BNR44" i="25"/>
  <c r="BNQ44" i="25"/>
  <c r="BNP44" i="25"/>
  <c r="BNO44" i="25"/>
  <c r="BNN44" i="25"/>
  <c r="BNM44" i="25"/>
  <c r="BNL44" i="25"/>
  <c r="BNK44" i="25"/>
  <c r="BNJ44" i="25"/>
  <c r="BNI44" i="25"/>
  <c r="BNH44" i="25"/>
  <c r="BNG44" i="25"/>
  <c r="BNF44" i="25"/>
  <c r="BNE44" i="25"/>
  <c r="BND44" i="25"/>
  <c r="BNC44" i="25"/>
  <c r="BNB44" i="25"/>
  <c r="BNA44" i="25"/>
  <c r="BMZ44" i="25"/>
  <c r="BMY44" i="25"/>
  <c r="BMX44" i="25"/>
  <c r="BMW44" i="25"/>
  <c r="BMV44" i="25"/>
  <c r="BMU44" i="25"/>
  <c r="BMT44" i="25"/>
  <c r="BMS44" i="25"/>
  <c r="BMR44" i="25"/>
  <c r="BMQ44" i="25"/>
  <c r="BMP44" i="25"/>
  <c r="BMO44" i="25"/>
  <c r="BMN44" i="25"/>
  <c r="BMM44" i="25"/>
  <c r="BML44" i="25"/>
  <c r="BMK44" i="25"/>
  <c r="BMJ44" i="25"/>
  <c r="BMI44" i="25"/>
  <c r="BMH44" i="25"/>
  <c r="BMG44" i="25"/>
  <c r="BMF44" i="25"/>
  <c r="BME44" i="25"/>
  <c r="BMD44" i="25"/>
  <c r="BMC44" i="25"/>
  <c r="BMB44" i="25"/>
  <c r="BMA44" i="25"/>
  <c r="BLZ44" i="25"/>
  <c r="BLY44" i="25"/>
  <c r="BLX44" i="25"/>
  <c r="BLW44" i="25"/>
  <c r="BLV44" i="25"/>
  <c r="BLU44" i="25"/>
  <c r="BLT44" i="25"/>
  <c r="BLS44" i="25"/>
  <c r="BLR44" i="25"/>
  <c r="BLQ44" i="25"/>
  <c r="BLP44" i="25"/>
  <c r="BLO44" i="25"/>
  <c r="BLN44" i="25"/>
  <c r="BLM44" i="25"/>
  <c r="BLL44" i="25"/>
  <c r="BLK44" i="25"/>
  <c r="BLJ44" i="25"/>
  <c r="BLI44" i="25"/>
  <c r="BLH44" i="25"/>
  <c r="BLG44" i="25"/>
  <c r="BLF44" i="25"/>
  <c r="BLE44" i="25"/>
  <c r="BLD44" i="25"/>
  <c r="BLC44" i="25"/>
  <c r="BLB44" i="25"/>
  <c r="BLA44" i="25"/>
  <c r="BKZ44" i="25"/>
  <c r="BKY44" i="25"/>
  <c r="BKX44" i="25"/>
  <c r="BKW44" i="25"/>
  <c r="BKV44" i="25"/>
  <c r="BKU44" i="25"/>
  <c r="BKT44" i="25"/>
  <c r="BKS44" i="25"/>
  <c r="BKR44" i="25"/>
  <c r="BKQ44" i="25"/>
  <c r="BKP44" i="25"/>
  <c r="BKO44" i="25"/>
  <c r="BKN44" i="25"/>
  <c r="BKM44" i="25"/>
  <c r="BKL44" i="25"/>
  <c r="BKK44" i="25"/>
  <c r="BKJ44" i="25"/>
  <c r="BKI44" i="25"/>
  <c r="BKH44" i="25"/>
  <c r="BKG44" i="25"/>
  <c r="BKF44" i="25"/>
  <c r="BKE44" i="25"/>
  <c r="BKD44" i="25"/>
  <c r="BKC44" i="25"/>
  <c r="BKB44" i="25"/>
  <c r="BKA44" i="25"/>
  <c r="BJZ44" i="25"/>
  <c r="BJY44" i="25"/>
  <c r="BJX44" i="25"/>
  <c r="BJW44" i="25"/>
  <c r="BJV44" i="25"/>
  <c r="BJU44" i="25"/>
  <c r="BJT44" i="25"/>
  <c r="BJS44" i="25"/>
  <c r="BJR44" i="25"/>
  <c r="BJQ44" i="25"/>
  <c r="BJP44" i="25"/>
  <c r="BJO44" i="25"/>
  <c r="BJN44" i="25"/>
  <c r="BJM44" i="25"/>
  <c r="BJL44" i="25"/>
  <c r="BJK44" i="25"/>
  <c r="BJJ44" i="25"/>
  <c r="BJI44" i="25"/>
  <c r="BJH44" i="25"/>
  <c r="BJG44" i="25"/>
  <c r="BJF44" i="25"/>
  <c r="BJE44" i="25"/>
  <c r="BJD44" i="25"/>
  <c r="BJC44" i="25"/>
  <c r="BJB44" i="25"/>
  <c r="BJA44" i="25"/>
  <c r="BIZ44" i="25"/>
  <c r="BIY44" i="25"/>
  <c r="BIX44" i="25"/>
  <c r="BIW44" i="25"/>
  <c r="BIV44" i="25"/>
  <c r="BIU44" i="25"/>
  <c r="BIT44" i="25"/>
  <c r="BIS44" i="25"/>
  <c r="BIR44" i="25"/>
  <c r="BIQ44" i="25"/>
  <c r="BIP44" i="25"/>
  <c r="BIO44" i="25"/>
  <c r="BIN44" i="25"/>
  <c r="BIM44" i="25"/>
  <c r="BIL44" i="25"/>
  <c r="BIK44" i="25"/>
  <c r="BIJ44" i="25"/>
  <c r="BII44" i="25"/>
  <c r="BIH44" i="25"/>
  <c r="BIG44" i="25"/>
  <c r="BIF44" i="25"/>
  <c r="BIE44" i="25"/>
  <c r="BID44" i="25"/>
  <c r="BIC44" i="25"/>
  <c r="BIB44" i="25"/>
  <c r="BIA44" i="25"/>
  <c r="BHZ44" i="25"/>
  <c r="BHY44" i="25"/>
  <c r="BHX44" i="25"/>
  <c r="BHW44" i="25"/>
  <c r="BHV44" i="25"/>
  <c r="BHU44" i="25"/>
  <c r="BHT44" i="25"/>
  <c r="BHS44" i="25"/>
  <c r="BHR44" i="25"/>
  <c r="BHQ44" i="25"/>
  <c r="BHP44" i="25"/>
  <c r="BHO44" i="25"/>
  <c r="BHN44" i="25"/>
  <c r="BHM44" i="25"/>
  <c r="BHL44" i="25"/>
  <c r="BHK44" i="25"/>
  <c r="BHJ44" i="25"/>
  <c r="BHI44" i="25"/>
  <c r="BHH44" i="25"/>
  <c r="BHG44" i="25"/>
  <c r="BHF44" i="25"/>
  <c r="BHE44" i="25"/>
  <c r="BHD44" i="25"/>
  <c r="BHC44" i="25"/>
  <c r="BHB44" i="25"/>
  <c r="BHA44" i="25"/>
  <c r="BGZ44" i="25"/>
  <c r="BGY44" i="25"/>
  <c r="BGX44" i="25"/>
  <c r="BGW44" i="25"/>
  <c r="BGV44" i="25"/>
  <c r="BGU44" i="25"/>
  <c r="BGT44" i="25"/>
  <c r="BGS44" i="25"/>
  <c r="BGR44" i="25"/>
  <c r="BGQ44" i="25"/>
  <c r="BGP44" i="25"/>
  <c r="BGO44" i="25"/>
  <c r="BGN44" i="25"/>
  <c r="BGM44" i="25"/>
  <c r="BGL44" i="25"/>
  <c r="BGK44" i="25"/>
  <c r="BGJ44" i="25"/>
  <c r="BGI44" i="25"/>
  <c r="BGH44" i="25"/>
  <c r="BGG44" i="25"/>
  <c r="BGF44" i="25"/>
  <c r="BGE44" i="25"/>
  <c r="BGD44" i="25"/>
  <c r="BGC44" i="25"/>
  <c r="BGB44" i="25"/>
  <c r="BGA44" i="25"/>
  <c r="BFZ44" i="25"/>
  <c r="BFY44" i="25"/>
  <c r="BFX44" i="25"/>
  <c r="BFW44" i="25"/>
  <c r="BFV44" i="25"/>
  <c r="BFU44" i="25"/>
  <c r="BFT44" i="25"/>
  <c r="BFS44" i="25"/>
  <c r="BFR44" i="25"/>
  <c r="BFQ44" i="25"/>
  <c r="BFP44" i="25"/>
  <c r="BFO44" i="25"/>
  <c r="BFN44" i="25"/>
  <c r="BFM44" i="25"/>
  <c r="BFL44" i="25"/>
  <c r="BFK44" i="25"/>
  <c r="BFJ44" i="25"/>
  <c r="BFI44" i="25"/>
  <c r="BFH44" i="25"/>
  <c r="BFG44" i="25"/>
  <c r="BFF44" i="25"/>
  <c r="BFE44" i="25"/>
  <c r="BFD44" i="25"/>
  <c r="BFC44" i="25"/>
  <c r="BFB44" i="25"/>
  <c r="BFA44" i="25"/>
  <c r="BEZ44" i="25"/>
  <c r="BEY44" i="25"/>
  <c r="BEX44" i="25"/>
  <c r="BEW44" i="25"/>
  <c r="BEV44" i="25"/>
  <c r="BEU44" i="25"/>
  <c r="BET44" i="25"/>
  <c r="BES44" i="25"/>
  <c r="BER44" i="25"/>
  <c r="BEQ44" i="25"/>
  <c r="BEP44" i="25"/>
  <c r="BEO44" i="25"/>
  <c r="BEN44" i="25"/>
  <c r="BEM44" i="25"/>
  <c r="BEL44" i="25"/>
  <c r="BEK44" i="25"/>
  <c r="BEJ44" i="25"/>
  <c r="BEI44" i="25"/>
  <c r="BEH44" i="25"/>
  <c r="BEG44" i="25"/>
  <c r="BEF44" i="25"/>
  <c r="BEE44" i="25"/>
  <c r="BED44" i="25"/>
  <c r="BEC44" i="25"/>
  <c r="BEB44" i="25"/>
  <c r="BEA44" i="25"/>
  <c r="BDZ44" i="25"/>
  <c r="BDY44" i="25"/>
  <c r="BDX44" i="25"/>
  <c r="BDW44" i="25"/>
  <c r="BDV44" i="25"/>
  <c r="BDU44" i="25"/>
  <c r="BDT44" i="25"/>
  <c r="BDS44" i="25"/>
  <c r="BDR44" i="25"/>
  <c r="BDQ44" i="25"/>
  <c r="BDP44" i="25"/>
  <c r="BDO44" i="25"/>
  <c r="BDN44" i="25"/>
  <c r="BDM44" i="25"/>
  <c r="BDL44" i="25"/>
  <c r="BDK44" i="25"/>
  <c r="BDJ44" i="25"/>
  <c r="BDI44" i="25"/>
  <c r="BDH44" i="25"/>
  <c r="BDG44" i="25"/>
  <c r="BDF44" i="25"/>
  <c r="BDE44" i="25"/>
  <c r="BDD44" i="25"/>
  <c r="BDC44" i="25"/>
  <c r="BDB44" i="25"/>
  <c r="BDA44" i="25"/>
  <c r="BCZ44" i="25"/>
  <c r="BCY44" i="25"/>
  <c r="BCX44" i="25"/>
  <c r="BCW44" i="25"/>
  <c r="BCV44" i="25"/>
  <c r="BCU44" i="25"/>
  <c r="BCT44" i="25"/>
  <c r="BCS44" i="25"/>
  <c r="BCR44" i="25"/>
  <c r="BCQ44" i="25"/>
  <c r="BCP44" i="25"/>
  <c r="BCO44" i="25"/>
  <c r="BCN44" i="25"/>
  <c r="BCM44" i="25"/>
  <c r="BCL44" i="25"/>
  <c r="BCK44" i="25"/>
  <c r="BCJ44" i="25"/>
  <c r="BCI44" i="25"/>
  <c r="BCH44" i="25"/>
  <c r="BCG44" i="25"/>
  <c r="BCF44" i="25"/>
  <c r="BCE44" i="25"/>
  <c r="BCD44" i="25"/>
  <c r="BCC44" i="25"/>
  <c r="BCB44" i="25"/>
  <c r="BCA44" i="25"/>
  <c r="BBZ44" i="25"/>
  <c r="BBY44" i="25"/>
  <c r="BBX44" i="25"/>
  <c r="BBW44" i="25"/>
  <c r="BBV44" i="25"/>
  <c r="BBU44" i="25"/>
  <c r="BBT44" i="25"/>
  <c r="BBS44" i="25"/>
  <c r="BBR44" i="25"/>
  <c r="BBQ44" i="25"/>
  <c r="BBP44" i="25"/>
  <c r="BBO44" i="25"/>
  <c r="BBN44" i="25"/>
  <c r="BBM44" i="25"/>
  <c r="BBL44" i="25"/>
  <c r="BBK44" i="25"/>
  <c r="BBJ44" i="25"/>
  <c r="BBI44" i="25"/>
  <c r="BBH44" i="25"/>
  <c r="BBG44" i="25"/>
  <c r="BBF44" i="25"/>
  <c r="BBE44" i="25"/>
  <c r="BBD44" i="25"/>
  <c r="BBC44" i="25"/>
  <c r="BBB44" i="25"/>
  <c r="BBA44" i="25"/>
  <c r="BAZ44" i="25"/>
  <c r="BAY44" i="25"/>
  <c r="BAX44" i="25"/>
  <c r="BAW44" i="25"/>
  <c r="BAV44" i="25"/>
  <c r="BAU44" i="25"/>
  <c r="BAT44" i="25"/>
  <c r="BAS44" i="25"/>
  <c r="BAR44" i="25"/>
  <c r="BAQ44" i="25"/>
  <c r="BAP44" i="25"/>
  <c r="BAO44" i="25"/>
  <c r="BAN44" i="25"/>
  <c r="BAM44" i="25"/>
  <c r="BAL44" i="25"/>
  <c r="BAK44" i="25"/>
  <c r="BAJ44" i="25"/>
  <c r="BAI44" i="25"/>
  <c r="BAH44" i="25"/>
  <c r="BAG44" i="25"/>
  <c r="BAF44" i="25"/>
  <c r="BAE44" i="25"/>
  <c r="BAD44" i="25"/>
  <c r="BAC44" i="25"/>
  <c r="BAB44" i="25"/>
  <c r="BAA44" i="25"/>
  <c r="AZZ44" i="25"/>
  <c r="AZY44" i="25"/>
  <c r="AZX44" i="25"/>
  <c r="AZW44" i="25"/>
  <c r="AZV44" i="25"/>
  <c r="AZU44" i="25"/>
  <c r="AZT44" i="25"/>
  <c r="AZS44" i="25"/>
  <c r="AZR44" i="25"/>
  <c r="AZQ44" i="25"/>
  <c r="AZP44" i="25"/>
  <c r="AZO44" i="25"/>
  <c r="AZN44" i="25"/>
  <c r="AZM44" i="25"/>
  <c r="AZL44" i="25"/>
  <c r="AZK44" i="25"/>
  <c r="AZJ44" i="25"/>
  <c r="AZI44" i="25"/>
  <c r="AZH44" i="25"/>
  <c r="AZG44" i="25"/>
  <c r="AZF44" i="25"/>
  <c r="AZE44" i="25"/>
  <c r="AZD44" i="25"/>
  <c r="AZC44" i="25"/>
  <c r="AZB44" i="25"/>
  <c r="AZA44" i="25"/>
  <c r="AYZ44" i="25"/>
  <c r="AYY44" i="25"/>
  <c r="AYX44" i="25"/>
  <c r="AYW44" i="25"/>
  <c r="AYV44" i="25"/>
  <c r="AYU44" i="25"/>
  <c r="AYT44" i="25"/>
  <c r="AYS44" i="25"/>
  <c r="AYR44" i="25"/>
  <c r="AYQ44" i="25"/>
  <c r="AYP44" i="25"/>
  <c r="AYO44" i="25"/>
  <c r="AYN44" i="25"/>
  <c r="AYM44" i="25"/>
  <c r="AYL44" i="25"/>
  <c r="AYK44" i="25"/>
  <c r="AYJ44" i="25"/>
  <c r="AYI44" i="25"/>
  <c r="AYH44" i="25"/>
  <c r="AYG44" i="25"/>
  <c r="AYF44" i="25"/>
  <c r="AYE44" i="25"/>
  <c r="AYD44" i="25"/>
  <c r="AYC44" i="25"/>
  <c r="AYB44" i="25"/>
  <c r="AYA44" i="25"/>
  <c r="AXZ44" i="25"/>
  <c r="AXY44" i="25"/>
  <c r="AXX44" i="25"/>
  <c r="AXW44" i="25"/>
  <c r="AXV44" i="25"/>
  <c r="AXU44" i="25"/>
  <c r="AXT44" i="25"/>
  <c r="AXS44" i="25"/>
  <c r="AXR44" i="25"/>
  <c r="AXQ44" i="25"/>
  <c r="AXP44" i="25"/>
  <c r="AXO44" i="25"/>
  <c r="AXN44" i="25"/>
  <c r="AXM44" i="25"/>
  <c r="AXL44" i="25"/>
  <c r="AXK44" i="25"/>
  <c r="AXJ44" i="25"/>
  <c r="AXI44" i="25"/>
  <c r="AXH44" i="25"/>
  <c r="AXG44" i="25"/>
  <c r="AXF44" i="25"/>
  <c r="AXE44" i="25"/>
  <c r="AXD44" i="25"/>
  <c r="AXC44" i="25"/>
  <c r="AXB44" i="25"/>
  <c r="AXA44" i="25"/>
  <c r="AWZ44" i="25"/>
  <c r="AWY44" i="25"/>
  <c r="AWX44" i="25"/>
  <c r="AWW44" i="25"/>
  <c r="AWV44" i="25"/>
  <c r="AWU44" i="25"/>
  <c r="AWT44" i="25"/>
  <c r="AWS44" i="25"/>
  <c r="AWR44" i="25"/>
  <c r="AWQ44" i="25"/>
  <c r="AWP44" i="25"/>
  <c r="AWO44" i="25"/>
  <c r="AWN44" i="25"/>
  <c r="AWM44" i="25"/>
  <c r="AWL44" i="25"/>
  <c r="AWK44" i="25"/>
  <c r="AWJ44" i="25"/>
  <c r="AWI44" i="25"/>
  <c r="AWH44" i="25"/>
  <c r="AWG44" i="25"/>
  <c r="AWF44" i="25"/>
  <c r="AWE44" i="25"/>
  <c r="AWD44" i="25"/>
  <c r="AWC44" i="25"/>
  <c r="AWB44" i="25"/>
  <c r="AWA44" i="25"/>
  <c r="AVZ44" i="25"/>
  <c r="AVY44" i="25"/>
  <c r="AVX44" i="25"/>
  <c r="AVW44" i="25"/>
  <c r="AVV44" i="25"/>
  <c r="AVU44" i="25"/>
  <c r="AVT44" i="25"/>
  <c r="AVS44" i="25"/>
  <c r="AVR44" i="25"/>
  <c r="AVQ44" i="25"/>
  <c r="AVP44" i="25"/>
  <c r="AVO44" i="25"/>
  <c r="AVN44" i="25"/>
  <c r="AVM44" i="25"/>
  <c r="AVL44" i="25"/>
  <c r="AVK44" i="25"/>
  <c r="AVJ44" i="25"/>
  <c r="AVI44" i="25"/>
  <c r="AVH44" i="25"/>
  <c r="AVG44" i="25"/>
  <c r="AVF44" i="25"/>
  <c r="AVE44" i="25"/>
  <c r="AVD44" i="25"/>
  <c r="AVC44" i="25"/>
  <c r="AVB44" i="25"/>
  <c r="AVA44" i="25"/>
  <c r="AUZ44" i="25"/>
  <c r="AUY44" i="25"/>
  <c r="AUX44" i="25"/>
  <c r="AUW44" i="25"/>
  <c r="AUV44" i="25"/>
  <c r="AUU44" i="25"/>
  <c r="AUT44" i="25"/>
  <c r="AUS44" i="25"/>
  <c r="AUR44" i="25"/>
  <c r="AUQ44" i="25"/>
  <c r="AUP44" i="25"/>
  <c r="AUO44" i="25"/>
  <c r="AUN44" i="25"/>
  <c r="AUM44" i="25"/>
  <c r="AUL44" i="25"/>
  <c r="AUK44" i="25"/>
  <c r="AUJ44" i="25"/>
  <c r="AUI44" i="25"/>
  <c r="AUH44" i="25"/>
  <c r="AUG44" i="25"/>
  <c r="AUF44" i="25"/>
  <c r="AUE44" i="25"/>
  <c r="AUD44" i="25"/>
  <c r="AUC44" i="25"/>
  <c r="AUB44" i="25"/>
  <c r="AUA44" i="25"/>
  <c r="ATZ44" i="25"/>
  <c r="ATY44" i="25"/>
  <c r="ATX44" i="25"/>
  <c r="ATW44" i="25"/>
  <c r="ATV44" i="25"/>
  <c r="ATU44" i="25"/>
  <c r="ATT44" i="25"/>
  <c r="ATS44" i="25"/>
  <c r="ATR44" i="25"/>
  <c r="ATQ44" i="25"/>
  <c r="ATP44" i="25"/>
  <c r="ATO44" i="25"/>
  <c r="ATN44" i="25"/>
  <c r="ATM44" i="25"/>
  <c r="ATL44" i="25"/>
  <c r="ATK44" i="25"/>
  <c r="ATJ44" i="25"/>
  <c r="ATI44" i="25"/>
  <c r="ATH44" i="25"/>
  <c r="ATG44" i="25"/>
  <c r="ATF44" i="25"/>
  <c r="ATE44" i="25"/>
  <c r="ATD44" i="25"/>
  <c r="ATC44" i="25"/>
  <c r="ATB44" i="25"/>
  <c r="ATA44" i="25"/>
  <c r="ASZ44" i="25"/>
  <c r="ASY44" i="25"/>
  <c r="ASX44" i="25"/>
  <c r="ASW44" i="25"/>
  <c r="ASV44" i="25"/>
  <c r="ASU44" i="25"/>
  <c r="AST44" i="25"/>
  <c r="ASS44" i="25"/>
  <c r="ASR44" i="25"/>
  <c r="ASQ44" i="25"/>
  <c r="ASP44" i="25"/>
  <c r="ASO44" i="25"/>
  <c r="ASN44" i="25"/>
  <c r="ASM44" i="25"/>
  <c r="ASL44" i="25"/>
  <c r="ASK44" i="25"/>
  <c r="ASJ44" i="25"/>
  <c r="ASI44" i="25"/>
  <c r="ASH44" i="25"/>
  <c r="ASG44" i="25"/>
  <c r="ASF44" i="25"/>
  <c r="ASE44" i="25"/>
  <c r="ASD44" i="25"/>
  <c r="ASC44" i="25"/>
  <c r="ASB44" i="25"/>
  <c r="ASA44" i="25"/>
  <c r="ARZ44" i="25"/>
  <c r="ARY44" i="25"/>
  <c r="ARX44" i="25"/>
  <c r="ARW44" i="25"/>
  <c r="ARV44" i="25"/>
  <c r="ARU44" i="25"/>
  <c r="ART44" i="25"/>
  <c r="ARS44" i="25"/>
  <c r="ARR44" i="25"/>
  <c r="ARQ44" i="25"/>
  <c r="ARP44" i="25"/>
  <c r="ARO44" i="25"/>
  <c r="ARN44" i="25"/>
  <c r="ARM44" i="25"/>
  <c r="ARL44" i="25"/>
  <c r="ARK44" i="25"/>
  <c r="ARJ44" i="25"/>
  <c r="ARI44" i="25"/>
  <c r="ARH44" i="25"/>
  <c r="ARG44" i="25"/>
  <c r="ARF44" i="25"/>
  <c r="ARE44" i="25"/>
  <c r="ARD44" i="25"/>
  <c r="ARC44" i="25"/>
  <c r="ARB44" i="25"/>
  <c r="ARA44" i="25"/>
  <c r="AQZ44" i="25"/>
  <c r="AQY44" i="25"/>
  <c r="AQX44" i="25"/>
  <c r="AQW44" i="25"/>
  <c r="AQV44" i="25"/>
  <c r="AQU44" i="25"/>
  <c r="AQT44" i="25"/>
  <c r="AQS44" i="25"/>
  <c r="AQR44" i="25"/>
  <c r="AQQ44" i="25"/>
  <c r="AQP44" i="25"/>
  <c r="AQO44" i="25"/>
  <c r="AQN44" i="25"/>
  <c r="AQM44" i="25"/>
  <c r="AQL44" i="25"/>
  <c r="AQK44" i="25"/>
  <c r="AQJ44" i="25"/>
  <c r="AQI44" i="25"/>
  <c r="AQH44" i="25"/>
  <c r="AQG44" i="25"/>
  <c r="AQF44" i="25"/>
  <c r="AQE44" i="25"/>
  <c r="AQD44" i="25"/>
  <c r="AQC44" i="25"/>
  <c r="AQB44" i="25"/>
  <c r="AQA44" i="25"/>
  <c r="APZ44" i="25"/>
  <c r="APY44" i="25"/>
  <c r="APX44" i="25"/>
  <c r="APW44" i="25"/>
  <c r="APV44" i="25"/>
  <c r="APU44" i="25"/>
  <c r="APT44" i="25"/>
  <c r="APS44" i="25"/>
  <c r="APR44" i="25"/>
  <c r="APQ44" i="25"/>
  <c r="APP44" i="25"/>
  <c r="APO44" i="25"/>
  <c r="APN44" i="25"/>
  <c r="APM44" i="25"/>
  <c r="APL44" i="25"/>
  <c r="APK44" i="25"/>
  <c r="APJ44" i="25"/>
  <c r="API44" i="25"/>
  <c r="APH44" i="25"/>
  <c r="APG44" i="25"/>
  <c r="APF44" i="25"/>
  <c r="APE44" i="25"/>
  <c r="APD44" i="25"/>
  <c r="APC44" i="25"/>
  <c r="APB44" i="25"/>
  <c r="APA44" i="25"/>
  <c r="AOZ44" i="25"/>
  <c r="AOY44" i="25"/>
  <c r="AOX44" i="25"/>
  <c r="AOW44" i="25"/>
  <c r="AOV44" i="25"/>
  <c r="AOU44" i="25"/>
  <c r="AOT44" i="25"/>
  <c r="AOS44" i="25"/>
  <c r="AOR44" i="25"/>
  <c r="AOQ44" i="25"/>
  <c r="AOP44" i="25"/>
  <c r="AOO44" i="25"/>
  <c r="AON44" i="25"/>
  <c r="AOM44" i="25"/>
  <c r="AOL44" i="25"/>
  <c r="AOK44" i="25"/>
  <c r="AOJ44" i="25"/>
  <c r="AOI44" i="25"/>
  <c r="AOH44" i="25"/>
  <c r="AOG44" i="25"/>
  <c r="AOF44" i="25"/>
  <c r="AOE44" i="25"/>
  <c r="AOD44" i="25"/>
  <c r="AOC44" i="25"/>
  <c r="AOB44" i="25"/>
  <c r="AOA44" i="25"/>
  <c r="ANZ44" i="25"/>
  <c r="ANY44" i="25"/>
  <c r="ANX44" i="25"/>
  <c r="ANW44" i="25"/>
  <c r="ANV44" i="25"/>
  <c r="ANU44" i="25"/>
  <c r="ANT44" i="25"/>
  <c r="ANS44" i="25"/>
  <c r="ANR44" i="25"/>
  <c r="ANQ44" i="25"/>
  <c r="ANP44" i="25"/>
  <c r="ANO44" i="25"/>
  <c r="ANN44" i="25"/>
  <c r="ANM44" i="25"/>
  <c r="ANL44" i="25"/>
  <c r="ANK44" i="25"/>
  <c r="ANJ44" i="25"/>
  <c r="ANI44" i="25"/>
  <c r="ANH44" i="25"/>
  <c r="ANG44" i="25"/>
  <c r="ANF44" i="25"/>
  <c r="ANE44" i="25"/>
  <c r="AND44" i="25"/>
  <c r="ANC44" i="25"/>
  <c r="ANB44" i="25"/>
  <c r="ANA44" i="25"/>
  <c r="AMZ44" i="25"/>
  <c r="AMY44" i="25"/>
  <c r="AMX44" i="25"/>
  <c r="AMW44" i="25"/>
  <c r="AMV44" i="25"/>
  <c r="AMU44" i="25"/>
  <c r="AMT44" i="25"/>
  <c r="AMS44" i="25"/>
  <c r="AMR44" i="25"/>
  <c r="AMQ44" i="25"/>
  <c r="AMP44" i="25"/>
  <c r="AMO44" i="25"/>
  <c r="AMN44" i="25"/>
  <c r="AMM44" i="25"/>
  <c r="AML44" i="25"/>
  <c r="AMK44" i="25"/>
  <c r="AMJ44" i="25"/>
  <c r="AMI44" i="25"/>
  <c r="AMH44" i="25"/>
  <c r="AMG44" i="25"/>
  <c r="AMF44" i="25"/>
  <c r="AME44" i="25"/>
  <c r="AMD44" i="25"/>
  <c r="AMC44" i="25"/>
  <c r="AMB44" i="25"/>
  <c r="AMA44" i="25"/>
  <c r="ALZ44" i="25"/>
  <c r="ALY44" i="25"/>
  <c r="ALX44" i="25"/>
  <c r="ALW44" i="25"/>
  <c r="ALV44" i="25"/>
  <c r="ALU44" i="25"/>
  <c r="ALT44" i="25"/>
  <c r="ALS44" i="25"/>
  <c r="ALR44" i="25"/>
  <c r="ALQ44" i="25"/>
  <c r="ALP44" i="25"/>
  <c r="ALO44" i="25"/>
  <c r="ALN44" i="25"/>
  <c r="ALM44" i="25"/>
  <c r="ALL44" i="25"/>
  <c r="ALK44" i="25"/>
  <c r="ALJ44" i="25"/>
  <c r="ALI44" i="25"/>
  <c r="ALH44" i="25"/>
  <c r="ALG44" i="25"/>
  <c r="ALF44" i="25"/>
  <c r="ALE44" i="25"/>
  <c r="ALD44" i="25"/>
  <c r="ALC44" i="25"/>
  <c r="ALB44" i="25"/>
  <c r="ALA44" i="25"/>
  <c r="AKZ44" i="25"/>
  <c r="AKY44" i="25"/>
  <c r="AKX44" i="25"/>
  <c r="AKW44" i="25"/>
  <c r="AKV44" i="25"/>
  <c r="AKU44" i="25"/>
  <c r="AKT44" i="25"/>
  <c r="AKS44" i="25"/>
  <c r="AKR44" i="25"/>
  <c r="AKQ44" i="25"/>
  <c r="AKP44" i="25"/>
  <c r="AKO44" i="25"/>
  <c r="AKN44" i="25"/>
  <c r="AKM44" i="25"/>
  <c r="AKL44" i="25"/>
  <c r="AKK44" i="25"/>
  <c r="AKJ44" i="25"/>
  <c r="AKI44" i="25"/>
  <c r="AKH44" i="25"/>
  <c r="AKG44" i="25"/>
  <c r="AKF44" i="25"/>
  <c r="AKE44" i="25"/>
  <c r="AKD44" i="25"/>
  <c r="AKC44" i="25"/>
  <c r="AKB44" i="25"/>
  <c r="AKA44" i="25"/>
  <c r="AJZ44" i="25"/>
  <c r="AJY44" i="25"/>
  <c r="AJX44" i="25"/>
  <c r="AJW44" i="25"/>
  <c r="AJV44" i="25"/>
  <c r="AJU44" i="25"/>
  <c r="AJT44" i="25"/>
  <c r="AJS44" i="25"/>
  <c r="AJR44" i="25"/>
  <c r="AJQ44" i="25"/>
  <c r="AJP44" i="25"/>
  <c r="AJO44" i="25"/>
  <c r="AJN44" i="25"/>
  <c r="AJM44" i="25"/>
  <c r="AJL44" i="25"/>
  <c r="AJK44" i="25"/>
  <c r="AJJ44" i="25"/>
  <c r="AJI44" i="25"/>
  <c r="AJH44" i="25"/>
  <c r="AJG44" i="25"/>
  <c r="AJF44" i="25"/>
  <c r="AJE44" i="25"/>
  <c r="AJD44" i="25"/>
  <c r="AJC44" i="25"/>
  <c r="AJB44" i="25"/>
  <c r="AJA44" i="25"/>
  <c r="AIZ44" i="25"/>
  <c r="AIY44" i="25"/>
  <c r="AIX44" i="25"/>
  <c r="AIW44" i="25"/>
  <c r="AIV44" i="25"/>
  <c r="AIU44" i="25"/>
  <c r="AIT44" i="25"/>
  <c r="AIS44" i="25"/>
  <c r="AIR44" i="25"/>
  <c r="AIQ44" i="25"/>
  <c r="AIP44" i="25"/>
  <c r="AIO44" i="25"/>
  <c r="AIN44" i="25"/>
  <c r="AIM44" i="25"/>
  <c r="AIL44" i="25"/>
  <c r="AIK44" i="25"/>
  <c r="AIJ44" i="25"/>
  <c r="AII44" i="25"/>
  <c r="AIH44" i="25"/>
  <c r="AIG44" i="25"/>
  <c r="AIF44" i="25"/>
  <c r="AIE44" i="25"/>
  <c r="AID44" i="25"/>
  <c r="AIC44" i="25"/>
  <c r="AIB44" i="25"/>
  <c r="AIA44" i="25"/>
  <c r="AHZ44" i="25"/>
  <c r="AHY44" i="25"/>
  <c r="AHX44" i="25"/>
  <c r="AHW44" i="25"/>
  <c r="AHV44" i="25"/>
  <c r="AHU44" i="25"/>
  <c r="AHT44" i="25"/>
  <c r="AHS44" i="25"/>
  <c r="AHR44" i="25"/>
  <c r="AHQ44" i="25"/>
  <c r="AHP44" i="25"/>
  <c r="AHO44" i="25"/>
  <c r="AHN44" i="25"/>
  <c r="AHM44" i="25"/>
  <c r="AHL44" i="25"/>
  <c r="AHK44" i="25"/>
  <c r="AHJ44" i="25"/>
  <c r="AHI44" i="25"/>
  <c r="AHH44" i="25"/>
  <c r="AHG44" i="25"/>
  <c r="AHF44" i="25"/>
  <c r="AHE44" i="25"/>
  <c r="AHD44" i="25"/>
  <c r="AHC44" i="25"/>
  <c r="AHB44" i="25"/>
  <c r="AHA44" i="25"/>
  <c r="AGZ44" i="25"/>
  <c r="AGY44" i="25"/>
  <c r="AGX44" i="25"/>
  <c r="AGW44" i="25"/>
  <c r="AGV44" i="25"/>
  <c r="AGU44" i="25"/>
  <c r="AGT44" i="25"/>
  <c r="AGS44" i="25"/>
  <c r="AGR44" i="25"/>
  <c r="AGQ44" i="25"/>
  <c r="AGP44" i="25"/>
  <c r="AGO44" i="25"/>
  <c r="AGN44" i="25"/>
  <c r="AGM44" i="25"/>
  <c r="AGL44" i="25"/>
  <c r="AGK44" i="25"/>
  <c r="AGJ44" i="25"/>
  <c r="AGI44" i="25"/>
  <c r="AGH44" i="25"/>
  <c r="AGG44" i="25"/>
  <c r="AGF44" i="25"/>
  <c r="AGE44" i="25"/>
  <c r="AGD44" i="25"/>
  <c r="AGC44" i="25"/>
  <c r="AGB44" i="25"/>
  <c r="AGA44" i="25"/>
  <c r="AFZ44" i="25"/>
  <c r="AFY44" i="25"/>
  <c r="AFX44" i="25"/>
  <c r="AFW44" i="25"/>
  <c r="AFV44" i="25"/>
  <c r="AFU44" i="25"/>
  <c r="AFT44" i="25"/>
  <c r="AFS44" i="25"/>
  <c r="AFR44" i="25"/>
  <c r="AFQ44" i="25"/>
  <c r="AFP44" i="25"/>
  <c r="AFO44" i="25"/>
  <c r="AFN44" i="25"/>
  <c r="AFM44" i="25"/>
  <c r="AFL44" i="25"/>
  <c r="AFK44" i="25"/>
  <c r="AFJ44" i="25"/>
  <c r="AFI44" i="25"/>
  <c r="AFH44" i="25"/>
  <c r="AFG44" i="25"/>
  <c r="AFF44" i="25"/>
  <c r="AFE44" i="25"/>
  <c r="AFD44" i="25"/>
  <c r="AFC44" i="25"/>
  <c r="AFB44" i="25"/>
  <c r="AFA44" i="25"/>
  <c r="AEZ44" i="25"/>
  <c r="AEY44" i="25"/>
  <c r="AEX44" i="25"/>
  <c r="AEW44" i="25"/>
  <c r="AEV44" i="25"/>
  <c r="AEU44" i="25"/>
  <c r="AET44" i="25"/>
  <c r="AES44" i="25"/>
  <c r="AER44" i="25"/>
  <c r="AEQ44" i="25"/>
  <c r="AEP44" i="25"/>
  <c r="AEO44" i="25"/>
  <c r="AEN44" i="25"/>
  <c r="AEM44" i="25"/>
  <c r="AEL44" i="25"/>
  <c r="AEK44" i="25"/>
  <c r="AEJ44" i="25"/>
  <c r="AEI44" i="25"/>
  <c r="AEH44" i="25"/>
  <c r="AEG44" i="25"/>
  <c r="AEF44" i="25"/>
  <c r="AEE44" i="25"/>
  <c r="AED44" i="25"/>
  <c r="AEC44" i="25"/>
  <c r="AEB44" i="25"/>
  <c r="AEA44" i="25"/>
  <c r="ADZ44" i="25"/>
  <c r="ADY44" i="25"/>
  <c r="ADX44" i="25"/>
  <c r="ADW44" i="25"/>
  <c r="ADV44" i="25"/>
  <c r="ADU44" i="25"/>
  <c r="ADT44" i="25"/>
  <c r="ADS44" i="25"/>
  <c r="ADR44" i="25"/>
  <c r="ADQ44" i="25"/>
  <c r="ADP44" i="25"/>
  <c r="ADO44" i="25"/>
  <c r="ADN44" i="25"/>
  <c r="ADM44" i="25"/>
  <c r="ADL44" i="25"/>
  <c r="ADK44" i="25"/>
  <c r="ADJ44" i="25"/>
  <c r="ADI44" i="25"/>
  <c r="ADH44" i="25"/>
  <c r="ADG44" i="25"/>
  <c r="ADF44" i="25"/>
  <c r="ADE44" i="25"/>
  <c r="ADD44" i="25"/>
  <c r="ADC44" i="25"/>
  <c r="ADB44" i="25"/>
  <c r="ADA44" i="25"/>
  <c r="ACZ44" i="25"/>
  <c r="ACY44" i="25"/>
  <c r="ACX44" i="25"/>
  <c r="ACW44" i="25"/>
  <c r="ACV44" i="25"/>
  <c r="ACU44" i="25"/>
  <c r="ACT44" i="25"/>
  <c r="ACS44" i="25"/>
  <c r="ACR44" i="25"/>
  <c r="ACQ44" i="25"/>
  <c r="ACP44" i="25"/>
  <c r="ACO44" i="25"/>
  <c r="ACN44" i="25"/>
  <c r="ACM44" i="25"/>
  <c r="ACL44" i="25"/>
  <c r="ACK44" i="25"/>
  <c r="ACJ44" i="25"/>
  <c r="ACI44" i="25"/>
  <c r="ACH44" i="25"/>
  <c r="ACG44" i="25"/>
  <c r="ACF44" i="25"/>
  <c r="ACE44" i="25"/>
  <c r="ACD44" i="25"/>
  <c r="ACC44" i="25"/>
  <c r="ACB44" i="25"/>
  <c r="ACA44" i="25"/>
  <c r="ABZ44" i="25"/>
  <c r="ABY44" i="25"/>
  <c r="ABX44" i="25"/>
  <c r="ABW44" i="25"/>
  <c r="ABV44" i="25"/>
  <c r="ABU44" i="25"/>
  <c r="ABT44" i="25"/>
  <c r="ABS44" i="25"/>
  <c r="ABR44" i="25"/>
  <c r="ABQ44" i="25"/>
  <c r="ABP44" i="25"/>
  <c r="ABO44" i="25"/>
  <c r="ABN44" i="25"/>
  <c r="ABM44" i="25"/>
  <c r="ABL44" i="25"/>
  <c r="ABK44" i="25"/>
  <c r="ABJ44" i="25"/>
  <c r="ABI44" i="25"/>
  <c r="ABH44" i="25"/>
  <c r="ABG44" i="25"/>
  <c r="ABF44" i="25"/>
  <c r="ABE44" i="25"/>
  <c r="ABD44" i="25"/>
  <c r="ABC44" i="25"/>
  <c r="ABB44" i="25"/>
  <c r="ABA44" i="25"/>
  <c r="AAZ44" i="25"/>
  <c r="AAY44" i="25"/>
  <c r="AAX44" i="25"/>
  <c r="AAW44" i="25"/>
  <c r="AAV44" i="25"/>
  <c r="AAU44" i="25"/>
  <c r="AAT44" i="25"/>
  <c r="AAS44" i="25"/>
  <c r="AAR44" i="25"/>
  <c r="AAQ44" i="25"/>
  <c r="AAP44" i="25"/>
  <c r="AAO44" i="25"/>
  <c r="AAN44" i="25"/>
  <c r="AAM44" i="25"/>
  <c r="AAL44" i="25"/>
  <c r="AAK44" i="25"/>
  <c r="AAJ44" i="25"/>
  <c r="AAI44" i="25"/>
  <c r="AAH44" i="25"/>
  <c r="AAG44" i="25"/>
  <c r="AAF44" i="25"/>
  <c r="AAE44" i="25"/>
  <c r="AAD44" i="25"/>
  <c r="AAC44" i="25"/>
  <c r="AAB44" i="25"/>
  <c r="AAA44" i="25"/>
  <c r="ZZ44" i="25"/>
  <c r="ZY44" i="25"/>
  <c r="ZX44" i="25"/>
  <c r="ZW44" i="25"/>
  <c r="ZV44" i="25"/>
  <c r="ZU44" i="25"/>
  <c r="ZT44" i="25"/>
  <c r="ZS44" i="25"/>
  <c r="ZR44" i="25"/>
  <c r="ZQ44" i="25"/>
  <c r="ZP44" i="25"/>
  <c r="ZO44" i="25"/>
  <c r="ZN44" i="25"/>
  <c r="ZM44" i="25"/>
  <c r="ZL44" i="25"/>
  <c r="ZK44" i="25"/>
  <c r="ZJ44" i="25"/>
  <c r="ZI44" i="25"/>
  <c r="ZH44" i="25"/>
  <c r="ZG44" i="25"/>
  <c r="ZF44" i="25"/>
  <c r="ZE44" i="25"/>
  <c r="ZD44" i="25"/>
  <c r="ZC44" i="25"/>
  <c r="ZB44" i="25"/>
  <c r="ZA44" i="25"/>
  <c r="YZ44" i="25"/>
  <c r="YY44" i="25"/>
  <c r="YX44" i="25"/>
  <c r="YW44" i="25"/>
  <c r="YV44" i="25"/>
  <c r="YU44" i="25"/>
  <c r="YT44" i="25"/>
  <c r="YS44" i="25"/>
  <c r="YR44" i="25"/>
  <c r="YQ44" i="25"/>
  <c r="YP44" i="25"/>
  <c r="YO44" i="25"/>
  <c r="YN44" i="25"/>
  <c r="YM44" i="25"/>
  <c r="YL44" i="25"/>
  <c r="YK44" i="25"/>
  <c r="YJ44" i="25"/>
  <c r="YI44" i="25"/>
  <c r="YH44" i="25"/>
  <c r="YG44" i="25"/>
  <c r="YF44" i="25"/>
  <c r="YE44" i="25"/>
  <c r="YD44" i="25"/>
  <c r="YC44" i="25"/>
  <c r="YB44" i="25"/>
  <c r="YA44" i="25"/>
  <c r="XZ44" i="25"/>
  <c r="XY44" i="25"/>
  <c r="XX44" i="25"/>
  <c r="XW44" i="25"/>
  <c r="XV44" i="25"/>
  <c r="XU44" i="25"/>
  <c r="XT44" i="25"/>
  <c r="XS44" i="25"/>
  <c r="XR44" i="25"/>
  <c r="XQ44" i="25"/>
  <c r="XP44" i="25"/>
  <c r="XO44" i="25"/>
  <c r="XN44" i="25"/>
  <c r="XM44" i="25"/>
  <c r="XL44" i="25"/>
  <c r="XK44" i="25"/>
  <c r="XJ44" i="25"/>
  <c r="XI44" i="25"/>
  <c r="XH44" i="25"/>
  <c r="XG44" i="25"/>
  <c r="XF44" i="25"/>
  <c r="XE44" i="25"/>
  <c r="XD44" i="25"/>
  <c r="XC44" i="25"/>
  <c r="XB44" i="25"/>
  <c r="XA44" i="25"/>
  <c r="WZ44" i="25"/>
  <c r="WY44" i="25"/>
  <c r="WX44" i="25"/>
  <c r="WW44" i="25"/>
  <c r="WV44" i="25"/>
  <c r="WU44" i="25"/>
  <c r="WT44" i="25"/>
  <c r="WS44" i="25"/>
  <c r="WR44" i="25"/>
  <c r="WQ44" i="25"/>
  <c r="WP44" i="25"/>
  <c r="WO44" i="25"/>
  <c r="WN44" i="25"/>
  <c r="WM44" i="25"/>
  <c r="WL44" i="25"/>
  <c r="WK44" i="25"/>
  <c r="WJ44" i="25"/>
  <c r="WI44" i="25"/>
  <c r="WH44" i="25"/>
  <c r="WG44" i="25"/>
  <c r="WF44" i="25"/>
  <c r="WE44" i="25"/>
  <c r="WD44" i="25"/>
  <c r="WC44" i="25"/>
  <c r="WB44" i="25"/>
  <c r="WA44" i="25"/>
  <c r="VZ44" i="25"/>
  <c r="VY44" i="25"/>
  <c r="VX44" i="25"/>
  <c r="VW44" i="25"/>
  <c r="VV44" i="25"/>
  <c r="VU44" i="25"/>
  <c r="VT44" i="25"/>
  <c r="VS44" i="25"/>
  <c r="VR44" i="25"/>
  <c r="VQ44" i="25"/>
  <c r="VP44" i="25"/>
  <c r="VO44" i="25"/>
  <c r="VN44" i="25"/>
  <c r="VM44" i="25"/>
  <c r="VL44" i="25"/>
  <c r="VK44" i="25"/>
  <c r="VJ44" i="25"/>
  <c r="VI44" i="25"/>
  <c r="VH44" i="25"/>
  <c r="VG44" i="25"/>
  <c r="VF44" i="25"/>
  <c r="VE44" i="25"/>
  <c r="VD44" i="25"/>
  <c r="VC44" i="25"/>
  <c r="VB44" i="25"/>
  <c r="VA44" i="25"/>
  <c r="UZ44" i="25"/>
  <c r="UY44" i="25"/>
  <c r="UX44" i="25"/>
  <c r="UW44" i="25"/>
  <c r="UV44" i="25"/>
  <c r="UU44" i="25"/>
  <c r="UT44" i="25"/>
  <c r="US44" i="25"/>
  <c r="UR44" i="25"/>
  <c r="UQ44" i="25"/>
  <c r="UP44" i="25"/>
  <c r="UO44" i="25"/>
  <c r="UN44" i="25"/>
  <c r="UM44" i="25"/>
  <c r="UL44" i="25"/>
  <c r="UK44" i="25"/>
  <c r="UJ44" i="25"/>
  <c r="UI44" i="25"/>
  <c r="UH44" i="25"/>
  <c r="UG44" i="25"/>
  <c r="UF44" i="25"/>
  <c r="UE44" i="25"/>
  <c r="UD44" i="25"/>
  <c r="UC44" i="25"/>
  <c r="UB44" i="25"/>
  <c r="UA44" i="25"/>
  <c r="TZ44" i="25"/>
  <c r="TY44" i="25"/>
  <c r="TX44" i="25"/>
  <c r="TW44" i="25"/>
  <c r="TV44" i="25"/>
  <c r="TU44" i="25"/>
  <c r="TT44" i="25"/>
  <c r="TS44" i="25"/>
  <c r="TR44" i="25"/>
  <c r="TQ44" i="25"/>
  <c r="TP44" i="25"/>
  <c r="TO44" i="25"/>
  <c r="TN44" i="25"/>
  <c r="TM44" i="25"/>
  <c r="TL44" i="25"/>
  <c r="TK44" i="25"/>
  <c r="TJ44" i="25"/>
  <c r="TI44" i="25"/>
  <c r="TH44" i="25"/>
  <c r="TG44" i="25"/>
  <c r="TF44" i="25"/>
  <c r="TE44" i="25"/>
  <c r="TD44" i="25"/>
  <c r="TC44" i="25"/>
  <c r="TB44" i="25"/>
  <c r="TA44" i="25"/>
  <c r="SZ44" i="25"/>
  <c r="SY44" i="25"/>
  <c r="SX44" i="25"/>
  <c r="SW44" i="25"/>
  <c r="SV44" i="25"/>
  <c r="SU44" i="25"/>
  <c r="ST44" i="25"/>
  <c r="SS44" i="25"/>
  <c r="SR44" i="25"/>
  <c r="SQ44" i="25"/>
  <c r="SP44" i="25"/>
  <c r="SO44" i="25"/>
  <c r="SN44" i="25"/>
  <c r="SM44" i="25"/>
  <c r="SL44" i="25"/>
  <c r="SK44" i="25"/>
  <c r="SJ44" i="25"/>
  <c r="SI44" i="25"/>
  <c r="SH44" i="25"/>
  <c r="SG44" i="25"/>
  <c r="SF44" i="25"/>
  <c r="SE44" i="25"/>
  <c r="SD44" i="25"/>
  <c r="SC44" i="25"/>
  <c r="SB44" i="25"/>
  <c r="SA44" i="25"/>
  <c r="RZ44" i="25"/>
  <c r="RY44" i="25"/>
  <c r="RX44" i="25"/>
  <c r="RW44" i="25"/>
  <c r="RV44" i="25"/>
  <c r="RU44" i="25"/>
  <c r="RT44" i="25"/>
  <c r="RS44" i="25"/>
  <c r="RR44" i="25"/>
  <c r="RQ44" i="25"/>
  <c r="RP44" i="25"/>
  <c r="RO44" i="25"/>
  <c r="RN44" i="25"/>
  <c r="RM44" i="25"/>
  <c r="RL44" i="25"/>
  <c r="RK44" i="25"/>
  <c r="RJ44" i="25"/>
  <c r="RI44" i="25"/>
  <c r="RH44" i="25"/>
  <c r="RG44" i="25"/>
  <c r="RF44" i="25"/>
  <c r="RE44" i="25"/>
  <c r="RD44" i="25"/>
  <c r="RC44" i="25"/>
  <c r="RB44" i="25"/>
  <c r="RA44" i="25"/>
  <c r="QZ44" i="25"/>
  <c r="QY44" i="25"/>
  <c r="QX44" i="25"/>
  <c r="QW44" i="25"/>
  <c r="QV44" i="25"/>
  <c r="QU44" i="25"/>
  <c r="QT44" i="25"/>
  <c r="QS44" i="25"/>
  <c r="QR44" i="25"/>
  <c r="QQ44" i="25"/>
  <c r="QP44" i="25"/>
  <c r="QO44" i="25"/>
  <c r="QN44" i="25"/>
  <c r="QM44" i="25"/>
  <c r="QL44" i="25"/>
  <c r="QK44" i="25"/>
  <c r="QJ44" i="25"/>
  <c r="QI44" i="25"/>
  <c r="QH44" i="25"/>
  <c r="QG44" i="25"/>
  <c r="QF44" i="25"/>
  <c r="QE44" i="25"/>
  <c r="QD44" i="25"/>
  <c r="QC44" i="25"/>
  <c r="QB44" i="25"/>
  <c r="QA44" i="25"/>
  <c r="PZ44" i="25"/>
  <c r="PY44" i="25"/>
  <c r="PX44" i="25"/>
  <c r="PW44" i="25"/>
  <c r="PV44" i="25"/>
  <c r="PU44" i="25"/>
  <c r="PT44" i="25"/>
  <c r="PS44" i="25"/>
  <c r="PR44" i="25"/>
  <c r="PQ44" i="25"/>
  <c r="PP44" i="25"/>
  <c r="PO44" i="25"/>
  <c r="PN44" i="25"/>
  <c r="PM44" i="25"/>
  <c r="PL44" i="25"/>
  <c r="PK44" i="25"/>
  <c r="PJ44" i="25"/>
  <c r="PI44" i="25"/>
  <c r="PH44" i="25"/>
  <c r="PG44" i="25"/>
  <c r="PF44" i="25"/>
  <c r="PE44" i="25"/>
  <c r="PD44" i="25"/>
  <c r="PC44" i="25"/>
  <c r="PB44" i="25"/>
  <c r="PA44" i="25"/>
  <c r="OZ44" i="25"/>
  <c r="OY44" i="25"/>
  <c r="OX44" i="25"/>
  <c r="OW44" i="25"/>
  <c r="OV44" i="25"/>
  <c r="OU44" i="25"/>
  <c r="OT44" i="25"/>
  <c r="OS44" i="25"/>
  <c r="OR44" i="25"/>
  <c r="OQ44" i="25"/>
  <c r="OP44" i="25"/>
  <c r="OO44" i="25"/>
  <c r="ON44" i="25"/>
  <c r="OM44" i="25"/>
  <c r="OL44" i="25"/>
  <c r="OK44" i="25"/>
  <c r="OJ44" i="25"/>
  <c r="OI44" i="25"/>
  <c r="OH44" i="25"/>
  <c r="OG44" i="25"/>
  <c r="OF44" i="25"/>
  <c r="OE44" i="25"/>
  <c r="OD44" i="25"/>
  <c r="OC44" i="25"/>
  <c r="OB44" i="25"/>
  <c r="OA44" i="25"/>
  <c r="NZ44" i="25"/>
  <c r="NY44" i="25"/>
  <c r="NX44" i="25"/>
  <c r="NW44" i="25"/>
  <c r="NV44" i="25"/>
  <c r="NU44" i="25"/>
  <c r="NT44" i="25"/>
  <c r="NS44" i="25"/>
  <c r="NR44" i="25"/>
  <c r="NQ44" i="25"/>
  <c r="NP44" i="25"/>
  <c r="NO44" i="25"/>
  <c r="NN44" i="25"/>
  <c r="NM44" i="25"/>
  <c r="NL44" i="25"/>
  <c r="NK44" i="25"/>
  <c r="NJ44" i="25"/>
  <c r="NI44" i="25"/>
  <c r="NH44" i="25"/>
  <c r="NG44" i="25"/>
  <c r="NF44" i="25"/>
  <c r="NE44" i="25"/>
  <c r="ND44" i="25"/>
  <c r="NC44" i="25"/>
  <c r="NB44" i="25"/>
  <c r="NA44" i="25"/>
  <c r="MZ44" i="25"/>
  <c r="MY44" i="25"/>
  <c r="MX44" i="25"/>
  <c r="MW44" i="25"/>
  <c r="MV44" i="25"/>
  <c r="MU44" i="25"/>
  <c r="MT44" i="25"/>
  <c r="MS44" i="25"/>
  <c r="MR44" i="25"/>
  <c r="MQ44" i="25"/>
  <c r="MP44" i="25"/>
  <c r="MO44" i="25"/>
  <c r="MN44" i="25"/>
  <c r="MM44" i="25"/>
  <c r="ML44" i="25"/>
  <c r="MK44" i="25"/>
  <c r="MJ44" i="25"/>
  <c r="MI44" i="25"/>
  <c r="MH44" i="25"/>
  <c r="MG44" i="25"/>
  <c r="MF44" i="25"/>
  <c r="ME44" i="25"/>
  <c r="MD44" i="25"/>
  <c r="MC44" i="25"/>
  <c r="MB44" i="25"/>
  <c r="MA44" i="25"/>
  <c r="LZ44" i="25"/>
  <c r="LY44" i="25"/>
  <c r="LX44" i="25"/>
  <c r="LW44" i="25"/>
  <c r="LV44" i="25"/>
  <c r="LU44" i="25"/>
  <c r="LT44" i="25"/>
  <c r="LS44" i="25"/>
  <c r="LR44" i="25"/>
  <c r="LQ44" i="25"/>
  <c r="LP44" i="25"/>
  <c r="LO44" i="25"/>
  <c r="LN44" i="25"/>
  <c r="LM44" i="25"/>
  <c r="LL44" i="25"/>
  <c r="LK44" i="25"/>
  <c r="LJ44" i="25"/>
  <c r="LI44" i="25"/>
  <c r="LH44" i="25"/>
  <c r="LG44" i="25"/>
  <c r="LF44" i="25"/>
  <c r="LE44" i="25"/>
  <c r="LD44" i="25"/>
  <c r="LC44" i="25"/>
  <c r="LB44" i="25"/>
  <c r="LA44" i="25"/>
  <c r="KZ44" i="25"/>
  <c r="KY44" i="25"/>
  <c r="KX44" i="25"/>
  <c r="KW44" i="25"/>
  <c r="KV44" i="25"/>
  <c r="KU44" i="25"/>
  <c r="KT44" i="25"/>
  <c r="KS44" i="25"/>
  <c r="KR44" i="25"/>
  <c r="KQ44" i="25"/>
  <c r="KP44" i="25"/>
  <c r="KO44" i="25"/>
  <c r="KN44" i="25"/>
  <c r="KM44" i="25"/>
  <c r="KL44" i="25"/>
  <c r="KK44" i="25"/>
  <c r="KJ44" i="25"/>
  <c r="KI44" i="25"/>
  <c r="KH44" i="25"/>
  <c r="KG44" i="25"/>
  <c r="KF44" i="25"/>
  <c r="KE44" i="25"/>
  <c r="KD44" i="25"/>
  <c r="KC44" i="25"/>
  <c r="KB44" i="25"/>
  <c r="KA44" i="25"/>
  <c r="JZ44" i="25"/>
  <c r="JY44" i="25"/>
  <c r="JX44" i="25"/>
  <c r="JW44" i="25"/>
  <c r="JV44" i="25"/>
  <c r="JU44" i="25"/>
  <c r="JT44" i="25"/>
  <c r="JS44" i="25"/>
  <c r="JR44" i="25"/>
  <c r="JQ44" i="25"/>
  <c r="JP44" i="25"/>
  <c r="JO44" i="25"/>
  <c r="JN44" i="25"/>
  <c r="JM44" i="25"/>
  <c r="JL44" i="25"/>
  <c r="JK44" i="25"/>
  <c r="JJ44" i="25"/>
  <c r="JI44" i="25"/>
  <c r="JH44" i="25"/>
  <c r="JG44" i="25"/>
  <c r="JF44" i="25"/>
  <c r="JE44" i="25"/>
  <c r="JD44" i="25"/>
  <c r="JC44" i="25"/>
  <c r="JB44" i="25"/>
  <c r="JA44" i="25"/>
  <c r="IZ44" i="25"/>
  <c r="IY44" i="25"/>
  <c r="IX44" i="25"/>
  <c r="IW44" i="25"/>
  <c r="IV44" i="25"/>
  <c r="IU44" i="25"/>
  <c r="IT44" i="25"/>
  <c r="IS44" i="25"/>
  <c r="IR44" i="25"/>
  <c r="IQ44" i="25"/>
  <c r="IP44" i="25"/>
  <c r="IO44" i="25"/>
  <c r="IN44" i="25"/>
  <c r="IM44" i="25"/>
  <c r="IL44" i="25"/>
  <c r="IK44" i="25"/>
  <c r="IJ44" i="25"/>
  <c r="II44" i="25"/>
  <c r="IH44" i="25"/>
  <c r="IG44" i="25"/>
  <c r="IF44" i="25"/>
  <c r="IE44" i="25"/>
  <c r="ID44" i="25"/>
  <c r="IC44" i="25"/>
  <c r="IB44" i="25"/>
  <c r="IA44" i="25"/>
  <c r="HZ44" i="25"/>
  <c r="HY44" i="25"/>
  <c r="HX44" i="25"/>
  <c r="HW44" i="25"/>
  <c r="HV44" i="25"/>
  <c r="HU44" i="25"/>
  <c r="HT44" i="25"/>
  <c r="HS44" i="25"/>
  <c r="HR44" i="25"/>
  <c r="HQ44" i="25"/>
  <c r="HP44" i="25"/>
  <c r="HO44" i="25"/>
  <c r="HN44" i="25"/>
  <c r="HM44" i="25"/>
  <c r="HL44" i="25"/>
  <c r="HK44" i="25"/>
  <c r="HJ44" i="25"/>
  <c r="HI44" i="25"/>
  <c r="HH44" i="25"/>
  <c r="HG44" i="25"/>
  <c r="HF44" i="25"/>
  <c r="HE44" i="25"/>
  <c r="HD44" i="25"/>
  <c r="HC44" i="25"/>
  <c r="HB44" i="25"/>
  <c r="HA44" i="25"/>
  <c r="GZ44" i="25"/>
  <c r="GY44" i="25"/>
  <c r="GX44" i="25"/>
  <c r="GW44" i="25"/>
  <c r="GV44" i="25"/>
  <c r="GU44" i="25"/>
  <c r="GT44" i="25"/>
  <c r="GS44" i="25"/>
  <c r="GR44" i="25"/>
  <c r="GQ44" i="25"/>
  <c r="GP44" i="25"/>
  <c r="GO44" i="25"/>
  <c r="GN44" i="25"/>
  <c r="GM44" i="25"/>
  <c r="GL44" i="25"/>
  <c r="GK44" i="25"/>
  <c r="GJ44" i="25"/>
  <c r="GI44" i="25"/>
  <c r="GH44" i="25"/>
  <c r="GG44" i="25"/>
  <c r="GF44" i="25"/>
  <c r="GE44" i="25"/>
  <c r="GD44" i="25"/>
  <c r="GC44" i="25"/>
  <c r="GB44" i="25"/>
  <c r="GA44" i="25"/>
  <c r="FZ44" i="25"/>
  <c r="FY44" i="25"/>
  <c r="FX44" i="25"/>
  <c r="FW44" i="25"/>
  <c r="FV44" i="25"/>
  <c r="FU44" i="25"/>
  <c r="FT44" i="25"/>
  <c r="FS44" i="25"/>
  <c r="FR44" i="25"/>
  <c r="FQ44" i="25"/>
  <c r="FP44" i="25"/>
  <c r="FO44" i="25"/>
  <c r="FN44" i="25"/>
  <c r="FM44" i="25"/>
  <c r="FL44" i="25"/>
  <c r="FK44" i="25"/>
  <c r="FJ44" i="25"/>
  <c r="FI44" i="25"/>
  <c r="FH44" i="25"/>
  <c r="FG44" i="25"/>
  <c r="FF44" i="25"/>
  <c r="FE44" i="25"/>
  <c r="FD44" i="25"/>
  <c r="FC44" i="25"/>
  <c r="FB44" i="25"/>
  <c r="FA44" i="25"/>
  <c r="EZ44" i="25"/>
  <c r="EY44" i="25"/>
  <c r="EX44" i="25"/>
  <c r="EW44" i="25"/>
  <c r="EV44" i="25"/>
  <c r="EU44" i="25"/>
  <c r="ET44" i="25"/>
  <c r="ES44" i="25"/>
  <c r="ER44" i="25"/>
  <c r="EQ44" i="25"/>
  <c r="EP44" i="25"/>
  <c r="EO44" i="25"/>
  <c r="EN44" i="25"/>
  <c r="EM44" i="25"/>
  <c r="EL44" i="25"/>
  <c r="EK44" i="25"/>
  <c r="EJ44" i="25"/>
  <c r="EI44" i="25"/>
  <c r="EH44" i="25"/>
  <c r="EG44" i="25"/>
  <c r="EF44" i="25"/>
  <c r="EE44" i="25"/>
  <c r="ED44" i="25"/>
  <c r="EC44" i="25"/>
  <c r="EB44" i="25"/>
  <c r="EA44" i="25"/>
  <c r="DZ44" i="25"/>
  <c r="DY44" i="25"/>
  <c r="DX44" i="25"/>
  <c r="DW44" i="25"/>
  <c r="DV44" i="25"/>
  <c r="DU44" i="25"/>
  <c r="DT44" i="25"/>
  <c r="DS44" i="25"/>
  <c r="DR44" i="25"/>
  <c r="DQ44" i="25"/>
  <c r="DP44" i="25"/>
  <c r="DO44" i="25"/>
  <c r="DN44" i="25"/>
  <c r="DM44" i="25"/>
  <c r="DL44" i="25"/>
  <c r="DK44" i="25"/>
  <c r="DJ44" i="25"/>
  <c r="DI44" i="25"/>
  <c r="DH44" i="25"/>
  <c r="DG44" i="25"/>
  <c r="DF44" i="25"/>
  <c r="DE44" i="25"/>
  <c r="DD44" i="25"/>
  <c r="DC44" i="25"/>
  <c r="DB44" i="25"/>
  <c r="DA44" i="25"/>
  <c r="CZ44" i="25"/>
  <c r="CY44" i="25"/>
  <c r="CX44" i="25"/>
  <c r="CW44" i="25"/>
  <c r="CV44" i="25"/>
  <c r="CU44" i="25"/>
  <c r="CT44" i="25"/>
  <c r="CS44" i="25"/>
  <c r="CR44" i="25"/>
  <c r="CQ44" i="25"/>
  <c r="CP44" i="25"/>
  <c r="CO44" i="25"/>
  <c r="CN44" i="25"/>
  <c r="CM44" i="25"/>
  <c r="CL44" i="25"/>
  <c r="CK44" i="25"/>
  <c r="CJ44" i="25"/>
  <c r="CI44" i="25"/>
  <c r="CH44" i="25"/>
  <c r="CG44" i="25"/>
  <c r="CF44" i="25"/>
  <c r="CE44" i="25"/>
  <c r="CD44" i="25"/>
  <c r="CC44" i="25"/>
  <c r="CB44" i="25"/>
  <c r="CA44" i="25"/>
  <c r="BZ44" i="25"/>
  <c r="BY44" i="25"/>
  <c r="BX44" i="25"/>
  <c r="BW44" i="25"/>
  <c r="BV44" i="25"/>
  <c r="BU44" i="25"/>
  <c r="BT44" i="25"/>
  <c r="BS44" i="25"/>
  <c r="BR44" i="25"/>
  <c r="BQ44" i="25"/>
  <c r="BP44" i="25"/>
  <c r="BO44" i="25"/>
  <c r="BN44" i="25"/>
  <c r="BM44" i="25"/>
  <c r="BL44" i="25"/>
  <c r="BK44" i="25"/>
  <c r="BJ44" i="25"/>
  <c r="BI44" i="25"/>
  <c r="BH44" i="25"/>
  <c r="BG44" i="25"/>
  <c r="BF44" i="25"/>
  <c r="BE44" i="25"/>
  <c r="BD44" i="25"/>
  <c r="BC44" i="25"/>
  <c r="BB44" i="25"/>
  <c r="BA44" i="25"/>
  <c r="AZ44" i="25"/>
  <c r="AY44" i="25"/>
  <c r="AX44" i="25"/>
  <c r="AW44" i="25"/>
  <c r="AV44" i="25"/>
  <c r="AU44" i="25"/>
  <c r="AT44" i="25"/>
  <c r="AS44" i="25"/>
  <c r="AR44" i="25"/>
  <c r="AQ44" i="25"/>
  <c r="AP44" i="25"/>
  <c r="AO44" i="25"/>
  <c r="AN44" i="25"/>
  <c r="AM44" i="25"/>
  <c r="AL44" i="25"/>
  <c r="AK44" i="25"/>
  <c r="AJ44" i="25"/>
  <c r="AI44" i="25"/>
  <c r="AH44" i="25"/>
  <c r="AG44" i="25"/>
  <c r="AF44" i="25"/>
  <c r="AE44" i="25"/>
  <c r="AD44" i="25"/>
  <c r="AC44" i="25"/>
  <c r="AB44" i="25"/>
  <c r="AA44" i="25"/>
  <c r="Z44" i="25"/>
  <c r="Y44" i="25"/>
  <c r="X44" i="25"/>
  <c r="W44" i="25"/>
  <c r="V44" i="25"/>
  <c r="U44" i="25"/>
  <c r="T44" i="25"/>
  <c r="S44" i="25"/>
  <c r="R44" i="25"/>
  <c r="Q44" i="25"/>
  <c r="P44" i="25"/>
  <c r="O44" i="25"/>
  <c r="N44" i="25"/>
  <c r="M44" i="25"/>
  <c r="L44" i="25"/>
  <c r="K44" i="25"/>
  <c r="G131" i="8"/>
  <c r="G136" i="8" s="1"/>
  <c r="E3" i="4"/>
  <c r="G3" i="4" s="1"/>
  <c r="D5" i="2"/>
  <c r="B191" i="8"/>
  <c r="B96" i="16"/>
  <c r="C191" i="8"/>
  <c r="C192" i="8"/>
  <c r="D96" i="16"/>
  <c r="B90" i="16"/>
  <c r="B91" i="16"/>
  <c r="B92" i="16"/>
  <c r="D91" i="16"/>
  <c r="B72" i="12"/>
  <c r="F5" i="4"/>
  <c r="H156" i="8"/>
  <c r="H157" i="8"/>
  <c r="H158" i="8"/>
  <c r="H159" i="8"/>
  <c r="H160" i="8"/>
  <c r="H161" i="8"/>
  <c r="H167" i="8"/>
  <c r="H168" i="8"/>
  <c r="H169" i="8"/>
  <c r="H170" i="8"/>
  <c r="H171" i="8"/>
  <c r="H172" i="8"/>
  <c r="H173" i="8"/>
  <c r="H174" i="8"/>
  <c r="B14" i="23"/>
  <c r="F100" i="16"/>
  <c r="F106" i="16"/>
  <c r="E65" i="16"/>
  <c r="F96" i="16"/>
  <c r="B15" i="4"/>
  <c r="B17" i="4" s="1"/>
  <c r="G13" i="25"/>
  <c r="F7" i="29"/>
  <c r="E7" i="29"/>
  <c r="F6" i="29"/>
  <c r="E6" i="29"/>
  <c r="F5" i="29"/>
  <c r="E5" i="29"/>
  <c r="I26" i="28"/>
  <c r="H26" i="28"/>
  <c r="I25" i="28"/>
  <c r="H25" i="28"/>
  <c r="I24" i="28"/>
  <c r="H24" i="28"/>
  <c r="I23" i="28"/>
  <c r="H23" i="28"/>
  <c r="I22" i="28"/>
  <c r="H22" i="28"/>
  <c r="I21" i="28"/>
  <c r="H21" i="28"/>
  <c r="I20" i="28"/>
  <c r="H20" i="28"/>
  <c r="I19" i="28"/>
  <c r="H19" i="28"/>
  <c r="I18" i="28"/>
  <c r="H18" i="28"/>
  <c r="I17" i="28"/>
  <c r="H17" i="28"/>
  <c r="I16" i="28"/>
  <c r="H16" i="28"/>
  <c r="I15" i="28"/>
  <c r="H15" i="28"/>
  <c r="I14" i="28"/>
  <c r="H14" i="28"/>
  <c r="I13" i="28"/>
  <c r="H13" i="28"/>
  <c r="I12" i="28"/>
  <c r="H12" i="28"/>
  <c r="F5" i="17"/>
  <c r="F4" i="4"/>
  <c r="B4" i="17" a="1"/>
  <c r="B4" i="17" s="1"/>
  <c r="F3" i="19"/>
  <c r="I134" i="19"/>
  <c r="I133" i="19"/>
  <c r="I132" i="19"/>
  <c r="I131" i="19"/>
  <c r="I130" i="19"/>
  <c r="I128" i="19"/>
  <c r="I127" i="19"/>
  <c r="I125" i="19"/>
  <c r="I120" i="19"/>
  <c r="I119" i="19"/>
  <c r="I118" i="19"/>
  <c r="I117" i="19"/>
  <c r="I115" i="19"/>
  <c r="I114" i="19"/>
  <c r="I112" i="19"/>
  <c r="I111" i="19"/>
  <c r="I108" i="19"/>
  <c r="I105" i="19"/>
  <c r="I101" i="19"/>
  <c r="I100" i="19"/>
  <c r="I99" i="19"/>
  <c r="I98" i="19"/>
  <c r="I97" i="19"/>
  <c r="I96" i="19"/>
  <c r="I95" i="19"/>
  <c r="I94" i="19"/>
  <c r="I93" i="19"/>
  <c r="I88" i="19"/>
  <c r="I87" i="19"/>
  <c r="I86" i="19"/>
  <c r="I85" i="19"/>
  <c r="I82" i="19"/>
  <c r="I81" i="19"/>
  <c r="I77" i="19"/>
  <c r="I76" i="19"/>
  <c r="I74" i="19"/>
  <c r="I73" i="19"/>
  <c r="I72" i="19"/>
  <c r="I71" i="19"/>
  <c r="I70" i="19"/>
  <c r="I69" i="19"/>
  <c r="I65" i="19"/>
  <c r="I64" i="19"/>
  <c r="I63" i="19"/>
  <c r="I62" i="19"/>
  <c r="I58" i="19"/>
  <c r="I57" i="19"/>
  <c r="I55" i="19"/>
  <c r="I54" i="19"/>
  <c r="I53" i="19"/>
  <c r="I52" i="19"/>
  <c r="I51" i="19"/>
  <c r="I50" i="19"/>
  <c r="I49" i="19"/>
  <c r="I48" i="19"/>
  <c r="I47" i="19"/>
  <c r="I45" i="19"/>
  <c r="I44" i="19"/>
  <c r="I43" i="19"/>
  <c r="I42" i="19"/>
  <c r="I41" i="19"/>
  <c r="I40" i="19"/>
  <c r="I39" i="19"/>
  <c r="I38" i="19"/>
  <c r="I37" i="19"/>
  <c r="I36" i="19"/>
  <c r="I35" i="19"/>
  <c r="I34" i="19"/>
  <c r="I33" i="19"/>
  <c r="I32" i="19"/>
  <c r="I30" i="19"/>
  <c r="I29" i="19"/>
  <c r="I28" i="19"/>
  <c r="I25" i="19"/>
  <c r="I23" i="19"/>
  <c r="I22" i="19"/>
  <c r="I21" i="19"/>
  <c r="I20" i="19"/>
  <c r="I19" i="19"/>
  <c r="I18" i="19"/>
  <c r="I17" i="19"/>
  <c r="I16" i="19"/>
  <c r="I13" i="19"/>
  <c r="I12" i="19"/>
  <c r="I11" i="19"/>
  <c r="I9" i="19"/>
  <c r="I8" i="19"/>
  <c r="I7" i="19"/>
  <c r="I6" i="19"/>
  <c r="I5" i="19"/>
  <c r="I4" i="19"/>
  <c r="I3" i="19"/>
  <c r="H139" i="19"/>
  <c r="H138" i="19"/>
  <c r="H134" i="19"/>
  <c r="H133" i="19"/>
  <c r="H132" i="19"/>
  <c r="H131" i="19"/>
  <c r="H130" i="19"/>
  <c r="H128" i="19"/>
  <c r="H127" i="19"/>
  <c r="H125" i="19"/>
  <c r="H120" i="19"/>
  <c r="H119" i="19"/>
  <c r="H118" i="19"/>
  <c r="H116" i="19"/>
  <c r="H115" i="19"/>
  <c r="H114" i="19"/>
  <c r="H112" i="19"/>
  <c r="H111" i="19"/>
  <c r="H108" i="19"/>
  <c r="H107" i="19"/>
  <c r="H106" i="19"/>
  <c r="H105" i="19"/>
  <c r="H101" i="19"/>
  <c r="H96" i="19"/>
  <c r="H95" i="19"/>
  <c r="H94" i="19"/>
  <c r="H93" i="19"/>
  <c r="H88" i="19"/>
  <c r="H87" i="19"/>
  <c r="H83" i="19"/>
  <c r="H82" i="19"/>
  <c r="H80" i="19"/>
  <c r="H79" i="19"/>
  <c r="H77" i="19"/>
  <c r="H76" i="19"/>
  <c r="H74" i="19"/>
  <c r="H73" i="19"/>
  <c r="H72" i="19"/>
  <c r="H71" i="19"/>
  <c r="H70" i="19"/>
  <c r="H69" i="19"/>
  <c r="H65" i="19"/>
  <c r="H64" i="19"/>
  <c r="H63" i="19"/>
  <c r="H62" i="19"/>
  <c r="H58" i="19"/>
  <c r="H57" i="19"/>
  <c r="H55" i="19"/>
  <c r="H54" i="19"/>
  <c r="H53" i="19"/>
  <c r="H52" i="19"/>
  <c r="H51" i="19"/>
  <c r="H50" i="19"/>
  <c r="H49" i="19"/>
  <c r="H48" i="19"/>
  <c r="H47" i="19"/>
  <c r="H45" i="19"/>
  <c r="H44" i="19"/>
  <c r="H43" i="19"/>
  <c r="H42" i="19"/>
  <c r="H41" i="19"/>
  <c r="H40" i="19"/>
  <c r="H39" i="19"/>
  <c r="H38" i="19"/>
  <c r="H37" i="19"/>
  <c r="H36" i="19"/>
  <c r="H35" i="19"/>
  <c r="H34" i="19"/>
  <c r="H33" i="19"/>
  <c r="H32" i="19"/>
  <c r="H30" i="19"/>
  <c r="H29" i="19"/>
  <c r="H28" i="19"/>
  <c r="H26" i="19"/>
  <c r="H25" i="19"/>
  <c r="H23" i="19"/>
  <c r="H22" i="19"/>
  <c r="H20" i="19"/>
  <c r="H19" i="19"/>
  <c r="H18" i="19"/>
  <c r="H17" i="19"/>
  <c r="H16" i="19"/>
  <c r="H14" i="19"/>
  <c r="H11" i="19"/>
  <c r="H5" i="19"/>
  <c r="H6" i="19"/>
  <c r="H7" i="19"/>
  <c r="H8" i="19"/>
  <c r="H9" i="19"/>
  <c r="H4" i="19"/>
  <c r="H3" i="19"/>
  <c r="G139" i="19"/>
  <c r="G138" i="19"/>
  <c r="G136" i="19"/>
  <c r="G135" i="19"/>
  <c r="G134" i="19"/>
  <c r="G133" i="19"/>
  <c r="G132" i="19"/>
  <c r="G131" i="19"/>
  <c r="G130" i="19"/>
  <c r="G129" i="19"/>
  <c r="G128" i="19"/>
  <c r="G127" i="19"/>
  <c r="G125" i="19"/>
  <c r="G120" i="19"/>
  <c r="G119" i="19"/>
  <c r="G118" i="19"/>
  <c r="G116" i="19"/>
  <c r="G115" i="19"/>
  <c r="G114" i="19"/>
  <c r="G112" i="19"/>
  <c r="G111" i="19"/>
  <c r="G110" i="19"/>
  <c r="G108" i="19"/>
  <c r="G107" i="19"/>
  <c r="G106" i="19"/>
  <c r="G105" i="19"/>
  <c r="G103" i="19"/>
  <c r="G102" i="19"/>
  <c r="G101" i="19"/>
  <c r="G100" i="19"/>
  <c r="G99" i="19"/>
  <c r="G98" i="19"/>
  <c r="G97" i="19"/>
  <c r="G96" i="19"/>
  <c r="G95" i="19"/>
  <c r="G94" i="19"/>
  <c r="G93" i="19"/>
  <c r="G88" i="19"/>
  <c r="G87" i="19"/>
  <c r="G74" i="19"/>
  <c r="G73" i="19"/>
  <c r="G72" i="19"/>
  <c r="G71" i="19"/>
  <c r="G70" i="19"/>
  <c r="G69" i="19"/>
  <c r="G68" i="19"/>
  <c r="G67" i="19"/>
  <c r="G65" i="19"/>
  <c r="G64" i="19"/>
  <c r="G63" i="19"/>
  <c r="G62" i="19"/>
  <c r="G60" i="19"/>
  <c r="G59" i="19"/>
  <c r="G58" i="19"/>
  <c r="G57" i="19"/>
  <c r="G55" i="19"/>
  <c r="G54" i="19"/>
  <c r="G53" i="19"/>
  <c r="G52" i="19"/>
  <c r="G51" i="19"/>
  <c r="G50" i="19"/>
  <c r="G49" i="19"/>
  <c r="G48" i="19"/>
  <c r="G47" i="19"/>
  <c r="G45" i="19"/>
  <c r="G44" i="19"/>
  <c r="G43" i="19"/>
  <c r="G42" i="19"/>
  <c r="G41" i="19"/>
  <c r="G40" i="19"/>
  <c r="G39" i="19"/>
  <c r="G38" i="19"/>
  <c r="G37" i="19"/>
  <c r="G36" i="19"/>
  <c r="G35" i="19"/>
  <c r="G34" i="19"/>
  <c r="G33" i="19"/>
  <c r="G31" i="19"/>
  <c r="G30" i="19"/>
  <c r="G29" i="19"/>
  <c r="G28" i="19"/>
  <c r="G23" i="19"/>
  <c r="G22" i="19"/>
  <c r="G20" i="19"/>
  <c r="G19" i="19"/>
  <c r="G18" i="19"/>
  <c r="G17" i="19"/>
  <c r="G16" i="19"/>
  <c r="F139" i="19"/>
  <c r="F138" i="19"/>
  <c r="G14" i="19"/>
  <c r="G13" i="19"/>
  <c r="G12" i="19"/>
  <c r="G11" i="19"/>
  <c r="G10" i="19"/>
  <c r="G9" i="19"/>
  <c r="G8" i="19"/>
  <c r="G7" i="19"/>
  <c r="G6" i="19"/>
  <c r="G5" i="19"/>
  <c r="G4" i="19"/>
  <c r="G3" i="19"/>
  <c r="F133" i="19"/>
  <c r="F132" i="19"/>
  <c r="F130" i="19"/>
  <c r="F128" i="19"/>
  <c r="F127" i="19"/>
  <c r="F125" i="19"/>
  <c r="F120" i="19"/>
  <c r="F119" i="19"/>
  <c r="F118" i="19"/>
  <c r="F116" i="19"/>
  <c r="F115" i="19"/>
  <c r="F114" i="19"/>
  <c r="F112" i="19"/>
  <c r="F111" i="19"/>
  <c r="F110" i="19"/>
  <c r="F108" i="19"/>
  <c r="F107" i="19"/>
  <c r="F105" i="19"/>
  <c r="F103" i="19"/>
  <c r="F102" i="19"/>
  <c r="F101" i="19"/>
  <c r="F96" i="19"/>
  <c r="F95" i="19"/>
  <c r="F94" i="19"/>
  <c r="F93" i="19"/>
  <c r="F88" i="19"/>
  <c r="F87" i="19"/>
  <c r="F74" i="19"/>
  <c r="F73" i="19"/>
  <c r="F72" i="19"/>
  <c r="F71" i="19"/>
  <c r="F70" i="19"/>
  <c r="F69" i="19"/>
  <c r="F68" i="19"/>
  <c r="F67" i="19"/>
  <c r="F65" i="19"/>
  <c r="F64" i="19"/>
  <c r="F63" i="19"/>
  <c r="F62" i="19"/>
  <c r="F60" i="19"/>
  <c r="F59" i="19"/>
  <c r="F58" i="19"/>
  <c r="F57" i="19"/>
  <c r="F45" i="19"/>
  <c r="F44" i="19"/>
  <c r="F43" i="19"/>
  <c r="F42" i="19"/>
  <c r="F41" i="19"/>
  <c r="F40" i="19"/>
  <c r="F39" i="19"/>
  <c r="F38" i="19"/>
  <c r="F37" i="19"/>
  <c r="F36" i="19"/>
  <c r="F35" i="19"/>
  <c r="F34" i="19"/>
  <c r="F33" i="19"/>
  <c r="F20" i="19"/>
  <c r="F19" i="19"/>
  <c r="F18" i="19"/>
  <c r="F17" i="19"/>
  <c r="F16" i="19"/>
  <c r="F14" i="19"/>
  <c r="F13" i="19"/>
  <c r="F12" i="19"/>
  <c r="F11" i="19"/>
  <c r="F10" i="19"/>
  <c r="F9" i="19"/>
  <c r="F6" i="19"/>
  <c r="F7" i="19"/>
  <c r="F8" i="19"/>
  <c r="F5" i="19"/>
  <c r="F4" i="19"/>
  <c r="F14" i="23"/>
  <c r="BD30" i="30"/>
  <c r="BC30" i="30"/>
  <c r="BB30" i="30"/>
  <c r="BA30" i="30"/>
  <c r="AZ30" i="30"/>
  <c r="AY30" i="30"/>
  <c r="AX30" i="30"/>
  <c r="AW30" i="30"/>
  <c r="AV30" i="30"/>
  <c r="AU30" i="30"/>
  <c r="AT30" i="30"/>
  <c r="AS30" i="30"/>
  <c r="AR30" i="30"/>
  <c r="AQ30" i="30"/>
  <c r="AP30" i="30"/>
  <c r="AO30" i="30"/>
  <c r="AN30" i="30"/>
  <c r="AM30" i="30"/>
  <c r="AL30" i="30"/>
  <c r="AK30" i="30"/>
  <c r="AJ30" i="30"/>
  <c r="AI30" i="30"/>
  <c r="AH30" i="30"/>
  <c r="AG30" i="30"/>
  <c r="AF30" i="30"/>
  <c r="AE30" i="30"/>
  <c r="AD30" i="30"/>
  <c r="AC30" i="30"/>
  <c r="AB30" i="30"/>
  <c r="AA30" i="30"/>
  <c r="Z30" i="30"/>
  <c r="Y30" i="30"/>
  <c r="X30" i="30"/>
  <c r="W30" i="30"/>
  <c r="V30" i="30"/>
  <c r="U30" i="30"/>
  <c r="T30" i="30"/>
  <c r="Q30" i="30"/>
  <c r="O30" i="30"/>
  <c r="M30" i="30"/>
  <c r="J30" i="30"/>
  <c r="H30" i="30"/>
  <c r="G30" i="30"/>
  <c r="F30" i="30"/>
  <c r="E30" i="30"/>
  <c r="S30" i="30"/>
  <c r="P30" i="30"/>
  <c r="W24" i="30"/>
  <c r="Z24" i="30" s="1"/>
  <c r="AC24" i="30" s="1"/>
  <c r="AF24" i="30" s="1"/>
  <c r="AI24" i="30" s="1"/>
  <c r="AL24" i="30" s="1"/>
  <c r="AO24" i="30" s="1"/>
  <c r="AR24" i="30" s="1"/>
  <c r="AU24" i="30" s="1"/>
  <c r="AX24" i="30" s="1"/>
  <c r="BA24" i="30" s="1"/>
  <c r="X13" i="30"/>
  <c r="T13" i="30"/>
  <c r="P13" i="30"/>
  <c r="L13" i="30"/>
  <c r="I13" i="30"/>
  <c r="H13" i="30"/>
  <c r="G13" i="30"/>
  <c r="F13" i="30"/>
  <c r="AD9" i="29"/>
  <c r="AC9" i="29"/>
  <c r="AB9" i="29"/>
  <c r="AA9" i="29"/>
  <c r="Z9" i="29"/>
  <c r="Y9" i="29"/>
  <c r="X9" i="29"/>
  <c r="W9" i="29"/>
  <c r="V9" i="29"/>
  <c r="U9" i="29"/>
  <c r="T9" i="29"/>
  <c r="S9" i="29"/>
  <c r="R9" i="29"/>
  <c r="Q9" i="29"/>
  <c r="P9" i="29"/>
  <c r="O9" i="29"/>
  <c r="N9" i="29"/>
  <c r="M9" i="29"/>
  <c r="L9" i="29"/>
  <c r="K9" i="29"/>
  <c r="J9" i="29"/>
  <c r="I9" i="29"/>
  <c r="H9" i="29"/>
  <c r="G9" i="29"/>
  <c r="D9" i="29"/>
  <c r="F8" i="29"/>
  <c r="E8" i="29"/>
  <c r="I3" i="29"/>
  <c r="K3" i="29" s="1"/>
  <c r="M3" i="29" s="1"/>
  <c r="O3" i="29" s="1"/>
  <c r="Q3" i="29" s="1"/>
  <c r="S3" i="29" s="1"/>
  <c r="U3" i="29" s="1"/>
  <c r="W3" i="29" s="1"/>
  <c r="Y3" i="29" s="1"/>
  <c r="AA3" i="29" s="1"/>
  <c r="AC3" i="29" s="1"/>
  <c r="U31" i="28"/>
  <c r="T31" i="28"/>
  <c r="S31" i="28"/>
  <c r="R31" i="28"/>
  <c r="Q31" i="28"/>
  <c r="P31" i="28"/>
  <c r="O31" i="28"/>
  <c r="N31" i="28"/>
  <c r="M31" i="28"/>
  <c r="L31" i="28"/>
  <c r="K31" i="28"/>
  <c r="J31" i="28"/>
  <c r="I30" i="28"/>
  <c r="H30" i="28"/>
  <c r="J10" i="28"/>
  <c r="L10" i="28" s="1"/>
  <c r="N10" i="28" s="1"/>
  <c r="P10" i="28" s="1"/>
  <c r="R10" i="28" s="1"/>
  <c r="T10" i="28" s="1"/>
  <c r="AH7" i="28"/>
  <c r="AG7" i="28"/>
  <c r="AF7" i="28"/>
  <c r="AE7" i="28"/>
  <c r="AD7" i="28"/>
  <c r="AC7" i="28"/>
  <c r="AB7" i="28"/>
  <c r="AA7" i="28"/>
  <c r="Z7" i="28"/>
  <c r="Y7" i="28"/>
  <c r="X7" i="28"/>
  <c r="W7" i="28"/>
  <c r="V7" i="28"/>
  <c r="U7" i="28"/>
  <c r="T7" i="28"/>
  <c r="S7" i="28"/>
  <c r="R7" i="28"/>
  <c r="Q7" i="28"/>
  <c r="P7" i="28"/>
  <c r="O7" i="28"/>
  <c r="N7" i="28"/>
  <c r="M7" i="28"/>
  <c r="L7" i="28"/>
  <c r="K7" i="28"/>
  <c r="J7" i="28"/>
  <c r="E7" i="28"/>
  <c r="D7" i="28"/>
  <c r="I6" i="28"/>
  <c r="H6" i="28"/>
  <c r="I5" i="28"/>
  <c r="H5" i="28"/>
  <c r="L3" i="28"/>
  <c r="N3" i="28" s="1"/>
  <c r="P3" i="28" s="1"/>
  <c r="R3" i="28" s="1"/>
  <c r="T3" i="28" s="1"/>
  <c r="V3" i="28" s="1"/>
  <c r="X3" i="28" s="1"/>
  <c r="Z3" i="28" s="1"/>
  <c r="AB3" i="28" s="1"/>
  <c r="AD3" i="28" s="1"/>
  <c r="AF3" i="28" s="1"/>
  <c r="F45" i="26"/>
  <c r="E45" i="26"/>
  <c r="D45" i="26"/>
  <c r="G46" i="26" s="1"/>
  <c r="H54" i="23"/>
  <c r="I53" i="23"/>
  <c r="G53" i="23"/>
  <c r="E53" i="23"/>
  <c r="I52" i="23"/>
  <c r="G52" i="23"/>
  <c r="E52" i="23"/>
  <c r="I51" i="23"/>
  <c r="G51" i="23"/>
  <c r="E51" i="23"/>
  <c r="I50" i="23"/>
  <c r="G50" i="23"/>
  <c r="E50" i="23"/>
  <c r="I49" i="23"/>
  <c r="G49" i="23"/>
  <c r="G48" i="23"/>
  <c r="E49" i="23"/>
  <c r="I48" i="23"/>
  <c r="E48" i="23"/>
  <c r="H44" i="23"/>
  <c r="I44" i="23" s="1"/>
  <c r="F44" i="23"/>
  <c r="G44" i="23" s="1"/>
  <c r="D44" i="23"/>
  <c r="E44" i="23" s="1"/>
  <c r="I43" i="23"/>
  <c r="G43" i="23"/>
  <c r="E43" i="23"/>
  <c r="I42" i="23"/>
  <c r="G42" i="23"/>
  <c r="E42" i="23"/>
  <c r="I41" i="23"/>
  <c r="I39" i="23"/>
  <c r="I40" i="23"/>
  <c r="G41" i="23"/>
  <c r="E41" i="23"/>
  <c r="G40" i="23"/>
  <c r="G39" i="23"/>
  <c r="E40" i="23"/>
  <c r="E39" i="23"/>
  <c r="I47" i="23"/>
  <c r="H47" i="23"/>
  <c r="G47" i="23"/>
  <c r="H34" i="23"/>
  <c r="I34" i="23" s="1"/>
  <c r="F34" i="23"/>
  <c r="G34" i="23" s="1"/>
  <c r="D34" i="23"/>
  <c r="E34" i="23" s="1"/>
  <c r="I33" i="23"/>
  <c r="G33" i="23"/>
  <c r="E33" i="23"/>
  <c r="I32" i="23"/>
  <c r="I29" i="23"/>
  <c r="I30" i="23"/>
  <c r="I31" i="23"/>
  <c r="G32" i="23"/>
  <c r="E32" i="23"/>
  <c r="G31" i="23"/>
  <c r="G29" i="23"/>
  <c r="G30" i="23"/>
  <c r="E31" i="23"/>
  <c r="E30" i="23"/>
  <c r="E29" i="23"/>
  <c r="G45" i="26"/>
  <c r="G25" i="23"/>
  <c r="B3" i="8"/>
  <c r="B3" i="16"/>
  <c r="D3" i="15"/>
  <c r="D3" i="14"/>
  <c r="D6" i="50" s="1"/>
  <c r="F102" i="14"/>
  <c r="D3" i="13"/>
  <c r="D3" i="12"/>
  <c r="C7" i="13"/>
  <c r="E5" i="14"/>
  <c r="C5" i="1"/>
  <c r="A19" i="9"/>
  <c r="B43" i="26" s="1"/>
  <c r="G132" i="8"/>
  <c r="G137" i="8" s="1"/>
  <c r="H84" i="16"/>
  <c r="F84" i="16"/>
  <c r="H83" i="16"/>
  <c r="F83" i="16"/>
  <c r="H52" i="16"/>
  <c r="B52" i="16"/>
  <c r="B41" i="16"/>
  <c r="H93" i="16"/>
  <c r="H94" i="16"/>
  <c r="H91" i="16"/>
  <c r="F91" i="16"/>
  <c r="H90" i="16"/>
  <c r="H96" i="16"/>
  <c r="D192" i="8"/>
  <c r="D191" i="8"/>
  <c r="H106" i="15"/>
  <c r="F106" i="15"/>
  <c r="D106" i="15"/>
  <c r="B106" i="15"/>
  <c r="H100" i="15"/>
  <c r="F100" i="15"/>
  <c r="D100" i="15"/>
  <c r="B100" i="15"/>
  <c r="H96" i="15"/>
  <c r="F96" i="15"/>
  <c r="D96" i="15"/>
  <c r="B96" i="15"/>
  <c r="H95" i="15"/>
  <c r="F95" i="15"/>
  <c r="D95" i="15"/>
  <c r="B95" i="15"/>
  <c r="H94" i="15"/>
  <c r="F94" i="15"/>
  <c r="D94" i="15"/>
  <c r="B94" i="15"/>
  <c r="H93" i="15"/>
  <c r="F93" i="15"/>
  <c r="D93" i="15"/>
  <c r="B93" i="15"/>
  <c r="H92" i="15"/>
  <c r="F92" i="15"/>
  <c r="D92" i="15"/>
  <c r="B92" i="15"/>
  <c r="H91" i="15"/>
  <c r="F91" i="15"/>
  <c r="D91" i="15"/>
  <c r="B91" i="15"/>
  <c r="H90" i="15"/>
  <c r="F90" i="15"/>
  <c r="D90" i="15"/>
  <c r="B90" i="15"/>
  <c r="H84" i="15"/>
  <c r="F84" i="15"/>
  <c r="H83" i="15"/>
  <c r="F83" i="15"/>
  <c r="D83" i="15"/>
  <c r="B83" i="15"/>
  <c r="H73" i="15"/>
  <c r="F73" i="15"/>
  <c r="D73" i="15"/>
  <c r="B73" i="15"/>
  <c r="H72" i="15"/>
  <c r="F72" i="15"/>
  <c r="D72" i="15"/>
  <c r="B72" i="15"/>
  <c r="G66" i="15"/>
  <c r="E66" i="15"/>
  <c r="C66" i="15"/>
  <c r="G65" i="15"/>
  <c r="E65" i="15"/>
  <c r="C65" i="15"/>
  <c r="G64" i="15"/>
  <c r="E64" i="15"/>
  <c r="C64" i="15"/>
  <c r="H63" i="15"/>
  <c r="H101" i="15" s="1"/>
  <c r="F63" i="15"/>
  <c r="F101" i="15" s="1"/>
  <c r="D63" i="15"/>
  <c r="B63" i="15"/>
  <c r="G62" i="15"/>
  <c r="E62" i="15"/>
  <c r="C62" i="15"/>
  <c r="G61" i="15"/>
  <c r="E61" i="15"/>
  <c r="C61" i="15"/>
  <c r="G60" i="15"/>
  <c r="E60" i="15"/>
  <c r="C60" i="15"/>
  <c r="H59" i="15"/>
  <c r="F59" i="15"/>
  <c r="D59" i="15"/>
  <c r="D71" i="15" s="1"/>
  <c r="B59" i="15"/>
  <c r="G58" i="15"/>
  <c r="E58" i="15"/>
  <c r="C58" i="15"/>
  <c r="G57" i="15"/>
  <c r="E57" i="15"/>
  <c r="C57" i="15"/>
  <c r="G55" i="15"/>
  <c r="E55" i="15"/>
  <c r="C55" i="15"/>
  <c r="G54" i="15"/>
  <c r="E54" i="15"/>
  <c r="C54" i="15"/>
  <c r="G53" i="15"/>
  <c r="E53" i="15"/>
  <c r="C53" i="15"/>
  <c r="H52" i="15"/>
  <c r="F52" i="15"/>
  <c r="D52" i="15"/>
  <c r="B52" i="15"/>
  <c r="G51" i="15"/>
  <c r="E51" i="15"/>
  <c r="C51" i="15"/>
  <c r="G48" i="15"/>
  <c r="E48" i="15"/>
  <c r="C48" i="15"/>
  <c r="G45" i="15"/>
  <c r="E45" i="15"/>
  <c r="C45" i="15"/>
  <c r="F102" i="15"/>
  <c r="G43" i="15"/>
  <c r="E43" i="15"/>
  <c r="C43" i="15"/>
  <c r="G42" i="15"/>
  <c r="E42" i="15"/>
  <c r="C42" i="15"/>
  <c r="H41" i="15"/>
  <c r="F41" i="15"/>
  <c r="D41" i="15"/>
  <c r="B41" i="15"/>
  <c r="G40" i="15"/>
  <c r="E40" i="15"/>
  <c r="C40" i="15"/>
  <c r="G39" i="15"/>
  <c r="E39" i="15"/>
  <c r="C39" i="15"/>
  <c r="H38" i="15"/>
  <c r="F38" i="15"/>
  <c r="D38" i="15"/>
  <c r="B38" i="15"/>
  <c r="G37" i="15"/>
  <c r="E37" i="15"/>
  <c r="C37" i="15"/>
  <c r="H36" i="15"/>
  <c r="H76" i="15" s="1"/>
  <c r="F36" i="15"/>
  <c r="D36" i="15"/>
  <c r="B36" i="15"/>
  <c r="G35" i="15"/>
  <c r="E35" i="15"/>
  <c r="C35" i="15"/>
  <c r="G34" i="15"/>
  <c r="E34" i="15"/>
  <c r="C34" i="15"/>
  <c r="G33" i="15"/>
  <c r="E33" i="15"/>
  <c r="C33" i="15"/>
  <c r="B32" i="15"/>
  <c r="I28" i="15"/>
  <c r="G28" i="15"/>
  <c r="E28" i="15"/>
  <c r="C28" i="15"/>
  <c r="I27" i="15"/>
  <c r="G27" i="15"/>
  <c r="E27" i="15"/>
  <c r="C27" i="15"/>
  <c r="I24" i="15"/>
  <c r="G24" i="15"/>
  <c r="E24" i="15"/>
  <c r="C24" i="15"/>
  <c r="I22" i="15"/>
  <c r="G22" i="15"/>
  <c r="E22" i="15"/>
  <c r="C22" i="15"/>
  <c r="I21" i="15"/>
  <c r="G21" i="15"/>
  <c r="E21" i="15"/>
  <c r="C21" i="15"/>
  <c r="I20" i="15"/>
  <c r="G20" i="15"/>
  <c r="E20" i="15"/>
  <c r="C20" i="15"/>
  <c r="I19" i="15"/>
  <c r="G19" i="15"/>
  <c r="E19" i="15"/>
  <c r="C19" i="15"/>
  <c r="I18" i="15"/>
  <c r="G18" i="15"/>
  <c r="E18" i="15"/>
  <c r="C18" i="15"/>
  <c r="I17" i="15"/>
  <c r="G17" i="15"/>
  <c r="E17" i="15"/>
  <c r="C17" i="15"/>
  <c r="I15" i="15"/>
  <c r="G15" i="15"/>
  <c r="E15" i="15"/>
  <c r="C15" i="15"/>
  <c r="I14" i="15"/>
  <c r="G14" i="15"/>
  <c r="E14" i="15"/>
  <c r="C14" i="15"/>
  <c r="I12" i="15"/>
  <c r="G12" i="15"/>
  <c r="E12" i="15"/>
  <c r="C12" i="15"/>
  <c r="I11" i="15"/>
  <c r="G11" i="15"/>
  <c r="E11" i="15"/>
  <c r="C11" i="15"/>
  <c r="I10" i="15"/>
  <c r="G10" i="15"/>
  <c r="E10" i="15"/>
  <c r="C10" i="15"/>
  <c r="H8" i="15"/>
  <c r="H13" i="15" s="1"/>
  <c r="H80" i="15" s="1"/>
  <c r="F8" i="15"/>
  <c r="F13" i="15" s="1"/>
  <c r="F16" i="15" s="1"/>
  <c r="F77" i="15" s="1"/>
  <c r="D8" i="15"/>
  <c r="D13" i="15" s="1"/>
  <c r="D16" i="15" s="1"/>
  <c r="D23" i="15" s="1"/>
  <c r="C69" i="8" s="1"/>
  <c r="B8" i="15"/>
  <c r="B13" i="15" s="1"/>
  <c r="G7" i="15"/>
  <c r="E7" i="15"/>
  <c r="C7" i="15"/>
  <c r="G6" i="15"/>
  <c r="E6" i="15"/>
  <c r="C6" i="15"/>
  <c r="G5" i="15"/>
  <c r="E5" i="15"/>
  <c r="C5" i="15"/>
  <c r="H106" i="14"/>
  <c r="F106" i="14"/>
  <c r="D106" i="14"/>
  <c r="B106" i="14"/>
  <c r="H100" i="14"/>
  <c r="F100" i="14"/>
  <c r="D100" i="14"/>
  <c r="B100" i="14"/>
  <c r="H96" i="14"/>
  <c r="F96" i="14"/>
  <c r="D96" i="14"/>
  <c r="B96" i="14"/>
  <c r="H95" i="14"/>
  <c r="F95" i="14"/>
  <c r="D95" i="14"/>
  <c r="B95" i="14"/>
  <c r="H94" i="14"/>
  <c r="F94" i="14"/>
  <c r="D94" i="14"/>
  <c r="B94" i="14"/>
  <c r="H93" i="14"/>
  <c r="F93" i="14"/>
  <c r="D93" i="14"/>
  <c r="B93" i="14"/>
  <c r="H92" i="14"/>
  <c r="F92" i="14"/>
  <c r="D92" i="14"/>
  <c r="B92" i="14"/>
  <c r="H91" i="14"/>
  <c r="F91" i="14"/>
  <c r="D91" i="14"/>
  <c r="B91" i="14"/>
  <c r="H90" i="14"/>
  <c r="F90" i="14"/>
  <c r="D90" i="14"/>
  <c r="B90" i="14"/>
  <c r="H84" i="14"/>
  <c r="F84" i="14"/>
  <c r="H83" i="14"/>
  <c r="F83" i="14"/>
  <c r="D83" i="14"/>
  <c r="B83" i="14"/>
  <c r="H73" i="14"/>
  <c r="F73" i="14"/>
  <c r="D73" i="14"/>
  <c r="B73" i="14"/>
  <c r="H72" i="14"/>
  <c r="F72" i="14"/>
  <c r="D72" i="14"/>
  <c r="B72" i="14"/>
  <c r="G66" i="14"/>
  <c r="E66" i="14"/>
  <c r="C66" i="14"/>
  <c r="G65" i="14"/>
  <c r="E65" i="14"/>
  <c r="C65" i="14"/>
  <c r="G64" i="14"/>
  <c r="E64" i="14"/>
  <c r="C64" i="14"/>
  <c r="H63" i="14"/>
  <c r="H101" i="14" s="1"/>
  <c r="F63" i="14"/>
  <c r="F101" i="14" s="1"/>
  <c r="D63" i="14"/>
  <c r="B63" i="14"/>
  <c r="G62" i="14"/>
  <c r="E62" i="14"/>
  <c r="C62" i="14"/>
  <c r="G61" i="14"/>
  <c r="E61" i="14"/>
  <c r="C61" i="14"/>
  <c r="G60" i="14"/>
  <c r="E60" i="14"/>
  <c r="C60" i="14"/>
  <c r="H59" i="14"/>
  <c r="F59" i="14"/>
  <c r="D59" i="14"/>
  <c r="B59" i="14"/>
  <c r="B71" i="14" s="1"/>
  <c r="G58" i="14"/>
  <c r="E58" i="14"/>
  <c r="C58" i="14"/>
  <c r="G57" i="14"/>
  <c r="E57" i="14"/>
  <c r="C57" i="14"/>
  <c r="G55" i="14"/>
  <c r="E55" i="14"/>
  <c r="C55" i="14"/>
  <c r="G54" i="14"/>
  <c r="E54" i="14"/>
  <c r="C54" i="14"/>
  <c r="G53" i="14"/>
  <c r="E53" i="14"/>
  <c r="C53" i="14"/>
  <c r="H52" i="14"/>
  <c r="F52" i="14"/>
  <c r="D52" i="14"/>
  <c r="B52" i="14"/>
  <c r="G51" i="14"/>
  <c r="E51" i="14"/>
  <c r="C51" i="14"/>
  <c r="G48" i="14"/>
  <c r="E48" i="14"/>
  <c r="C48" i="14"/>
  <c r="G45" i="14"/>
  <c r="E45" i="14"/>
  <c r="C45" i="14"/>
  <c r="G43" i="14"/>
  <c r="E43" i="14"/>
  <c r="C43" i="14"/>
  <c r="G42" i="14"/>
  <c r="E42" i="14"/>
  <c r="C42" i="14"/>
  <c r="H41" i="14"/>
  <c r="F41" i="14"/>
  <c r="D41" i="14"/>
  <c r="B41" i="14"/>
  <c r="G40" i="14"/>
  <c r="E40" i="14"/>
  <c r="C40" i="14"/>
  <c r="G39" i="14"/>
  <c r="E39" i="14"/>
  <c r="C39" i="14"/>
  <c r="H38" i="14"/>
  <c r="F38" i="14"/>
  <c r="D38" i="14"/>
  <c r="B38" i="14"/>
  <c r="G37" i="14"/>
  <c r="E37" i="14"/>
  <c r="C37" i="14"/>
  <c r="H36" i="14"/>
  <c r="H76" i="14" s="1"/>
  <c r="F36" i="14"/>
  <c r="D36" i="14"/>
  <c r="B36" i="14"/>
  <c r="G35" i="14"/>
  <c r="E35" i="14"/>
  <c r="C35" i="14"/>
  <c r="G34" i="14"/>
  <c r="E34" i="14"/>
  <c r="C34" i="14"/>
  <c r="G33" i="14"/>
  <c r="E33" i="14"/>
  <c r="C33" i="14"/>
  <c r="B32" i="14"/>
  <c r="I28" i="14"/>
  <c r="G28" i="14"/>
  <c r="E28" i="14"/>
  <c r="C28" i="14"/>
  <c r="I27" i="14"/>
  <c r="G27" i="14"/>
  <c r="E27" i="14"/>
  <c r="C27" i="14"/>
  <c r="I24" i="14"/>
  <c r="G24" i="14"/>
  <c r="E24" i="14"/>
  <c r="C24" i="14"/>
  <c r="I22" i="14"/>
  <c r="G22" i="14"/>
  <c r="E22" i="14"/>
  <c r="C22" i="14"/>
  <c r="I21" i="14"/>
  <c r="G21" i="14"/>
  <c r="E21" i="14"/>
  <c r="C21" i="14"/>
  <c r="I20" i="14"/>
  <c r="G20" i="14"/>
  <c r="E20" i="14"/>
  <c r="C20" i="14"/>
  <c r="I19" i="14"/>
  <c r="G19" i="14"/>
  <c r="E19" i="14"/>
  <c r="C19" i="14"/>
  <c r="I18" i="14"/>
  <c r="G18" i="14"/>
  <c r="E18" i="14"/>
  <c r="C18" i="14"/>
  <c r="I17" i="14"/>
  <c r="G17" i="14"/>
  <c r="E17" i="14"/>
  <c r="C17" i="14"/>
  <c r="I15" i="14"/>
  <c r="G15" i="14"/>
  <c r="E15" i="14"/>
  <c r="C15" i="14"/>
  <c r="I14" i="14"/>
  <c r="G14" i="14"/>
  <c r="E14" i="14"/>
  <c r="C14" i="14"/>
  <c r="I12" i="14"/>
  <c r="G12" i="14"/>
  <c r="E12" i="14"/>
  <c r="C12" i="14"/>
  <c r="I11" i="14"/>
  <c r="G11" i="14"/>
  <c r="E11" i="14"/>
  <c r="C11" i="14"/>
  <c r="I10" i="14"/>
  <c r="G10" i="14"/>
  <c r="E10" i="14"/>
  <c r="C10" i="14"/>
  <c r="H8" i="14"/>
  <c r="H13" i="14" s="1"/>
  <c r="H16" i="14" s="1"/>
  <c r="F8" i="14"/>
  <c r="D8" i="14"/>
  <c r="B8" i="14"/>
  <c r="B13" i="14" s="1"/>
  <c r="B16" i="14" s="1"/>
  <c r="G7" i="14"/>
  <c r="E7" i="14"/>
  <c r="C7" i="14"/>
  <c r="G6" i="14"/>
  <c r="E6" i="14"/>
  <c r="C6" i="14"/>
  <c r="G5" i="14"/>
  <c r="C5" i="14"/>
  <c r="H106" i="13"/>
  <c r="F106" i="13"/>
  <c r="D106" i="13"/>
  <c r="B106" i="13"/>
  <c r="H100" i="13"/>
  <c r="F100" i="13"/>
  <c r="D100" i="13"/>
  <c r="B100" i="13"/>
  <c r="H96" i="13"/>
  <c r="F96" i="13"/>
  <c r="D96" i="13"/>
  <c r="B96" i="13"/>
  <c r="H95" i="13"/>
  <c r="F95" i="13"/>
  <c r="D95" i="13"/>
  <c r="B95" i="13"/>
  <c r="H94" i="13"/>
  <c r="F94" i="13"/>
  <c r="D94" i="13"/>
  <c r="B94" i="13"/>
  <c r="H93" i="13"/>
  <c r="F93" i="13"/>
  <c r="D93" i="13"/>
  <c r="B93" i="13"/>
  <c r="H92" i="13"/>
  <c r="F92" i="13"/>
  <c r="D92" i="13"/>
  <c r="B92" i="13"/>
  <c r="H91" i="13"/>
  <c r="F91" i="13"/>
  <c r="D91" i="13"/>
  <c r="B91" i="13"/>
  <c r="H90" i="13"/>
  <c r="F90" i="13"/>
  <c r="D90" i="13"/>
  <c r="B90" i="13"/>
  <c r="H84" i="13"/>
  <c r="F84" i="13"/>
  <c r="H83" i="13"/>
  <c r="F83" i="13"/>
  <c r="D83" i="13"/>
  <c r="B83" i="13"/>
  <c r="H73" i="13"/>
  <c r="F73" i="13"/>
  <c r="D73" i="13"/>
  <c r="B73" i="13"/>
  <c r="H72" i="13"/>
  <c r="F72" i="13"/>
  <c r="D72" i="13"/>
  <c r="B72" i="13"/>
  <c r="G66" i="13"/>
  <c r="E66" i="13"/>
  <c r="C66" i="13"/>
  <c r="G65" i="13"/>
  <c r="E65" i="13"/>
  <c r="C65" i="13"/>
  <c r="G64" i="13"/>
  <c r="E64" i="13"/>
  <c r="C64" i="13"/>
  <c r="H63" i="13"/>
  <c r="H101" i="13" s="1"/>
  <c r="F63" i="13"/>
  <c r="F101" i="13" s="1"/>
  <c r="D63" i="13"/>
  <c r="B63" i="13"/>
  <c r="G62" i="13"/>
  <c r="E62" i="13"/>
  <c r="C62" i="13"/>
  <c r="G61" i="13"/>
  <c r="E61" i="13"/>
  <c r="C61" i="13"/>
  <c r="G60" i="13"/>
  <c r="E60" i="13"/>
  <c r="C60" i="13"/>
  <c r="H59" i="13"/>
  <c r="F59" i="13"/>
  <c r="F99" i="13" s="1"/>
  <c r="D59" i="13"/>
  <c r="B59" i="13"/>
  <c r="G58" i="13"/>
  <c r="E58" i="13"/>
  <c r="C58" i="13"/>
  <c r="G57" i="13"/>
  <c r="E57" i="13"/>
  <c r="C57" i="13"/>
  <c r="G55" i="13"/>
  <c r="E55" i="13"/>
  <c r="C55" i="13"/>
  <c r="G54" i="13"/>
  <c r="E54" i="13"/>
  <c r="C54" i="13"/>
  <c r="G53" i="13"/>
  <c r="E53" i="13"/>
  <c r="C53" i="13"/>
  <c r="H52" i="13"/>
  <c r="F52" i="13"/>
  <c r="D52" i="13"/>
  <c r="B52" i="13"/>
  <c r="G51" i="13"/>
  <c r="E51" i="13"/>
  <c r="C51" i="13"/>
  <c r="G48" i="13"/>
  <c r="E48" i="13"/>
  <c r="C48" i="13"/>
  <c r="G45" i="13"/>
  <c r="E45" i="13"/>
  <c r="C45" i="13"/>
  <c r="F102" i="13"/>
  <c r="G43" i="13"/>
  <c r="E43" i="13"/>
  <c r="C43" i="13"/>
  <c r="G42" i="13"/>
  <c r="E42" i="13"/>
  <c r="C42" i="13"/>
  <c r="H41" i="13"/>
  <c r="F41" i="13"/>
  <c r="D41" i="13"/>
  <c r="B41" i="13"/>
  <c r="G40" i="13"/>
  <c r="E40" i="13"/>
  <c r="C40" i="13"/>
  <c r="G39" i="13"/>
  <c r="E39" i="13"/>
  <c r="C39" i="13"/>
  <c r="H38" i="13"/>
  <c r="F38" i="13"/>
  <c r="D38" i="13"/>
  <c r="B38" i="13"/>
  <c r="G37" i="13"/>
  <c r="E37" i="13"/>
  <c r="C37" i="13"/>
  <c r="H36" i="13"/>
  <c r="H76" i="13" s="1"/>
  <c r="F36" i="13"/>
  <c r="F76" i="13" s="1"/>
  <c r="D36" i="13"/>
  <c r="B36" i="13"/>
  <c r="G35" i="13"/>
  <c r="E35" i="13"/>
  <c r="C35" i="13"/>
  <c r="G34" i="13"/>
  <c r="E34" i="13"/>
  <c r="C34" i="13"/>
  <c r="G33" i="13"/>
  <c r="E33" i="13"/>
  <c r="C33" i="13"/>
  <c r="I28" i="13"/>
  <c r="G28" i="13"/>
  <c r="E28" i="13"/>
  <c r="C28" i="13"/>
  <c r="I27" i="13"/>
  <c r="G27" i="13"/>
  <c r="E27" i="13"/>
  <c r="C27" i="13"/>
  <c r="I24" i="13"/>
  <c r="G24" i="13"/>
  <c r="E24" i="13"/>
  <c r="C24" i="13"/>
  <c r="I22" i="13"/>
  <c r="G22" i="13"/>
  <c r="E22" i="13"/>
  <c r="C22" i="13"/>
  <c r="I21" i="13"/>
  <c r="G21" i="13"/>
  <c r="E21" i="13"/>
  <c r="C21" i="13"/>
  <c r="I20" i="13"/>
  <c r="G20" i="13"/>
  <c r="E20" i="13"/>
  <c r="C20" i="13"/>
  <c r="I19" i="13"/>
  <c r="G19" i="13"/>
  <c r="E19" i="13"/>
  <c r="C19" i="13"/>
  <c r="I18" i="13"/>
  <c r="G18" i="13"/>
  <c r="E18" i="13"/>
  <c r="C18" i="13"/>
  <c r="I17" i="13"/>
  <c r="G17" i="13"/>
  <c r="E17" i="13"/>
  <c r="C17" i="13"/>
  <c r="I15" i="13"/>
  <c r="G15" i="13"/>
  <c r="E15" i="13"/>
  <c r="C15" i="13"/>
  <c r="I14" i="13"/>
  <c r="G14" i="13"/>
  <c r="E14" i="13"/>
  <c r="C14" i="13"/>
  <c r="I12" i="13"/>
  <c r="G12" i="13"/>
  <c r="E12" i="13"/>
  <c r="C12" i="13"/>
  <c r="I11" i="13"/>
  <c r="G11" i="13"/>
  <c r="E11" i="13"/>
  <c r="C11" i="13"/>
  <c r="I10" i="13"/>
  <c r="G10" i="13"/>
  <c r="E10" i="13"/>
  <c r="C10" i="13"/>
  <c r="H8" i="13"/>
  <c r="H13" i="13" s="1"/>
  <c r="I13" i="13" s="1"/>
  <c r="F8" i="13"/>
  <c r="F13" i="13" s="1"/>
  <c r="G13" i="13" s="1"/>
  <c r="D8" i="13"/>
  <c r="D13" i="13" s="1"/>
  <c r="D80" i="13" s="1"/>
  <c r="B8" i="13"/>
  <c r="B13" i="13" s="1"/>
  <c r="C13" i="13" s="1"/>
  <c r="G7" i="13"/>
  <c r="E7" i="13"/>
  <c r="G6" i="13"/>
  <c r="E6" i="13"/>
  <c r="C6" i="13"/>
  <c r="G5" i="13"/>
  <c r="E5" i="13"/>
  <c r="C5" i="13"/>
  <c r="H106" i="12"/>
  <c r="F106" i="12"/>
  <c r="D106" i="12"/>
  <c r="B106" i="12"/>
  <c r="H100" i="12"/>
  <c r="F100" i="12"/>
  <c r="D100" i="12"/>
  <c r="B100" i="12"/>
  <c r="H96" i="12"/>
  <c r="F96" i="12"/>
  <c r="D96" i="12"/>
  <c r="B96" i="12"/>
  <c r="H95" i="12"/>
  <c r="F95" i="12"/>
  <c r="D95" i="12"/>
  <c r="B95" i="12"/>
  <c r="H94" i="12"/>
  <c r="F94" i="12"/>
  <c r="D94" i="12"/>
  <c r="B94" i="12"/>
  <c r="H93" i="12"/>
  <c r="F93" i="12"/>
  <c r="D93" i="12"/>
  <c r="B93" i="12"/>
  <c r="H92" i="12"/>
  <c r="F92" i="12"/>
  <c r="D92" i="12"/>
  <c r="B92" i="12"/>
  <c r="H91" i="12"/>
  <c r="F91" i="12"/>
  <c r="D91" i="12"/>
  <c r="B91" i="12"/>
  <c r="H90" i="12"/>
  <c r="F90" i="12"/>
  <c r="D90" i="12"/>
  <c r="B90" i="12"/>
  <c r="H84" i="12"/>
  <c r="F84" i="12"/>
  <c r="H83" i="12"/>
  <c r="F83" i="12"/>
  <c r="D83" i="12"/>
  <c r="B83" i="12"/>
  <c r="H73" i="12"/>
  <c r="F73" i="12"/>
  <c r="D73" i="12"/>
  <c r="B73" i="12"/>
  <c r="H72" i="12"/>
  <c r="F72" i="12"/>
  <c r="D72" i="12"/>
  <c r="G66" i="12"/>
  <c r="E66" i="12"/>
  <c r="C66" i="12"/>
  <c r="G65" i="12"/>
  <c r="E65" i="12"/>
  <c r="C65" i="12"/>
  <c r="G64" i="12"/>
  <c r="E64" i="12"/>
  <c r="C64" i="12"/>
  <c r="H63" i="12"/>
  <c r="H101" i="12" s="1"/>
  <c r="F63" i="12"/>
  <c r="F101" i="12" s="1"/>
  <c r="D63" i="12"/>
  <c r="B63" i="12"/>
  <c r="G62" i="12"/>
  <c r="E62" i="12"/>
  <c r="C62" i="12"/>
  <c r="G61" i="12"/>
  <c r="E61" i="12"/>
  <c r="C61" i="12"/>
  <c r="G60" i="12"/>
  <c r="E60" i="12"/>
  <c r="C60" i="12"/>
  <c r="H59" i="12"/>
  <c r="F59" i="12"/>
  <c r="F71" i="12" s="1"/>
  <c r="D59" i="12"/>
  <c r="B59" i="12"/>
  <c r="G58" i="12"/>
  <c r="E58" i="12"/>
  <c r="C58" i="12"/>
  <c r="G57" i="12"/>
  <c r="E57" i="12"/>
  <c r="C57" i="12"/>
  <c r="G55" i="12"/>
  <c r="E55" i="12"/>
  <c r="C55" i="12"/>
  <c r="G54" i="12"/>
  <c r="E54" i="12"/>
  <c r="C54" i="12"/>
  <c r="G53" i="12"/>
  <c r="E53" i="12"/>
  <c r="C53" i="12"/>
  <c r="H52" i="12"/>
  <c r="F52" i="12"/>
  <c r="B52" i="12"/>
  <c r="G51" i="12"/>
  <c r="E51" i="12"/>
  <c r="C51" i="12"/>
  <c r="C48" i="12"/>
  <c r="G45" i="12"/>
  <c r="E45" i="12"/>
  <c r="C45" i="12"/>
  <c r="G43" i="12"/>
  <c r="E43" i="12"/>
  <c r="C43" i="12"/>
  <c r="G42" i="12"/>
  <c r="E42" i="12"/>
  <c r="C42" i="12"/>
  <c r="H41" i="12"/>
  <c r="F41" i="12"/>
  <c r="D41" i="12"/>
  <c r="B41" i="12"/>
  <c r="G40" i="12"/>
  <c r="E40" i="12"/>
  <c r="C40" i="12"/>
  <c r="G39" i="12"/>
  <c r="E39" i="12"/>
  <c r="C39" i="12"/>
  <c r="H38" i="12"/>
  <c r="F38" i="12"/>
  <c r="D38" i="12"/>
  <c r="B38" i="12"/>
  <c r="G37" i="12"/>
  <c r="E37" i="12"/>
  <c r="C37" i="12"/>
  <c r="H36" i="12"/>
  <c r="F36" i="12"/>
  <c r="F76" i="12" s="1"/>
  <c r="D36" i="12"/>
  <c r="D76" i="12" s="1"/>
  <c r="B36" i="12"/>
  <c r="G35" i="12"/>
  <c r="E35" i="12"/>
  <c r="C35" i="12"/>
  <c r="G34" i="12"/>
  <c r="E34" i="12"/>
  <c r="C34" i="12"/>
  <c r="G33" i="12"/>
  <c r="E33" i="12"/>
  <c r="C33" i="12"/>
  <c r="I28" i="12"/>
  <c r="G28" i="12"/>
  <c r="E28" i="12"/>
  <c r="C28" i="12"/>
  <c r="I27" i="12"/>
  <c r="G27" i="12"/>
  <c r="E27" i="12"/>
  <c r="C27" i="12"/>
  <c r="I24" i="12"/>
  <c r="G24" i="12"/>
  <c r="E24" i="12"/>
  <c r="C24" i="12"/>
  <c r="I22" i="12"/>
  <c r="G22" i="12"/>
  <c r="E22" i="12"/>
  <c r="C22" i="12"/>
  <c r="I21" i="12"/>
  <c r="G21" i="12"/>
  <c r="E21" i="12"/>
  <c r="C21" i="12"/>
  <c r="I20" i="12"/>
  <c r="G20" i="12"/>
  <c r="E20" i="12"/>
  <c r="C20" i="12"/>
  <c r="I19" i="12"/>
  <c r="G19" i="12"/>
  <c r="E19" i="12"/>
  <c r="C19" i="12"/>
  <c r="I18" i="12"/>
  <c r="G18" i="12"/>
  <c r="E18" i="12"/>
  <c r="C18" i="12"/>
  <c r="I17" i="12"/>
  <c r="G17" i="12"/>
  <c r="E17" i="12"/>
  <c r="C17" i="12"/>
  <c r="I15" i="12"/>
  <c r="G15" i="12"/>
  <c r="E15" i="12"/>
  <c r="C15" i="12"/>
  <c r="I14" i="12"/>
  <c r="E14" i="12"/>
  <c r="C14" i="12"/>
  <c r="I12" i="12"/>
  <c r="G12" i="12"/>
  <c r="E12" i="12"/>
  <c r="C12" i="12"/>
  <c r="I11" i="12"/>
  <c r="G11" i="12"/>
  <c r="E11" i="12"/>
  <c r="C11" i="12"/>
  <c r="I10" i="12"/>
  <c r="G10" i="12"/>
  <c r="C10" i="12"/>
  <c r="H8" i="12"/>
  <c r="H13" i="12" s="1"/>
  <c r="H16" i="12" s="1"/>
  <c r="F8" i="12"/>
  <c r="D8" i="12"/>
  <c r="D13" i="12" s="1"/>
  <c r="D80" i="12" s="1"/>
  <c r="B8" i="12"/>
  <c r="G7" i="12"/>
  <c r="E7" i="12"/>
  <c r="C7" i="12"/>
  <c r="G6" i="12"/>
  <c r="C6" i="12"/>
  <c r="G5" i="12"/>
  <c r="E5" i="12"/>
  <c r="E22" i="8"/>
  <c r="G22" i="8" s="1"/>
  <c r="E21" i="8"/>
  <c r="G21" i="8" s="1"/>
  <c r="E20" i="8"/>
  <c r="G20" i="8" s="1"/>
  <c r="E19" i="8"/>
  <c r="G19" i="8" s="1"/>
  <c r="E18" i="8"/>
  <c r="G18" i="8" s="1"/>
  <c r="E17" i="8"/>
  <c r="G17" i="8" s="1"/>
  <c r="E16" i="8"/>
  <c r="G16" i="8" s="1"/>
  <c r="E15" i="8"/>
  <c r="G15" i="8" s="1"/>
  <c r="E14" i="8"/>
  <c r="G14" i="8" s="1"/>
  <c r="E13" i="8"/>
  <c r="G13" i="8" s="1"/>
  <c r="E12" i="8"/>
  <c r="G12" i="8" s="1"/>
  <c r="G145" i="8"/>
  <c r="G144" i="8"/>
  <c r="F46" i="26"/>
  <c r="D46" i="26"/>
  <c r="E46" i="26"/>
  <c r="E7" i="50" l="1"/>
  <c r="D99" i="50"/>
  <c r="D81" i="50"/>
  <c r="D44" i="50"/>
  <c r="F3" i="13"/>
  <c r="D6" i="49"/>
  <c r="F3" i="15"/>
  <c r="F6" i="51" s="1"/>
  <c r="D6" i="51"/>
  <c r="B190" i="8"/>
  <c r="D32" i="12"/>
  <c r="D6" i="43"/>
  <c r="F22" i="9"/>
  <c r="F23" i="9" s="1"/>
  <c r="F3" i="12"/>
  <c r="F24" i="9"/>
  <c r="B3" i="4" s="1"/>
  <c r="H41" i="16"/>
  <c r="D44" i="16"/>
  <c r="B44" i="16"/>
  <c r="H44" i="16"/>
  <c r="H102" i="16" s="1"/>
  <c r="C42" i="16"/>
  <c r="B3" i="17"/>
  <c r="E4" i="17" s="1"/>
  <c r="G4" i="17" s="1"/>
  <c r="E175" i="8"/>
  <c r="G122" i="8" s="1"/>
  <c r="F93" i="16"/>
  <c r="F92" i="16"/>
  <c r="F90" i="16"/>
  <c r="A18" i="9"/>
  <c r="B42" i="26" s="1"/>
  <c r="A228" i="8"/>
  <c r="F52" i="16"/>
  <c r="G52" i="16" s="1"/>
  <c r="B32" i="16"/>
  <c r="B2" i="8"/>
  <c r="B88" i="8" s="1"/>
  <c r="E38" i="13"/>
  <c r="D102" i="13"/>
  <c r="E59" i="14"/>
  <c r="C35" i="16"/>
  <c r="B93" i="16"/>
  <c r="C36" i="15"/>
  <c r="E44" i="15"/>
  <c r="C52" i="15"/>
  <c r="E42" i="16"/>
  <c r="F94" i="16"/>
  <c r="C57" i="16"/>
  <c r="D90" i="16"/>
  <c r="E7" i="16"/>
  <c r="H50" i="12"/>
  <c r="G41" i="12"/>
  <c r="G34" i="16"/>
  <c r="E34" i="16"/>
  <c r="G11" i="16"/>
  <c r="C34" i="16"/>
  <c r="D92" i="16"/>
  <c r="E6" i="16"/>
  <c r="G7" i="8"/>
  <c r="D93" i="16"/>
  <c r="B56" i="13"/>
  <c r="B74" i="13" s="1"/>
  <c r="G36" i="14"/>
  <c r="I15" i="16"/>
  <c r="C45" i="16"/>
  <c r="G51" i="16"/>
  <c r="G65" i="16"/>
  <c r="B95" i="16"/>
  <c r="I22" i="16"/>
  <c r="E53" i="16"/>
  <c r="D3" i="16"/>
  <c r="I31" i="28"/>
  <c r="G42" i="16"/>
  <c r="C64" i="16"/>
  <c r="E60" i="16"/>
  <c r="C61" i="16"/>
  <c r="B102" i="14"/>
  <c r="C52" i="14"/>
  <c r="I17" i="16"/>
  <c r="F76" i="14"/>
  <c r="B56" i="14"/>
  <c r="B75" i="14" s="1"/>
  <c r="D102" i="15"/>
  <c r="E36" i="14"/>
  <c r="G38" i="14"/>
  <c r="G44" i="14"/>
  <c r="G52" i="14"/>
  <c r="E41" i="15"/>
  <c r="B102" i="15"/>
  <c r="C59" i="15"/>
  <c r="D76" i="14"/>
  <c r="B80" i="14"/>
  <c r="F103" i="13"/>
  <c r="C36" i="14"/>
  <c r="E38" i="14"/>
  <c r="H50" i="14"/>
  <c r="E63" i="14"/>
  <c r="I11" i="16"/>
  <c r="F73" i="16"/>
  <c r="C51" i="16"/>
  <c r="C48" i="16"/>
  <c r="G35" i="16"/>
  <c r="C65" i="16"/>
  <c r="B59" i="16"/>
  <c r="B71" i="16" s="1"/>
  <c r="B196" i="8" s="1"/>
  <c r="D73" i="16"/>
  <c r="C11" i="16"/>
  <c r="E21" i="16"/>
  <c r="E9" i="8"/>
  <c r="G9" i="8" s="1"/>
  <c r="H36" i="16"/>
  <c r="H76" i="16" s="1"/>
  <c r="C54" i="16"/>
  <c r="E57" i="16"/>
  <c r="H59" i="16"/>
  <c r="H99" i="16" s="1"/>
  <c r="E51" i="16"/>
  <c r="D63" i="16"/>
  <c r="C15" i="16"/>
  <c r="E44" i="13"/>
  <c r="B50" i="15"/>
  <c r="D99" i="12"/>
  <c r="H63" i="16"/>
  <c r="H101" i="16" s="1"/>
  <c r="G66" i="16"/>
  <c r="E58" i="16"/>
  <c r="G24" i="16"/>
  <c r="E10" i="8"/>
  <c r="G10" i="8" s="1"/>
  <c r="C6" i="16"/>
  <c r="D94" i="16"/>
  <c r="E24" i="8"/>
  <c r="G24" i="8" s="1"/>
  <c r="D101" i="13"/>
  <c r="G12" i="16"/>
  <c r="E35" i="23"/>
  <c r="E45" i="23"/>
  <c r="G18" i="16"/>
  <c r="B50" i="14"/>
  <c r="E64" i="16"/>
  <c r="E35" i="16"/>
  <c r="C13" i="14"/>
  <c r="G41" i="13"/>
  <c r="D49" i="14"/>
  <c r="G10" i="16"/>
  <c r="B76" i="14"/>
  <c r="F36" i="16"/>
  <c r="B94" i="16"/>
  <c r="E44" i="14"/>
  <c r="G8" i="12"/>
  <c r="H50" i="15"/>
  <c r="G5" i="16"/>
  <c r="I14" i="16"/>
  <c r="G19" i="16"/>
  <c r="G15" i="16"/>
  <c r="G57" i="16"/>
  <c r="D101" i="12"/>
  <c r="G38" i="13"/>
  <c r="C41" i="13"/>
  <c r="C38" i="14"/>
  <c r="F50" i="14"/>
  <c r="I10" i="16"/>
  <c r="I19" i="16"/>
  <c r="I21" i="16"/>
  <c r="E8" i="8"/>
  <c r="G8" i="8" s="1"/>
  <c r="G39" i="16"/>
  <c r="C55" i="16"/>
  <c r="C19" i="16"/>
  <c r="B36" i="16"/>
  <c r="E38" i="12"/>
  <c r="C53" i="16"/>
  <c r="D100" i="16"/>
  <c r="C38" i="12"/>
  <c r="D106" i="16"/>
  <c r="E20" i="16"/>
  <c r="B106" i="16"/>
  <c r="C5" i="16"/>
  <c r="B101" i="12"/>
  <c r="E62" i="16"/>
  <c r="D59" i="16"/>
  <c r="C52" i="12"/>
  <c r="D36" i="16"/>
  <c r="D95" i="16"/>
  <c r="D72" i="16"/>
  <c r="C7" i="16"/>
  <c r="F63" i="16"/>
  <c r="F101" i="16" s="1"/>
  <c r="B56" i="12"/>
  <c r="B74" i="12" s="1"/>
  <c r="G62" i="16"/>
  <c r="C60" i="16"/>
  <c r="F41" i="16"/>
  <c r="G37" i="16"/>
  <c r="E36" i="12"/>
  <c r="G7" i="16"/>
  <c r="G27" i="16"/>
  <c r="G17" i="16"/>
  <c r="G28" i="16"/>
  <c r="G21" i="16"/>
  <c r="E19" i="16"/>
  <c r="E17" i="16"/>
  <c r="E11" i="16"/>
  <c r="E14" i="16"/>
  <c r="E18" i="16"/>
  <c r="E28" i="16"/>
  <c r="C18" i="16"/>
  <c r="B83" i="16"/>
  <c r="C28" i="16"/>
  <c r="C27" i="16"/>
  <c r="C22" i="16"/>
  <c r="C20" i="16"/>
  <c r="C12" i="16"/>
  <c r="C21" i="16"/>
  <c r="C17" i="16"/>
  <c r="C10" i="16"/>
  <c r="C24" i="16"/>
  <c r="C14" i="16"/>
  <c r="E28" i="25"/>
  <c r="H23" i="12"/>
  <c r="H25" i="12" s="1"/>
  <c r="I16" i="12"/>
  <c r="H78" i="14"/>
  <c r="H23" i="14"/>
  <c r="I23" i="14" s="1"/>
  <c r="I16" i="14"/>
  <c r="B78" i="14"/>
  <c r="B77" i="14"/>
  <c r="B23" i="14"/>
  <c r="B48" i="8" s="1"/>
  <c r="C16" i="14"/>
  <c r="G60" i="16"/>
  <c r="I20" i="16"/>
  <c r="D52" i="16"/>
  <c r="H16" i="15"/>
  <c r="H77" i="15" s="1"/>
  <c r="D50" i="14"/>
  <c r="H49" i="12"/>
  <c r="D99" i="15"/>
  <c r="F49" i="14"/>
  <c r="G36" i="13"/>
  <c r="E54" i="16"/>
  <c r="I13" i="15"/>
  <c r="H16" i="13"/>
  <c r="I16" i="13" s="1"/>
  <c r="G8" i="15"/>
  <c r="C8" i="13"/>
  <c r="E41" i="14"/>
  <c r="C41" i="14"/>
  <c r="B80" i="13"/>
  <c r="F56" i="12"/>
  <c r="F67" i="12" s="1"/>
  <c r="B101" i="13"/>
  <c r="B49" i="14"/>
  <c r="D32" i="15"/>
  <c r="G36" i="15"/>
  <c r="G38" i="15"/>
  <c r="G59" i="15"/>
  <c r="G63" i="15"/>
  <c r="G6" i="16"/>
  <c r="F95" i="16"/>
  <c r="I24" i="16"/>
  <c r="I27" i="16"/>
  <c r="E40" i="16"/>
  <c r="B38" i="16"/>
  <c r="G54" i="16"/>
  <c r="H72" i="16"/>
  <c r="G61" i="16"/>
  <c r="F9" i="29"/>
  <c r="C62" i="16"/>
  <c r="I18" i="16"/>
  <c r="E63" i="12"/>
  <c r="F72" i="16"/>
  <c r="I12" i="16"/>
  <c r="B76" i="15"/>
  <c r="B16" i="13"/>
  <c r="B78" i="13" s="1"/>
  <c r="B99" i="14"/>
  <c r="D56" i="15"/>
  <c r="D75" i="15" s="1"/>
  <c r="B50" i="12"/>
  <c r="H76" i="12"/>
  <c r="H80" i="13"/>
  <c r="B50" i="13"/>
  <c r="C38" i="13"/>
  <c r="B49" i="13"/>
  <c r="B71" i="13"/>
  <c r="H102" i="14"/>
  <c r="G59" i="14"/>
  <c r="D101" i="14"/>
  <c r="C38" i="15"/>
  <c r="I7" i="28"/>
  <c r="H31" i="28"/>
  <c r="C36" i="12"/>
  <c r="C39" i="16"/>
  <c r="B49" i="15"/>
  <c r="C44" i="15"/>
  <c r="B71" i="15"/>
  <c r="B99" i="15"/>
  <c r="D8" i="16"/>
  <c r="D13" i="16" s="1"/>
  <c r="E24" i="16"/>
  <c r="E10" i="16"/>
  <c r="E12" i="16"/>
  <c r="E15" i="16"/>
  <c r="E22" i="16"/>
  <c r="E27" i="16"/>
  <c r="G16" i="15"/>
  <c r="F78" i="15"/>
  <c r="C41" i="12"/>
  <c r="B71" i="12"/>
  <c r="B99" i="12"/>
  <c r="D77" i="15"/>
  <c r="F23" i="15"/>
  <c r="D69" i="8" s="1"/>
  <c r="D16" i="13"/>
  <c r="D77" i="13" s="1"/>
  <c r="H106" i="16"/>
  <c r="H71" i="15"/>
  <c r="C43" i="16"/>
  <c r="H80" i="12"/>
  <c r="I13" i="12"/>
  <c r="E13" i="13"/>
  <c r="G64" i="16"/>
  <c r="D41" i="16"/>
  <c r="C40" i="16"/>
  <c r="H92" i="16"/>
  <c r="G22" i="16"/>
  <c r="B76" i="13"/>
  <c r="B76" i="12"/>
  <c r="G8" i="13"/>
  <c r="F71" i="14"/>
  <c r="C63" i="13"/>
  <c r="B101" i="14"/>
  <c r="B56" i="15"/>
  <c r="B67" i="15" s="1"/>
  <c r="C8" i="12"/>
  <c r="B102" i="12"/>
  <c r="E52" i="12"/>
  <c r="F99" i="12"/>
  <c r="C63" i="12"/>
  <c r="E8" i="13"/>
  <c r="C52" i="13"/>
  <c r="F56" i="13"/>
  <c r="F67" i="13" s="1"/>
  <c r="G63" i="13"/>
  <c r="H80" i="14"/>
  <c r="I13" i="14"/>
  <c r="H73" i="16"/>
  <c r="F59" i="16"/>
  <c r="F38" i="16"/>
  <c r="E39" i="16"/>
  <c r="E45" i="16"/>
  <c r="E48" i="12"/>
  <c r="E16" i="15"/>
  <c r="D16" i="12"/>
  <c r="E13" i="12"/>
  <c r="H8" i="16"/>
  <c r="H13" i="16" s="1"/>
  <c r="I13" i="16" s="1"/>
  <c r="G20" i="16"/>
  <c r="H50" i="13"/>
  <c r="D99" i="14"/>
  <c r="E41" i="12"/>
  <c r="G63" i="14"/>
  <c r="F71" i="13"/>
  <c r="G53" i="16"/>
  <c r="H102" i="12"/>
  <c r="F80" i="13"/>
  <c r="F16" i="13"/>
  <c r="B101" i="15"/>
  <c r="C63" i="15"/>
  <c r="H38" i="16"/>
  <c r="G43" i="16"/>
  <c r="G55" i="16"/>
  <c r="E61" i="16"/>
  <c r="G14" i="16"/>
  <c r="G14" i="12"/>
  <c r="F44" i="16"/>
  <c r="G48" i="12"/>
  <c r="F49" i="12"/>
  <c r="G38" i="12"/>
  <c r="B49" i="12"/>
  <c r="E59" i="12"/>
  <c r="G63" i="12"/>
  <c r="E38" i="15"/>
  <c r="D83" i="16"/>
  <c r="H95" i="16"/>
  <c r="G40" i="16"/>
  <c r="E43" i="16"/>
  <c r="G45" i="16"/>
  <c r="G54" i="23"/>
  <c r="I54" i="23"/>
  <c r="H7" i="28"/>
  <c r="C63" i="14"/>
  <c r="I28" i="16"/>
  <c r="E55" i="16"/>
  <c r="E9" i="29"/>
  <c r="R30" i="30"/>
  <c r="E10" i="12"/>
  <c r="B8" i="16"/>
  <c r="B13" i="16" s="1"/>
  <c r="G133" i="8"/>
  <c r="G139" i="8" s="1"/>
  <c r="E23" i="15"/>
  <c r="D25" i="15"/>
  <c r="H56" i="12"/>
  <c r="H99" i="12"/>
  <c r="G59" i="12"/>
  <c r="H71" i="12"/>
  <c r="D56" i="13"/>
  <c r="D67" i="13" s="1"/>
  <c r="B99" i="13"/>
  <c r="D71" i="13"/>
  <c r="C59" i="13"/>
  <c r="D99" i="13"/>
  <c r="E59" i="13"/>
  <c r="H99" i="14"/>
  <c r="H56" i="14"/>
  <c r="H71" i="14"/>
  <c r="B80" i="15"/>
  <c r="B16" i="15"/>
  <c r="C13" i="15"/>
  <c r="G44" i="13"/>
  <c r="H102" i="13"/>
  <c r="G52" i="13"/>
  <c r="D78" i="15"/>
  <c r="F50" i="13"/>
  <c r="F49" i="13"/>
  <c r="B102" i="13"/>
  <c r="C44" i="13"/>
  <c r="D13" i="14"/>
  <c r="E8" i="14"/>
  <c r="C8" i="14"/>
  <c r="H77" i="12"/>
  <c r="H78" i="12"/>
  <c r="E13" i="15"/>
  <c r="D80" i="15"/>
  <c r="D76" i="13"/>
  <c r="D50" i="13"/>
  <c r="E36" i="13"/>
  <c r="H71" i="13"/>
  <c r="G59" i="13"/>
  <c r="H99" i="13"/>
  <c r="H56" i="13"/>
  <c r="F76" i="15"/>
  <c r="F50" i="15"/>
  <c r="E36" i="15"/>
  <c r="D49" i="15"/>
  <c r="C41" i="15"/>
  <c r="H102" i="15"/>
  <c r="H49" i="15"/>
  <c r="G44" i="15"/>
  <c r="G52" i="15"/>
  <c r="F71" i="15"/>
  <c r="F56" i="15"/>
  <c r="E59" i="15"/>
  <c r="F99" i="15"/>
  <c r="F103" i="15" s="1"/>
  <c r="E66" i="16"/>
  <c r="D38" i="16"/>
  <c r="E52" i="14"/>
  <c r="D56" i="14"/>
  <c r="D67" i="14" s="1"/>
  <c r="C59" i="14"/>
  <c r="E8" i="15"/>
  <c r="C8" i="15"/>
  <c r="H77" i="14"/>
  <c r="D56" i="12"/>
  <c r="B13" i="12"/>
  <c r="G52" i="12"/>
  <c r="C36" i="13"/>
  <c r="D49" i="13"/>
  <c r="E41" i="13"/>
  <c r="E52" i="13"/>
  <c r="E63" i="13"/>
  <c r="F99" i="14"/>
  <c r="F103" i="14" s="1"/>
  <c r="F56" i="14"/>
  <c r="F67" i="14" s="1"/>
  <c r="F80" i="15"/>
  <c r="G13" i="15"/>
  <c r="D76" i="15"/>
  <c r="D50" i="15"/>
  <c r="E52" i="15"/>
  <c r="C66" i="16"/>
  <c r="F13" i="12"/>
  <c r="E8" i="12"/>
  <c r="G36" i="12"/>
  <c r="C59" i="12"/>
  <c r="D71" i="12"/>
  <c r="H49" i="13"/>
  <c r="G8" i="14"/>
  <c r="F13" i="14"/>
  <c r="H49" i="14"/>
  <c r="G41" i="14"/>
  <c r="C44" i="14"/>
  <c r="D102" i="14"/>
  <c r="D71" i="14"/>
  <c r="G41" i="15"/>
  <c r="F49" i="15"/>
  <c r="H99" i="15"/>
  <c r="H56" i="15"/>
  <c r="E63" i="15"/>
  <c r="D101" i="15"/>
  <c r="H100" i="16"/>
  <c r="G58" i="16"/>
  <c r="E37" i="16"/>
  <c r="F3" i="14"/>
  <c r="F6" i="50" s="1"/>
  <c r="D32" i="14"/>
  <c r="I35" i="23"/>
  <c r="B63" i="16"/>
  <c r="I45" i="23"/>
  <c r="E5" i="16"/>
  <c r="F8" i="16"/>
  <c r="C37" i="16"/>
  <c r="G35" i="23"/>
  <c r="G45" i="23"/>
  <c r="N30" i="30"/>
  <c r="F32" i="15" l="1"/>
  <c r="H3" i="15"/>
  <c r="H32" i="15" s="1"/>
  <c r="F99" i="50"/>
  <c r="G7" i="50"/>
  <c r="F81" i="50"/>
  <c r="F44" i="50"/>
  <c r="C190" i="8"/>
  <c r="H3" i="13"/>
  <c r="F6" i="49"/>
  <c r="F32" i="12"/>
  <c r="F6" i="43"/>
  <c r="E45" i="50"/>
  <c r="E20" i="50"/>
  <c r="D99" i="51"/>
  <c r="E7" i="51"/>
  <c r="D81" i="51"/>
  <c r="D44" i="51"/>
  <c r="D99" i="43"/>
  <c r="E7" i="43"/>
  <c r="D81" i="43"/>
  <c r="D44" i="43"/>
  <c r="F99" i="51"/>
  <c r="F44" i="51"/>
  <c r="G7" i="51"/>
  <c r="F81" i="51"/>
  <c r="D44" i="49"/>
  <c r="D99" i="49"/>
  <c r="E7" i="49"/>
  <c r="D81" i="49"/>
  <c r="B9" i="17"/>
  <c r="B67" i="13"/>
  <c r="B75" i="13"/>
  <c r="H3" i="12"/>
  <c r="H32" i="12" s="1"/>
  <c r="D74" i="15"/>
  <c r="B5" i="17"/>
  <c r="E52" i="16"/>
  <c r="B6" i="4"/>
  <c r="B8" i="4" s="1"/>
  <c r="B12" i="4" s="1"/>
  <c r="F3" i="16"/>
  <c r="G41" i="16"/>
  <c r="E45" i="8"/>
  <c r="G45" i="8" s="1"/>
  <c r="B79" i="37"/>
  <c r="F79" i="37"/>
  <c r="H79" i="37"/>
  <c r="D79" i="37"/>
  <c r="D103" i="13"/>
  <c r="E16" i="13"/>
  <c r="B25" i="14"/>
  <c r="B26" i="14" s="1"/>
  <c r="B82" i="14" s="1"/>
  <c r="B76" i="16"/>
  <c r="B199" i="8" s="1"/>
  <c r="B195" i="8"/>
  <c r="F76" i="16"/>
  <c r="D199" i="8" s="1"/>
  <c r="D195" i="8"/>
  <c r="E228" i="8"/>
  <c r="A245" i="8"/>
  <c r="E245" i="8" s="1"/>
  <c r="D76" i="16"/>
  <c r="C199" i="8" s="1"/>
  <c r="C195" i="8"/>
  <c r="A17" i="9"/>
  <c r="B41" i="26" s="1"/>
  <c r="A227" i="8"/>
  <c r="B5" i="4"/>
  <c r="B25" i="8"/>
  <c r="B109" i="8" s="1"/>
  <c r="B46" i="8"/>
  <c r="B67" i="8"/>
  <c r="D23" i="13"/>
  <c r="C27" i="8" s="1"/>
  <c r="G49" i="12"/>
  <c r="B74" i="14"/>
  <c r="B67" i="14"/>
  <c r="C67" i="14" s="1"/>
  <c r="D32" i="16"/>
  <c r="C2" i="8"/>
  <c r="C88" i="8" s="1"/>
  <c r="B103" i="14"/>
  <c r="G56" i="13"/>
  <c r="D67" i="15"/>
  <c r="C67" i="15" s="1"/>
  <c r="D101" i="16"/>
  <c r="D103" i="14"/>
  <c r="C56" i="15"/>
  <c r="G50" i="13"/>
  <c r="H103" i="14"/>
  <c r="G50" i="15"/>
  <c r="H103" i="12"/>
  <c r="G36" i="16"/>
  <c r="D103" i="15"/>
  <c r="G49" i="15"/>
  <c r="F50" i="12"/>
  <c r="G50" i="12" s="1"/>
  <c r="C52" i="16"/>
  <c r="D78" i="13"/>
  <c r="H78" i="15"/>
  <c r="E50" i="14"/>
  <c r="E63" i="16"/>
  <c r="E36" i="16"/>
  <c r="C49" i="14"/>
  <c r="E49" i="14"/>
  <c r="H56" i="16"/>
  <c r="H67" i="16" s="1"/>
  <c r="B6" i="17"/>
  <c r="B7" i="17" s="1"/>
  <c r="B11" i="17" s="1"/>
  <c r="I23" i="12"/>
  <c r="H71" i="16"/>
  <c r="H23" i="15"/>
  <c r="I23" i="15" s="1"/>
  <c r="B99" i="16"/>
  <c r="G50" i="14"/>
  <c r="B11" i="4"/>
  <c r="H103" i="16"/>
  <c r="H49" i="16"/>
  <c r="I16" i="15"/>
  <c r="H103" i="15"/>
  <c r="H103" i="13"/>
  <c r="C19" i="1"/>
  <c r="B103" i="15"/>
  <c r="C16" i="13"/>
  <c r="E67" i="13"/>
  <c r="E49" i="13"/>
  <c r="E59" i="16"/>
  <c r="G63" i="16"/>
  <c r="C36" i="16"/>
  <c r="C59" i="16"/>
  <c r="D71" i="16"/>
  <c r="C196" i="8" s="1"/>
  <c r="D56" i="16"/>
  <c r="D74" i="16" s="1"/>
  <c r="C197" i="8" s="1"/>
  <c r="B75" i="12"/>
  <c r="B67" i="12"/>
  <c r="F99" i="16"/>
  <c r="B56" i="16"/>
  <c r="B74" i="16" s="1"/>
  <c r="B197" i="8" s="1"/>
  <c r="D50" i="16"/>
  <c r="C8" i="16"/>
  <c r="D3" i="22"/>
  <c r="E3" i="22" s="1"/>
  <c r="G3" i="22" s="1"/>
  <c r="H77" i="13"/>
  <c r="H23" i="13"/>
  <c r="H78" i="13"/>
  <c r="C23" i="14"/>
  <c r="C50" i="14"/>
  <c r="G49" i="14"/>
  <c r="H25" i="14"/>
  <c r="H26" i="14" s="1"/>
  <c r="B77" i="13"/>
  <c r="B23" i="13"/>
  <c r="B27" i="8" s="1"/>
  <c r="G48" i="16"/>
  <c r="D102" i="16"/>
  <c r="H80" i="16"/>
  <c r="H16" i="16"/>
  <c r="H79" i="16" s="1"/>
  <c r="G59" i="16"/>
  <c r="F71" i="16"/>
  <c r="D196" i="8" s="1"/>
  <c r="D99" i="16"/>
  <c r="F56" i="16"/>
  <c r="E48" i="16"/>
  <c r="H50" i="16"/>
  <c r="F75" i="13"/>
  <c r="F74" i="13"/>
  <c r="C44" i="12"/>
  <c r="E50" i="13"/>
  <c r="F23" i="13"/>
  <c r="D27" i="8" s="1"/>
  <c r="G16" i="13"/>
  <c r="F78" i="13"/>
  <c r="F77" i="13"/>
  <c r="B75" i="15"/>
  <c r="B74" i="15"/>
  <c r="G23" i="15"/>
  <c r="F25" i="15"/>
  <c r="C58" i="16"/>
  <c r="B73" i="16"/>
  <c r="B72" i="16"/>
  <c r="B100" i="16"/>
  <c r="F102" i="12"/>
  <c r="F103" i="12" s="1"/>
  <c r="F74" i="12"/>
  <c r="G44" i="12"/>
  <c r="B102" i="16"/>
  <c r="D23" i="12"/>
  <c r="C6" i="8" s="1"/>
  <c r="D77" i="12"/>
  <c r="E16" i="12"/>
  <c r="D78" i="12"/>
  <c r="D102" i="12"/>
  <c r="D103" i="12" s="1"/>
  <c r="D50" i="12"/>
  <c r="C50" i="12" s="1"/>
  <c r="E44" i="12"/>
  <c r="D49" i="12"/>
  <c r="E49" i="12" s="1"/>
  <c r="C44" i="16"/>
  <c r="B49" i="16"/>
  <c r="B50" i="16"/>
  <c r="F75" i="12"/>
  <c r="G38" i="16"/>
  <c r="D49" i="16"/>
  <c r="E41" i="16"/>
  <c r="C41" i="16"/>
  <c r="B103" i="12"/>
  <c r="D16" i="16"/>
  <c r="D79" i="16" s="1"/>
  <c r="C202" i="8" s="1"/>
  <c r="D80" i="16"/>
  <c r="C203" i="8" s="1"/>
  <c r="E13" i="16"/>
  <c r="B79" i="14"/>
  <c r="F79" i="13"/>
  <c r="H79" i="12"/>
  <c r="F79" i="15"/>
  <c r="H79" i="14"/>
  <c r="H79" i="15"/>
  <c r="B79" i="13"/>
  <c r="D79" i="12"/>
  <c r="D79" i="13"/>
  <c r="D79" i="15"/>
  <c r="H79" i="13"/>
  <c r="E67" i="14"/>
  <c r="H67" i="15"/>
  <c r="H74" i="15"/>
  <c r="H75" i="15"/>
  <c r="C50" i="13"/>
  <c r="B103" i="13"/>
  <c r="H88" i="12"/>
  <c r="H98" i="12" s="1"/>
  <c r="H81" i="12"/>
  <c r="H26" i="12"/>
  <c r="I25" i="12"/>
  <c r="F32" i="14"/>
  <c r="H3" i="14"/>
  <c r="H32" i="14" s="1"/>
  <c r="F80" i="14"/>
  <c r="F16" i="14"/>
  <c r="G13" i="14"/>
  <c r="D74" i="12"/>
  <c r="D75" i="12"/>
  <c r="E56" i="12"/>
  <c r="C56" i="12"/>
  <c r="D67" i="12"/>
  <c r="E38" i="16"/>
  <c r="C38" i="16"/>
  <c r="G56" i="15"/>
  <c r="F75" i="15"/>
  <c r="F74" i="15"/>
  <c r="E56" i="15"/>
  <c r="C49" i="15"/>
  <c r="E49" i="15"/>
  <c r="H75" i="13"/>
  <c r="H67" i="13"/>
  <c r="G67" i="13" s="1"/>
  <c r="H74" i="13"/>
  <c r="G49" i="13"/>
  <c r="D75" i="13"/>
  <c r="E56" i="13"/>
  <c r="C56" i="13"/>
  <c r="D74" i="13"/>
  <c r="H74" i="12"/>
  <c r="H67" i="12"/>
  <c r="G67" i="12" s="1"/>
  <c r="G56" i="12"/>
  <c r="H75" i="12"/>
  <c r="B101" i="16"/>
  <c r="C63" i="16"/>
  <c r="F16" i="12"/>
  <c r="G13" i="12"/>
  <c r="F80" i="12"/>
  <c r="C13" i="12"/>
  <c r="B80" i="12"/>
  <c r="B16" i="12"/>
  <c r="E13" i="14"/>
  <c r="D80" i="14"/>
  <c r="D16" i="14"/>
  <c r="H67" i="14"/>
  <c r="G67" i="14" s="1"/>
  <c r="H75" i="14"/>
  <c r="H74" i="14"/>
  <c r="C67" i="13"/>
  <c r="D26" i="15"/>
  <c r="D81" i="15"/>
  <c r="D88" i="15"/>
  <c r="D98" i="15" s="1"/>
  <c r="E25" i="15"/>
  <c r="F13" i="16"/>
  <c r="E8" i="16"/>
  <c r="G8" i="16"/>
  <c r="B16" i="16"/>
  <c r="B80" i="16"/>
  <c r="B203" i="8" s="1"/>
  <c r="C13" i="16"/>
  <c r="E50" i="15"/>
  <c r="C50" i="15"/>
  <c r="F74" i="14"/>
  <c r="G56" i="14"/>
  <c r="F75" i="14"/>
  <c r="D75" i="14"/>
  <c r="D74" i="14"/>
  <c r="C56" i="14"/>
  <c r="E56" i="14"/>
  <c r="F67" i="15"/>
  <c r="C49" i="13"/>
  <c r="B78" i="15"/>
  <c r="B77" i="15"/>
  <c r="C16" i="15"/>
  <c r="B79" i="15"/>
  <c r="B23" i="15"/>
  <c r="B69" i="8" s="1"/>
  <c r="F99" i="43" l="1"/>
  <c r="F44" i="43"/>
  <c r="F81" i="43"/>
  <c r="G7" i="43"/>
  <c r="E45" i="43"/>
  <c r="E20" i="43"/>
  <c r="F99" i="49"/>
  <c r="F44" i="49"/>
  <c r="G7" i="49"/>
  <c r="F81" i="49"/>
  <c r="G45" i="51"/>
  <c r="G20" i="51"/>
  <c r="E45" i="51"/>
  <c r="E20" i="51"/>
  <c r="G45" i="50"/>
  <c r="G20" i="50"/>
  <c r="E45" i="49"/>
  <c r="E20" i="49"/>
  <c r="H3" i="16"/>
  <c r="H32" i="16" s="1"/>
  <c r="B10" i="4"/>
  <c r="E69" i="8"/>
  <c r="G69" i="8" s="1"/>
  <c r="D2" i="8"/>
  <c r="F32" i="16"/>
  <c r="D190" i="8"/>
  <c r="B29" i="14"/>
  <c r="C29" i="14" s="1"/>
  <c r="B13" i="4"/>
  <c r="B14" i="4" s="1"/>
  <c r="B19" i="4" s="1"/>
  <c r="C26" i="14"/>
  <c r="C25" i="14"/>
  <c r="D25" i="13"/>
  <c r="E25" i="13" s="1"/>
  <c r="B81" i="14"/>
  <c r="E23" i="13"/>
  <c r="B88" i="14"/>
  <c r="B98" i="14" s="1"/>
  <c r="B104" i="14" s="1"/>
  <c r="B108" i="14" s="1"/>
  <c r="E27" i="8"/>
  <c r="G27" i="8" s="1"/>
  <c r="D75" i="16"/>
  <c r="C198" i="8" s="1"/>
  <c r="H104" i="12"/>
  <c r="H108" i="12" s="1"/>
  <c r="A244" i="8"/>
  <c r="E244" i="8" s="1"/>
  <c r="E227" i="8"/>
  <c r="A16" i="9"/>
  <c r="B40" i="26" s="1"/>
  <c r="A226" i="8"/>
  <c r="C25" i="8"/>
  <c r="C109" i="8" s="1"/>
  <c r="C67" i="8"/>
  <c r="C46" i="8"/>
  <c r="H68" i="16"/>
  <c r="H75" i="16"/>
  <c r="H74" i="16"/>
  <c r="I25" i="14"/>
  <c r="H25" i="15"/>
  <c r="H81" i="15" s="1"/>
  <c r="D104" i="15"/>
  <c r="D108" i="15" s="1"/>
  <c r="H81" i="14"/>
  <c r="D67" i="16"/>
  <c r="D68" i="16" s="1"/>
  <c r="H88" i="14"/>
  <c r="H98" i="14" s="1"/>
  <c r="H104" i="14" s="1"/>
  <c r="H108" i="14" s="1"/>
  <c r="E44" i="16"/>
  <c r="B67" i="16"/>
  <c r="B68" i="16" s="1"/>
  <c r="C56" i="16"/>
  <c r="D18" i="22"/>
  <c r="E18" i="22" s="1"/>
  <c r="G18" i="22" s="1"/>
  <c r="B75" i="16"/>
  <c r="B198" i="8" s="1"/>
  <c r="C50" i="16"/>
  <c r="B103" i="16"/>
  <c r="C49" i="12"/>
  <c r="H25" i="13"/>
  <c r="I23" i="13"/>
  <c r="C23" i="13"/>
  <c r="B25" i="13"/>
  <c r="F88" i="15"/>
  <c r="F98" i="15" s="1"/>
  <c r="F104" i="15" s="1"/>
  <c r="F108" i="15" s="1"/>
  <c r="F26" i="15"/>
  <c r="F81" i="15"/>
  <c r="G25" i="15"/>
  <c r="E5" i="17"/>
  <c r="E3" i="17"/>
  <c r="G3" i="17" s="1"/>
  <c r="E6" i="17"/>
  <c r="G6" i="17" s="1"/>
  <c r="D103" i="16"/>
  <c r="F67" i="16"/>
  <c r="G67" i="16" s="1"/>
  <c r="F74" i="16"/>
  <c r="D197" i="8" s="1"/>
  <c r="F75" i="16"/>
  <c r="D198" i="8" s="1"/>
  <c r="G56" i="16"/>
  <c r="H77" i="16"/>
  <c r="H23" i="16"/>
  <c r="I16" i="16"/>
  <c r="H78" i="16"/>
  <c r="E56" i="16"/>
  <c r="D84" i="15"/>
  <c r="E50" i="12"/>
  <c r="D23" i="16"/>
  <c r="E16" i="16"/>
  <c r="D78" i="16"/>
  <c r="C201" i="8" s="1"/>
  <c r="D77" i="16"/>
  <c r="C200" i="8" s="1"/>
  <c r="C49" i="16"/>
  <c r="G44" i="16"/>
  <c r="F102" i="16"/>
  <c r="F103" i="16" s="1"/>
  <c r="F49" i="16"/>
  <c r="G49" i="16" s="1"/>
  <c r="F50" i="16"/>
  <c r="E23" i="12"/>
  <c r="D25" i="12"/>
  <c r="G23" i="13"/>
  <c r="F25" i="13"/>
  <c r="I26" i="14"/>
  <c r="H82" i="14"/>
  <c r="H29" i="14"/>
  <c r="I29" i="14" s="1"/>
  <c r="G13" i="16"/>
  <c r="F16" i="16"/>
  <c r="F80" i="16"/>
  <c r="D203" i="8" s="1"/>
  <c r="E67" i="12"/>
  <c r="C67" i="12"/>
  <c r="G16" i="14"/>
  <c r="F78" i="14"/>
  <c r="F23" i="14"/>
  <c r="D48" i="8" s="1"/>
  <c r="F79" i="14"/>
  <c r="F77" i="14"/>
  <c r="B23" i="16"/>
  <c r="D8" i="22"/>
  <c r="E8" i="22" s="1"/>
  <c r="G8" i="22" s="1"/>
  <c r="B77" i="16"/>
  <c r="B200" i="8" s="1"/>
  <c r="B78" i="16"/>
  <c r="B201" i="8" s="1"/>
  <c r="C16" i="16"/>
  <c r="B79" i="16"/>
  <c r="B202" i="8" s="1"/>
  <c r="E26" i="15"/>
  <c r="D82" i="15"/>
  <c r="D29" i="15"/>
  <c r="E29" i="15" s="1"/>
  <c r="B78" i="12"/>
  <c r="B23" i="12"/>
  <c r="B6" i="8" s="1"/>
  <c r="C16" i="12"/>
  <c r="B77" i="12"/>
  <c r="B79" i="12"/>
  <c r="H29" i="12"/>
  <c r="I29" i="12" s="1"/>
  <c r="H82" i="12"/>
  <c r="I26" i="12"/>
  <c r="G67" i="15"/>
  <c r="E67" i="15"/>
  <c r="C23" i="15"/>
  <c r="B25" i="15"/>
  <c r="D77" i="14"/>
  <c r="D23" i="14"/>
  <c r="C48" i="8" s="1"/>
  <c r="E16" i="14"/>
  <c r="D78" i="14"/>
  <c r="D79" i="14"/>
  <c r="G16" i="12"/>
  <c r="F77" i="12"/>
  <c r="F23" i="12"/>
  <c r="D6" i="8" s="1"/>
  <c r="F78" i="12"/>
  <c r="F79" i="12"/>
  <c r="G20" i="49" l="1"/>
  <c r="G45" i="49"/>
  <c r="G45" i="43"/>
  <c r="G20" i="43"/>
  <c r="E48" i="8"/>
  <c r="G48" i="8" s="1"/>
  <c r="D26" i="13"/>
  <c r="D82" i="13" s="1"/>
  <c r="D81" i="13"/>
  <c r="D88" i="8"/>
  <c r="D67" i="8"/>
  <c r="D25" i="8"/>
  <c r="D109" i="8" s="1"/>
  <c r="D46" i="8"/>
  <c r="D88" i="13"/>
  <c r="D98" i="13" s="1"/>
  <c r="D104" i="13" s="1"/>
  <c r="D108" i="13" s="1"/>
  <c r="D84" i="13"/>
  <c r="B84" i="13"/>
  <c r="E66" i="8"/>
  <c r="G66" i="8" s="1"/>
  <c r="A243" i="8"/>
  <c r="E243" i="8" s="1"/>
  <c r="E226" i="8"/>
  <c r="A15" i="9"/>
  <c r="B39" i="26" s="1"/>
  <c r="A225" i="8"/>
  <c r="E5" i="4"/>
  <c r="H5" i="4" s="1"/>
  <c r="G5" i="4" s="1"/>
  <c r="E4" i="4"/>
  <c r="I25" i="15"/>
  <c r="H26" i="15"/>
  <c r="I26" i="15" s="1"/>
  <c r="H88" i="15"/>
  <c r="H98" i="15" s="1"/>
  <c r="H104" i="15" s="1"/>
  <c r="H108" i="15" s="1"/>
  <c r="C67" i="16"/>
  <c r="H88" i="13"/>
  <c r="H98" i="13" s="1"/>
  <c r="H104" i="13" s="1"/>
  <c r="H108" i="13" s="1"/>
  <c r="H81" i="13"/>
  <c r="I25" i="13"/>
  <c r="H26" i="13"/>
  <c r="E67" i="16"/>
  <c r="B81" i="13"/>
  <c r="B26" i="13"/>
  <c r="B88" i="13"/>
  <c r="B98" i="13" s="1"/>
  <c r="B104" i="13" s="1"/>
  <c r="B108" i="13" s="1"/>
  <c r="C25" i="13"/>
  <c r="D81" i="12"/>
  <c r="D88" i="12"/>
  <c r="D98" i="12" s="1"/>
  <c r="D104" i="12" s="1"/>
  <c r="D108" i="12" s="1"/>
  <c r="E25" i="12"/>
  <c r="D26" i="12"/>
  <c r="H82" i="15"/>
  <c r="I23" i="16"/>
  <c r="H25" i="16"/>
  <c r="F88" i="13"/>
  <c r="F98" i="13" s="1"/>
  <c r="F104" i="13" s="1"/>
  <c r="F108" i="13" s="1"/>
  <c r="F81" i="13"/>
  <c r="F26" i="13"/>
  <c r="G25" i="13"/>
  <c r="E50" i="16"/>
  <c r="F68" i="16"/>
  <c r="G50" i="16"/>
  <c r="G26" i="15"/>
  <c r="F82" i="15"/>
  <c r="F29" i="15"/>
  <c r="G29" i="15" s="1"/>
  <c r="E49" i="16"/>
  <c r="D25" i="16"/>
  <c r="C193" i="8" s="1"/>
  <c r="E23" i="16"/>
  <c r="G5" i="17"/>
  <c r="B12" i="17" s="1"/>
  <c r="H5" i="17"/>
  <c r="D25" i="14"/>
  <c r="E23" i="14"/>
  <c r="B25" i="16"/>
  <c r="H14" i="23" s="1"/>
  <c r="C23" i="16"/>
  <c r="G23" i="12"/>
  <c r="F25" i="12"/>
  <c r="G16" i="16"/>
  <c r="F23" i="16"/>
  <c r="F79" i="16"/>
  <c r="D202" i="8" s="1"/>
  <c r="F78" i="16"/>
  <c r="D201" i="8" s="1"/>
  <c r="F77" i="16"/>
  <c r="D200" i="8" s="1"/>
  <c r="B26" i="15"/>
  <c r="B81" i="15"/>
  <c r="B88" i="15"/>
  <c r="B98" i="15" s="1"/>
  <c r="B104" i="15" s="1"/>
  <c r="B108" i="15" s="1"/>
  <c r="B84" i="15"/>
  <c r="C25" i="15"/>
  <c r="B25" i="12"/>
  <c r="C23" i="12"/>
  <c r="G23" i="14"/>
  <c r="F25" i="14"/>
  <c r="D29" i="13" l="1"/>
  <c r="E29" i="13" s="1"/>
  <c r="E26" i="13"/>
  <c r="B193" i="8"/>
  <c r="H29" i="15"/>
  <c r="E225" i="8"/>
  <c r="A242" i="8"/>
  <c r="E242" i="8" s="1"/>
  <c r="A14" i="9"/>
  <c r="A224" i="8"/>
  <c r="G4" i="4"/>
  <c r="B18" i="4" s="1"/>
  <c r="H82" i="13"/>
  <c r="I26" i="13"/>
  <c r="H29" i="13"/>
  <c r="I29" i="13" s="1"/>
  <c r="B29" i="13"/>
  <c r="C29" i="13" s="1"/>
  <c r="C26" i="13"/>
  <c r="B82" i="13"/>
  <c r="F4" i="2"/>
  <c r="F5" i="2"/>
  <c r="F82" i="13"/>
  <c r="G26" i="13"/>
  <c r="F29" i="13"/>
  <c r="G29" i="13" s="1"/>
  <c r="E6" i="8"/>
  <c r="G6" i="8" s="1"/>
  <c r="G119" i="8" s="1"/>
  <c r="G120" i="8" s="1"/>
  <c r="G140" i="8" s="1"/>
  <c r="D82" i="12"/>
  <c r="E26" i="12"/>
  <c r="D29" i="12"/>
  <c r="E29" i="12" s="1"/>
  <c r="D26" i="16"/>
  <c r="D88" i="16"/>
  <c r="D98" i="16" s="1"/>
  <c r="D104" i="16" s="1"/>
  <c r="D108" i="16" s="1"/>
  <c r="D81" i="16"/>
  <c r="C204" i="8" s="1"/>
  <c r="E25" i="16"/>
  <c r="H26" i="16"/>
  <c r="H81" i="16"/>
  <c r="H88" i="16"/>
  <c r="H98" i="16" s="1"/>
  <c r="H104" i="16" s="1"/>
  <c r="H108" i="16" s="1"/>
  <c r="I25" i="16"/>
  <c r="B29" i="15"/>
  <c r="C29" i="15" s="1"/>
  <c r="C26" i="15"/>
  <c r="B82" i="15"/>
  <c r="F25" i="16"/>
  <c r="D193" i="8" s="1"/>
  <c r="G23" i="16"/>
  <c r="F81" i="12"/>
  <c r="F88" i="12"/>
  <c r="F98" i="12" s="1"/>
  <c r="F104" i="12" s="1"/>
  <c r="F108" i="12" s="1"/>
  <c r="F26" i="12"/>
  <c r="D84" i="12"/>
  <c r="G25" i="12"/>
  <c r="B26" i="16"/>
  <c r="B88" i="16"/>
  <c r="B98" i="16" s="1"/>
  <c r="B104" i="16" s="1"/>
  <c r="B108" i="16" s="1"/>
  <c r="B84" i="16"/>
  <c r="C25" i="16"/>
  <c r="B81" i="16"/>
  <c r="B204" i="8" s="1"/>
  <c r="F81" i="14"/>
  <c r="G25" i="14"/>
  <c r="F88" i="14"/>
  <c r="F98" i="14" s="1"/>
  <c r="F104" i="14" s="1"/>
  <c r="F108" i="14" s="1"/>
  <c r="F26" i="14"/>
  <c r="B88" i="12"/>
  <c r="B98" i="12" s="1"/>
  <c r="B104" i="12" s="1"/>
  <c r="B108" i="12" s="1"/>
  <c r="C25" i="12"/>
  <c r="B81" i="12"/>
  <c r="B84" i="12"/>
  <c r="B26" i="12"/>
  <c r="D81" i="14"/>
  <c r="D26" i="14"/>
  <c r="D88" i="14"/>
  <c r="D98" i="14" s="1"/>
  <c r="D104" i="14" s="1"/>
  <c r="D108" i="14" s="1"/>
  <c r="D84" i="14"/>
  <c r="E25" i="14"/>
  <c r="B84" i="14"/>
  <c r="E8" i="40" l="1"/>
  <c r="E9" i="40"/>
  <c r="I29" i="15"/>
  <c r="K9" i="40"/>
  <c r="K8" i="40"/>
  <c r="G146" i="8"/>
  <c r="C4" i="2" s="1"/>
  <c r="A13" i="9"/>
  <c r="B38" i="26"/>
  <c r="A223" i="8"/>
  <c r="E224" i="8"/>
  <c r="A241" i="8"/>
  <c r="E241" i="8" s="1"/>
  <c r="E5" i="2"/>
  <c r="E4" i="2"/>
  <c r="G130" i="8"/>
  <c r="G134" i="8" s="1"/>
  <c r="H82" i="16"/>
  <c r="I26" i="16"/>
  <c r="H29" i="16"/>
  <c r="I29" i="16" s="1"/>
  <c r="D29" i="16"/>
  <c r="D82" i="16"/>
  <c r="E26" i="16"/>
  <c r="F82" i="12"/>
  <c r="G26" i="12"/>
  <c r="F29" i="12"/>
  <c r="G29" i="12" s="1"/>
  <c r="F88" i="16"/>
  <c r="F98" i="16" s="1"/>
  <c r="F104" i="16" s="1"/>
  <c r="F108" i="16" s="1"/>
  <c r="G25" i="16"/>
  <c r="F81" i="16"/>
  <c r="D204" i="8" s="1"/>
  <c r="F26" i="16"/>
  <c r="D84" i="16"/>
  <c r="B29" i="16"/>
  <c r="B194" i="8" s="1"/>
  <c r="C26" i="16"/>
  <c r="B82" i="16"/>
  <c r="E26" i="14"/>
  <c r="D82" i="14"/>
  <c r="D29" i="14"/>
  <c r="E29" i="14" s="1"/>
  <c r="B82" i="12"/>
  <c r="C26" i="12"/>
  <c r="B29" i="12"/>
  <c r="C29" i="12" s="1"/>
  <c r="F82" i="14"/>
  <c r="G26" i="14"/>
  <c r="F29" i="14"/>
  <c r="G29" i="14" s="1"/>
  <c r="G148" i="8" l="1"/>
  <c r="D4" i="2" s="1"/>
  <c r="B9" i="40"/>
  <c r="H8" i="40"/>
  <c r="B8" i="40"/>
  <c r="H9" i="40"/>
  <c r="C5" i="2"/>
  <c r="E223" i="8"/>
  <c r="A240" i="8"/>
  <c r="E240" i="8" s="1"/>
  <c r="A12" i="9"/>
  <c r="B37" i="26"/>
  <c r="A222" i="8"/>
  <c r="E29" i="16"/>
  <c r="C194" i="8"/>
  <c r="F29" i="16"/>
  <c r="D194" i="8" s="1"/>
  <c r="F82" i="16"/>
  <c r="G26" i="16"/>
  <c r="D13" i="22"/>
  <c r="E13" i="22" s="1"/>
  <c r="G13" i="22" s="1"/>
  <c r="G23" i="22" s="1"/>
  <c r="D8" i="2" s="1"/>
  <c r="C29" i="16"/>
  <c r="A11" i="9" l="1"/>
  <c r="A221" i="8"/>
  <c r="B36" i="26"/>
  <c r="E222" i="8"/>
  <c r="A239" i="8"/>
  <c r="E239" i="8" s="1"/>
  <c r="G29" i="16"/>
  <c r="E25" i="23"/>
  <c r="H25" i="23"/>
  <c r="I24" i="23" s="1"/>
  <c r="I25" i="23" s="1"/>
  <c r="E221" i="8" l="1"/>
  <c r="A238" i="8"/>
  <c r="E238" i="8" s="1"/>
  <c r="A10" i="9"/>
  <c r="B35" i="26"/>
  <c r="A220" i="8"/>
  <c r="A9" i="9" l="1"/>
  <c r="B34" i="26"/>
  <c r="A219" i="8"/>
  <c r="E220" i="8"/>
  <c r="A237" i="8"/>
  <c r="E237" i="8" s="1"/>
  <c r="B15" i="59" l="1"/>
  <c r="J13" i="56"/>
  <c r="F15" i="59"/>
  <c r="J15" i="58"/>
  <c r="F15" i="57"/>
  <c r="J15" i="57"/>
  <c r="F15" i="56"/>
  <c r="B15" i="56"/>
  <c r="J15" i="55"/>
  <c r="F13" i="59"/>
  <c r="B13" i="59"/>
  <c r="J13" i="58"/>
  <c r="F13" i="57"/>
  <c r="B13" i="57"/>
  <c r="B13" i="56"/>
  <c r="J13" i="55"/>
  <c r="J15" i="59"/>
  <c r="F15" i="58"/>
  <c r="B15" i="58"/>
  <c r="B15" i="57"/>
  <c r="J15" i="56"/>
  <c r="F15" i="55"/>
  <c r="B15" i="55"/>
  <c r="J13" i="59"/>
  <c r="F13" i="58"/>
  <c r="B13" i="58"/>
  <c r="J13" i="57"/>
  <c r="F13" i="56"/>
  <c r="F13" i="55"/>
  <c r="B13" i="55"/>
  <c r="B14" i="55" a="1"/>
  <c r="B14" i="55" s="1"/>
  <c r="I13" i="55"/>
  <c r="I13" i="57"/>
  <c r="I13" i="59"/>
  <c r="I15" i="56"/>
  <c r="I15" i="58"/>
  <c r="H13" i="55"/>
  <c r="D13" i="56"/>
  <c r="L13" i="58"/>
  <c r="H13" i="59"/>
  <c r="D15" i="55"/>
  <c r="L15" i="57"/>
  <c r="H15" i="58"/>
  <c r="K13" i="56"/>
  <c r="G13" i="57"/>
  <c r="C13" i="58"/>
  <c r="K15" i="55"/>
  <c r="G15" i="56"/>
  <c r="C15" i="57"/>
  <c r="K15" i="59"/>
  <c r="E13" i="58"/>
  <c r="H13" i="56"/>
  <c r="D15" i="56"/>
  <c r="C13" i="55"/>
  <c r="C13" i="59"/>
  <c r="C15" i="58"/>
  <c r="B14" i="59" a="1"/>
  <c r="B14" i="59" s="1"/>
  <c r="E13" i="55"/>
  <c r="E13" i="57"/>
  <c r="E13" i="59"/>
  <c r="E15" i="56"/>
  <c r="E15" i="58"/>
  <c r="D13" i="55"/>
  <c r="L13" i="57"/>
  <c r="H13" i="58"/>
  <c r="D13" i="59"/>
  <c r="L15" i="56"/>
  <c r="H15" i="57"/>
  <c r="D15" i="58"/>
  <c r="K13" i="55"/>
  <c r="G13" i="56"/>
  <c r="C13" i="57"/>
  <c r="K13" i="59"/>
  <c r="G15" i="55"/>
  <c r="C15" i="56"/>
  <c r="K15" i="58"/>
  <c r="G15" i="59"/>
  <c r="L15" i="59"/>
  <c r="E15" i="55"/>
  <c r="E15" i="59"/>
  <c r="D13" i="57"/>
  <c r="H15" i="55"/>
  <c r="D15" i="59"/>
  <c r="G13" i="58"/>
  <c r="G15" i="57"/>
  <c r="C14" i="57" a="1"/>
  <c r="C14" i="57" s="1"/>
  <c r="I13" i="56"/>
  <c r="I13" i="58"/>
  <c r="I15" i="55"/>
  <c r="I15" i="57"/>
  <c r="I15" i="59"/>
  <c r="B14" i="57" a="1"/>
  <c r="B14" i="57" s="1"/>
  <c r="L13" i="56"/>
  <c r="H13" i="57"/>
  <c r="D13" i="58"/>
  <c r="L15" i="55"/>
  <c r="H15" i="56"/>
  <c r="D15" i="57"/>
  <c r="H15" i="59"/>
  <c r="G13" i="55"/>
  <c r="C13" i="56"/>
  <c r="K13" i="58"/>
  <c r="G13" i="59"/>
  <c r="C15" i="55"/>
  <c r="K15" i="57"/>
  <c r="G15" i="58"/>
  <c r="C15" i="59"/>
  <c r="E13" i="56"/>
  <c r="E15" i="57"/>
  <c r="L13" i="55"/>
  <c r="L13" i="59"/>
  <c r="L15" i="58"/>
  <c r="K13" i="57"/>
  <c r="K15" i="56"/>
  <c r="M15" i="59"/>
  <c r="M15" i="55"/>
  <c r="M13" i="56"/>
  <c r="M15" i="58"/>
  <c r="M13" i="59"/>
  <c r="M13" i="55"/>
  <c r="M13" i="57"/>
  <c r="C14" i="55" a="1"/>
  <c r="C14" i="55" s="1"/>
  <c r="M15" i="57"/>
  <c r="M13" i="58"/>
  <c r="D14" i="57" a="1"/>
  <c r="D14" i="57" s="1"/>
  <c r="M15" i="56"/>
  <c r="E14" i="57" a="1"/>
  <c r="E14" i="57" s="1"/>
  <c r="D14" i="55" a="1"/>
  <c r="D14" i="55" s="1"/>
  <c r="E14" i="55" a="1"/>
  <c r="E14" i="55" s="1"/>
  <c r="F14" i="57" a="1"/>
  <c r="F14" i="57" s="1"/>
  <c r="F14" i="55" a="1"/>
  <c r="F14" i="55" s="1"/>
  <c r="G14" i="57" a="1"/>
  <c r="G14" i="57" s="1"/>
  <c r="G14" i="55" a="1"/>
  <c r="G14" i="55" s="1"/>
  <c r="H14" i="55" a="1"/>
  <c r="H14" i="55" s="1"/>
  <c r="H14" i="57" a="1"/>
  <c r="H14" i="57" s="1"/>
  <c r="I14" i="55" a="1"/>
  <c r="I14" i="55" s="1"/>
  <c r="I14" i="57" a="1"/>
  <c r="I14" i="57" s="1"/>
  <c r="J14" i="55" a="1"/>
  <c r="J14" i="55" s="1"/>
  <c r="J14" i="57" a="1"/>
  <c r="J14" i="57" s="1"/>
  <c r="K14" i="55" a="1"/>
  <c r="K14" i="55" s="1"/>
  <c r="K14" i="57" a="1"/>
  <c r="K14" i="57" s="1"/>
  <c r="L14" i="55" a="1"/>
  <c r="L14" i="55" s="1"/>
  <c r="L14" i="57" a="1"/>
  <c r="L14" i="57" s="1"/>
  <c r="M14" i="55" a="1"/>
  <c r="M14" i="55" s="1"/>
  <c r="M14" i="57" a="1"/>
  <c r="M14" i="57" s="1"/>
  <c r="J15" i="54"/>
  <c r="F13" i="54"/>
  <c r="B15" i="54"/>
  <c r="F15" i="54"/>
  <c r="J13" i="54"/>
  <c r="B13" i="54"/>
  <c r="L15" i="54"/>
  <c r="E13" i="54"/>
  <c r="L13" i="54"/>
  <c r="D15" i="54"/>
  <c r="G13" i="54"/>
  <c r="C15" i="54"/>
  <c r="I13" i="54"/>
  <c r="G15" i="54"/>
  <c r="I15" i="54"/>
  <c r="H13" i="54"/>
  <c r="C13" i="54"/>
  <c r="H15" i="54"/>
  <c r="K13" i="54"/>
  <c r="E15" i="54"/>
  <c r="D13" i="54"/>
  <c r="K15" i="54"/>
  <c r="M13" i="54"/>
  <c r="M15" i="54"/>
  <c r="C14" i="58" a="1"/>
  <c r="C14" i="58" s="1"/>
  <c r="C7" i="58"/>
  <c r="C8" i="58"/>
  <c r="B9" i="58"/>
  <c r="B8" i="58"/>
  <c r="B7" i="58"/>
  <c r="B14" i="58" a="1"/>
  <c r="B14" i="58" s="1"/>
  <c r="C9" i="58"/>
  <c r="D8" i="58"/>
  <c r="D14" i="58" a="1"/>
  <c r="D14" i="58" s="1"/>
  <c r="D7" i="58"/>
  <c r="D9" i="58"/>
  <c r="E9" i="58"/>
  <c r="E14" i="58" a="1"/>
  <c r="E14" i="58" s="1"/>
  <c r="E7" i="58"/>
  <c r="E8" i="58"/>
  <c r="F8" i="58"/>
  <c r="F14" i="58" a="1"/>
  <c r="F14" i="58" s="1"/>
  <c r="F7" i="58"/>
  <c r="F9" i="58"/>
  <c r="G14" i="58" a="1"/>
  <c r="G14" i="58" s="1"/>
  <c r="G7" i="58"/>
  <c r="G8" i="58"/>
  <c r="G9" i="58"/>
  <c r="H7" i="58"/>
  <c r="H8" i="58"/>
  <c r="H14" i="58" a="1"/>
  <c r="H14" i="58" s="1"/>
  <c r="H9" i="58"/>
  <c r="I7" i="58"/>
  <c r="I9" i="58"/>
  <c r="I8" i="58"/>
  <c r="I14" i="58" a="1"/>
  <c r="I14" i="58" s="1"/>
  <c r="J7" i="58"/>
  <c r="J9" i="58"/>
  <c r="J14" i="58" a="1"/>
  <c r="J14" i="58" s="1"/>
  <c r="J8" i="58"/>
  <c r="K14" i="58" a="1"/>
  <c r="K14" i="58" s="1"/>
  <c r="K7" i="58"/>
  <c r="K9" i="58"/>
  <c r="K8" i="58"/>
  <c r="L14" i="58" a="1"/>
  <c r="L14" i="58" s="1"/>
  <c r="L9" i="58"/>
  <c r="L8" i="58"/>
  <c r="L7" i="58"/>
  <c r="M14" i="58" a="1"/>
  <c r="M14" i="58" s="1"/>
  <c r="M8" i="58"/>
  <c r="M7" i="58"/>
  <c r="M9" i="58"/>
  <c r="B9" i="57"/>
  <c r="C9" i="57"/>
  <c r="B7" i="59"/>
  <c r="B8" i="56"/>
  <c r="I9" i="54"/>
  <c r="F7" i="54"/>
  <c r="I8" i="54"/>
  <c r="K7" i="54"/>
  <c r="J9" i="54"/>
  <c r="B14" i="54" a="1"/>
  <c r="B14" i="54" s="1"/>
  <c r="B7" i="56"/>
  <c r="B14" i="56" a="1"/>
  <c r="B14" i="56" s="1"/>
  <c r="D8" i="54"/>
  <c r="G14" i="54" a="1"/>
  <c r="G14" i="54" s="1"/>
  <c r="D7" i="54"/>
  <c r="C7" i="54"/>
  <c r="E8" i="54"/>
  <c r="G7" i="54"/>
  <c r="K14" i="54" a="1"/>
  <c r="K14" i="54" s="1"/>
  <c r="E14" i="54" a="1"/>
  <c r="E14" i="54" s="1"/>
  <c r="K9" i="54"/>
  <c r="H7" i="54"/>
  <c r="B8" i="55"/>
  <c r="B8" i="57"/>
  <c r="L9" i="54"/>
  <c r="B8" i="54"/>
  <c r="F14" i="54" a="1"/>
  <c r="F14" i="54" s="1"/>
  <c r="D9" i="54"/>
  <c r="C9" i="54"/>
  <c r="H14" i="54" a="1"/>
  <c r="H14" i="54" s="1"/>
  <c r="B9" i="59"/>
  <c r="B9" i="55"/>
  <c r="B9" i="54"/>
  <c r="L7" i="54"/>
  <c r="G9" i="54"/>
  <c r="G8" i="54"/>
  <c r="F8" i="54"/>
  <c r="C14" i="54" a="1"/>
  <c r="C14" i="54" s="1"/>
  <c r="B7" i="55"/>
  <c r="C7" i="57"/>
  <c r="H9" i="54"/>
  <c r="J8" i="54"/>
  <c r="J7" i="54"/>
  <c r="I7" i="54"/>
  <c r="B7" i="57"/>
  <c r="L14" i="54" a="1"/>
  <c r="L14" i="54" s="1"/>
  <c r="K8" i="54"/>
  <c r="E7" i="54"/>
  <c r="E9" i="54"/>
  <c r="J14" i="54" a="1"/>
  <c r="J14" i="54" s="1"/>
  <c r="I14" i="54" a="1"/>
  <c r="I14" i="54" s="1"/>
  <c r="B8" i="59"/>
  <c r="B9" i="56"/>
  <c r="C8" i="57"/>
  <c r="L8" i="54"/>
  <c r="C8" i="54"/>
  <c r="F9" i="54"/>
  <c r="H8" i="54"/>
  <c r="D14" i="54" a="1"/>
  <c r="D14" i="54" s="1"/>
  <c r="D9" i="57"/>
  <c r="C9" i="59"/>
  <c r="D7" i="59"/>
  <c r="D14" i="56" a="1"/>
  <c r="D14" i="56" s="1"/>
  <c r="C9" i="55"/>
  <c r="C14" i="59" a="1"/>
  <c r="C14" i="59" s="1"/>
  <c r="C9" i="56"/>
  <c r="C7" i="59"/>
  <c r="C7" i="56"/>
  <c r="D7" i="56"/>
  <c r="D7" i="57"/>
  <c r="D8" i="55"/>
  <c r="C8" i="59"/>
  <c r="D9" i="55"/>
  <c r="D8" i="59"/>
  <c r="C8" i="56"/>
  <c r="D9" i="56"/>
  <c r="D9" i="59"/>
  <c r="D8" i="57"/>
  <c r="D8" i="56"/>
  <c r="C7" i="55"/>
  <c r="M8" i="54"/>
  <c r="C14" i="56" a="1"/>
  <c r="C14" i="56" s="1"/>
  <c r="M9" i="54"/>
  <c r="D14" i="59" a="1"/>
  <c r="D14" i="59" s="1"/>
  <c r="C8" i="55"/>
  <c r="M7" i="54"/>
  <c r="D7" i="55"/>
  <c r="M14" i="54" a="1"/>
  <c r="M14" i="54" s="1"/>
  <c r="E7" i="57"/>
  <c r="E7" i="55"/>
  <c r="E14" i="56" a="1"/>
  <c r="E14" i="56" s="1"/>
  <c r="E14" i="59" a="1"/>
  <c r="E14" i="59" s="1"/>
  <c r="E7" i="56"/>
  <c r="E8" i="57"/>
  <c r="E7" i="59"/>
  <c r="E9" i="55"/>
  <c r="E9" i="57"/>
  <c r="E8" i="56"/>
  <c r="E8" i="59"/>
  <c r="E8" i="55"/>
  <c r="E9" i="56"/>
  <c r="E9" i="59"/>
  <c r="F7" i="57"/>
  <c r="F8" i="57"/>
  <c r="F8" i="56"/>
  <c r="F14" i="59" a="1"/>
  <c r="F14" i="59" s="1"/>
  <c r="F9" i="56"/>
  <c r="F8" i="55"/>
  <c r="F7" i="59"/>
  <c r="F8" i="59"/>
  <c r="F9" i="57"/>
  <c r="F14" i="56" a="1"/>
  <c r="F14" i="56" s="1"/>
  <c r="F7" i="56"/>
  <c r="F9" i="55"/>
  <c r="F7" i="55"/>
  <c r="F9" i="59"/>
  <c r="G7" i="55"/>
  <c r="G7" i="56"/>
  <c r="G8" i="56"/>
  <c r="G8" i="57"/>
  <c r="G8" i="55"/>
  <c r="G9" i="57"/>
  <c r="G9" i="59"/>
  <c r="G9" i="55"/>
  <c r="G14" i="56" a="1"/>
  <c r="G14" i="56" s="1"/>
  <c r="G7" i="59"/>
  <c r="G7" i="57"/>
  <c r="G14" i="59" a="1"/>
  <c r="G14" i="59" s="1"/>
  <c r="G9" i="56"/>
  <c r="G8" i="59"/>
  <c r="H7" i="59"/>
  <c r="H14" i="56" a="1"/>
  <c r="H14" i="56" s="1"/>
  <c r="H8" i="59"/>
  <c r="H8" i="57"/>
  <c r="H8" i="56"/>
  <c r="H8" i="55"/>
  <c r="H9" i="57"/>
  <c r="H9" i="56"/>
  <c r="H7" i="57"/>
  <c r="H9" i="55"/>
  <c r="H9" i="59"/>
  <c r="H7" i="55"/>
  <c r="H7" i="56"/>
  <c r="H14" i="59" a="1"/>
  <c r="H14" i="59" s="1"/>
  <c r="I7" i="55"/>
  <c r="I8" i="59"/>
  <c r="I14" i="56" a="1"/>
  <c r="I14" i="56" s="1"/>
  <c r="I8" i="57"/>
  <c r="I9" i="57"/>
  <c r="I8" i="56"/>
  <c r="I7" i="57"/>
  <c r="I7" i="56"/>
  <c r="I14" i="59" a="1"/>
  <c r="I14" i="59" s="1"/>
  <c r="I8" i="55"/>
  <c r="I9" i="56"/>
  <c r="I9" i="59"/>
  <c r="I9" i="55"/>
  <c r="I7" i="59"/>
  <c r="J14" i="56" a="1"/>
  <c r="J14" i="56" s="1"/>
  <c r="J8" i="57"/>
  <c r="J8" i="56"/>
  <c r="J8" i="59"/>
  <c r="J7" i="55"/>
  <c r="J7" i="56"/>
  <c r="J9" i="59"/>
  <c r="J9" i="57"/>
  <c r="J7" i="57"/>
  <c r="J8" i="55"/>
  <c r="J9" i="55"/>
  <c r="J9" i="56"/>
  <c r="J7" i="59"/>
  <c r="J14" i="59" a="1"/>
  <c r="J14" i="59" s="1"/>
  <c r="K14" i="59" a="1"/>
  <c r="K14" i="59" s="1"/>
  <c r="K8" i="59"/>
  <c r="K14" i="56" a="1"/>
  <c r="K14" i="56" s="1"/>
  <c r="K9" i="57"/>
  <c r="K9" i="59"/>
  <c r="K8" i="56"/>
  <c r="K7" i="55"/>
  <c r="K7" i="56"/>
  <c r="K8" i="57"/>
  <c r="K7" i="57"/>
  <c r="K8" i="55"/>
  <c r="K7" i="59"/>
  <c r="K9" i="56"/>
  <c r="K9" i="55"/>
  <c r="L8" i="57"/>
  <c r="L14" i="59" a="1"/>
  <c r="L14" i="59" s="1"/>
  <c r="L14" i="56" a="1"/>
  <c r="L14" i="56" s="1"/>
  <c r="L8" i="59"/>
  <c r="L9" i="56"/>
  <c r="L7" i="55"/>
  <c r="L9" i="59"/>
  <c r="L8" i="56"/>
  <c r="L9" i="57"/>
  <c r="L8" i="55"/>
  <c r="L7" i="56"/>
  <c r="L7" i="59"/>
  <c r="L7" i="57"/>
  <c r="L9" i="55"/>
  <c r="M7" i="56"/>
  <c r="M7" i="59"/>
  <c r="M9" i="57"/>
  <c r="M14" i="59" a="1"/>
  <c r="M14" i="59" s="1"/>
  <c r="M7" i="55"/>
  <c r="M7" i="57"/>
  <c r="M8" i="59"/>
  <c r="M8" i="56"/>
  <c r="M8" i="55"/>
  <c r="M9" i="59"/>
  <c r="M9" i="55"/>
  <c r="M14" i="56" a="1"/>
  <c r="M14" i="56" s="1"/>
  <c r="M8" i="57"/>
  <c r="M9" i="56"/>
  <c r="E219" i="8"/>
  <c r="A236" i="8"/>
  <c r="E236" i="8" s="1"/>
  <c r="B33" i="26"/>
  <c r="A218" i="8"/>
  <c r="I12" i="54" l="1"/>
  <c r="D10" i="54"/>
  <c r="D11" i="54" s="1"/>
  <c r="H12" i="58"/>
  <c r="H10" i="58"/>
  <c r="H11" i="58" s="1"/>
  <c r="C12" i="56"/>
  <c r="C10" i="56"/>
  <c r="C11" i="56" s="1"/>
  <c r="B10" i="58"/>
  <c r="B11" i="58" s="1"/>
  <c r="B12" i="58"/>
  <c r="K10" i="58"/>
  <c r="K11" i="58" s="1"/>
  <c r="L12" i="58"/>
  <c r="J12" i="58"/>
  <c r="M12" i="58"/>
  <c r="L10" i="58"/>
  <c r="J10" i="58"/>
  <c r="J11" i="58" s="1"/>
  <c r="K12" i="58"/>
  <c r="M10" i="58"/>
  <c r="D12" i="54"/>
  <c r="G12" i="54"/>
  <c r="I10" i="54"/>
  <c r="I11" i="54" s="1"/>
  <c r="H12" i="57"/>
  <c r="H10" i="57"/>
  <c r="H11" i="57" s="1"/>
  <c r="E10" i="56"/>
  <c r="E11" i="56" s="1"/>
  <c r="E12" i="56"/>
  <c r="D12" i="55"/>
  <c r="D10" i="55"/>
  <c r="D11" i="55" s="1"/>
  <c r="C10" i="55"/>
  <c r="C11" i="55" s="1"/>
  <c r="C12" i="55"/>
  <c r="C12" i="59"/>
  <c r="C10" i="59"/>
  <c r="C11" i="59" s="1"/>
  <c r="B10" i="55"/>
  <c r="B11" i="55" s="1"/>
  <c r="B12" i="55"/>
  <c r="M10" i="55"/>
  <c r="L12" i="55"/>
  <c r="L10" i="55"/>
  <c r="J10" i="55"/>
  <c r="J11" i="55" s="1"/>
  <c r="K10" i="55"/>
  <c r="K11" i="55" s="1"/>
  <c r="M12" i="55"/>
  <c r="K12" i="55"/>
  <c r="J12" i="55"/>
  <c r="F10" i="54"/>
  <c r="F11" i="54" s="1"/>
  <c r="F12" i="54"/>
  <c r="G12" i="57"/>
  <c r="G10" i="57"/>
  <c r="G11" i="57" s="1"/>
  <c r="F12" i="55"/>
  <c r="F10" i="55"/>
  <c r="F11" i="55" s="1"/>
  <c r="F12" i="59"/>
  <c r="F10" i="59"/>
  <c r="F11" i="59" s="1"/>
  <c r="F12" i="58"/>
  <c r="F10" i="58"/>
  <c r="F11" i="58" s="1"/>
  <c r="D12" i="59"/>
  <c r="D10" i="59"/>
  <c r="D11" i="59" s="1"/>
  <c r="E10" i="54"/>
  <c r="E11" i="54" s="1"/>
  <c r="E12" i="54"/>
  <c r="B10" i="56"/>
  <c r="B11" i="56" s="1"/>
  <c r="B12" i="56"/>
  <c r="L12" i="56"/>
  <c r="J10" i="56"/>
  <c r="J11" i="56" s="1"/>
  <c r="J12" i="56"/>
  <c r="K10" i="56"/>
  <c r="K11" i="56" s="1"/>
  <c r="M12" i="56"/>
  <c r="L10" i="56"/>
  <c r="K12" i="56"/>
  <c r="M10" i="56"/>
  <c r="I10" i="56"/>
  <c r="I11" i="56" s="1"/>
  <c r="I12" i="56"/>
  <c r="H10" i="56"/>
  <c r="H11" i="56" s="1"/>
  <c r="H12" i="56"/>
  <c r="G12" i="59"/>
  <c r="G10" i="59"/>
  <c r="G11" i="59" s="1"/>
  <c r="F12" i="57"/>
  <c r="F10" i="57"/>
  <c r="F11" i="57" s="1"/>
  <c r="H10" i="54"/>
  <c r="H11" i="54" s="1"/>
  <c r="H12" i="54"/>
  <c r="H10" i="59"/>
  <c r="H11" i="59" s="1"/>
  <c r="H12" i="59"/>
  <c r="I12" i="59"/>
  <c r="I10" i="59"/>
  <c r="I11" i="59" s="1"/>
  <c r="I12" i="57"/>
  <c r="I10" i="57"/>
  <c r="I11" i="57" s="1"/>
  <c r="I10" i="58"/>
  <c r="I11" i="58" s="1"/>
  <c r="I12" i="58"/>
  <c r="G12" i="56"/>
  <c r="G10" i="56"/>
  <c r="G11" i="56" s="1"/>
  <c r="G10" i="54"/>
  <c r="G11" i="54" s="1"/>
  <c r="B12" i="59"/>
  <c r="B10" i="59"/>
  <c r="B11" i="59" s="1"/>
  <c r="J10" i="59"/>
  <c r="J11" i="59" s="1"/>
  <c r="K10" i="59"/>
  <c r="K11" i="59" s="1"/>
  <c r="K12" i="59"/>
  <c r="J12" i="59"/>
  <c r="L10" i="59"/>
  <c r="M10" i="59"/>
  <c r="M12" i="59"/>
  <c r="L12" i="59"/>
  <c r="F12" i="56"/>
  <c r="F10" i="56"/>
  <c r="F11" i="56" s="1"/>
  <c r="D12" i="57"/>
  <c r="D10" i="57"/>
  <c r="D11" i="57" s="1"/>
  <c r="C12" i="54"/>
  <c r="C10" i="54"/>
  <c r="C11" i="54" s="1"/>
  <c r="H12" i="55"/>
  <c r="H10" i="55"/>
  <c r="H11" i="55" s="1"/>
  <c r="I12" i="55"/>
  <c r="I10" i="55"/>
  <c r="I11" i="55" s="1"/>
  <c r="G12" i="58"/>
  <c r="G10" i="58"/>
  <c r="G11" i="58" s="1"/>
  <c r="G10" i="55"/>
  <c r="G11" i="55" s="1"/>
  <c r="G12" i="55"/>
  <c r="E10" i="55"/>
  <c r="E11" i="55" s="1"/>
  <c r="E12" i="55"/>
  <c r="C12" i="58"/>
  <c r="C10" i="58"/>
  <c r="C11" i="58" s="1"/>
  <c r="E12" i="58"/>
  <c r="E10" i="58"/>
  <c r="E11" i="58" s="1"/>
  <c r="E10" i="59"/>
  <c r="E11" i="59" s="1"/>
  <c r="E12" i="59"/>
  <c r="E12" i="57"/>
  <c r="E10" i="57"/>
  <c r="E11" i="57" s="1"/>
  <c r="D12" i="58"/>
  <c r="D10" i="58"/>
  <c r="D11" i="58" s="1"/>
  <c r="D12" i="56"/>
  <c r="D10" i="56"/>
  <c r="D11" i="56" s="1"/>
  <c r="B10" i="57"/>
  <c r="B11" i="57" s="1"/>
  <c r="B12" i="57"/>
  <c r="M10" i="57"/>
  <c r="K12" i="57"/>
  <c r="L10" i="57"/>
  <c r="M12" i="57"/>
  <c r="K10" i="57"/>
  <c r="K11" i="57" s="1"/>
  <c r="J12" i="57"/>
  <c r="J10" i="57"/>
  <c r="J11" i="57" s="1"/>
  <c r="L12" i="57"/>
  <c r="C10" i="57"/>
  <c r="C11" i="57" s="1"/>
  <c r="C12" i="57"/>
  <c r="B10" i="54"/>
  <c r="B11" i="54" s="1"/>
  <c r="B12" i="54"/>
  <c r="L10" i="54"/>
  <c r="L12" i="54"/>
  <c r="M10" i="54"/>
  <c r="K10" i="54"/>
  <c r="K11" i="54" s="1"/>
  <c r="J10" i="54"/>
  <c r="J11" i="54" s="1"/>
  <c r="M12" i="54"/>
  <c r="J12" i="54"/>
  <c r="K12" i="54"/>
  <c r="E218" i="8"/>
  <c r="A235" i="8"/>
  <c r="E23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<sst xmlns="http://schemas.openxmlformats.org/spreadsheetml/2006/main" count="3733" uniqueCount="1185">
  <si>
    <t xml:space="preserve">LOAN DETAILS </t>
  </si>
  <si>
    <t xml:space="preserve">Location </t>
  </si>
  <si>
    <t xml:space="preserve">Profile </t>
  </si>
  <si>
    <t xml:space="preserve">Product Type </t>
  </si>
  <si>
    <t xml:space="preserve">Check for BT or Top up </t>
  </si>
  <si>
    <t>Bank/NBFC</t>
  </si>
  <si>
    <t>Original Tenure - months</t>
  </si>
  <si>
    <t xml:space="preserve">BT </t>
  </si>
  <si>
    <t xml:space="preserve">Existing Top up </t>
  </si>
  <si>
    <t>Particulars</t>
  </si>
  <si>
    <t xml:space="preserve">Click to view CAM </t>
  </si>
  <si>
    <t xml:space="preserve">Click </t>
  </si>
  <si>
    <t>Normal (LTV+FOIR)</t>
  </si>
  <si>
    <t xml:space="preserve">GTP </t>
  </si>
  <si>
    <t xml:space="preserve">Banking Product </t>
  </si>
  <si>
    <t xml:space="preserve">Output: Loan Final Eligibility </t>
  </si>
  <si>
    <t xml:space="preserve">Amount </t>
  </si>
  <si>
    <t xml:space="preserve">Ratio Check </t>
  </si>
  <si>
    <t xml:space="preserve">LTV </t>
  </si>
  <si>
    <t>RAAC Ratio</t>
  </si>
  <si>
    <t xml:space="preserve">Output: Loan Eligibility </t>
  </si>
  <si>
    <t xml:space="preserve">Actual Ratio </t>
  </si>
  <si>
    <t>NFA Level</t>
  </si>
  <si>
    <t xml:space="preserve">Tenure </t>
  </si>
  <si>
    <t>Ratio Check at recommended Loan Amount (B6)</t>
  </si>
  <si>
    <t xml:space="preserve">Particulars  </t>
  </si>
  <si>
    <t>Existing Obligations</t>
  </si>
  <si>
    <t>Case to be recommended to               (Highest NFA Level)</t>
  </si>
  <si>
    <t>ADB/EMI</t>
  </si>
  <si>
    <t xml:space="preserve">Credit Summation to Loan Amount </t>
  </si>
  <si>
    <t>Ratio Check at recommended Loan Amount (B8)</t>
  </si>
  <si>
    <t xml:space="preserve">Credit Summation </t>
  </si>
  <si>
    <t>Average Daily Balance (ADB)</t>
  </si>
  <si>
    <t>Applicable Credit Summation Ratio</t>
  </si>
  <si>
    <t>Credit Summation (CS)</t>
  </si>
  <si>
    <t>Loan Amount as per CS (A)</t>
  </si>
  <si>
    <t xml:space="preserve">Proposed EMI based on ADB/Factor </t>
  </si>
  <si>
    <t xml:space="preserve">Property Value </t>
  </si>
  <si>
    <t xml:space="preserve">Applicable LTV </t>
  </si>
  <si>
    <t>Months</t>
  </si>
  <si>
    <t>Total</t>
  </si>
  <si>
    <t xml:space="preserve">Bank Name </t>
  </si>
  <si>
    <t xml:space="preserve">Account No </t>
  </si>
  <si>
    <t>Average Daily Balance across all accounts</t>
  </si>
  <si>
    <t>Average Daily Balance across all accounts for BT</t>
  </si>
  <si>
    <t xml:space="preserve">Daily Balance </t>
  </si>
  <si>
    <t>Credit summation for year across all accounts</t>
  </si>
  <si>
    <t xml:space="preserve">Account Type </t>
  </si>
  <si>
    <t xml:space="preserve">Main Account </t>
  </si>
  <si>
    <t>Additional Savings Account</t>
  </si>
  <si>
    <t xml:space="preserve">No of Business Credits </t>
  </si>
  <si>
    <t xml:space="preserve">For the month </t>
  </si>
  <si>
    <t>No of EMIs paid</t>
  </si>
  <si>
    <t>Loan Type</t>
  </si>
  <si>
    <t>Sales</t>
  </si>
  <si>
    <t>PAT</t>
  </si>
  <si>
    <t>Actual Cash Profit</t>
  </si>
  <si>
    <t>Total Networth</t>
  </si>
  <si>
    <t xml:space="preserve">Long Term Loans from Banks/FI </t>
  </si>
  <si>
    <t>Working Capital Limits from Banks/FI's</t>
  </si>
  <si>
    <t>Case to be recommended to</t>
  </si>
  <si>
    <t>Eligibility(Rs. In lacs)</t>
  </si>
  <si>
    <t>Eligibility</t>
  </si>
  <si>
    <t xml:space="preserve">Eligible Income </t>
  </si>
  <si>
    <t>Profile</t>
  </si>
  <si>
    <t>PBT</t>
  </si>
  <si>
    <t>Depreciation</t>
  </si>
  <si>
    <t>Director Remuneration/Partners Salary</t>
  </si>
  <si>
    <t>Interest Expenses paid to partners/director</t>
  </si>
  <si>
    <t>Agricultural Income</t>
  </si>
  <si>
    <t>One time Income (exceptional)</t>
  </si>
  <si>
    <t>One time Expense (exceptional)</t>
  </si>
  <si>
    <t>Tax on interest paid to partners</t>
  </si>
  <si>
    <t>Any Additional income (editable)</t>
  </si>
  <si>
    <t xml:space="preserve">Total          </t>
  </si>
  <si>
    <t xml:space="preserve">Appraised Monthly Income          </t>
  </si>
  <si>
    <t>If Topup, Click here to enter</t>
  </si>
  <si>
    <t xml:space="preserve">Appraised Obligations          </t>
  </si>
  <si>
    <t xml:space="preserve">Max FOIR(for a combined LTV and FOIR of 130)          </t>
  </si>
  <si>
    <t xml:space="preserve">Max EMI          </t>
  </si>
  <si>
    <t xml:space="preserve">Tenor (Months)          </t>
  </si>
  <si>
    <t xml:space="preserve">Rate Of Interest          </t>
  </si>
  <si>
    <t xml:space="preserve">EMI Factor          </t>
  </si>
  <si>
    <t xml:space="preserve">RECOMMENDATION          </t>
  </si>
  <si>
    <t xml:space="preserve">ROI          </t>
  </si>
  <si>
    <t>Loan Amt(Rs. In lacs)</t>
  </si>
  <si>
    <t xml:space="preserve">EMI          </t>
  </si>
  <si>
    <t xml:space="preserve">Actual FOIR          </t>
  </si>
  <si>
    <t>LTV on incremental exposure</t>
  </si>
  <si>
    <t>Combined LTV</t>
  </si>
  <si>
    <t xml:space="preserve">FOIR + LTV          </t>
  </si>
  <si>
    <t xml:space="preserve">NFA </t>
  </si>
  <si>
    <t xml:space="preserve">Banking </t>
  </si>
  <si>
    <t>Credits</t>
  </si>
  <si>
    <t>Cheque bounces</t>
  </si>
  <si>
    <t>Express BT-HL</t>
  </si>
  <si>
    <t xml:space="preserve">Express BT-LAP </t>
  </si>
  <si>
    <t xml:space="preserve">MOD </t>
  </si>
  <si>
    <t xml:space="preserve">Loan against Specialized Property </t>
  </si>
  <si>
    <t xml:space="preserve">Empower HL </t>
  </si>
  <si>
    <t xml:space="preserve">LRD </t>
  </si>
  <si>
    <t xml:space="preserve">LRD-Warehouse </t>
  </si>
  <si>
    <t>Eligible Products</t>
  </si>
  <si>
    <t xml:space="preserve">Loan for Comm/Ind Plots </t>
  </si>
  <si>
    <t xml:space="preserve">Home Loan </t>
  </si>
  <si>
    <t xml:space="preserve">LAP-Resi </t>
  </si>
  <si>
    <t>LAP-Comm</t>
  </si>
  <si>
    <t>NRP-Self occ</t>
  </si>
  <si>
    <t>NRP-Non Self-occ</t>
  </si>
  <si>
    <t xml:space="preserve">HL-Top-up </t>
  </si>
  <si>
    <t xml:space="preserve">LAP-Top-up </t>
  </si>
  <si>
    <t>LRD</t>
  </si>
  <si>
    <t>BT-LRD</t>
  </si>
  <si>
    <t>Commercial Plot+Cons</t>
  </si>
  <si>
    <t>Indstrial Plot+Cons</t>
  </si>
  <si>
    <t xml:space="preserve">Pragat </t>
  </si>
  <si>
    <t xml:space="preserve">HL-Top-up upto 12 months seasoning </t>
  </si>
  <si>
    <t xml:space="preserve">HL-Top-up &gt; 12 months seasoning </t>
  </si>
  <si>
    <t xml:space="preserve">HL-Top-up &gt; 12 and upto 24 months seasoning </t>
  </si>
  <si>
    <t xml:space="preserve">HL-Top-up &gt; 24 months seasoning </t>
  </si>
  <si>
    <t xml:space="preserve">NRP Top-up </t>
  </si>
  <si>
    <t xml:space="preserve">NRP-Top-up </t>
  </si>
  <si>
    <t xml:space="preserve">HL- &gt;30 Lakhs and upto 75 Lakhs </t>
  </si>
  <si>
    <t xml:space="preserve">HL&gt;75 Lakhs </t>
  </si>
  <si>
    <t xml:space="preserve">HL- upto 30 Lakhs </t>
  </si>
  <si>
    <t>NA</t>
  </si>
  <si>
    <t>LAP-MOD</t>
  </si>
  <si>
    <t>LAP- BT</t>
  </si>
  <si>
    <t xml:space="preserve">LAP- BT </t>
  </si>
  <si>
    <t>BT of Commercial Plot+Cons</t>
  </si>
  <si>
    <t>BT of Industrial Plot+Cons</t>
  </si>
  <si>
    <t>Mortgage Guarantee- Variant 1</t>
  </si>
  <si>
    <t>Mortgage Guarantee- Variant 2</t>
  </si>
  <si>
    <t>Mortgage Guarantee- Variant 3</t>
  </si>
  <si>
    <t>Mortgage Guarantee- Variant 4</t>
  </si>
  <si>
    <t xml:space="preserve">HL-Top-up upto 6 months seasoning </t>
  </si>
  <si>
    <t xml:space="preserve">HL-Top-up &gt;6 motnhs and upto 12 months seasoning </t>
  </si>
  <si>
    <t>Profit &amp; Loss Account</t>
  </si>
  <si>
    <t>% Growth</t>
  </si>
  <si>
    <t>Rs. lacs</t>
  </si>
  <si>
    <t>Other Income (incidental to Business/Business income)</t>
  </si>
  <si>
    <t>Other Income (Non Business income)</t>
  </si>
  <si>
    <t>Total Income</t>
  </si>
  <si>
    <t>Raw Material Cost</t>
  </si>
  <si>
    <t>Manufacturing expenses</t>
  </si>
  <si>
    <t>Wages &amp; employee cost</t>
  </si>
  <si>
    <t>Gross Profit</t>
  </si>
  <si>
    <t>Administrative Expenses</t>
  </si>
  <si>
    <t>Selling &amp; Distribution Expenses</t>
  </si>
  <si>
    <t>PBDIT</t>
  </si>
  <si>
    <t>Interest on Term Loan from Banks</t>
  </si>
  <si>
    <t>Interest on Term Loan from Relatives</t>
  </si>
  <si>
    <t>Interest on unsecured loans from others</t>
  </si>
  <si>
    <t>Interest on CC/OD</t>
  </si>
  <si>
    <t>Non cash expenses written off</t>
  </si>
  <si>
    <t>Profit Before Tax</t>
  </si>
  <si>
    <t>Tax as per ITR</t>
  </si>
  <si>
    <t>Cash Profits</t>
  </si>
  <si>
    <t>Salary to Partner/Director</t>
  </si>
  <si>
    <t>.</t>
  </si>
  <si>
    <t xml:space="preserve">Balance Sheet </t>
  </si>
  <si>
    <t xml:space="preserve">Proprietorship Capital </t>
  </si>
  <si>
    <t>Reserves &amp; Surplus(excluding revaluation reserve)</t>
  </si>
  <si>
    <t>Revaluation Reserve</t>
  </si>
  <si>
    <t>Adjusted Networth</t>
  </si>
  <si>
    <t>Total Borrowings from banks/FI/NBFC's</t>
  </si>
  <si>
    <t>Unsecured loans  (others)</t>
  </si>
  <si>
    <t>Unsecured loans from partners/shareholders</t>
  </si>
  <si>
    <t>Current Liabilities &amp; Provisions</t>
  </si>
  <si>
    <t>Provision for taxation</t>
  </si>
  <si>
    <t>Other Liabilities</t>
  </si>
  <si>
    <t>Total Liabilities to outsiders</t>
  </si>
  <si>
    <t>Balance Sheet Total</t>
  </si>
  <si>
    <t>Fixed Assets less depreciation</t>
  </si>
  <si>
    <t>Investments</t>
  </si>
  <si>
    <t>Liquid/Marketable Investments</t>
  </si>
  <si>
    <t>Group Co. Investments</t>
  </si>
  <si>
    <t>Unquoted/Dead Investments</t>
  </si>
  <si>
    <t>Current Assets:</t>
  </si>
  <si>
    <t>Deferred Tax Asset</t>
  </si>
  <si>
    <t>Inventories</t>
  </si>
  <si>
    <t>Receivables / Debtors</t>
  </si>
  <si>
    <t xml:space="preserve"> Debtors &gt; 6 months</t>
  </si>
  <si>
    <t xml:space="preserve"> Debtors &lt; 6 months</t>
  </si>
  <si>
    <t>Cash and Bank</t>
  </si>
  <si>
    <t>Loans &amp; Advances</t>
  </si>
  <si>
    <t>Loans &amp; Advances given to directors/partners etc</t>
  </si>
  <si>
    <t>Loans and Advances given to others</t>
  </si>
  <si>
    <t>Misc Expenses (DRE+Preop+Preliminary+Acc P&amp;L)</t>
  </si>
  <si>
    <t xml:space="preserve">Ratios    </t>
  </si>
  <si>
    <t xml:space="preserve">Average Collection Period    </t>
  </si>
  <si>
    <t xml:space="preserve">Average Days in Inventory    </t>
  </si>
  <si>
    <t xml:space="preserve">Inventory to Cost of Goods Sold    </t>
  </si>
  <si>
    <t xml:space="preserve">Current Ratio    </t>
  </si>
  <si>
    <t xml:space="preserve">Liquidity Ratio    </t>
  </si>
  <si>
    <t xml:space="preserve">Debt Equity Ratio    </t>
  </si>
  <si>
    <t xml:space="preserve">Interest Coverage Ratio    </t>
  </si>
  <si>
    <t xml:space="preserve">DSCR    </t>
  </si>
  <si>
    <t xml:space="preserve">DSCR after the proposed Loan    </t>
  </si>
  <si>
    <t xml:space="preserve">Gross Profit Margin Ratio    </t>
  </si>
  <si>
    <t xml:space="preserve">Net Profit Margin Ratio    </t>
  </si>
  <si>
    <t xml:space="preserve">Cash Profit Ratio    </t>
  </si>
  <si>
    <t xml:space="preserve">Growth in Sales    </t>
  </si>
  <si>
    <t xml:space="preserve">Growth in Net Profits    </t>
  </si>
  <si>
    <t xml:space="preserve">Cash Flow Statement    </t>
  </si>
  <si>
    <t xml:space="preserve">Net Profit After Tax    </t>
  </si>
  <si>
    <t xml:space="preserve">Add :    </t>
  </si>
  <si>
    <t xml:space="preserve">Depreciation    </t>
  </si>
  <si>
    <t xml:space="preserve">Misc expenses written off/non cash expenses    </t>
  </si>
  <si>
    <t xml:space="preserve">Salary paid to promoter/partners    </t>
  </si>
  <si>
    <t xml:space="preserve">Interest paid to promoters    </t>
  </si>
  <si>
    <t xml:space="preserve">Provision for tax    </t>
  </si>
  <si>
    <t xml:space="preserve">Interest    </t>
  </si>
  <si>
    <t xml:space="preserve">Less : Other income (non business income)    </t>
  </si>
  <si>
    <t xml:space="preserve">Operating cash profit/(Loss ) before working capital changes    </t>
  </si>
  <si>
    <t xml:space="preserve">Trade and other receivables    </t>
  </si>
  <si>
    <t xml:space="preserve">Inventories    </t>
  </si>
  <si>
    <t xml:space="preserve">Loans &amp; Advances    </t>
  </si>
  <si>
    <t xml:space="preserve">other current liabilities    </t>
  </si>
  <si>
    <t xml:space="preserve">Total    </t>
  </si>
  <si>
    <t xml:space="preserve">Cash Generated from operations    </t>
  </si>
  <si>
    <t xml:space="preserve">Less taxes paid    </t>
  </si>
  <si>
    <t xml:space="preserve">Net Cash from Operations    </t>
  </si>
  <si>
    <t>Loan Amount-GST with NFAs</t>
  </si>
  <si>
    <t>GST-Bank Borrowing to Sales%</t>
  </si>
  <si>
    <t xml:space="preserve">GST Turnover </t>
  </si>
  <si>
    <t>Final Loan Eligibility</t>
  </si>
  <si>
    <t>Loan Amount-GST at RAAC norms</t>
  </si>
  <si>
    <t>Imputed income</t>
  </si>
  <si>
    <t>School</t>
  </si>
  <si>
    <t>Marriage Garden</t>
  </si>
  <si>
    <t>Low LTV Banking</t>
  </si>
  <si>
    <t>Specialised Property</t>
  </si>
  <si>
    <t>Parameter</t>
  </si>
  <si>
    <t>Actual</t>
  </si>
  <si>
    <t>Loan Amount &gt; 30 and &lt; 40 Million</t>
  </si>
  <si>
    <t>Tenure for LAP/Top/NRP &gt; 15 years</t>
  </si>
  <si>
    <t>Banking</t>
  </si>
  <si>
    <t>Credit Summation &gt; = 2 times of loan amount for all except services sector</t>
  </si>
  <si>
    <t>Credit Summation &gt; = 1 times of loan amount for services sector</t>
  </si>
  <si>
    <t>Tenure for HL &gt; 20 years</t>
  </si>
  <si>
    <t>LAP for Specialized Properties</t>
  </si>
  <si>
    <t>Nursing Homes upto 50 beds</t>
  </si>
  <si>
    <t>Land + Construction</t>
  </si>
  <si>
    <t>Loan Amount for Plot Purchase &gt; 20.0 million</t>
  </si>
  <si>
    <t>Loan Amount for Construction &gt; 10.0 million</t>
  </si>
  <si>
    <t>Loan Amount for Land + Construction &gt; 30.0 million</t>
  </si>
  <si>
    <t>GST</t>
  </si>
  <si>
    <t>Business Vintage less than 3 years</t>
  </si>
  <si>
    <t>Bank Borrowing to Sales max of 50%</t>
  </si>
  <si>
    <t>Minimum Turnover - 5.0 million</t>
  </si>
  <si>
    <t>Business Vintage less than 5 years</t>
  </si>
  <si>
    <t>NRP</t>
  </si>
  <si>
    <t>In 2021</t>
  </si>
  <si>
    <t>In 2020</t>
  </si>
  <si>
    <t>In 2019</t>
  </si>
  <si>
    <t>Cost % of sales of 2021</t>
  </si>
  <si>
    <t>Cost % of sales of 2020</t>
  </si>
  <si>
    <t>Cost % of sales of 2019</t>
  </si>
  <si>
    <t>Cost % of sales of 2018</t>
  </si>
  <si>
    <t xml:space="preserve">Input Sheet - Multi-Variant Calculator </t>
  </si>
  <si>
    <t>Loan Amount required (Rs. Millions)</t>
  </si>
  <si>
    <t>Salaried</t>
  </si>
  <si>
    <t>Self Employed - Professionals</t>
  </si>
  <si>
    <t>Self Employed - Non Professionals</t>
  </si>
  <si>
    <t>Base Products</t>
  </si>
  <si>
    <t>Home Loan</t>
  </si>
  <si>
    <t>LAP - Residential</t>
  </si>
  <si>
    <t>LAP - Commercial</t>
  </si>
  <si>
    <t>Land Loan</t>
  </si>
  <si>
    <t>Fresh Case or BT+Top Up Case</t>
  </si>
  <si>
    <t>Fresh Case</t>
  </si>
  <si>
    <t>Balance Transfer + Top Up</t>
  </si>
  <si>
    <t>Top Up on Home Loan</t>
  </si>
  <si>
    <t>Top Up on Land Loan</t>
  </si>
  <si>
    <t>Top Up on LAP - Residential</t>
  </si>
  <si>
    <t>Top Up on LAP - Commercial</t>
  </si>
  <si>
    <t>Top Up on NRP</t>
  </si>
  <si>
    <t>Top Up on LRD</t>
  </si>
  <si>
    <t>Top Up on Land + Construction</t>
  </si>
  <si>
    <t>if Product Type contains Top up then  "Seasoning of Base Loan" (no. of months)</t>
  </si>
  <si>
    <t>Total EMI of Loans taken within last 12 months  (in Millions)</t>
  </si>
  <si>
    <t>Principal Outstanding (in Millions)</t>
  </si>
  <si>
    <t>Original Loan Amount (in Millions)</t>
  </si>
  <si>
    <t>Pre-Closure Charges (in Millions)</t>
  </si>
  <si>
    <t>Current EMI (in Lakhs)</t>
  </si>
  <si>
    <t>LTV</t>
  </si>
  <si>
    <t>Leverage (FOIR)</t>
  </si>
  <si>
    <t>Leverage (FOIR); appraised monthly income &lt;= 50,000</t>
  </si>
  <si>
    <t>LTV+Leverage (FOIR)</t>
  </si>
  <si>
    <t>Provide Inputs in Green Cells:</t>
  </si>
  <si>
    <t>Interest Rate</t>
  </si>
  <si>
    <t>To be based on Product Type selected</t>
  </si>
  <si>
    <t>Tenure (in months)</t>
  </si>
  <si>
    <t>LTV - for Doctors</t>
  </si>
  <si>
    <t>LTV - for Others</t>
  </si>
  <si>
    <t>LTV - Others</t>
  </si>
  <si>
    <t>LTV - Doctors (Loan &lt;= 30 lakhs)</t>
  </si>
  <si>
    <t>LTV - Doctors (Loan &gt; 30 Lakhs &amp; &lt;= 75 lakhs)</t>
  </si>
  <si>
    <t>LTV - Doctors (Loan &gt; 75 Lakhs)</t>
  </si>
  <si>
    <t>LTV - Others - Self Occupied CIBIL &lt;= 750</t>
  </si>
  <si>
    <t>LTV - Others - Self Occupied CIBIL &gt; 750</t>
  </si>
  <si>
    <t>LAP - Specialized</t>
  </si>
  <si>
    <t>Property Type</t>
  </si>
  <si>
    <t>Residential</t>
  </si>
  <si>
    <t>Commercial</t>
  </si>
  <si>
    <t>Industrial</t>
  </si>
  <si>
    <t>Warehouse</t>
  </si>
  <si>
    <t>Hospital/Nursing Home</t>
  </si>
  <si>
    <t>Hotels</t>
  </si>
  <si>
    <t>Banquet Halls</t>
  </si>
  <si>
    <t>Marriage Gardens</t>
  </si>
  <si>
    <t>Vacant Land - Residential</t>
  </si>
  <si>
    <t>Vacant Land - Commercial</t>
  </si>
  <si>
    <t>Industrial - LTV</t>
  </si>
  <si>
    <t>Warehouse - LTV</t>
  </si>
  <si>
    <t>Hospital / Nursing Home - LTV</t>
  </si>
  <si>
    <t>School - LTV</t>
  </si>
  <si>
    <t>Hotels - LTV</t>
  </si>
  <si>
    <t>Banquet Halls - LTV</t>
  </si>
  <si>
    <t>Marriage Gardens - LTV</t>
  </si>
  <si>
    <t>5th</t>
  </si>
  <si>
    <t>15th</t>
  </si>
  <si>
    <t>25th</t>
  </si>
  <si>
    <t>Date</t>
  </si>
  <si>
    <t>ADB / EMI Ratio</t>
  </si>
  <si>
    <t>LTV for Home Loan</t>
  </si>
  <si>
    <t>LTV for LAP- Residential</t>
  </si>
  <si>
    <t>LTV for LAP- Commercial</t>
  </si>
  <si>
    <t>LTV for NRP- Self-occupied Property</t>
  </si>
  <si>
    <t>Applicable ADB/EMI Factor (3 times)</t>
  </si>
  <si>
    <t>Applicable ADB/EMI Factor (1.5 times)</t>
  </si>
  <si>
    <t>Obligations</t>
  </si>
  <si>
    <t>Loan Amount as per ADB/EMI of 3 times (B)</t>
  </si>
  <si>
    <t>Loan Amount as per ADB/EMI of 1.5 times (C)</t>
  </si>
  <si>
    <t>Loan Amount as per LTV (E)</t>
  </si>
  <si>
    <t>Loan Amount (D) - Higher of (B) and (C)</t>
  </si>
  <si>
    <t>LTV for Loan &lt; = 30 Lakhs</t>
  </si>
  <si>
    <t>LTV for Loan &gt; 30 Lakhs and &lt; = 75 Lakhs</t>
  </si>
  <si>
    <t>LTV for Loan &gt; 75 Lakhs</t>
  </si>
  <si>
    <t>Leverage (FOIR) for all loan amounts</t>
  </si>
  <si>
    <t>LTV - Direct Allotment (Authority) Loan Amount &lt; = 75 Lakhs</t>
  </si>
  <si>
    <t>LTV - Direct Allotment (Authority) Loan Amount &gt; 75 Lakhs</t>
  </si>
  <si>
    <t>LTV - Direct Allotment (Society/Builder) All Loan Amounts</t>
  </si>
  <si>
    <t>LTV - Others including Resale -  All Loan Amounts</t>
  </si>
  <si>
    <t>Customer Profile</t>
  </si>
  <si>
    <t>Industry Segment</t>
  </si>
  <si>
    <t>Manufacturers</t>
  </si>
  <si>
    <t>Service</t>
  </si>
  <si>
    <t>Retailer</t>
  </si>
  <si>
    <t>Wholesaler</t>
  </si>
  <si>
    <t>Sl No</t>
  </si>
  <si>
    <t>Industry</t>
  </si>
  <si>
    <t>Industry Impact during COVID</t>
  </si>
  <si>
    <t>Recovery time Post COVID</t>
  </si>
  <si>
    <t>Self Employed - Impact</t>
  </si>
  <si>
    <t>Margins (%)</t>
  </si>
  <si>
    <t>Mfg</t>
  </si>
  <si>
    <t>Wholesaler Trade</t>
  </si>
  <si>
    <t>Retail</t>
  </si>
  <si>
    <t>Cotton Textiles</t>
  </si>
  <si>
    <t>Jute Textiles</t>
  </si>
  <si>
    <t>Textile-Others (eg. Wool, Silk &amp; Incl Textiles)</t>
  </si>
  <si>
    <t>Man-Made Fibers( eg. Synthetic, Rayon)</t>
  </si>
  <si>
    <t>Wearing Apparel (incl Garment, Fashion Items)</t>
  </si>
  <si>
    <t>Handloom Cooperative</t>
  </si>
  <si>
    <t>Dyes</t>
  </si>
  <si>
    <t>Advertising &amp; Marketing</t>
  </si>
  <si>
    <t>Photography</t>
  </si>
  <si>
    <t>Public Relation</t>
  </si>
  <si>
    <t>Media &amp; Entertainment (including Entertainment)</t>
  </si>
  <si>
    <t>Airline (incl Aviation &amp; Airport)</t>
  </si>
  <si>
    <t>Travel Agents</t>
  </si>
  <si>
    <t>Hotels (incl Hospitality)</t>
  </si>
  <si>
    <t>As Below</t>
  </si>
  <si>
    <t>13a</t>
  </si>
  <si>
    <t>Premium</t>
  </si>
  <si>
    <t>13b</t>
  </si>
  <si>
    <t>Other than Premium</t>
  </si>
  <si>
    <t>13c</t>
  </si>
  <si>
    <t>Restaurants</t>
  </si>
  <si>
    <t>NBFC - ACCEPTING PUBLIC DEPOSITS</t>
  </si>
  <si>
    <t>NBFC-NOT ACCEPTING PUBLIC DEPOSITS</t>
  </si>
  <si>
    <t>Services - Finance (incl Banking and Retail Finance)</t>
  </si>
  <si>
    <t>Micro Finance Institutions(incl Micro Credit)</t>
  </si>
  <si>
    <t>Mutual Fund</t>
  </si>
  <si>
    <t>Insurance</t>
  </si>
  <si>
    <t>Insurance Agent</t>
  </si>
  <si>
    <t>Asset Reconstruction (incl securitisation receipts)</t>
  </si>
  <si>
    <t>Brokerage Services</t>
  </si>
  <si>
    <t>Venture Capital Funds</t>
  </si>
  <si>
    <t>SSI (incl small scale business and service)</t>
  </si>
  <si>
    <t>Cottage Industry</t>
  </si>
  <si>
    <t>KVI(incl village industry)</t>
  </si>
  <si>
    <t>Supply Of Inputs To Artisans Village And Cottage Industries</t>
  </si>
  <si>
    <t>Marketing Of Outputs Of Artisans Village And Cottage Industries</t>
  </si>
  <si>
    <t>Agriculture(incl Harvesting)</t>
  </si>
  <si>
    <t>Farm Industry</t>
  </si>
  <si>
    <t>Fertilisers</t>
  </si>
  <si>
    <t>Pesticides</t>
  </si>
  <si>
    <t>Dairy And Dairy Products (incl Agri Allied activities of dairy)</t>
  </si>
  <si>
    <t xml:space="preserve"> </t>
  </si>
  <si>
    <t>Sugar</t>
  </si>
  <si>
    <t>Tea</t>
  </si>
  <si>
    <t>Vegetable Oils</t>
  </si>
  <si>
    <t>Floriculture</t>
  </si>
  <si>
    <t>Horticulture</t>
  </si>
  <si>
    <t>Poultry(incl agri &amp; allied act of poultry)</t>
  </si>
  <si>
    <t>Seeds</t>
  </si>
  <si>
    <t>Sericulture</t>
  </si>
  <si>
    <t>Self Help Groups</t>
  </si>
  <si>
    <t>Agricultural Allied Activities Of Fishery ( included aquaculture and fishing)</t>
  </si>
  <si>
    <t>Agricultural Allied Activities Of Animal Husbandry, Piggery, Bee-Keeping Etc</t>
  </si>
  <si>
    <t xml:space="preserve">Real Estate (incl construction, land developers, land developer, builder and developer, industrial estate, building contractor and realty civil contractor) </t>
  </si>
  <si>
    <t>44a</t>
  </si>
  <si>
    <t>Paints</t>
  </si>
  <si>
    <t>44b</t>
  </si>
  <si>
    <t>Building material</t>
  </si>
  <si>
    <t>Electrical Equipment</t>
  </si>
  <si>
    <t>Educational Institutions</t>
  </si>
  <si>
    <t>Sports</t>
  </si>
  <si>
    <t>47a</t>
  </si>
  <si>
    <t>Outdoor Sports</t>
  </si>
  <si>
    <t>Food &amp; Beverages (incl Beverages)</t>
  </si>
  <si>
    <t>48a</t>
  </si>
  <si>
    <t xml:space="preserve">   Food &amp; Beverages</t>
  </si>
  <si>
    <t>48b</t>
  </si>
  <si>
    <t xml:space="preserve">   Food Processing</t>
  </si>
  <si>
    <t>48c</t>
  </si>
  <si>
    <t xml:space="preserve">   Packaging of Food Processing</t>
  </si>
  <si>
    <t>48d</t>
  </si>
  <si>
    <t xml:space="preserve">   Technical Assistance to Food Process</t>
  </si>
  <si>
    <t>Gems and Jewellery</t>
  </si>
  <si>
    <t>49a</t>
  </si>
  <si>
    <t xml:space="preserve">   Gems and Jewellery</t>
  </si>
  <si>
    <t>49b</t>
  </si>
  <si>
    <t xml:space="preserve">   Cut and Polished Diamonds</t>
  </si>
  <si>
    <t>Glass and Glass Products</t>
  </si>
  <si>
    <t>Leather and Leather Products</t>
  </si>
  <si>
    <t>Mining</t>
  </si>
  <si>
    <t>52a</t>
  </si>
  <si>
    <t xml:space="preserve">   Coal</t>
  </si>
  <si>
    <t>52b</t>
  </si>
  <si>
    <t xml:space="preserve">   Others</t>
  </si>
  <si>
    <t>Metal and Metal Products</t>
  </si>
  <si>
    <t>Paper and Paper Products (incl Paper Manufacturer)</t>
  </si>
  <si>
    <t>Plastic and Plastic Prodcuts</t>
  </si>
  <si>
    <t>Rubber and Rubber Products</t>
  </si>
  <si>
    <t>Iron/Steel Products</t>
  </si>
  <si>
    <t>Tobacco &amp; Tobacco Products</t>
  </si>
  <si>
    <t>Trader</t>
  </si>
  <si>
    <t>60a</t>
  </si>
  <si>
    <t xml:space="preserve">   Hardware stores</t>
  </si>
  <si>
    <t>60b</t>
  </si>
  <si>
    <t xml:space="preserve">   Provision stores</t>
  </si>
  <si>
    <t>60c</t>
  </si>
  <si>
    <t xml:space="preserve">   Stockist/ Dealer (incl wholesale trader/ trader/ shopkeeper)</t>
  </si>
  <si>
    <t>As below</t>
  </si>
  <si>
    <t>60c(i)</t>
  </si>
  <si>
    <t xml:space="preserve">       a. Essential Commodity</t>
  </si>
  <si>
    <t>60c(ii)</t>
  </si>
  <si>
    <t xml:space="preserve">       b. Non-essentail commodity</t>
  </si>
  <si>
    <t>60d</t>
  </si>
  <si>
    <t xml:space="preserve">   Retail Stores (incl retail trade and other trading)</t>
  </si>
  <si>
    <t>60e</t>
  </si>
  <si>
    <t xml:space="preserve">   Watches/Clocks</t>
  </si>
  <si>
    <t>60f</t>
  </si>
  <si>
    <t xml:space="preserve">   Department Store or Supermarkets</t>
  </si>
  <si>
    <t>CONSULTANCY</t>
  </si>
  <si>
    <t>Impact on salaried</t>
  </si>
  <si>
    <t>BOUTIQUE</t>
  </si>
  <si>
    <t>DRY-CLEANERS</t>
  </si>
  <si>
    <t>HOME INTERIORS</t>
  </si>
  <si>
    <t>FMCG</t>
  </si>
  <si>
    <t>COURIER</t>
  </si>
  <si>
    <t xml:space="preserve"> Agencies as a whole</t>
  </si>
  <si>
    <t>IMPORT EXPORT</t>
  </si>
  <si>
    <t>Agencies as a whole</t>
  </si>
  <si>
    <t>BPO</t>
  </si>
  <si>
    <t>BPO Companies</t>
  </si>
  <si>
    <t>NGO</t>
  </si>
  <si>
    <t>NGOs</t>
  </si>
  <si>
    <t>HANDICRAFTS OR ANTIQUES</t>
  </si>
  <si>
    <t>Footwear</t>
  </si>
  <si>
    <t>CEMENT</t>
  </si>
  <si>
    <t>WOOD AND WOOD PRODUCTS</t>
  </si>
  <si>
    <t>OTHER SERVICES-NON FINANCIAL (services like electricians, mobile, AC repair services etc., mostly self employe), other service centers)</t>
  </si>
  <si>
    <t>PRINTING</t>
  </si>
  <si>
    <t>HIRING</t>
  </si>
  <si>
    <t>SECURITY SERVICES</t>
  </si>
  <si>
    <t>Governmet and Govt agencies like Defence, Railways, Excise, RTO, Railways, Sewage, Sanitation, Waste Disposal, Waterworks</t>
  </si>
  <si>
    <t>Ports</t>
  </si>
  <si>
    <t>Road</t>
  </si>
  <si>
    <t>Electricity (Incl Power and Energy)</t>
  </si>
  <si>
    <t>81a</t>
  </si>
  <si>
    <t>Generation</t>
  </si>
  <si>
    <t>81b</t>
  </si>
  <si>
    <t>Distribution</t>
  </si>
  <si>
    <t>81c</t>
  </si>
  <si>
    <t>Renewable Energy</t>
  </si>
  <si>
    <t>PETROCHEMICALS</t>
  </si>
  <si>
    <t>OIL GAS PETROLEUM AND REFINING (Incl Petrolium and Refining)</t>
  </si>
  <si>
    <t>As Under</t>
  </si>
  <si>
    <t>OFFSHORE DRILLING</t>
  </si>
  <si>
    <t>Chemicals</t>
  </si>
  <si>
    <t>Telecommunication (Other than Government)
Private Players like Airtel, Vodafone, Jio etc</t>
  </si>
  <si>
    <t>Information Technology</t>
  </si>
  <si>
    <t>87a</t>
  </si>
  <si>
    <t>SOFTWARE INDUSTRY (Incl Dot Com)</t>
  </si>
  <si>
    <t>87b</t>
  </si>
  <si>
    <t>COMPUTERS AND PERIPHERALS</t>
  </si>
  <si>
    <t xml:space="preserve">DRUGS AND PHARMACEUTICALS </t>
  </si>
  <si>
    <t>88a</t>
  </si>
  <si>
    <t>CHEMISTS</t>
  </si>
  <si>
    <t>HEALTH CARE AND PERSONAL HYGIENE (other than Hospitals)</t>
  </si>
  <si>
    <t>HOSPITALS</t>
  </si>
  <si>
    <t>CONSUMER DURABLES</t>
  </si>
  <si>
    <t>ELECTRONICS</t>
  </si>
  <si>
    <t>92a</t>
  </si>
  <si>
    <t>Automotive</t>
  </si>
  <si>
    <t>As per Auto Ancilliary</t>
  </si>
  <si>
    <t>92b</t>
  </si>
  <si>
    <t>Communication Equipment</t>
  </si>
  <si>
    <t>As per Telecom (Private)</t>
  </si>
  <si>
    <t>92c</t>
  </si>
  <si>
    <t>Enterprise System</t>
  </si>
  <si>
    <t>As per IT (Hardware)</t>
  </si>
  <si>
    <t>92d</t>
  </si>
  <si>
    <t>Industrial Electronics</t>
  </si>
  <si>
    <t>92e</t>
  </si>
  <si>
    <t>Personal Electronics</t>
  </si>
  <si>
    <t>As perConsumer Durables</t>
  </si>
  <si>
    <t>92e (i)</t>
  </si>
  <si>
    <t>Mobiles</t>
  </si>
  <si>
    <t>FURNITURE AND FURNISHINGS</t>
  </si>
  <si>
    <t>SHIPPING</t>
  </si>
  <si>
    <t>Shipping Cos owning ships</t>
  </si>
  <si>
    <t>The shipping Cos who book freight on a ship - more like commission agents MLO in truck transportation business</t>
  </si>
  <si>
    <t>TRANSPORTATION AND LOGISTICS</t>
  </si>
  <si>
    <t>Renting of Machinery and Equipments</t>
  </si>
  <si>
    <t>AUTOMOBILES</t>
  </si>
  <si>
    <t>AUTO ANCILLARIES</t>
  </si>
  <si>
    <t>TRAVEL/TOURISM</t>
  </si>
  <si>
    <t>TAXI SERVICE</t>
  </si>
  <si>
    <t>Ride hailing services like Ola, Uber etc</t>
  </si>
  <si>
    <t>Individual taxi operators</t>
  </si>
  <si>
    <t>INFRASTRUCTURE (Incl Other Infra / Urban Development projects)</t>
  </si>
  <si>
    <t>Large Contractors</t>
  </si>
  <si>
    <t xml:space="preserve"> Sub Contractors / MSME Govt Contractors</t>
  </si>
  <si>
    <t>Hirers</t>
  </si>
  <si>
    <t>Manpower Supply Services</t>
  </si>
  <si>
    <t>102 a</t>
  </si>
  <si>
    <t>Wage labour</t>
  </si>
  <si>
    <t xml:space="preserve"> Agencies</t>
  </si>
  <si>
    <t>102 b</t>
  </si>
  <si>
    <t>Office Staffing</t>
  </si>
  <si>
    <t>GST Margin</t>
  </si>
  <si>
    <t>Minimum Turnover</t>
  </si>
  <si>
    <t>LTV as per CGTMSE</t>
  </si>
  <si>
    <t>Final Eligibility as per CGTMSE</t>
  </si>
  <si>
    <t>CGTMSE
(LTV+FOIR)</t>
  </si>
  <si>
    <t>Business Profile</t>
  </si>
  <si>
    <t>If &lt;=85%, then RAAC, otherwise RCH</t>
  </si>
  <si>
    <t>CGTMSE Scorecard</t>
  </si>
  <si>
    <t>Range</t>
  </si>
  <si>
    <t>Scale</t>
  </si>
  <si>
    <t>Value</t>
  </si>
  <si>
    <t>Score</t>
  </si>
  <si>
    <t>Weight</t>
  </si>
  <si>
    <t>Final Score</t>
  </si>
  <si>
    <t>Remarks (Guidelines for Value (Column D))</t>
  </si>
  <si>
    <t>Sales Growth</t>
  </si>
  <si>
    <t>&gt;25%</t>
  </si>
  <si>
    <t>To be populated from Combined ratios Sheet as below:
Formula: (Total Income for Latest Year [Row 8 Column B] / Total Income for Previous Year [Row 8, Column D]) - 1</t>
  </si>
  <si>
    <t>20% - 25%</t>
  </si>
  <si>
    <t>10%-20%</t>
  </si>
  <si>
    <t>0% - 10%</t>
  </si>
  <si>
    <t>&lt;0%</t>
  </si>
  <si>
    <t>Operating Profit Growth</t>
  </si>
  <si>
    <t>To be populated from Combined ratios Sheet as below:
Formula: (PBDIT for Latest Year [Row 16 Column B] / PBDIT for Previous Year [Row 16, Column D]) - 1</t>
  </si>
  <si>
    <t>Actual Cash Profit Growth</t>
  </si>
  <si>
    <t>To be populated from Combined ratios Sheet as below:
Formula: (Actual Cash Profit for Latest Year [Row 29 Column B] / Actual Cash Profit for Previous Year [Row 29, Column D]) - 1</t>
  </si>
  <si>
    <t>Current Ratio</t>
  </si>
  <si>
    <t>&gt;=1.75</t>
  </si>
  <si>
    <t>To be populated from Combined ratios Sheet as below:
Current Assets (Row 54 Column B) / Current Liabilities &amp; Provisions (Row 44 Column B)</t>
  </si>
  <si>
    <t>&gt;=1.25 &lt; 1.75</t>
  </si>
  <si>
    <t>&gt;=1.00 &lt; 1.25</t>
  </si>
  <si>
    <t>&gt;=0.75 &lt; 1.00</t>
  </si>
  <si>
    <t>&lt; 0.75</t>
  </si>
  <si>
    <t>Out Of</t>
  </si>
  <si>
    <t>Loans Availed prior to 12 Month</t>
  </si>
  <si>
    <t>Bank/Financial Institution</t>
  </si>
  <si>
    <t>Purpose</t>
  </si>
  <si>
    <t>Amount</t>
  </si>
  <si>
    <t>Tenor</t>
  </si>
  <si>
    <t>EMI</t>
  </si>
  <si>
    <t>Seasoning</t>
  </si>
  <si>
    <t>Obligation Considered</t>
  </si>
  <si>
    <t>Loans Availed in Last 12 Month</t>
  </si>
  <si>
    <t>NFAs under normal eligibility method (to be filled if the case is recommended under normal eligibility method)</t>
  </si>
  <si>
    <t>Financials</t>
  </si>
  <si>
    <t>NC Reference ID</t>
  </si>
  <si>
    <t>Case Name</t>
  </si>
  <si>
    <t>Name as per PAN document</t>
  </si>
  <si>
    <t>Name as per NSDL database</t>
  </si>
  <si>
    <t>PAN</t>
  </si>
  <si>
    <t>Verified on</t>
  </si>
  <si>
    <t>GSTIN</t>
  </si>
  <si>
    <t>Status</t>
  </si>
  <si>
    <t>Date of Incorporation</t>
  </si>
  <si>
    <t>Vintage</t>
  </si>
  <si>
    <t>Constitution</t>
  </si>
  <si>
    <t>Nature of Business</t>
  </si>
  <si>
    <t>CIN</t>
  </si>
  <si>
    <t>Authorised Capital</t>
  </si>
  <si>
    <t>Paid up Capital</t>
  </si>
  <si>
    <t>Registered Address</t>
  </si>
  <si>
    <t>Ownership Pattern</t>
  </si>
  <si>
    <t>Equity Shareholders</t>
  </si>
  <si>
    <t>Sl.No</t>
  </si>
  <si>
    <t>Name</t>
  </si>
  <si>
    <t>No. of Shares</t>
  </si>
  <si>
    <t>% of Holding</t>
  </si>
  <si>
    <t>Others</t>
  </si>
  <si>
    <t>Preference Shareholders</t>
  </si>
  <si>
    <t>Debentures Holders</t>
  </si>
  <si>
    <t>Partnership / Profit Sharing</t>
  </si>
  <si>
    <t>Relation</t>
  </si>
  <si>
    <t>Address</t>
  </si>
  <si>
    <t>Source</t>
  </si>
  <si>
    <t>Credit Rating</t>
  </si>
  <si>
    <t>Agency</t>
  </si>
  <si>
    <t>Report Date:</t>
  </si>
  <si>
    <t>Credit Rating Long term:</t>
  </si>
  <si>
    <t>Credit Rating Short term:</t>
  </si>
  <si>
    <t>Rating Rationale</t>
  </si>
  <si>
    <t>CA Membership</t>
  </si>
  <si>
    <t>Name as per document</t>
  </si>
  <si>
    <t>CA Membership No.</t>
  </si>
  <si>
    <t>Name as per ICAI database</t>
  </si>
  <si>
    <t>Location</t>
  </si>
  <si>
    <t>ITR-Verification</t>
  </si>
  <si>
    <t>Year</t>
  </si>
  <si>
    <t>Acknowledgement Number</t>
  </si>
  <si>
    <t>Filed On</t>
  </si>
  <si>
    <t>Verified On</t>
  </si>
  <si>
    <t>Company Profile</t>
  </si>
  <si>
    <t xml:space="preserve">CIN </t>
  </si>
  <si>
    <t>Company Name</t>
  </si>
  <si>
    <t>ROC Code</t>
  </si>
  <si>
    <t>Registration Number</t>
  </si>
  <si>
    <t>Company Category</t>
  </si>
  <si>
    <t>Company SubCategory</t>
  </si>
  <si>
    <t xml:space="preserve">Class of Company </t>
  </si>
  <si>
    <t>Authorised Capital (Rs)</t>
  </si>
  <si>
    <t>Paid up Capital (Rs)</t>
  </si>
  <si>
    <t>Number of Members(If Co. w/o Share Capital)</t>
  </si>
  <si>
    <t>Vintage:</t>
  </si>
  <si>
    <t xml:space="preserve">Registered Address </t>
  </si>
  <si>
    <t>Address other than R/o where all or any books of account and papers are maintained</t>
  </si>
  <si>
    <t>Email Id</t>
  </si>
  <si>
    <t>Whether Listed or not</t>
  </si>
  <si>
    <t>ACTIVE compliance</t>
  </si>
  <si>
    <t>Suspended at stock exchange</t>
  </si>
  <si>
    <t>Date of last AGM</t>
  </si>
  <si>
    <t>Date of Balance Sheet</t>
  </si>
  <si>
    <t>Company Status(for efiling)</t>
  </si>
  <si>
    <t>Loan Details</t>
  </si>
  <si>
    <t>Active Loans</t>
  </si>
  <si>
    <t>Closed Loans</t>
  </si>
  <si>
    <t>Charges Registered</t>
  </si>
  <si>
    <t>Sl. No</t>
  </si>
  <si>
    <t>SRN</t>
  </si>
  <si>
    <t>Charge Id</t>
  </si>
  <si>
    <t>Charge Holder Name</t>
  </si>
  <si>
    <t>Date of Creation</t>
  </si>
  <si>
    <t>Date of Modification</t>
  </si>
  <si>
    <t>Date of Satisfaction</t>
  </si>
  <si>
    <t>Signatory / Director Details</t>
  </si>
  <si>
    <t>DIN</t>
  </si>
  <si>
    <t>Position</t>
  </si>
  <si>
    <t>Registration Date</t>
  </si>
  <si>
    <t>DSC Registered</t>
  </si>
  <si>
    <t>Expiry Date</t>
  </si>
  <si>
    <t>Associated Companies</t>
  </si>
  <si>
    <t>Goods &amp; Service Tax</t>
  </si>
  <si>
    <t>GSTIN/UIN</t>
  </si>
  <si>
    <t>Legal Name of Business</t>
  </si>
  <si>
    <t>Trade Name</t>
  </si>
  <si>
    <t>Effective Date of registration</t>
  </si>
  <si>
    <t>Constitution of Business</t>
  </si>
  <si>
    <t>GSTIN / UIN Status</t>
  </si>
  <si>
    <t>Taxpayer Type</t>
  </si>
  <si>
    <t>Principal Place of Business</t>
  </si>
  <si>
    <t>Administrative Office</t>
  </si>
  <si>
    <t>Other Office</t>
  </si>
  <si>
    <t>Effective Date of Cancellation</t>
  </si>
  <si>
    <t>Return Type</t>
  </si>
  <si>
    <t>Financial Year</t>
  </si>
  <si>
    <t>Tax Period</t>
  </si>
  <si>
    <t>Date of filing</t>
  </si>
  <si>
    <t>GST Returns</t>
  </si>
  <si>
    <t>Legal Name</t>
  </si>
  <si>
    <t>GST Return Type:</t>
  </si>
  <si>
    <t>GSTIN:</t>
  </si>
  <si>
    <t>Return Type:</t>
  </si>
  <si>
    <t>Month</t>
  </si>
  <si>
    <t>Outward Supplies</t>
  </si>
  <si>
    <t xml:space="preserve">Total </t>
  </si>
  <si>
    <t>Taxable</t>
  </si>
  <si>
    <t>Zero Rated</t>
  </si>
  <si>
    <t>Nil Rated / Exempted</t>
  </si>
  <si>
    <t>Grand Total</t>
  </si>
  <si>
    <t>Average</t>
  </si>
  <si>
    <t>Firm / Company Name</t>
  </si>
  <si>
    <t>Individual Name</t>
  </si>
  <si>
    <t>DL</t>
  </si>
  <si>
    <t>Voter ID</t>
  </si>
  <si>
    <t>Document</t>
  </si>
  <si>
    <t>Name as per Document</t>
  </si>
  <si>
    <t>ID No.</t>
  </si>
  <si>
    <t>Name as per Database</t>
  </si>
  <si>
    <t>DOB / Age</t>
  </si>
  <si>
    <t>Issued Date</t>
  </si>
  <si>
    <t>Regular Debits Transaction</t>
  </si>
  <si>
    <t>Payment-Track</t>
  </si>
  <si>
    <t>Favouring</t>
  </si>
  <si>
    <t>Classification</t>
  </si>
  <si>
    <t>Bank Name</t>
  </si>
  <si>
    <t>Last 12 Months</t>
  </si>
  <si>
    <t>Remarks (Bounces)</t>
  </si>
  <si>
    <t>Count</t>
  </si>
  <si>
    <t>Charges Debit</t>
  </si>
  <si>
    <t>Charges-Track</t>
  </si>
  <si>
    <t>Charges type</t>
  </si>
  <si>
    <t>Last 6 Months</t>
  </si>
  <si>
    <t>Charges</t>
  </si>
  <si>
    <t xml:space="preserve">Inward-Bounce </t>
  </si>
  <si>
    <t>EMI-Bounce</t>
  </si>
  <si>
    <t>Outward-Bounce</t>
  </si>
  <si>
    <t>Minium Balance Charges</t>
  </si>
  <si>
    <t>Penal Interest</t>
  </si>
  <si>
    <t>Bulk Debits</t>
  </si>
  <si>
    <t>Business Credits</t>
  </si>
  <si>
    <t>Bulk Credits</t>
  </si>
  <si>
    <t>Received from</t>
  </si>
  <si>
    <t>Credit Information Report</t>
  </si>
  <si>
    <t>Applicant</t>
  </si>
  <si>
    <t>Co-Applicant 1</t>
  </si>
  <si>
    <t>Co-Applicant 2</t>
  </si>
  <si>
    <t>Co-Applicant 3</t>
  </si>
  <si>
    <t>Co-Applicant 4</t>
  </si>
  <si>
    <t>Co-Applicant 5</t>
  </si>
  <si>
    <t>Credit Information Company</t>
  </si>
  <si>
    <t>DOB/DOI</t>
  </si>
  <si>
    <t>PAN No</t>
  </si>
  <si>
    <t>Credit Score</t>
  </si>
  <si>
    <t>No of Loan Accounts</t>
  </si>
  <si>
    <t>No of Active Loans</t>
  </si>
  <si>
    <t>Principal Outstanding (POS) as per Credit Report</t>
  </si>
  <si>
    <t>High Credit as per Credit Report</t>
  </si>
  <si>
    <t>POS to High Credit (%)</t>
  </si>
  <si>
    <t>Wilful Defaulter\Suit Filed</t>
  </si>
  <si>
    <t>SMA\SUB\DBT\LSS accounts</t>
  </si>
  <si>
    <t>No of Enquiries - No of Loans Sanctioned in Last 30 Days</t>
  </si>
  <si>
    <t>No of Enquiries - No of Loans Sanctioned in Last 3 Months</t>
  </si>
  <si>
    <t>No of Enquiries - No of Loans Sanctioned in Last 6 Months</t>
  </si>
  <si>
    <t>No of Enquiries - No of Loans Sanctioned in Last 12 Months</t>
  </si>
  <si>
    <t>No of Enquiries - No of Loans Sanctioned in Last 24 Months</t>
  </si>
  <si>
    <t>Remarks</t>
  </si>
  <si>
    <t>Repayment-Track</t>
  </si>
  <si>
    <t>Loan Type - Ownership</t>
  </si>
  <si>
    <t>Financier/Source</t>
  </si>
  <si>
    <t>Loan Credit/ Sanction Amt</t>
  </si>
  <si>
    <t>Loan Debit</t>
  </si>
  <si>
    <t>Start on</t>
  </si>
  <si>
    <t>Outstanding Bal</t>
  </si>
  <si>
    <t>Tenor Left</t>
  </si>
  <si>
    <t>EMI Obligation</t>
  </si>
  <si>
    <t>Bank Name (EMI running)</t>
  </si>
  <si>
    <t>Remarks (Bounces/ DPD etc)</t>
  </si>
  <si>
    <t>EMI Paid</t>
  </si>
  <si>
    <t>EMI Bounce</t>
  </si>
  <si>
    <t>EMI Amt Paid</t>
  </si>
  <si>
    <t>Avg Previous Day Balance</t>
  </si>
  <si>
    <t>Previous Day Balance</t>
  </si>
  <si>
    <t>Previous Bal</t>
  </si>
  <si>
    <t>-</t>
  </si>
  <si>
    <t>Bank Cibil Score</t>
  </si>
  <si>
    <t>Max LTV as per policy (%)</t>
  </si>
  <si>
    <t xml:space="preserve">Loan Amount in Millions -RAAC </t>
  </si>
  <si>
    <t>BANK OF BARODA-SB-0778</t>
  </si>
  <si>
    <t>BANK OF BARODA-CA-0393</t>
  </si>
  <si>
    <t>BANK OF BARODA-SB-3640</t>
  </si>
  <si>
    <t>lO TO PRANSEER</t>
  </si>
  <si>
    <t>TRANSFER</t>
  </si>
  <si>
    <t>TO TRANSHER TO TRANSEER</t>
  </si>
  <si>
    <t>I.PC INFRA</t>
  </si>
  <si>
    <t>IO IRANSFER TO TRANSFER</t>
  </si>
  <si>
    <t>NEF LIC</t>
  </si>
  <si>
    <t>INSURANCE</t>
  </si>
  <si>
    <t>EBANK:WIB/1269600365/</t>
  </si>
  <si>
    <t>EBANK:WIB/1272503095/IPC Infra</t>
  </si>
  <si>
    <t>INDIAN PROGRESSIVE CONSTRUCTION PLTD</t>
  </si>
  <si>
    <t>CHQ</t>
  </si>
  <si>
    <t>EBANK:WIB/1272912692/infra</t>
  </si>
  <si>
    <t>SANJAY KR KUN</t>
  </si>
  <si>
    <t>TRF UPI</t>
  </si>
  <si>
    <t>UPI</t>
  </si>
  <si>
    <t>Int. Pd:: Tht. Pd</t>
  </si>
  <si>
    <t>INTEREST-EARNED</t>
  </si>
  <si>
    <t>int. . Pd:01-05-</t>
  </si>
  <si>
    <t>: Int. iPd:01-02--</t>
  </si>
  <si>
    <t>Particulars (in Millions)</t>
  </si>
  <si>
    <t>Property Value (Rs. Lakhs)</t>
  </si>
  <si>
    <t>Max Bank Borrowing to Sales Ratio</t>
  </si>
  <si>
    <t>Eligibility as per Bank Borrowing to Sales Ratio</t>
  </si>
  <si>
    <t>Loan Amount &gt; 30 Million</t>
  </si>
  <si>
    <t>Existing Financier name to be populated</t>
  </si>
  <si>
    <t>Enter existing outstanding towards BT &amp; Top-Up from existing financier</t>
  </si>
  <si>
    <t>Enter original Disbursed BT &amp; Top-Up amount</t>
  </si>
  <si>
    <t>Enter amount, if any</t>
  </si>
  <si>
    <t>Enter Seasoning of the takeover loan</t>
  </si>
  <si>
    <t>Enter existing Obligations/EMI towards the takeover loan</t>
  </si>
  <si>
    <t>Enter original tenure for BT and Top-Up</t>
  </si>
  <si>
    <t>Loan Amount in Millions - NFA Approval</t>
  </si>
  <si>
    <t>Input Cell</t>
  </si>
  <si>
    <t>Score as per CGTMSE Scorecard 
(Out of 5.0)</t>
  </si>
  <si>
    <t>Final Loan Amount</t>
  </si>
  <si>
    <t>Manual</t>
  </si>
  <si>
    <t>Assumption value; Manual Input</t>
  </si>
  <si>
    <t>Legend</t>
  </si>
  <si>
    <t>Manual Input</t>
  </si>
  <si>
    <t>Calculation Cell</t>
  </si>
  <si>
    <t>Output/Eligibility</t>
  </si>
  <si>
    <t>ADDITIONAL DETAILS: BT (To be filled in case of BT)</t>
  </si>
  <si>
    <t>Output Sheet</t>
  </si>
  <si>
    <t>NFA</t>
  </si>
  <si>
    <t>GST Sheet</t>
  </si>
  <si>
    <t>Banking Analysis Sheet</t>
  </si>
  <si>
    <t>Normal &amp; CGTMSE Eligibility Sheet</t>
  </si>
  <si>
    <t>Banking Product Sheet</t>
  </si>
  <si>
    <t>Table of Content</t>
  </si>
  <si>
    <t>TABLE OF CONTECT</t>
  </si>
  <si>
    <t>Inward-Bounce</t>
  </si>
  <si>
    <t xml:space="preserve">Count </t>
  </si>
  <si>
    <t>EMI- Bounce</t>
  </si>
  <si>
    <t>Millions</t>
  </si>
  <si>
    <t>Tab Names</t>
  </si>
  <si>
    <t>Contents</t>
  </si>
  <si>
    <t>SL No</t>
  </si>
  <si>
    <t>Financial Analysis Format</t>
  </si>
  <si>
    <t>ITR Verification details</t>
  </si>
  <si>
    <t>ROC Verification details</t>
  </si>
  <si>
    <t>KYC Verification details</t>
  </si>
  <si>
    <t>GST Verification and Filling details</t>
  </si>
  <si>
    <t>Applicant and Loan details</t>
  </si>
  <si>
    <t>Financials of first applicant/Main applicant</t>
  </si>
  <si>
    <t>Financials of second individuals</t>
  </si>
  <si>
    <t>Financials of third individuals</t>
  </si>
  <si>
    <t>Financials of fourth individuals</t>
  </si>
  <si>
    <t>All financials combined sheet</t>
  </si>
  <si>
    <t>Banking analysis data of applicant and co-applicants</t>
  </si>
  <si>
    <t>Obligation details of all applicant and co-applicants</t>
  </si>
  <si>
    <t>Eligibility sheet</t>
  </si>
  <si>
    <t>Banking product data</t>
  </si>
  <si>
    <t>GST product data</t>
  </si>
  <si>
    <t>ROC Verification</t>
  </si>
  <si>
    <t>ITR Verification</t>
  </si>
  <si>
    <t>KYC Details &amp; Verification sheet</t>
  </si>
  <si>
    <t>GST Input Sheet</t>
  </si>
  <si>
    <t>Input-Loan product &amp; Customer details</t>
  </si>
  <si>
    <t>Obligation sheet &amp; Repayment track sheet</t>
  </si>
  <si>
    <t>ROC details &amp; Verification</t>
  </si>
  <si>
    <t>GST input sheet</t>
  </si>
  <si>
    <t>KYC details &amp; Verification sheet</t>
  </si>
  <si>
    <t>Debit Transactions Analysis</t>
  </si>
  <si>
    <t>Eligible Income</t>
  </si>
  <si>
    <t>Income from Salary</t>
  </si>
  <si>
    <t>Income from House Property</t>
  </si>
  <si>
    <t>Income from Firm</t>
  </si>
  <si>
    <t>Income from Business</t>
  </si>
  <si>
    <t>Income from Other Sources</t>
  </si>
  <si>
    <t>Interest on Loan</t>
  </si>
  <si>
    <t xml:space="preserve">Depreciation             </t>
  </si>
  <si>
    <t xml:space="preserve">Income tax             </t>
  </si>
  <si>
    <t>ITR Filing Date</t>
  </si>
  <si>
    <t>PDD STATUS</t>
  </si>
  <si>
    <t>Repayment From</t>
  </si>
  <si>
    <t>EMI Tracking</t>
  </si>
  <si>
    <t>Rental Agreement Details</t>
  </si>
  <si>
    <t>S. No</t>
  </si>
  <si>
    <t>Lessee</t>
  </si>
  <si>
    <t>Lessor</t>
  </si>
  <si>
    <t>Commencing Date</t>
  </si>
  <si>
    <t>Property Address</t>
  </si>
  <si>
    <t>Rent</t>
  </si>
  <si>
    <t>Period</t>
  </si>
  <si>
    <t>Remark</t>
  </si>
  <si>
    <t>Rent will increase 20% after 3 year</t>
  </si>
  <si>
    <t>Rent Credits –</t>
  </si>
  <si>
    <t xml:space="preserve"> Bank A/c No.</t>
  </si>
  <si>
    <t>Financials Synopsis</t>
  </si>
  <si>
    <t xml:space="preserve">Average Collection Period </t>
  </si>
  <si>
    <t xml:space="preserve">Current Ratio </t>
  </si>
  <si>
    <t xml:space="preserve">Liquidity Ratio </t>
  </si>
  <si>
    <t xml:space="preserve">Debt Equity Ratio </t>
  </si>
  <si>
    <t xml:space="preserve">Interest Coverage Ratio </t>
  </si>
  <si>
    <t xml:space="preserve">DSCR </t>
  </si>
  <si>
    <t xml:space="preserve">DSCR after the proposed Loan </t>
  </si>
  <si>
    <t xml:space="preserve">Gross Profit Margin Ratio </t>
  </si>
  <si>
    <t xml:space="preserve">Net Profit Margin Ratio </t>
  </si>
  <si>
    <t>FY 20-21</t>
  </si>
  <si>
    <t>Section</t>
  </si>
  <si>
    <t>Name of Deductor</t>
  </si>
  <si>
    <t>Loan Account Number based on CIBIL Report</t>
  </si>
  <si>
    <t>Form 26 AS</t>
  </si>
  <si>
    <t>TDS deduction details</t>
  </si>
  <si>
    <t>COP :</t>
  </si>
  <si>
    <t>Sale Deed</t>
  </si>
  <si>
    <t xml:space="preserve">MV 1 – Inhouse </t>
  </si>
  <si>
    <t xml:space="preserve">MV 2 – External                                                                </t>
  </si>
  <si>
    <t xml:space="preserve">Lower of COP and MV                                                              </t>
  </si>
  <si>
    <t>No</t>
  </si>
  <si>
    <t>Financials Synopsis on combine basis</t>
  </si>
  <si>
    <t>Financials Available</t>
  </si>
  <si>
    <t>Banking Available</t>
  </si>
  <si>
    <t>Banking Analysis</t>
  </si>
  <si>
    <t>Main Applicant Name</t>
  </si>
  <si>
    <t>Financial Co-Applicant 1</t>
  </si>
  <si>
    <t>Financial Co-Applicant 2</t>
  </si>
  <si>
    <t>Financial Co-Applicant 3</t>
  </si>
  <si>
    <t>Financial Co-Applicant 4</t>
  </si>
  <si>
    <t>Financial Co-Applicant 5</t>
  </si>
  <si>
    <t>Not Applicable</t>
  </si>
  <si>
    <t>Documents Availability &amp; Analysis Done</t>
  </si>
  <si>
    <t xml:space="preserve">       Finishing / Amenities Value (Max 80% in Home Loan)</t>
  </si>
  <si>
    <t>Income from House Property (Rent income)</t>
  </si>
  <si>
    <t>Interest on Loans</t>
  </si>
  <si>
    <t>Income Tax</t>
  </si>
  <si>
    <t>Main Applicant Name:</t>
  </si>
  <si>
    <t>Co-Applicant 1 Name:</t>
  </si>
  <si>
    <t>Co-Applicant 2 Name:</t>
  </si>
  <si>
    <t>Co-Applicant 3 Name:</t>
  </si>
  <si>
    <t>Co-Applicant 4 Name:</t>
  </si>
  <si>
    <t>Financial Analysis CAM has 19 sheets. Find the description below:-</t>
  </si>
  <si>
    <t>Applicants</t>
  </si>
  <si>
    <t>Combined Financials</t>
  </si>
  <si>
    <t>Financials Combined - SENP</t>
  </si>
  <si>
    <t>As per Appli. Form</t>
  </si>
  <si>
    <t>CIBIL Available</t>
  </si>
  <si>
    <t>CIBIL Analysis</t>
  </si>
  <si>
    <t>Deferred Tax Liabilities</t>
  </si>
  <si>
    <t>Sundry Creditors</t>
  </si>
  <si>
    <t>OD Limit</t>
  </si>
  <si>
    <t>In case of OD/CC</t>
  </si>
  <si>
    <t>Drawing Power</t>
  </si>
  <si>
    <t>Other Charges</t>
  </si>
  <si>
    <t>UDIN Number</t>
  </si>
  <si>
    <t>Name as per UDIN Number</t>
  </si>
  <si>
    <t>Summary of financial and banking documents availability for all financial applicants</t>
  </si>
  <si>
    <t>Financials  Applicant 1 - SENP</t>
  </si>
  <si>
    <t>Financials  Applicant 2 - SENP</t>
  </si>
  <si>
    <t>Financials  Applicant 3 - SENP</t>
  </si>
  <si>
    <t>Financials  Applicant 4 - SENP</t>
  </si>
  <si>
    <t>Output sheet which reflects eligibility, RAAC and NFA norms</t>
  </si>
  <si>
    <t>CGTMSE Scorecard Sheet</t>
  </si>
  <si>
    <t>Financial Analysis Incorporated</t>
  </si>
  <si>
    <t>Bank Statement</t>
  </si>
  <si>
    <t>Interest on FD/Dividends</t>
  </si>
  <si>
    <t>Tax on Director remuneration/salary to partners</t>
  </si>
  <si>
    <t>Business profile; CA Membership &amp; UDIN</t>
  </si>
  <si>
    <t>Profile of the Applicant; Details of Chartered Accountant and UDIN Verification</t>
  </si>
  <si>
    <t>To have the option for 12 accounts</t>
  </si>
  <si>
    <t>Should we populate the 12 months of Banking for all case</t>
  </si>
  <si>
    <t>Is the No. of Business Credits required in all the cases</t>
  </si>
  <si>
    <t>To be checked on Debit Transactions</t>
  </si>
  <si>
    <t>Loan Amount in lakhs</t>
  </si>
  <si>
    <t>GST Available</t>
  </si>
  <si>
    <t>GST Analysis</t>
  </si>
  <si>
    <t>TDS</t>
  </si>
  <si>
    <t>Co-Applicant 5 Name:</t>
  </si>
  <si>
    <t>Details</t>
  </si>
  <si>
    <t>Password</t>
  </si>
  <si>
    <t>icicibank (everything in small)</t>
  </si>
  <si>
    <t>Documents Available &amp; Analysis</t>
  </si>
  <si>
    <t>Sheet</t>
  </si>
  <si>
    <t>Heads</t>
  </si>
  <si>
    <t>All Sheets</t>
  </si>
  <si>
    <t>Protection</t>
  </si>
  <si>
    <t>Sheet needs to be kept as protected. To update the details unprotect the sheet and then again protect the same</t>
  </si>
  <si>
    <t>All Cells</t>
  </si>
  <si>
    <t>KYC details &amp; Verification</t>
  </si>
  <si>
    <t>GST Input sheet</t>
  </si>
  <si>
    <t>Input - Loan Product and Details Sheet</t>
  </si>
  <si>
    <t>To be populated based on customer details and application form</t>
  </si>
  <si>
    <t>Customer Profile (B13 Cell)</t>
  </si>
  <si>
    <t>To be populated from GST Filing</t>
  </si>
  <si>
    <t>Industry Segment (B14 Cell)</t>
  </si>
  <si>
    <t>Financial Applicant 1</t>
  </si>
  <si>
    <t>To be populated. It is similar to the existing format being followed</t>
  </si>
  <si>
    <t>Financial Applicant 2</t>
  </si>
  <si>
    <t>Financial Applicant 3</t>
  </si>
  <si>
    <t>Financial Applicant 4</t>
  </si>
  <si>
    <t>Financial Applicant 5</t>
  </si>
  <si>
    <t>Sheet to be protected - it is total of all five previous sheets (i.e. income of all financial applicants)</t>
  </si>
  <si>
    <t>Obligation &amp; Repayment Track</t>
  </si>
  <si>
    <t>Normal &amp; CGTMSE Eligibility</t>
  </si>
  <si>
    <t>To be populated for 3 years. All sheets cells needs to be covered</t>
  </si>
  <si>
    <t>Row 189 to 204</t>
  </si>
  <si>
    <t>Locked cells. No changes required in these cells</t>
  </si>
  <si>
    <t>Banking Product</t>
  </si>
  <si>
    <t>No inputs required from Vendor End</t>
  </si>
  <si>
    <t>Row 8 to 19</t>
  </si>
  <si>
    <t>If the bank statement is available for latest 6 months, then the same data needs to be included in the previous 6 months. (This is required for calculation of Banking Product eligibility)</t>
  </si>
  <si>
    <t>Note: If the Bank Statement is available for latest 6 months only; then the same value needs to be included in the previous 6 months</t>
  </si>
  <si>
    <t>Output</t>
  </si>
  <si>
    <t>FY 21-22</t>
  </si>
  <si>
    <t>Sheet needs to be kept as protected</t>
  </si>
  <si>
    <t>Sheet would be unprotected version</t>
  </si>
  <si>
    <t>This is done to estimate the approximate eligibility in Banking Product for the customer</t>
  </si>
  <si>
    <t>To be populated for latest &amp; Previous FY</t>
  </si>
  <si>
    <t>ICICI Application Number</t>
  </si>
  <si>
    <t>ICICI Bank Application Number</t>
  </si>
  <si>
    <t>Financials  Applicant 5 - SENP</t>
  </si>
  <si>
    <t>Total Fields</t>
  </si>
  <si>
    <t>Fields filled</t>
  </si>
  <si>
    <t>Documents Available</t>
  </si>
  <si>
    <t>CIBIL</t>
  </si>
  <si>
    <t>Financials - 1</t>
  </si>
  <si>
    <t>Filled Fields</t>
  </si>
  <si>
    <t>Financials - 2</t>
  </si>
  <si>
    <t>Financials - 3</t>
  </si>
  <si>
    <t>Financials - 4</t>
  </si>
  <si>
    <t>Financials - 5</t>
  </si>
  <si>
    <t>Total Banking</t>
  </si>
  <si>
    <t>Debit Transaction Analysis</t>
  </si>
  <si>
    <t>No of CIBIL</t>
  </si>
  <si>
    <t>No of Fields filled</t>
  </si>
  <si>
    <t>No of Deductors</t>
  </si>
  <si>
    <t>Rental Income Details</t>
  </si>
  <si>
    <t>No of Rental Agreements</t>
  </si>
  <si>
    <t>Amount( in absolute)</t>
  </si>
  <si>
    <t>EMI( in absolute)</t>
  </si>
  <si>
    <t>O/s ( in absolute)</t>
  </si>
  <si>
    <t xml:space="preserve">Nil Rated / Exempted/ Non GST </t>
  </si>
  <si>
    <t>Remarks:-</t>
  </si>
  <si>
    <t>2.</t>
  </si>
  <si>
    <t>3.</t>
  </si>
  <si>
    <t>4.</t>
  </si>
  <si>
    <t>5.</t>
  </si>
  <si>
    <t>6.</t>
  </si>
  <si>
    <t>7.</t>
  </si>
  <si>
    <t xml:space="preserve">1. </t>
  </si>
  <si>
    <t>Amount Paid( TDS)</t>
  </si>
  <si>
    <t>Amount Paid( TCS)</t>
  </si>
  <si>
    <t>in actual required</t>
  </si>
  <si>
    <t>correct</t>
  </si>
  <si>
    <t>in lacs required</t>
  </si>
  <si>
    <t>required in lacs</t>
  </si>
  <si>
    <t>Loan as per CGTMSE Policy(In Lacs)</t>
  </si>
  <si>
    <t>Normal Eligibility(Rs. In Lacs)</t>
  </si>
  <si>
    <t>((G130*100000)/G133)</t>
  </si>
  <si>
    <t>(G139+(G122*100000))/(G120*100000)</t>
  </si>
  <si>
    <t>IF(AVERAGE(B7,C7)&gt;(B7*2/3),(B7+C7)/2,B7*2/3)</t>
  </si>
  <si>
    <t>for E7</t>
  </si>
  <si>
    <t>Name of Collector</t>
  </si>
  <si>
    <t>Available</t>
  </si>
  <si>
    <t>Active</t>
  </si>
  <si>
    <t>2019-20</t>
  </si>
  <si>
    <t>2021-22</t>
  </si>
  <si>
    <t>2020-21</t>
  </si>
  <si>
    <t>HL - 7.10%</t>
  </si>
  <si>
    <t>Non HL - 8.25%</t>
  </si>
  <si>
    <t>s</t>
  </si>
  <si>
    <t>Do You Want To Update The Ratio Sheet</t>
  </si>
  <si>
    <t/>
  </si>
  <si>
    <t>CA Membership No</t>
  </si>
  <si>
    <t>Actuals</t>
  </si>
  <si>
    <t>Audited</t>
  </si>
  <si>
    <t>Year 1</t>
  </si>
  <si>
    <t>Year 2</t>
  </si>
  <si>
    <t>Year 3</t>
  </si>
  <si>
    <t>Provisional</t>
  </si>
  <si>
    <t>Check Year</t>
  </si>
  <si>
    <t>Type Of Financial</t>
  </si>
  <si>
    <t>Domestic Sales</t>
  </si>
  <si>
    <t>Export Sales</t>
  </si>
  <si>
    <t>Other Income Incidental To Business Or Business Income</t>
  </si>
  <si>
    <t>Total Operating Income</t>
  </si>
  <si>
    <t>Other Income Non Business Income</t>
  </si>
  <si>
    <t>Interest Received</t>
  </si>
  <si>
    <t>Dividends Received</t>
  </si>
  <si>
    <t>Rental Income</t>
  </si>
  <si>
    <t>Profit On Sale Of Fixed Assets</t>
  </si>
  <si>
    <t>Manufacturing Expenses</t>
  </si>
  <si>
    <t>Wages And Employee Cost</t>
  </si>
  <si>
    <t>Selling And Distribution Expenses</t>
  </si>
  <si>
    <t>Interest On Term Loan From Banks</t>
  </si>
  <si>
    <t>Interest On Term Loan From Relatives</t>
  </si>
  <si>
    <t>Interest On Unsecured Loans From Others</t>
  </si>
  <si>
    <t>Interest On CC Or OD</t>
  </si>
  <si>
    <t>Non Cash Expenses Written Off</t>
  </si>
  <si>
    <t>Operating Profit Before Tax</t>
  </si>
  <si>
    <t>Tax As Per ITR</t>
  </si>
  <si>
    <t>Salary To Partner Or Director</t>
  </si>
  <si>
    <t>Interest Expenses Paid To Partners Or Director</t>
  </si>
  <si>
    <t>Balance Sheet</t>
  </si>
  <si>
    <t>Share Capital</t>
  </si>
  <si>
    <t>Reserves And Surplus Excluding Revaluation Reserve</t>
  </si>
  <si>
    <t>Long Term Loans From Banks Or FI</t>
  </si>
  <si>
    <t>Working Capital Limits From Banks Or FIs</t>
  </si>
  <si>
    <t>Total Borrowings From Banks Or FIs Or NBFCs</t>
  </si>
  <si>
    <t>Unsecured Loans Others</t>
  </si>
  <si>
    <t>Unsecured Loans From Partners Or Shareholders</t>
  </si>
  <si>
    <t>Current Liabilities And Provisions</t>
  </si>
  <si>
    <t>Provision For Taxation</t>
  </si>
  <si>
    <t>Total Liabilities To Outsiders</t>
  </si>
  <si>
    <t>Fixed Assets Less Depreciation</t>
  </si>
  <si>
    <t>Liquid Or Marketable Investments</t>
  </si>
  <si>
    <t>Group CoInvestments</t>
  </si>
  <si>
    <t>Unquoted Or Dead Investments</t>
  </si>
  <si>
    <t>Current Assets</t>
  </si>
  <si>
    <t>Receivables Or Debtors</t>
  </si>
  <si>
    <t>Debtors Greater Than 6months</t>
  </si>
  <si>
    <t>Debtors Less Than 6months</t>
  </si>
  <si>
    <t>Cash And Bank</t>
  </si>
  <si>
    <t>Loans And Advances</t>
  </si>
  <si>
    <t>Loans And Advances Given To Directors Or Partners</t>
  </si>
  <si>
    <t>Loans And Advances Given To Others</t>
  </si>
  <si>
    <t>Misc Expenses</t>
  </si>
  <si>
    <t>Balance Sheet Total1</t>
  </si>
  <si>
    <t>Ratios</t>
  </si>
  <si>
    <t>Financial Ratios</t>
  </si>
  <si>
    <t>Average Collection Period</t>
  </si>
  <si>
    <t>Average Days In Inventory</t>
  </si>
  <si>
    <t>Liquidity Ratio</t>
  </si>
  <si>
    <t>Debt Equity Ratio</t>
  </si>
  <si>
    <t>Interest Coverage Ratio</t>
  </si>
  <si>
    <t>DSCR</t>
  </si>
  <si>
    <t>DSCR After The Proposed Loan</t>
  </si>
  <si>
    <t>Gross Profit Margin Ratio</t>
  </si>
  <si>
    <t>Net Profit Margin Ratio</t>
  </si>
  <si>
    <t>Cash Profit Ratio</t>
  </si>
  <si>
    <t>Growth In Sales</t>
  </si>
  <si>
    <t>Growth In Net Profits</t>
  </si>
  <si>
    <t>PBT As Percentage Other Income</t>
  </si>
  <si>
    <t>Growth In Actual Cash Profits In Percentage</t>
  </si>
  <si>
    <t>Cash Flow Statement</t>
  </si>
  <si>
    <t>Net Profit After Tax</t>
  </si>
  <si>
    <t>Add</t>
  </si>
  <si>
    <t>Misc Expenses Written Off Or Non Cash Expenses</t>
  </si>
  <si>
    <t>Salary Paid To Promoter Or Partners</t>
  </si>
  <si>
    <t>Interest Paid To Promoters</t>
  </si>
  <si>
    <t>Provision For Tax</t>
  </si>
  <si>
    <t>Interest</t>
  </si>
  <si>
    <t>Less Other Income Non Business Income</t>
  </si>
  <si>
    <t>Operating Cash Profit Or Loss Before Working Capital Changes</t>
  </si>
  <si>
    <t>Trade And Other Receivables</t>
  </si>
  <si>
    <t>Other Current Liabilities</t>
  </si>
  <si>
    <t>Cash Generated From Operations</t>
  </si>
  <si>
    <t>Less Taxes Paid</t>
  </si>
  <si>
    <t>Net Cash From Operations</t>
  </si>
  <si>
    <t>Sanction Limit</t>
  </si>
  <si>
    <t>Drawing Power Limit</t>
  </si>
  <si>
    <t>Fd Amount</t>
  </si>
  <si>
    <t>Salary Credit</t>
  </si>
  <si>
    <t>Date Salary Credit</t>
  </si>
  <si>
    <t>Balance as on 5th</t>
  </si>
  <si>
    <t>Balance as on 15th</t>
  </si>
  <si>
    <t>Balance as on 25th</t>
  </si>
  <si>
    <t>Limit Utilization</t>
  </si>
  <si>
    <t>Limit Utilization  %</t>
  </si>
  <si>
    <t>Avg Balance</t>
  </si>
  <si>
    <t>BusinessCredits</t>
  </si>
  <si>
    <t>Credit Summation</t>
  </si>
  <si>
    <t>No of Debits</t>
  </si>
  <si>
    <t>Total Inward Cheque Bounce</t>
  </si>
  <si>
    <t>Total Outward Cheque Bounce</t>
  </si>
  <si>
    <t>Stop Payment Entries</t>
  </si>
  <si>
    <t>Interest Servicing Days</t>
  </si>
  <si>
    <t>Account Overdrawn Days</t>
  </si>
  <si>
    <t>Inward Cheque Bounce  %</t>
  </si>
  <si>
    <t>Outward Cheque Bounce  %</t>
  </si>
  <si>
    <t>No of Business Debits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</si>
</sst>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 #,##0;&quot;₹&quot;\ \-#,##0"/>
    <numFmt numFmtId="8" formatCode="&quot;₹&quot;\ #,##0.00;[Red]&quot;₹&quot;\ \-#,##0.00"/>
    <numFmt numFmtId="43" formatCode="_ * #,##0.00_ ;_ * \-#,##0.00_ ;_ * &quot;-&quot;??_ ;_ @_ "/>
    <numFmt numFmtId="164" formatCode="_(* #,##0.00_);_(* \(#,##0.00\);_(* &quot;-&quot;??_);_(@_)"/>
    <numFmt numFmtId="165" formatCode="_(* #,##0_);_(* \(#,##0\);_(* &quot;-&quot;??_);_(@_)"/>
    <numFmt numFmtId="166" formatCode="_(* #,##0.0_);_(* \(#,##0.0\);_(* &quot;-&quot;??_);_(@_)"/>
    <numFmt numFmtId="167" formatCode="#,##0\ ;&quot; (&quot;#,##0\);&quot; -&quot;#\ ;@\ "/>
    <numFmt numFmtId="168" formatCode="#,##0.00\ ;&quot; (&quot;#,##0.00\);&quot; -&quot;#\ ;@\ "/>
    <numFmt numFmtId="169" formatCode="0.000000"/>
    <numFmt numFmtId="170" formatCode="0.0000"/>
    <numFmt numFmtId="171" formatCode="General;General;\-"/>
    <numFmt numFmtId="172" formatCode="&quot;₹&quot;\ #,##0;&quot;₹&quot;\ \-#,##0;\-"/>
    <numFmt numFmtId="173" formatCode="yyyy;yyyy;\-"/>
    <numFmt numFmtId="174" formatCode="0%;\-0%;\-"/>
    <numFmt numFmtId="175" formatCode="\ #,##0;\ \-#,##0;\-"/>
    <numFmt numFmtId="176" formatCode="_-* dd/mm/yyyy\ hh:mm;\-*dd/mm/yyyy\ hh:mm;\-"/>
    <numFmt numFmtId="177" formatCode="mmmm/yyyy"/>
    <numFmt numFmtId="178" formatCode="0;;;@"/>
    <numFmt numFmtId="179" formatCode="dd/mmm/yyyy"/>
    <numFmt numFmtId="180" formatCode="0.000"/>
    <numFmt numFmtId="181" formatCode="0.0%"/>
    <numFmt numFmtId="182" formatCode="#,##0.00\ ;&quot; (&quot;#,##0.00\);&quot; -&quot;#.00\ ;@\ "/>
    <numFmt numFmtId="183" formatCode="#,##0.00&quot; &quot;;&quot; (&quot;#,##0.00&quot;)&quot;;&quot;-&quot;#&quot; &quot;;@&quot; &quot;"/>
    <numFmt numFmtId="184" formatCode="0&quot; &quot;;&quot; (&quot;0&quot;)&quot;;&quot;-&quot;#&quot; &quot;;@&quot; &quot;"/>
    <numFmt numFmtId="185" formatCode="dd/mm/yy"/>
    <numFmt numFmtId="186" formatCode="0.00&quot; &quot;;&quot; (&quot;0.00&quot;)&quot;;&quot;-&quot;#.00&quot; &quot;;@&quot; &quot;"/>
    <numFmt numFmtId="187" formatCode="dd\.mm\.yyyy"/>
    <numFmt numFmtId="188" formatCode="&quot;In  &quot;yyyy"/>
    <numFmt numFmtId="189" formatCode="_ \ * #,##0_ ;_ * \-#,##0_ ;_ * \-_ ;_ @_ "/>
    <numFmt numFmtId="190" formatCode="#,##0.0"/>
    <numFmt numFmtId="191" formatCode="dd\.mm\.yyyy;@"/>
  </numFmts>
  <fonts count="109">
    <font>
      <sz val="11"/>
      <color theme="1"/>
      <name val="Calibri"/>
      <family val="2"/>
      <scheme val="minor"/>
    </font>
    <font>
      <sz val="11"/>
      <color theme="1"/>
      <name val="Calibri"/>
      <family val="2"/>
      <scheme val="minor"/>
    </font>
    <font>
      <b/>
      <i/>
      <u/>
      <sz val="10"/>
      <color theme="0"/>
      <name val="Zurich BT"/>
      <family val="2"/>
    </font>
    <font>
      <b/>
      <sz val="10"/>
      <color theme="0"/>
      <name val="Zurich BT"/>
      <family val="2"/>
    </font>
    <font>
      <sz val="10"/>
      <color theme="1" tint="0.34998626667073579"/>
      <name val="Zurich BT"/>
      <family val="2"/>
    </font>
    <font>
      <sz val="11"/>
      <name val="Zurich BT"/>
      <family val="2"/>
    </font>
    <font>
      <sz val="10"/>
      <name val="Arial"/>
      <family val="2"/>
    </font>
    <font>
      <b/>
      <sz val="10"/>
      <color theme="1" tint="0.34998626667073579"/>
      <name val="Zurich BT"/>
      <family val="2"/>
    </font>
    <font>
      <sz val="10"/>
      <name val="Zurich BT"/>
      <family val="2"/>
    </font>
    <font>
      <sz val="10"/>
      <color theme="1"/>
      <name val="Calibri"/>
      <family val="2"/>
      <scheme val="minor"/>
    </font>
    <font>
      <sz val="10"/>
      <color theme="1"/>
      <name val="Zurich BT"/>
      <family val="2"/>
    </font>
    <font>
      <b/>
      <sz val="11"/>
      <color theme="1"/>
      <name val="Calibri"/>
      <family val="2"/>
      <scheme val="minor"/>
    </font>
    <font>
      <b/>
      <sz val="11"/>
      <name val="Zurich BT"/>
      <family val="2"/>
    </font>
    <font>
      <b/>
      <sz val="10"/>
      <color indexed="9"/>
      <name val="Zurich BT"/>
      <family val="2"/>
    </font>
    <font>
      <sz val="11"/>
      <color theme="1"/>
      <name val="Zurich BT"/>
      <family val="2"/>
    </font>
    <font>
      <u/>
      <sz val="11"/>
      <color theme="10"/>
      <name val="Zurich BT"/>
      <family val="2"/>
    </font>
    <font>
      <b/>
      <sz val="10"/>
      <color theme="1"/>
      <name val="Zurich BT"/>
      <family val="2"/>
    </font>
    <font>
      <b/>
      <sz val="10"/>
      <name val="Zurich BT"/>
      <family val="2"/>
    </font>
    <font>
      <sz val="11"/>
      <color theme="0"/>
      <name val="Calibri"/>
      <family val="2"/>
      <scheme val="minor"/>
    </font>
    <font>
      <b/>
      <sz val="13"/>
      <color indexed="8"/>
      <name val="Arial"/>
      <family val="2"/>
    </font>
    <font>
      <sz val="11"/>
      <name val="Zurich BT"/>
      <family val="2"/>
    </font>
    <font>
      <sz val="14"/>
      <name val="Arial"/>
      <family val="2"/>
    </font>
    <font>
      <b/>
      <sz val="10"/>
      <color indexed="8"/>
      <name val="Arial"/>
      <family val="2"/>
    </font>
    <font>
      <b/>
      <sz val="10"/>
      <name val="Arial"/>
      <family val="2"/>
    </font>
    <font>
      <sz val="10"/>
      <color indexed="8"/>
      <name val="Arial"/>
      <family val="2"/>
    </font>
    <font>
      <sz val="9"/>
      <name val="Arial"/>
      <family val="2"/>
    </font>
    <font>
      <b/>
      <sz val="14"/>
      <name val="Arial"/>
      <family val="2"/>
    </font>
    <font>
      <sz val="11"/>
      <name val="Arial"/>
      <family val="2"/>
    </font>
    <font>
      <sz val="8"/>
      <name val="Arial"/>
      <family val="2"/>
    </font>
    <font>
      <b/>
      <sz val="11"/>
      <name val="Arial"/>
      <family val="2"/>
    </font>
    <font>
      <sz val="11"/>
      <name val="Calibri"/>
      <family val="2"/>
      <scheme val="minor"/>
    </font>
    <font>
      <b/>
      <sz val="10.5"/>
      <color theme="0"/>
      <name val="Zurich BT"/>
      <family val="2"/>
    </font>
    <font>
      <b/>
      <sz val="10"/>
      <color rgb="FFFF0000"/>
      <name val="Zurich BT"/>
      <family val="2"/>
    </font>
    <font>
      <sz val="10.5"/>
      <color theme="1"/>
      <name val="Zurich BT"/>
      <family val="2"/>
    </font>
    <font>
      <i/>
      <sz val="10.5"/>
      <color theme="1"/>
      <name val="Zurich BT"/>
      <family val="2"/>
    </font>
    <font>
      <sz val="10"/>
      <color theme="0"/>
      <name val="Zurich BT"/>
      <family val="2"/>
    </font>
    <font>
      <sz val="10"/>
      <color rgb="FF000000"/>
      <name val="Zurich BT"/>
      <family val="2"/>
    </font>
    <font>
      <sz val="10"/>
      <color rgb="FFFF0000"/>
      <name val="Zurich BT"/>
      <family val="2"/>
    </font>
    <font>
      <i/>
      <sz val="11"/>
      <color theme="1"/>
      <name val="Zurich BT"/>
      <family val="2"/>
    </font>
    <font>
      <b/>
      <sz val="10"/>
      <color rgb="FF000000"/>
      <name val="Zurich BT1"/>
    </font>
    <font>
      <sz val="10"/>
      <color rgb="FF000000"/>
      <name val="Zurich BT1"/>
    </font>
    <font>
      <b/>
      <sz val="10"/>
      <color theme="1"/>
      <name val="Calibri"/>
      <family val="2"/>
      <scheme val="minor"/>
    </font>
    <font>
      <sz val="11"/>
      <color theme="1"/>
      <name val="Arial"/>
      <family val="2"/>
    </font>
    <font>
      <sz val="10"/>
      <name val="MS Sans Serif"/>
      <family val="2"/>
    </font>
    <font>
      <b/>
      <sz val="14"/>
      <color rgb="FFFFFFFF"/>
      <name val="Arial"/>
      <family val="2"/>
    </font>
    <font>
      <sz val="11"/>
      <color rgb="FF333333"/>
      <name val="Arial"/>
      <family val="2"/>
    </font>
    <font>
      <b/>
      <sz val="11"/>
      <color theme="0"/>
      <name val="Arial"/>
      <family val="2"/>
    </font>
    <font>
      <b/>
      <sz val="11"/>
      <color theme="1"/>
      <name val="Arial"/>
      <family val="2"/>
    </font>
    <font>
      <u/>
      <sz val="11"/>
      <color theme="10"/>
      <name val="Calibri"/>
      <family val="2"/>
      <scheme val="minor"/>
    </font>
    <font>
      <b/>
      <sz val="9"/>
      <color theme="1"/>
      <name val="Arial"/>
      <family val="2"/>
    </font>
    <font>
      <sz val="10"/>
      <color theme="1"/>
      <name val="Arial"/>
      <family val="2"/>
    </font>
    <font>
      <b/>
      <sz val="10"/>
      <color theme="1"/>
      <name val="Arial"/>
      <family val="2"/>
    </font>
    <font>
      <b/>
      <sz val="11"/>
      <color rgb="FFFFFFFF"/>
      <name val="Arial"/>
      <family val="2"/>
    </font>
    <font>
      <sz val="11"/>
      <color theme="0"/>
      <name val="Arial"/>
      <family val="2"/>
    </font>
    <font>
      <sz val="10"/>
      <color theme="0"/>
      <name val="Arial"/>
      <family val="2"/>
    </font>
    <font>
      <b/>
      <sz val="13"/>
      <color theme="0"/>
      <name val="Arial"/>
      <family val="2"/>
    </font>
    <font>
      <b/>
      <sz val="14"/>
      <color theme="0"/>
      <name val="Calibri"/>
      <family val="2"/>
      <scheme val="minor"/>
    </font>
    <font>
      <sz val="9"/>
      <color theme="1"/>
      <name val="Calibri"/>
      <family val="2"/>
      <scheme val="minor"/>
    </font>
    <font>
      <sz val="10"/>
      <color theme="0"/>
      <name val="Calibri"/>
      <family val="2"/>
      <scheme val="minor"/>
    </font>
    <font>
      <sz val="13"/>
      <color theme="0"/>
      <name val="Calibri"/>
      <family val="2"/>
      <scheme val="minor"/>
    </font>
    <font>
      <sz val="13"/>
      <color theme="1"/>
      <name val="Calibri"/>
      <family val="2"/>
      <scheme val="minor"/>
    </font>
    <font>
      <b/>
      <sz val="13"/>
      <color theme="0"/>
      <name val="Calibri"/>
      <family val="2"/>
      <scheme val="minor"/>
    </font>
    <font>
      <b/>
      <sz val="10"/>
      <color theme="0"/>
      <name val="Calibri"/>
      <family val="2"/>
      <scheme val="minor"/>
    </font>
    <font>
      <b/>
      <sz val="12"/>
      <color theme="1"/>
      <name val="Calibri"/>
      <family val="2"/>
      <scheme val="minor"/>
    </font>
    <font>
      <sz val="10"/>
      <name val="Calibri"/>
      <family val="2"/>
      <scheme val="minor"/>
    </font>
    <font>
      <b/>
      <sz val="10"/>
      <color rgb="FF002060"/>
      <name val="Zurich BT"/>
      <family val="2"/>
    </font>
    <font>
      <u/>
      <sz val="11"/>
      <color theme="0"/>
      <name val="Zurich BT"/>
      <family val="2"/>
    </font>
    <font>
      <b/>
      <u/>
      <sz val="14"/>
      <color theme="0"/>
      <name val="Zurich BT"/>
      <family val="2"/>
    </font>
    <font>
      <sz val="11"/>
      <color rgb="FFFF0000"/>
      <name val="Calibri"/>
      <family val="2"/>
      <scheme val="minor"/>
    </font>
    <font>
      <sz val="10"/>
      <name val="Arial"/>
      <family val="2"/>
    </font>
    <font>
      <u/>
      <sz val="10"/>
      <color theme="10"/>
      <name val="Arial"/>
      <family val="2"/>
    </font>
    <font>
      <sz val="11"/>
      <color theme="1"/>
      <name val="Zurich BT"/>
      <family val="2"/>
    </font>
    <font>
      <b/>
      <sz val="11"/>
      <color theme="1"/>
      <name val="Zurich BT"/>
      <family val="2"/>
    </font>
    <font>
      <sz val="10"/>
      <name val="Zurich BT"/>
      <family val="2"/>
    </font>
    <font>
      <b/>
      <u/>
      <sz val="11"/>
      <color indexed="9"/>
      <name val="Zurich BT"/>
      <family val="2"/>
    </font>
    <font>
      <sz val="10"/>
      <color indexed="9"/>
      <name val="Zurich BT"/>
      <family val="2"/>
    </font>
    <font>
      <b/>
      <sz val="10"/>
      <name val="Zurich BT"/>
      <family val="2"/>
    </font>
    <font>
      <u/>
      <sz val="11"/>
      <color theme="10"/>
      <name val="Zurich BT"/>
      <family val="2"/>
    </font>
    <font>
      <sz val="11"/>
      <color rgb="FF000000"/>
      <name val="Zurich BT1"/>
    </font>
    <font>
      <sz val="11"/>
      <color theme="0"/>
      <name val="Zurich BT"/>
      <family val="2"/>
    </font>
    <font>
      <b/>
      <sz val="11"/>
      <color theme="1"/>
      <name val="Zurich BT"/>
      <family val="2"/>
    </font>
    <font>
      <b/>
      <sz val="11"/>
      <color theme="0"/>
      <name val="Zurich BT"/>
      <family val="2"/>
    </font>
    <font>
      <b/>
      <sz val="11"/>
      <color rgb="FF000000"/>
      <name val="Zurich BT"/>
      <family val="2"/>
    </font>
    <font>
      <sz val="11"/>
      <color rgb="FF000000"/>
      <name val="Zurich BT"/>
      <family val="2"/>
    </font>
    <font>
      <b/>
      <sz val="11"/>
      <color indexed="8"/>
      <name val="Zurich BT"/>
      <family val="2"/>
    </font>
    <font>
      <sz val="11"/>
      <color indexed="8"/>
      <name val="Zurich BT"/>
      <family val="2"/>
    </font>
    <font>
      <b/>
      <u/>
      <sz val="11"/>
      <color indexed="8"/>
      <name val="Zurich BT"/>
      <family val="2"/>
    </font>
    <font>
      <sz val="10"/>
      <color indexed="9"/>
      <name val="Zurich BT"/>
      <family val="2"/>
    </font>
    <font>
      <b/>
      <sz val="11"/>
      <color theme="0"/>
      <name val="Calibri"/>
      <family val="2"/>
      <scheme val="minor"/>
    </font>
    <font>
      <u/>
      <sz val="10"/>
      <color theme="10"/>
      <name val="Zurich BT"/>
      <family val="2"/>
    </font>
    <font>
      <b/>
      <sz val="11"/>
      <color rgb="FFFF0000"/>
      <name val="Calibri"/>
      <family val="2"/>
      <scheme val="minor"/>
    </font>
    <font>
      <b/>
      <sz val="11"/>
      <color theme="2"/>
      <name val="Calibri"/>
      <family val="2"/>
      <scheme val="minor"/>
    </font>
    <font>
      <b/>
      <sz val="11"/>
      <color theme="1"/>
      <name val="Zurich BT"/>
    </font>
    <font>
      <sz val="12"/>
      <name val="Calibri"/>
      <family val="2"/>
      <charset val="1"/>
    </font>
    <font>
      <sz val="10"/>
      <name val="Calibri"/>
      <family val="2"/>
      <charset val="1"/>
    </font>
    <font>
      <sz val="10"/>
      <color indexed="8"/>
      <name val="Calibri"/>
      <family val="2"/>
      <charset val="1"/>
    </font>
    <font>
      <sz val="10"/>
      <name val="Arial"/>
      <family val="2"/>
      <charset val="1"/>
    </font>
    <font>
      <b/>
      <sz val="10"/>
      <color indexed="8"/>
      <name val="Calibri"/>
      <family val="2"/>
      <charset val="1"/>
    </font>
    <font>
      <b/>
      <sz val="12"/>
      <color indexed="8"/>
      <name val="Calibri"/>
      <family val="2"/>
      <charset val="1"/>
    </font>
    <font>
      <b/>
      <sz val="10"/>
      <name val="Calibri"/>
      <family val="2"/>
      <charset val="1"/>
    </font>
    <font>
      <sz val="10"/>
      <name val="Zurich BT"/>
      <family val="2"/>
      <charset val="1"/>
    </font>
    <font>
      <b/>
      <sz val="12"/>
      <color rgb="FF222222"/>
      <name val="Arial"/>
      <family val="2"/>
    </font>
    <font>
      <b/>
      <sz val="12"/>
      <name val="Calibri"/>
      <family val="2"/>
      <charset val="1"/>
    </font>
    <font>
      <sz val="11"/>
      <name val="Zurich BT"/>
      <family val="2"/>
      <charset val="1"/>
    </font>
    <font>
      <sz val="10"/>
      <color indexed="9"/>
      <name val="Calibri"/>
      <family val="2"/>
      <charset val="1"/>
    </font>
    <font>
      <b/>
      <sz val="10"/>
      <name val="Zurich BT"/>
      <family val="2"/>
      <charset val="1"/>
    </font>
    <font>
      <sz val="12"/>
      <color indexed="8"/>
      <name val="Calibri"/>
      <family val="2"/>
      <charset val="1"/>
    </font>
    <font>
      <b/>
      <sz val="12"/>
      <name val="Calibri"/>
      <family val="2"/>
    </font>
    <font>
      <sz val="12"/>
      <name val="Calibri"/>
      <family val="2"/>
    </font>
  </fonts>
  <fills count="69">
    <fill>
      <patternFill patternType="none"/>
    </fill>
    <fill>
      <patternFill patternType="gray125"/>
    </fill>
    <fill>
      <patternFill patternType="solid">
        <fgColor rgb="FFE77817"/>
        <bgColor indexed="64"/>
      </patternFill>
    </fill>
    <fill>
      <patternFill patternType="solid">
        <fgColor rgb="FF97291E"/>
        <bgColor indexed="64"/>
      </patternFill>
    </fill>
    <fill>
      <patternFill patternType="solid">
        <fgColor theme="2"/>
        <bgColor indexed="64"/>
      </patternFill>
    </fill>
    <fill>
      <patternFill patternType="solid">
        <fgColor rgb="FF053C6D"/>
        <bgColor indexed="64"/>
      </patternFill>
    </fill>
    <fill>
      <patternFill patternType="solid">
        <fgColor rgb="FF002060"/>
        <bgColor indexed="64"/>
      </patternFill>
    </fill>
    <fill>
      <patternFill patternType="solid">
        <fgColor theme="9" tint="0.39997558519241921"/>
        <bgColor indexed="64"/>
      </patternFill>
    </fill>
    <fill>
      <patternFill patternType="solid">
        <fgColor indexed="16"/>
        <bgColor indexed="64"/>
      </patternFill>
    </fill>
    <fill>
      <patternFill patternType="solid">
        <fgColor rgb="FFC00000"/>
        <bgColor indexed="64"/>
      </patternFill>
    </fill>
    <fill>
      <patternFill patternType="solid">
        <fgColor rgb="FF8A0000"/>
        <bgColor indexed="64"/>
      </patternFill>
    </fill>
    <fill>
      <patternFill patternType="solid">
        <fgColor rgb="FF80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indexed="22"/>
        <bgColor indexed="31"/>
      </patternFill>
    </fill>
    <fill>
      <patternFill patternType="solid">
        <fgColor indexed="47"/>
        <bgColor indexed="22"/>
      </patternFill>
    </fill>
    <fill>
      <patternFill patternType="solid">
        <fgColor theme="9" tint="0.39997558519241921"/>
        <bgColor indexed="31"/>
      </patternFill>
    </fill>
    <fill>
      <patternFill patternType="solid">
        <fgColor indexed="31"/>
        <bgColor indexed="22"/>
      </patternFill>
    </fill>
    <fill>
      <patternFill patternType="solid">
        <fgColor indexed="47"/>
        <bgColor indexed="31"/>
      </patternFill>
    </fill>
    <fill>
      <patternFill patternType="solid">
        <fgColor theme="0" tint="-0.14999847407452621"/>
        <bgColor indexed="22"/>
      </patternFill>
    </fill>
    <fill>
      <patternFill patternType="solid">
        <fgColor theme="0"/>
        <bgColor indexed="31"/>
      </patternFill>
    </fill>
    <fill>
      <patternFill patternType="solid">
        <fgColor theme="7" tint="0.79998168889431442"/>
        <bgColor indexed="64"/>
      </patternFill>
    </fill>
    <fill>
      <patternFill patternType="solid">
        <fgColor indexed="9"/>
        <bgColor indexed="26"/>
      </patternFill>
    </fill>
    <fill>
      <patternFill patternType="solid">
        <fgColor indexed="55"/>
        <bgColor indexed="23"/>
      </patternFill>
    </fill>
    <fill>
      <patternFill patternType="solid">
        <fgColor theme="0" tint="-0.499984740745262"/>
        <bgColor indexed="34"/>
      </patternFill>
    </fill>
    <fill>
      <patternFill patternType="solid">
        <fgColor theme="8"/>
        <bgColor theme="8"/>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7"/>
        <bgColor indexed="64"/>
      </patternFill>
    </fill>
    <fill>
      <patternFill patternType="solid">
        <fgColor rgb="FFFFFFA6"/>
        <bgColor indexed="64"/>
      </patternFill>
    </fill>
    <fill>
      <patternFill patternType="solid">
        <fgColor rgb="FF729FCF"/>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39994506668294322"/>
        <bgColor indexed="64"/>
      </patternFill>
    </fill>
    <fill>
      <patternFill patternType="solid">
        <fgColor rgb="FFB4C6E7"/>
        <bgColor indexed="64"/>
      </patternFill>
    </fill>
    <fill>
      <patternFill patternType="solid">
        <fgColor theme="9" tint="0.59999389629810485"/>
        <bgColor indexed="64"/>
      </patternFill>
    </fill>
    <fill>
      <patternFill patternType="solid">
        <fgColor rgb="FFEDF1F9"/>
        <bgColor indexed="64"/>
      </patternFill>
    </fill>
    <fill>
      <patternFill patternType="solid">
        <fgColor theme="0" tint="-4.9989318521683403E-2"/>
        <bgColor indexed="64"/>
      </patternFill>
    </fill>
    <fill>
      <patternFill patternType="solid">
        <fgColor rgb="FFC0C0C0"/>
        <bgColor rgb="FFC0C0C0"/>
      </patternFill>
    </fill>
    <fill>
      <patternFill patternType="solid">
        <fgColor indexed="22"/>
        <bgColor indexed="44"/>
      </patternFill>
    </fill>
    <fill>
      <patternFill patternType="solid">
        <fgColor theme="9" tint="0.39997558519241921"/>
        <bgColor indexed="44"/>
      </patternFill>
    </fill>
    <fill>
      <patternFill patternType="solid">
        <fgColor theme="8" tint="-0.249977111117893"/>
        <bgColor indexed="64"/>
      </patternFill>
    </fill>
    <fill>
      <patternFill patternType="solid">
        <fgColor theme="8" tint="-0.249977111117893"/>
        <bgColor indexed="31"/>
      </patternFill>
    </fill>
    <fill>
      <patternFill patternType="solid">
        <fgColor theme="5" tint="-0.249977111117893"/>
        <bgColor indexed="64"/>
      </patternFill>
    </fill>
    <fill>
      <patternFill patternType="solid">
        <fgColor theme="3" tint="0.79998168889431442"/>
        <bgColor indexed="64"/>
      </patternFill>
    </fill>
    <fill>
      <patternFill patternType="solid">
        <fgColor theme="3" tint="0.79998168889431442"/>
        <bgColor indexed="31"/>
      </patternFill>
    </fill>
    <fill>
      <patternFill patternType="solid">
        <fgColor theme="3" tint="0.79998168889431442"/>
        <bgColor indexed="23"/>
      </patternFill>
    </fill>
    <fill>
      <patternFill patternType="solid">
        <fgColor theme="3" tint="0.79998168889431442"/>
        <bgColor indexed="34"/>
      </patternFill>
    </fill>
    <fill>
      <patternFill patternType="solid">
        <fgColor theme="3" tint="0.79998168889431442"/>
        <bgColor indexed="22"/>
      </patternFill>
    </fill>
    <fill>
      <patternFill patternType="solid">
        <fgColor theme="3" tint="0.79998168889431442"/>
        <bgColor rgb="FFC0C0C0"/>
      </patternFill>
    </fill>
    <fill>
      <patternFill patternType="solid">
        <fgColor rgb="FF00B050"/>
        <bgColor indexed="64"/>
      </patternFill>
    </fill>
    <fill>
      <patternFill patternType="solid">
        <fgColor theme="7" tint="0.39997558519241921"/>
        <bgColor indexed="64"/>
      </patternFill>
    </fill>
    <fill>
      <patternFill patternType="solid">
        <fgColor theme="6" tint="0.59999389629810485"/>
        <bgColor indexed="22"/>
      </patternFill>
    </fill>
    <fill>
      <patternFill patternType="solid">
        <fgColor theme="6" tint="0.59999389629810485"/>
        <bgColor indexed="31"/>
      </patternFill>
    </fill>
    <fill>
      <patternFill patternType="solid">
        <fgColor theme="6" tint="0.59999389629810485"/>
        <bgColor indexed="64"/>
      </patternFill>
    </fill>
    <fill>
      <patternFill patternType="solid">
        <fgColor indexed="31"/>
        <bgColor indexed="27"/>
      </patternFill>
    </fill>
    <fill>
      <patternFill patternType="solid">
        <fgColor indexed="51"/>
        <bgColor indexed="52"/>
      </patternFill>
    </fill>
    <fill>
      <patternFill patternType="solid">
        <fgColor indexed="13"/>
        <bgColor indexed="34"/>
      </patternFill>
    </fill>
    <fill>
      <patternFill patternType="solid">
        <fgColor indexed="40"/>
        <bgColor indexed="64"/>
      </patternFill>
    </fill>
    <fill>
      <patternFill patternType="solid">
        <fgColor indexed="40"/>
        <bgColor indexed="49"/>
      </patternFill>
    </fill>
    <fill>
      <patternFill patternType="solid">
        <fgColor indexed="27"/>
        <bgColor indexed="41"/>
      </patternFill>
    </fill>
    <fill>
      <patternFill patternType="solid">
        <fgColor indexed="13"/>
        <bgColor indexed="64"/>
      </patternFill>
    </fill>
  </fills>
  <borders count="145">
    <border>
      <left/>
      <right/>
      <top/>
      <bottom/>
      <diagonal/>
    </border>
    <border>
      <left style="medium">
        <color indexed="64"/>
      </left>
      <right/>
      <top/>
      <bottom/>
      <diagonal/>
    </border>
    <border>
      <left style="medium">
        <color indexed="64"/>
      </left>
      <right/>
      <top/>
      <bottom style="double">
        <color theme="0" tint="-0.499984740745262"/>
      </bottom>
      <diagonal/>
    </border>
    <border>
      <left/>
      <right/>
      <top/>
      <bottom style="double">
        <color theme="0" tint="-0.499984740745262"/>
      </bottom>
      <diagonal/>
    </border>
    <border>
      <left style="medium">
        <color indexed="64"/>
      </left>
      <right style="double">
        <color theme="0" tint="-0.499984740745262"/>
      </right>
      <top style="double">
        <color theme="0" tint="-0.499984740745262"/>
      </top>
      <bottom style="double">
        <color theme="0" tint="-0.499984740745262"/>
      </bottom>
      <diagonal/>
    </border>
    <border>
      <left style="double">
        <color theme="0" tint="-0.499984740745262"/>
      </left>
      <right/>
      <top style="double">
        <color theme="0" tint="-0.499984740745262"/>
      </top>
      <bottom style="double">
        <color theme="0"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double">
        <color theme="0" tint="-0.499984740745262"/>
      </bottom>
      <diagonal/>
    </border>
    <border>
      <left style="double">
        <color theme="0" tint="-0.499984740745262"/>
      </left>
      <right style="medium">
        <color indexed="64"/>
      </right>
      <top style="double">
        <color theme="0" tint="-0.499984740745262"/>
      </top>
      <bottom style="double">
        <color theme="0" tint="-0.499984740745262"/>
      </bottom>
      <diagonal/>
    </border>
    <border>
      <left style="medium">
        <color indexed="64"/>
      </left>
      <right style="double">
        <color theme="0" tint="-0.499984740745262"/>
      </right>
      <top style="double">
        <color theme="0" tint="-0.499984740745262"/>
      </top>
      <bottom style="medium">
        <color indexed="64"/>
      </bottom>
      <diagonal/>
    </border>
    <border>
      <left style="double">
        <color theme="0" tint="-0.499984740745262"/>
      </left>
      <right/>
      <top style="double">
        <color theme="0" tint="-0.499984740745262"/>
      </top>
      <bottom style="medium">
        <color indexed="64"/>
      </bottom>
      <diagonal/>
    </border>
    <border>
      <left style="double">
        <color theme="0" tint="-0.499984740745262"/>
      </left>
      <right style="medium">
        <color indexed="64"/>
      </right>
      <top style="double">
        <color theme="0" tint="-0.499984740745262"/>
      </top>
      <bottom style="medium">
        <color indexed="64"/>
      </bottom>
      <diagonal/>
    </border>
    <border>
      <left style="medium">
        <color indexed="64"/>
      </left>
      <right style="medium">
        <color indexed="64"/>
      </right>
      <top style="double">
        <color theme="0" tint="-0.499984740745262"/>
      </top>
      <bottom style="double">
        <color theme="0" tint="-0.499984740745262"/>
      </bottom>
      <diagonal/>
    </border>
    <border>
      <left style="medium">
        <color indexed="64"/>
      </left>
      <right/>
      <top style="medium">
        <color indexed="64"/>
      </top>
      <bottom style="double">
        <color theme="0" tint="-0.499984740745262"/>
      </bottom>
      <diagonal/>
    </border>
    <border>
      <left/>
      <right style="medium">
        <color indexed="64"/>
      </right>
      <top style="medium">
        <color indexed="64"/>
      </top>
      <bottom style="double">
        <color theme="0" tint="-0.499984740745262"/>
      </bottom>
      <diagonal/>
    </border>
    <border>
      <left style="medium">
        <color indexed="64"/>
      </left>
      <right/>
      <top style="double">
        <color theme="0" tint="-0.499984740745262"/>
      </top>
      <bottom style="double">
        <color theme="0" tint="-0.499984740745262"/>
      </bottom>
      <diagonal/>
    </border>
    <border>
      <left/>
      <right style="medium">
        <color indexed="64"/>
      </right>
      <top style="double">
        <color theme="0" tint="-0.499984740745262"/>
      </top>
      <bottom style="double">
        <color theme="0" tint="-0.499984740745262"/>
      </bottom>
      <diagonal/>
    </border>
    <border>
      <left style="thin">
        <color indexed="64"/>
      </left>
      <right style="thin">
        <color indexed="64"/>
      </right>
      <top style="thin">
        <color indexed="64"/>
      </top>
      <bottom style="thin">
        <color indexed="64"/>
      </bottom>
      <diagonal/>
    </border>
    <border>
      <left/>
      <right/>
      <top style="medium">
        <color indexed="64"/>
      </top>
      <bottom style="double">
        <color theme="0" tint="-0.499984740745262"/>
      </bottom>
      <diagonal/>
    </border>
    <border>
      <left style="medium">
        <color indexed="64"/>
      </left>
      <right style="thin">
        <color indexed="64"/>
      </right>
      <top style="thin">
        <color indexed="64"/>
      </top>
      <bottom style="thin">
        <color indexed="64"/>
      </bottom>
      <diagonal/>
    </border>
    <border>
      <left/>
      <right style="double">
        <color theme="0" tint="-0.499984740745262"/>
      </right>
      <top style="double">
        <color theme="0" tint="-0.499984740745262"/>
      </top>
      <bottom style="double">
        <color theme="0" tint="-0.49998474074526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medium">
        <color rgb="FF000000"/>
      </left>
      <right style="medium">
        <color rgb="FF000000"/>
      </right>
      <top style="medium">
        <color rgb="FF000000"/>
      </top>
      <bottom style="medium">
        <color rgb="FF000000"/>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style="thin">
        <color theme="0"/>
      </left>
      <right/>
      <top/>
      <bottom/>
      <diagonal/>
    </border>
    <border>
      <left style="thin">
        <color theme="0"/>
      </left>
      <right style="thin">
        <color theme="0"/>
      </right>
      <top/>
      <bottom style="thin">
        <color theme="0"/>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right/>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right style="medium">
        <color indexed="64"/>
      </right>
      <top/>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thin">
        <color indexed="64"/>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indexed="64"/>
      </left>
      <right style="thin">
        <color indexed="64"/>
      </right>
      <top style="medium">
        <color theme="1"/>
      </top>
      <bottom/>
      <diagonal/>
    </border>
    <border>
      <left/>
      <right style="thin">
        <color indexed="64"/>
      </right>
      <top style="thin">
        <color indexed="64"/>
      </top>
      <bottom/>
      <diagonal/>
    </border>
    <border>
      <left style="medium">
        <color indexed="64"/>
      </left>
      <right style="medium">
        <color indexed="64"/>
      </right>
      <top style="medium">
        <color indexed="64"/>
      </top>
      <bottom style="double">
        <color theme="0" tint="-0.499984740745262"/>
      </bottom>
      <diagonal/>
    </border>
    <border>
      <left style="thin">
        <color indexed="8"/>
      </left>
      <right/>
      <top/>
      <bottom/>
      <diagonal/>
    </border>
    <border>
      <left/>
      <right/>
      <top style="double">
        <color theme="0" tint="-0.499984740745262"/>
      </top>
      <bottom style="double">
        <color theme="0" tint="-0.499984740745262"/>
      </bottom>
      <diagonal/>
    </border>
    <border>
      <left style="medium">
        <color indexed="64"/>
      </left>
      <right style="medium">
        <color indexed="64"/>
      </right>
      <top/>
      <bottom style="double">
        <color theme="0" tint="-0.499984740745262"/>
      </bottom>
      <diagonal/>
    </border>
    <border>
      <left/>
      <right style="medium">
        <color indexed="64"/>
      </right>
      <top/>
      <bottom style="medium">
        <color indexed="64"/>
      </bottom>
      <diagonal/>
    </border>
    <border>
      <left style="thin">
        <color indexed="8"/>
      </left>
      <right style="thin">
        <color indexed="8"/>
      </right>
      <top/>
      <bottom style="thin">
        <color indexed="8"/>
      </bottom>
      <diagonal/>
    </border>
    <border>
      <left/>
      <right/>
      <top/>
      <bottom style="medium">
        <color indexed="64"/>
      </bottom>
      <diagonal/>
    </border>
    <border>
      <left style="medium">
        <color theme="1"/>
      </left>
      <right style="thin">
        <color indexed="64"/>
      </right>
      <top/>
      <bottom style="medium">
        <color theme="1"/>
      </bottom>
      <diagonal/>
    </border>
    <border>
      <left style="thin">
        <color indexed="64"/>
      </left>
      <right style="thin">
        <color indexed="64"/>
      </right>
      <top/>
      <bottom style="medium">
        <color theme="1"/>
      </bottom>
      <diagonal/>
    </border>
    <border>
      <left/>
      <right/>
      <top/>
      <bottom style="medium">
        <color theme="1"/>
      </bottom>
      <diagonal/>
    </border>
    <border>
      <left style="thin">
        <color indexed="64"/>
      </left>
      <right style="medium">
        <color theme="1"/>
      </right>
      <top/>
      <bottom style="medium">
        <color theme="1"/>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8"/>
      </left>
      <right style="thin">
        <color indexed="8"/>
      </right>
      <top/>
      <bottom/>
      <diagonal/>
    </border>
    <border>
      <left/>
      <right style="medium">
        <color indexed="8"/>
      </right>
      <top style="medium">
        <color indexed="8"/>
      </top>
      <bottom style="medium">
        <color indexed="8"/>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8"/>
      </bottom>
      <diagonal/>
    </border>
    <border>
      <left/>
      <right/>
      <top style="thin">
        <color indexed="8"/>
      </top>
      <bottom style="thin">
        <color indexed="8"/>
      </bottom>
      <diagonal/>
    </border>
    <border>
      <left/>
      <right style="thin">
        <color indexed="64"/>
      </right>
      <top/>
      <bottom style="thin">
        <color indexed="8"/>
      </bottom>
      <diagonal/>
    </border>
    <border>
      <left style="medium">
        <color indexed="64"/>
      </left>
      <right style="thin">
        <color indexed="64"/>
      </right>
      <top style="medium">
        <color theme="1"/>
      </top>
      <bottom/>
      <diagonal/>
    </border>
    <border>
      <left style="thin">
        <color rgb="FF000000"/>
      </left>
      <right style="thin">
        <color rgb="FF000000"/>
      </right>
      <top/>
      <bottom style="thin">
        <color rgb="FF000000"/>
      </bottom>
      <diagonal/>
    </border>
    <border>
      <left/>
      <right style="thin">
        <color indexed="8"/>
      </right>
      <top/>
      <bottom/>
      <diagonal/>
    </border>
    <border>
      <left/>
      <right/>
      <top style="thin">
        <color indexed="55"/>
      </top>
      <bottom/>
      <diagonal/>
    </border>
  </borders>
  <cellStyleXfs count="31">
    <xf numFmtId="0" fontId="0" fillId="0" borderId="0"/>
    <xf numFmtId="164" fontId="1" fillId="0" borderId="0" applyFont="0" applyFill="0" applyBorder="0" applyAlignment="0" applyProtection="0"/>
    <xf numFmtId="0" fontId="6" fillId="0" borderId="0"/>
    <xf numFmtId="9" fontId="1" fillId="0" borderId="0" applyFont="0" applyFill="0" applyBorder="0" applyAlignment="0" applyProtection="0"/>
    <xf numFmtId="0" fontId="6" fillId="0" borderId="0"/>
    <xf numFmtId="0" fontId="15" fillId="0" borderId="0" applyNumberFormat="0" applyFill="0" applyBorder="0" applyAlignment="0" applyProtection="0"/>
    <xf numFmtId="0" fontId="20" fillId="0" borderId="0"/>
    <xf numFmtId="168" fontId="5" fillId="0" borderId="0" applyFill="0" applyAlignment="0" applyProtection="0"/>
    <xf numFmtId="168" fontId="5" fillId="0" borderId="0" applyFill="0" applyAlignment="0" applyProtection="0"/>
    <xf numFmtId="0" fontId="1" fillId="0" borderId="0"/>
    <xf numFmtId="0" fontId="43" fillId="0" borderId="0"/>
    <xf numFmtId="0" fontId="48" fillId="0" borderId="0" applyNumberFormat="0" applyFill="0" applyBorder="0" applyAlignment="0" applyProtection="0"/>
    <xf numFmtId="9" fontId="1" fillId="0" borderId="0" applyFont="0" applyFill="0" applyBorder="0" applyAlignment="0" applyProtection="0"/>
    <xf numFmtId="0" fontId="1" fillId="0" borderId="0"/>
    <xf numFmtId="0" fontId="6" fillId="0" borderId="0" applyNumberFormat="0" applyFill="0" applyBorder="0" applyAlignment="0" applyProtection="0"/>
    <xf numFmtId="0" fontId="1" fillId="0" borderId="0"/>
    <xf numFmtId="0" fontId="6" fillId="0" borderId="0" applyNumberFormat="0" applyFill="0" applyBorder="0" applyAlignment="0" applyProtection="0"/>
    <xf numFmtId="0" fontId="6" fillId="0" borderId="0"/>
    <xf numFmtId="0" fontId="5" fillId="0" borderId="0"/>
    <xf numFmtId="0" fontId="1" fillId="0" borderId="0"/>
    <xf numFmtId="0" fontId="69" fillId="0" borderId="0" applyNumberFormat="0" applyFill="0" applyBorder="0" applyAlignment="0" applyProtection="0"/>
    <xf numFmtId="0" fontId="70" fillId="0" borderId="0" applyNumberFormat="0" applyFill="0" applyBorder="0" applyAlignment="0" applyProtection="0"/>
    <xf numFmtId="0" fontId="1" fillId="0" borderId="0"/>
    <xf numFmtId="0" fontId="6" fillId="0" borderId="0" applyNumberFormat="0" applyFill="0" applyBorder="0" applyAlignment="0" applyProtection="0"/>
    <xf numFmtId="9" fontId="6" fillId="0" borderId="0" applyFont="0" applyFill="0" applyBorder="0" applyAlignment="0" applyProtection="0"/>
    <xf numFmtId="0" fontId="1" fillId="0" borderId="0"/>
    <xf numFmtId="0" fontId="1" fillId="0" borderId="0"/>
    <xf numFmtId="183" fontId="78" fillId="0" borderId="0" applyFont="0" applyBorder="0" applyProtection="0"/>
    <xf numFmtId="0" fontId="96" fillId="0" borderId="0"/>
    <xf numFmtId="43" fontId="1" fillId="0" borderId="0" applyFont="0" applyFill="0" applyBorder="0" applyAlignment="0" applyProtection="0"/>
    <xf numFmtId="168" fontId="103" fillId="0" borderId="0" applyFill="0" applyAlignment="0" applyProtection="0"/>
  </cellStyleXfs>
  <cellXfs count="1727">
    <xf numFmtId="0" fontId="0" fillId="0" borderId="0" xfId="0"/>
    <xf numFmtId="0" fontId="4" fillId="4" borderId="4" xfId="0" applyFont="1" applyFill="1" applyBorder="1"/>
    <xf numFmtId="0" fontId="4" fillId="4" borderId="4" xfId="0" applyFont="1" applyFill="1" applyBorder="1" applyAlignment="1">
      <alignment wrapText="1"/>
    </xf>
    <xf numFmtId="0" fontId="3" fillId="3" borderId="9" xfId="0" applyFont="1" applyFill="1" applyBorder="1" applyAlignment="1">
      <alignment horizontal="left"/>
    </xf>
    <xf numFmtId="0" fontId="4" fillId="4" borderId="11" xfId="0" applyFont="1" applyFill="1" applyBorder="1" applyAlignment="1">
      <alignment wrapText="1"/>
    </xf>
    <xf numFmtId="0" fontId="3" fillId="3" borderId="14" xfId="0" applyFont="1" applyFill="1" applyBorder="1" applyAlignment="1">
      <alignment wrapText="1"/>
    </xf>
    <xf numFmtId="0" fontId="5" fillId="0" borderId="0" xfId="0" applyFont="1"/>
    <xf numFmtId="0" fontId="3" fillId="3" borderId="17" xfId="0" applyFont="1" applyFill="1" applyBorder="1" applyAlignment="1">
      <alignment wrapText="1"/>
    </xf>
    <xf numFmtId="0" fontId="3" fillId="3" borderId="18" xfId="0" applyFont="1" applyFill="1" applyBorder="1" applyAlignment="1">
      <alignment wrapText="1"/>
    </xf>
    <xf numFmtId="0" fontId="8" fillId="0" borderId="0" xfId="0" applyFont="1"/>
    <xf numFmtId="0" fontId="8" fillId="0" borderId="0" xfId="0" applyFont="1" applyAlignment="1">
      <alignment wrapText="1"/>
    </xf>
    <xf numFmtId="0" fontId="3" fillId="10" borderId="11" xfId="0" applyFont="1" applyFill="1" applyBorder="1" applyAlignment="1">
      <alignment wrapText="1"/>
    </xf>
    <xf numFmtId="0" fontId="7" fillId="4" borderId="11" xfId="0" applyFont="1" applyFill="1" applyBorder="1" applyAlignment="1">
      <alignment wrapText="1"/>
    </xf>
    <xf numFmtId="0" fontId="3" fillId="14" borderId="17" xfId="0" applyFont="1" applyFill="1" applyBorder="1" applyAlignment="1">
      <alignment wrapText="1"/>
    </xf>
    <xf numFmtId="0" fontId="11" fillId="0" borderId="0" xfId="0" applyFont="1"/>
    <xf numFmtId="0" fontId="0" fillId="0" borderId="19" xfId="0" applyBorder="1"/>
    <xf numFmtId="0" fontId="3" fillId="8" borderId="42" xfId="0" applyFont="1" applyFill="1" applyBorder="1" applyAlignment="1">
      <alignment wrapText="1"/>
    </xf>
    <xf numFmtId="0" fontId="0" fillId="0" borderId="19" xfId="0" applyBorder="1" applyAlignment="1">
      <alignment wrapText="1"/>
    </xf>
    <xf numFmtId="0" fontId="18" fillId="6" borderId="19" xfId="0" applyFont="1" applyFill="1" applyBorder="1"/>
    <xf numFmtId="0" fontId="18" fillId="6" borderId="19" xfId="0" applyFont="1" applyFill="1" applyBorder="1" applyAlignment="1">
      <alignment wrapText="1"/>
    </xf>
    <xf numFmtId="0" fontId="18" fillId="10" borderId="19" xfId="0" applyFont="1" applyFill="1" applyBorder="1"/>
    <xf numFmtId="1" fontId="0" fillId="0" borderId="19" xfId="0" applyNumberFormat="1" applyBorder="1"/>
    <xf numFmtId="9" fontId="0" fillId="0" borderId="19" xfId="0" applyNumberFormat="1" applyBorder="1"/>
    <xf numFmtId="1" fontId="0" fillId="22" borderId="19" xfId="0" applyNumberFormat="1" applyFill="1" applyBorder="1"/>
    <xf numFmtId="9" fontId="0" fillId="22" borderId="19" xfId="0" applyNumberFormat="1" applyFill="1" applyBorder="1"/>
    <xf numFmtId="0" fontId="21" fillId="0" borderId="0" xfId="6" applyFont="1"/>
    <xf numFmtId="0" fontId="23" fillId="0" borderId="49" xfId="6" applyFont="1" applyBorder="1" applyAlignment="1" applyProtection="1">
      <alignment horizontal="center"/>
      <protection locked="0"/>
    </xf>
    <xf numFmtId="0" fontId="23" fillId="0" borderId="49" xfId="6" applyFont="1" applyBorder="1" applyAlignment="1">
      <alignment horizontal="center"/>
    </xf>
    <xf numFmtId="0" fontId="23" fillId="0" borderId="0" xfId="6" applyFont="1" applyAlignment="1">
      <alignment horizontal="center"/>
    </xf>
    <xf numFmtId="2" fontId="6" fillId="0" borderId="49" xfId="6" applyNumberFormat="1" applyFont="1" applyBorder="1" applyAlignment="1">
      <alignment vertical="center" wrapText="1"/>
    </xf>
    <xf numFmtId="0" fontId="6" fillId="0" borderId="0" xfId="6" applyFont="1" applyAlignment="1">
      <alignment horizontal="left"/>
    </xf>
    <xf numFmtId="2" fontId="6" fillId="0" borderId="49" xfId="6" applyNumberFormat="1" applyFont="1" applyBorder="1" applyAlignment="1">
      <alignment horizontal="left" wrapText="1"/>
    </xf>
    <xf numFmtId="2" fontId="23" fillId="15" borderId="49" xfId="6" applyNumberFormat="1" applyFont="1" applyFill="1" applyBorder="1" applyAlignment="1">
      <alignment wrapText="1"/>
    </xf>
    <xf numFmtId="0" fontId="23" fillId="15" borderId="57" xfId="7" applyNumberFormat="1" applyFont="1" applyFill="1" applyBorder="1" applyAlignment="1" applyProtection="1">
      <alignment horizontal="right" vertical="center" wrapText="1"/>
      <protection locked="0"/>
    </xf>
    <xf numFmtId="2" fontId="6" fillId="0" borderId="49" xfId="6" applyNumberFormat="1" applyFont="1" applyBorder="1" applyAlignment="1">
      <alignment wrapText="1"/>
    </xf>
    <xf numFmtId="0" fontId="6" fillId="0" borderId="0" xfId="6" applyFont="1"/>
    <xf numFmtId="2" fontId="24" fillId="15" borderId="49" xfId="6" applyNumberFormat="1" applyFont="1" applyFill="1" applyBorder="1" applyAlignment="1">
      <alignment wrapText="1"/>
    </xf>
    <xf numFmtId="2" fontId="24" fillId="23" borderId="49" xfId="6" applyNumberFormat="1" applyFont="1" applyFill="1" applyBorder="1" applyAlignment="1">
      <alignment wrapText="1"/>
    </xf>
    <xf numFmtId="2" fontId="6" fillId="15" borderId="49" xfId="6" applyNumberFormat="1" applyFont="1" applyFill="1" applyBorder="1" applyAlignment="1">
      <alignment wrapText="1"/>
    </xf>
    <xf numFmtId="169" fontId="25" fillId="0" borderId="0" xfId="6" applyNumberFormat="1" applyFont="1"/>
    <xf numFmtId="2" fontId="23" fillId="15" borderId="49" xfId="6" applyNumberFormat="1" applyFont="1" applyFill="1" applyBorder="1" applyAlignment="1">
      <alignment horizontal="left" wrapText="1"/>
    </xf>
    <xf numFmtId="2" fontId="21" fillId="0" borderId="0" xfId="6" applyNumberFormat="1" applyFont="1"/>
    <xf numFmtId="2" fontId="6" fillId="23" borderId="49" xfId="6" applyNumberFormat="1" applyFont="1" applyFill="1" applyBorder="1" applyAlignment="1">
      <alignment wrapText="1"/>
    </xf>
    <xf numFmtId="2" fontId="23" fillId="15" borderId="49" xfId="6" applyNumberFormat="1" applyFont="1" applyFill="1" applyBorder="1"/>
    <xf numFmtId="2" fontId="23" fillId="0" borderId="57" xfId="7" applyNumberFormat="1" applyFont="1" applyFill="1" applyBorder="1" applyAlignment="1" applyProtection="1">
      <alignment horizontal="right"/>
    </xf>
    <xf numFmtId="170" fontId="21" fillId="0" borderId="0" xfId="6" applyNumberFormat="1" applyFont="1"/>
    <xf numFmtId="2" fontId="6" fillId="23" borderId="49" xfId="6" applyNumberFormat="1" applyFont="1" applyFill="1" applyBorder="1"/>
    <xf numFmtId="0" fontId="6" fillId="23" borderId="0" xfId="6" applyFont="1" applyFill="1"/>
    <xf numFmtId="0" fontId="22" fillId="15" borderId="49" xfId="6" applyFont="1" applyFill="1" applyBorder="1" applyAlignment="1">
      <alignment horizontal="center"/>
    </xf>
    <xf numFmtId="0" fontId="23" fillId="0" borderId="0" xfId="6" applyFont="1"/>
    <xf numFmtId="0" fontId="22" fillId="15" borderId="49" xfId="6" applyFont="1" applyFill="1" applyBorder="1" applyAlignment="1" applyProtection="1">
      <alignment horizontal="center"/>
      <protection locked="0"/>
    </xf>
    <xf numFmtId="0" fontId="26" fillId="0" borderId="0" xfId="6" applyFont="1"/>
    <xf numFmtId="0" fontId="6" fillId="0" borderId="49" xfId="6" applyFont="1" applyBorder="1" applyAlignment="1">
      <alignment wrapText="1"/>
    </xf>
    <xf numFmtId="0" fontId="23" fillId="15" borderId="49" xfId="6" applyFont="1" applyFill="1" applyBorder="1" applyAlignment="1">
      <alignment wrapText="1"/>
    </xf>
    <xf numFmtId="0" fontId="27" fillId="0" borderId="0" xfId="6" applyFont="1"/>
    <xf numFmtId="4" fontId="21" fillId="0" borderId="0" xfId="6" applyNumberFormat="1" applyFont="1"/>
    <xf numFmtId="0" fontId="24" fillId="15" borderId="49" xfId="6" applyFont="1" applyFill="1" applyBorder="1" applyAlignment="1">
      <alignment wrapText="1"/>
    </xf>
    <xf numFmtId="0" fontId="6" fillId="0" borderId="49" xfId="6" applyFont="1" applyBorder="1" applyAlignment="1">
      <alignment horizontal="left" wrapText="1"/>
    </xf>
    <xf numFmtId="0" fontId="23" fillId="24" borderId="49" xfId="6" applyFont="1" applyFill="1" applyBorder="1" applyAlignment="1">
      <alignment wrapText="1"/>
    </xf>
    <xf numFmtId="0" fontId="6" fillId="15" borderId="49" xfId="6" applyFont="1" applyFill="1" applyBorder="1" applyAlignment="1">
      <alignment wrapText="1"/>
    </xf>
    <xf numFmtId="0" fontId="28" fillId="0" borderId="0" xfId="6" applyFont="1"/>
    <xf numFmtId="0" fontId="6" fillId="15" borderId="49" xfId="6" applyFont="1" applyFill="1" applyBorder="1" applyAlignment="1">
      <alignment horizontal="left" wrapText="1"/>
    </xf>
    <xf numFmtId="0" fontId="6" fillId="23" borderId="49" xfId="6" applyFont="1" applyFill="1" applyBorder="1" applyAlignment="1">
      <alignment horizontal="left" wrapText="1"/>
    </xf>
    <xf numFmtId="0" fontId="23" fillId="24" borderId="49" xfId="6" applyFont="1" applyFill="1" applyBorder="1" applyAlignment="1">
      <alignment horizontal="left" wrapText="1"/>
    </xf>
    <xf numFmtId="0" fontId="6" fillId="24" borderId="49" xfId="6" applyFont="1" applyFill="1" applyBorder="1" applyAlignment="1">
      <alignment horizontal="left" wrapText="1"/>
    </xf>
    <xf numFmtId="0" fontId="6" fillId="24" borderId="49" xfId="6" applyFont="1" applyFill="1" applyBorder="1" applyAlignment="1">
      <alignment wrapText="1"/>
    </xf>
    <xf numFmtId="0" fontId="6" fillId="0" borderId="49" xfId="6" applyFont="1" applyBorder="1"/>
    <xf numFmtId="168" fontId="6" fillId="0" borderId="49" xfId="7" applyFont="1" applyFill="1" applyBorder="1" applyAlignment="1" applyProtection="1"/>
    <xf numFmtId="168" fontId="6" fillId="0" borderId="58" xfId="7" applyFont="1" applyFill="1" applyBorder="1" applyAlignment="1" applyProtection="1"/>
    <xf numFmtId="168" fontId="6" fillId="0" borderId="57" xfId="7" applyFont="1" applyFill="1" applyBorder="1" applyAlignment="1" applyProtection="1"/>
    <xf numFmtId="168" fontId="6" fillId="12" borderId="49" xfId="7" applyFont="1" applyFill="1" applyBorder="1" applyAlignment="1" applyProtection="1">
      <alignment horizontal="center"/>
    </xf>
    <xf numFmtId="168" fontId="6" fillId="0" borderId="49" xfId="7" applyFont="1" applyFill="1" applyBorder="1" applyAlignment="1" applyProtection="1">
      <alignment horizontal="center"/>
    </xf>
    <xf numFmtId="168" fontId="23" fillId="0" borderId="49" xfId="7" applyFont="1" applyFill="1" applyBorder="1" applyAlignment="1" applyProtection="1"/>
    <xf numFmtId="168" fontId="23" fillId="0" borderId="49" xfId="7" applyFont="1" applyFill="1" applyBorder="1" applyAlignment="1" applyProtection="1">
      <alignment wrapText="1"/>
    </xf>
    <xf numFmtId="0" fontId="29" fillId="0" borderId="0" xfId="6" applyFont="1"/>
    <xf numFmtId="168" fontId="6" fillId="0" borderId="0" xfId="6" applyNumberFormat="1" applyFont="1"/>
    <xf numFmtId="10" fontId="21" fillId="0" borderId="0" xfId="6" applyNumberFormat="1" applyFont="1"/>
    <xf numFmtId="2" fontId="6" fillId="0" borderId="0" xfId="6" applyNumberFormat="1" applyFont="1"/>
    <xf numFmtId="0" fontId="0" fillId="0" borderId="0" xfId="0" applyAlignment="1">
      <alignment horizontal="center"/>
    </xf>
    <xf numFmtId="9" fontId="0" fillId="0" borderId="0" xfId="0" applyNumberFormat="1" applyAlignment="1">
      <alignment horizontal="center"/>
    </xf>
    <xf numFmtId="0" fontId="18" fillId="10" borderId="19" xfId="0" applyFont="1" applyFill="1" applyBorder="1" applyAlignment="1">
      <alignment horizontal="center"/>
    </xf>
    <xf numFmtId="0" fontId="0" fillId="0" borderId="0" xfId="0" quotePrefix="1" applyAlignment="1">
      <alignment horizontal="center"/>
    </xf>
    <xf numFmtId="0" fontId="23" fillId="25" borderId="49" xfId="6" applyFont="1" applyFill="1" applyBorder="1" applyAlignment="1">
      <alignment wrapText="1"/>
    </xf>
    <xf numFmtId="0" fontId="17" fillId="7" borderId="5" xfId="0" applyFont="1" applyFill="1" applyBorder="1" applyProtection="1">
      <protection locked="0"/>
    </xf>
    <xf numFmtId="0" fontId="17" fillId="7" borderId="10" xfId="0" applyFont="1" applyFill="1" applyBorder="1" applyProtection="1">
      <protection locked="0"/>
    </xf>
    <xf numFmtId="0" fontId="17" fillId="7" borderId="12" xfId="0" applyFont="1" applyFill="1" applyBorder="1" applyProtection="1">
      <protection locked="0"/>
    </xf>
    <xf numFmtId="0" fontId="17" fillId="7" borderId="13" xfId="0" applyFont="1" applyFill="1" applyBorder="1" applyProtection="1">
      <protection locked="0"/>
    </xf>
    <xf numFmtId="0" fontId="30" fillId="0" borderId="0" xfId="0" applyFont="1"/>
    <xf numFmtId="9" fontId="30" fillId="0" borderId="0" xfId="0" applyNumberFormat="1" applyFont="1" applyAlignment="1">
      <alignment horizontal="center"/>
    </xf>
    <xf numFmtId="0" fontId="3" fillId="26" borderId="19" xfId="0" applyFont="1" applyFill="1" applyBorder="1" applyAlignment="1">
      <alignment horizontal="center" vertical="top"/>
    </xf>
    <xf numFmtId="0" fontId="33" fillId="0" borderId="19" xfId="0" applyFont="1" applyBorder="1" applyAlignment="1">
      <alignment horizontal="left" vertical="top"/>
    </xf>
    <xf numFmtId="0" fontId="33" fillId="0" borderId="19" xfId="0" applyFont="1" applyBorder="1" applyAlignment="1">
      <alignment horizontal="left" vertical="top" wrapText="1"/>
    </xf>
    <xf numFmtId="9" fontId="0" fillId="0" borderId="19" xfId="3" applyFont="1" applyBorder="1"/>
    <xf numFmtId="0" fontId="34" fillId="0" borderId="19" xfId="0" applyFont="1" applyBorder="1" applyAlignment="1">
      <alignment horizontal="right" vertical="top"/>
    </xf>
    <xf numFmtId="0" fontId="34" fillId="0" borderId="19" xfId="0" applyFont="1" applyBorder="1" applyAlignment="1">
      <alignment horizontal="right" vertical="top" wrapText="1"/>
    </xf>
    <xf numFmtId="0" fontId="33" fillId="0" borderId="19" xfId="0" applyFont="1" applyBorder="1" applyAlignment="1">
      <alignment vertical="top" wrapText="1"/>
    </xf>
    <xf numFmtId="0" fontId="33" fillId="0" borderId="0" xfId="0" applyFont="1" applyAlignment="1">
      <alignment horizontal="left" vertical="top"/>
    </xf>
    <xf numFmtId="0" fontId="33" fillId="0" borderId="19" xfId="0" applyFont="1" applyBorder="1" applyAlignment="1">
      <alignment horizontal="left"/>
    </xf>
    <xf numFmtId="0" fontId="14" fillId="0" borderId="19" xfId="0" applyFont="1" applyBorder="1" applyAlignment="1">
      <alignment wrapText="1"/>
    </xf>
    <xf numFmtId="0" fontId="14" fillId="0" borderId="24" xfId="0" applyFont="1" applyBorder="1"/>
    <xf numFmtId="0" fontId="14" fillId="0" borderId="24" xfId="0" applyFont="1" applyBorder="1" applyAlignment="1">
      <alignment vertical="top"/>
    </xf>
    <xf numFmtId="0" fontId="38" fillId="0" borderId="19" xfId="0" applyFont="1" applyBorder="1" applyAlignment="1">
      <alignment horizontal="right"/>
    </xf>
    <xf numFmtId="0" fontId="38" fillId="0" borderId="24" xfId="0" applyFont="1" applyBorder="1" applyAlignment="1">
      <alignment horizontal="right"/>
    </xf>
    <xf numFmtId="0" fontId="38" fillId="0" borderId="19" xfId="0" applyFont="1" applyBorder="1" applyAlignment="1">
      <alignment horizontal="right" vertical="top"/>
    </xf>
    <xf numFmtId="0" fontId="38" fillId="0" borderId="24" xfId="0" applyFont="1" applyBorder="1" applyAlignment="1">
      <alignment horizontal="right" vertical="top"/>
    </xf>
    <xf numFmtId="0" fontId="14" fillId="0" borderId="19" xfId="0" applyFont="1" applyBorder="1" applyAlignment="1">
      <alignment horizontal="center" vertical="top"/>
    </xf>
    <xf numFmtId="9" fontId="0" fillId="0" borderId="19" xfId="3" applyFont="1" applyFill="1" applyBorder="1"/>
    <xf numFmtId="0" fontId="33" fillId="0" borderId="19" xfId="0" applyFont="1" applyBorder="1" applyAlignment="1">
      <alignment vertical="top"/>
    </xf>
    <xf numFmtId="0" fontId="14" fillId="0" borderId="19" xfId="0" applyFont="1" applyBorder="1" applyAlignment="1">
      <alignment horizontal="center"/>
    </xf>
    <xf numFmtId="0" fontId="33" fillId="0" borderId="19" xfId="0" applyFont="1" applyBorder="1"/>
    <xf numFmtId="0" fontId="34" fillId="0" borderId="19" xfId="0" applyFont="1" applyBorder="1" applyAlignment="1">
      <alignment horizontal="right"/>
    </xf>
    <xf numFmtId="0" fontId="33" fillId="0" borderId="19" xfId="0" applyFont="1" applyBorder="1" applyAlignment="1">
      <alignment wrapText="1"/>
    </xf>
    <xf numFmtId="0" fontId="33" fillId="0" borderId="19" xfId="0" applyFont="1" applyBorder="1" applyAlignment="1">
      <alignment horizontal="center" vertical="top"/>
    </xf>
    <xf numFmtId="0" fontId="33" fillId="0" borderId="0" xfId="0" applyFont="1" applyAlignment="1">
      <alignment horizontal="left" vertical="top" wrapText="1"/>
    </xf>
    <xf numFmtId="0" fontId="10" fillId="0" borderId="0" xfId="0" applyFont="1"/>
    <xf numFmtId="0" fontId="39" fillId="32" borderId="50" xfId="0" applyFont="1" applyFill="1" applyBorder="1" applyAlignment="1">
      <alignment horizontal="left" vertical="center" wrapText="1"/>
    </xf>
    <xf numFmtId="0" fontId="39" fillId="32" borderId="50" xfId="0" applyFont="1" applyFill="1" applyBorder="1" applyAlignment="1">
      <alignment horizontal="center" vertical="center" wrapText="1"/>
    </xf>
    <xf numFmtId="0" fontId="40" fillId="0" borderId="0" xfId="0" applyFont="1" applyAlignment="1">
      <alignment horizontal="left" vertical="center" wrapText="1"/>
    </xf>
    <xf numFmtId="0" fontId="40" fillId="0" borderId="50" xfId="0" applyFont="1" applyBorder="1" applyAlignment="1">
      <alignment horizontal="left" vertical="center" wrapText="1"/>
    </xf>
    <xf numFmtId="0" fontId="40" fillId="0" borderId="50" xfId="0" applyFont="1" applyBorder="1" applyAlignment="1">
      <alignment horizontal="center" vertical="center" wrapText="1"/>
    </xf>
    <xf numFmtId="0" fontId="40" fillId="0" borderId="0" xfId="0" applyFont="1" applyAlignment="1">
      <alignment horizontal="center" vertical="center" wrapText="1"/>
    </xf>
    <xf numFmtId="0" fontId="39" fillId="0" borderId="69" xfId="0" applyFont="1" applyBorder="1" applyAlignment="1">
      <alignment horizontal="center" vertical="center" wrapText="1"/>
    </xf>
    <xf numFmtId="0" fontId="39" fillId="0" borderId="70" xfId="0" applyFont="1" applyBorder="1" applyAlignment="1">
      <alignment horizontal="center" vertical="center" wrapText="1"/>
    </xf>
    <xf numFmtId="0" fontId="39" fillId="0" borderId="71" xfId="0" applyFont="1" applyBorder="1" applyAlignment="1">
      <alignment horizontal="center" vertical="center" wrapText="1"/>
    </xf>
    <xf numFmtId="0" fontId="39" fillId="0" borderId="72" xfId="0" applyFont="1" applyBorder="1" applyAlignment="1">
      <alignment horizontal="center" vertical="center" wrapText="1"/>
    </xf>
    <xf numFmtId="0" fontId="5" fillId="7" borderId="74" xfId="0" applyFont="1" applyFill="1" applyBorder="1" applyProtection="1">
      <protection locked="0"/>
    </xf>
    <xf numFmtId="0" fontId="12" fillId="7" borderId="49" xfId="0" applyFont="1" applyFill="1" applyBorder="1" applyProtection="1">
      <protection locked="0"/>
    </xf>
    <xf numFmtId="0" fontId="5" fillId="7" borderId="19" xfId="0" applyFont="1" applyFill="1" applyBorder="1" applyProtection="1">
      <protection locked="0"/>
    </xf>
    <xf numFmtId="0" fontId="5" fillId="0" borderId="74" xfId="0" applyFont="1" applyBorder="1" applyProtection="1">
      <protection locked="0"/>
    </xf>
    <xf numFmtId="1" fontId="12" fillId="0" borderId="74" xfId="0" applyNumberFormat="1" applyFont="1" applyBorder="1" applyProtection="1">
      <protection locked="0"/>
    </xf>
    <xf numFmtId="14" fontId="23" fillId="0" borderId="49" xfId="6" applyNumberFormat="1" applyFont="1" applyBorder="1" applyAlignment="1" applyProtection="1">
      <alignment horizontal="center"/>
      <protection locked="0"/>
    </xf>
    <xf numFmtId="0" fontId="58" fillId="38" borderId="0" xfId="18" applyFont="1" applyFill="1" applyAlignment="1">
      <alignment vertical="center"/>
    </xf>
    <xf numFmtId="0" fontId="9" fillId="38" borderId="0" xfId="18" applyFont="1" applyFill="1" applyAlignment="1">
      <alignment vertical="center"/>
    </xf>
    <xf numFmtId="0" fontId="59" fillId="38" borderId="0" xfId="18" applyFont="1" applyFill="1" applyAlignment="1">
      <alignment vertical="center"/>
    </xf>
    <xf numFmtId="0" fontId="60" fillId="38" borderId="0" xfId="18" applyFont="1" applyFill="1" applyAlignment="1">
      <alignment vertical="center"/>
    </xf>
    <xf numFmtId="17" fontId="11" fillId="40" borderId="21" xfId="18" applyNumberFormat="1" applyFont="1" applyFill="1" applyBorder="1" applyAlignment="1">
      <alignment horizontal="center" vertical="center" wrapText="1"/>
    </xf>
    <xf numFmtId="0" fontId="11" fillId="40" borderId="45" xfId="18" applyFont="1" applyFill="1" applyBorder="1" applyAlignment="1">
      <alignment horizontal="center" vertical="center" wrapText="1"/>
    </xf>
    <xf numFmtId="17" fontId="11" fillId="40" borderId="26" xfId="18" applyNumberFormat="1" applyFont="1" applyFill="1" applyBorder="1" applyAlignment="1">
      <alignment horizontal="center" vertical="center"/>
    </xf>
    <xf numFmtId="0" fontId="11" fillId="40" borderId="45" xfId="18" applyFont="1" applyFill="1" applyBorder="1" applyAlignment="1">
      <alignment horizontal="center" vertical="center"/>
    </xf>
    <xf numFmtId="17" fontId="11" fillId="40" borderId="21" xfId="18" applyNumberFormat="1" applyFont="1" applyFill="1" applyBorder="1" applyAlignment="1">
      <alignment horizontal="center" vertical="center"/>
    </xf>
    <xf numFmtId="0" fontId="11" fillId="40" borderId="19" xfId="18" applyFont="1" applyFill="1" applyBorder="1" applyAlignment="1">
      <alignment horizontal="center" vertical="center"/>
    </xf>
    <xf numFmtId="0" fontId="9" fillId="38" borderId="21" xfId="18" applyFont="1" applyFill="1" applyBorder="1" applyAlignment="1">
      <alignment vertical="center"/>
    </xf>
    <xf numFmtId="3" fontId="9" fillId="38" borderId="24" xfId="18" applyNumberFormat="1" applyFont="1" applyFill="1" applyBorder="1" applyAlignment="1">
      <alignment vertical="center"/>
    </xf>
    <xf numFmtId="175" fontId="9" fillId="42" borderId="24" xfId="18" applyNumberFormat="1" applyFont="1" applyFill="1" applyBorder="1" applyAlignment="1">
      <alignment vertical="center"/>
    </xf>
    <xf numFmtId="175" fontId="9" fillId="38" borderId="24" xfId="18" applyNumberFormat="1" applyFont="1" applyFill="1" applyBorder="1" applyAlignment="1">
      <alignment vertical="center"/>
    </xf>
    <xf numFmtId="0" fontId="9" fillId="38" borderId="45" xfId="18" applyFont="1" applyFill="1" applyBorder="1" applyAlignment="1">
      <alignment vertical="center"/>
    </xf>
    <xf numFmtId="178" fontId="11" fillId="40" borderId="111" xfId="0" applyNumberFormat="1" applyFont="1" applyFill="1" applyBorder="1" applyAlignment="1">
      <alignment vertical="center"/>
    </xf>
    <xf numFmtId="3" fontId="11" fillId="40" borderId="111" xfId="0" applyNumberFormat="1" applyFont="1" applyFill="1" applyBorder="1" applyAlignment="1">
      <alignment vertical="center"/>
    </xf>
    <xf numFmtId="175" fontId="11" fillId="40" borderId="111" xfId="0" applyNumberFormat="1" applyFont="1" applyFill="1" applyBorder="1" applyAlignment="1">
      <alignment vertical="center"/>
    </xf>
    <xf numFmtId="175" fontId="11" fillId="40" borderId="86" xfId="0" applyNumberFormat="1" applyFont="1" applyFill="1" applyBorder="1" applyAlignment="1">
      <alignment vertical="center"/>
    </xf>
    <xf numFmtId="175" fontId="9" fillId="42" borderId="19" xfId="18" applyNumberFormat="1" applyFont="1" applyFill="1" applyBorder="1" applyAlignment="1">
      <alignment vertical="center"/>
    </xf>
    <xf numFmtId="175" fontId="9" fillId="38" borderId="19" xfId="18" applyNumberFormat="1" applyFont="1" applyFill="1" applyBorder="1" applyAlignment="1">
      <alignment vertical="center"/>
    </xf>
    <xf numFmtId="175" fontId="9" fillId="38" borderId="45" xfId="18" applyNumberFormat="1" applyFont="1" applyFill="1" applyBorder="1" applyAlignment="1">
      <alignment vertical="center"/>
    </xf>
    <xf numFmtId="0" fontId="9" fillId="38" borderId="34" xfId="18" applyFont="1" applyFill="1" applyBorder="1" applyAlignment="1">
      <alignment vertical="center"/>
    </xf>
    <xf numFmtId="175" fontId="9" fillId="42" borderId="35" xfId="18" applyNumberFormat="1" applyFont="1" applyFill="1" applyBorder="1" applyAlignment="1">
      <alignment vertical="center"/>
    </xf>
    <xf numFmtId="175" fontId="9" fillId="38" borderId="36" xfId="18" applyNumberFormat="1" applyFont="1" applyFill="1" applyBorder="1" applyAlignment="1">
      <alignment vertical="center"/>
    </xf>
    <xf numFmtId="175" fontId="9" fillId="38" borderId="48" xfId="18" applyNumberFormat="1" applyFont="1" applyFill="1" applyBorder="1" applyAlignment="1">
      <alignment vertical="center"/>
    </xf>
    <xf numFmtId="0" fontId="11" fillId="40" borderId="99" xfId="0" applyFont="1" applyFill="1" applyBorder="1" applyAlignment="1">
      <alignment vertical="center"/>
    </xf>
    <xf numFmtId="0" fontId="11" fillId="40" borderId="47" xfId="18" applyFont="1" applyFill="1" applyBorder="1" applyAlignment="1">
      <alignment horizontal="center" vertical="center" wrapText="1"/>
    </xf>
    <xf numFmtId="0" fontId="11" fillId="40" borderId="59" xfId="18" applyFont="1" applyFill="1" applyBorder="1" applyAlignment="1">
      <alignment horizontal="center" vertical="center" wrapText="1"/>
    </xf>
    <xf numFmtId="0" fontId="11" fillId="40" borderId="88" xfId="18" applyFont="1" applyFill="1" applyBorder="1" applyAlignment="1">
      <alignment horizontal="center" vertical="center"/>
    </xf>
    <xf numFmtId="0" fontId="11" fillId="40" borderId="59" xfId="18" applyFont="1" applyFill="1" applyBorder="1" applyAlignment="1">
      <alignment horizontal="center" vertical="center"/>
    </xf>
    <xf numFmtId="0" fontId="11" fillId="40" borderId="89" xfId="18" applyFont="1" applyFill="1" applyBorder="1" applyAlignment="1">
      <alignment horizontal="center" vertical="center"/>
    </xf>
    <xf numFmtId="0" fontId="9" fillId="38" borderId="46" xfId="18" applyFont="1" applyFill="1" applyBorder="1" applyAlignment="1">
      <alignment vertical="center"/>
    </xf>
    <xf numFmtId="14" fontId="9" fillId="38" borderId="60" xfId="18" applyNumberFormat="1" applyFont="1" applyFill="1" applyBorder="1" applyAlignment="1">
      <alignment vertical="center"/>
    </xf>
    <xf numFmtId="0" fontId="9" fillId="38" borderId="60" xfId="18" applyFont="1" applyFill="1" applyBorder="1" applyAlignment="1">
      <alignment vertical="center"/>
    </xf>
    <xf numFmtId="3" fontId="9" fillId="38" borderId="60" xfId="18" applyNumberFormat="1" applyFont="1" applyFill="1" applyBorder="1" applyAlignment="1">
      <alignment vertical="center"/>
    </xf>
    <xf numFmtId="3" fontId="9" fillId="38" borderId="91" xfId="18" applyNumberFormat="1" applyFont="1" applyFill="1" applyBorder="1" applyAlignment="1">
      <alignment vertical="center"/>
    </xf>
    <xf numFmtId="0" fontId="9" fillId="38" borderId="35" xfId="18" applyFont="1" applyFill="1" applyBorder="1" applyAlignment="1">
      <alignment vertical="center"/>
    </xf>
    <xf numFmtId="3" fontId="9" fillId="38" borderId="35" xfId="18" applyNumberFormat="1" applyFont="1" applyFill="1" applyBorder="1" applyAlignment="1">
      <alignment vertical="center"/>
    </xf>
    <xf numFmtId="3" fontId="9" fillId="38" borderId="48" xfId="18" applyNumberFormat="1" applyFont="1" applyFill="1" applyBorder="1" applyAlignment="1">
      <alignment vertical="center"/>
    </xf>
    <xf numFmtId="0" fontId="58" fillId="38" borderId="0" xfId="18" applyFont="1" applyFill="1"/>
    <xf numFmtId="0" fontId="9" fillId="38" borderId="0" xfId="18" applyFont="1" applyFill="1"/>
    <xf numFmtId="0" fontId="59" fillId="38" borderId="0" xfId="18" applyFont="1" applyFill="1"/>
    <xf numFmtId="0" fontId="60" fillId="38" borderId="0" xfId="18" applyFont="1" applyFill="1"/>
    <xf numFmtId="17" fontId="11" fillId="40" borderId="26" xfId="18" applyNumberFormat="1" applyFont="1" applyFill="1" applyBorder="1" applyAlignment="1">
      <alignment horizontal="center" vertical="center" wrapText="1"/>
    </xf>
    <xf numFmtId="0" fontId="11" fillId="40" borderId="19" xfId="18" applyFont="1" applyFill="1" applyBorder="1" applyAlignment="1">
      <alignment horizontal="center" vertical="center" wrapText="1"/>
    </xf>
    <xf numFmtId="3" fontId="9" fillId="38" borderId="61" xfId="18" applyNumberFormat="1" applyFont="1" applyFill="1" applyBorder="1" applyAlignment="1">
      <alignment vertical="center"/>
    </xf>
    <xf numFmtId="3" fontId="9" fillId="38" borderId="113" xfId="18" applyNumberFormat="1" applyFont="1" applyFill="1" applyBorder="1" applyAlignment="1">
      <alignment vertical="center"/>
    </xf>
    <xf numFmtId="0" fontId="33" fillId="0" borderId="19" xfId="0" applyFont="1" applyBorder="1" applyAlignment="1">
      <alignment horizontal="left" vertical="center" wrapText="1"/>
    </xf>
    <xf numFmtId="0" fontId="34" fillId="0" borderId="19" xfId="0" applyFont="1" applyBorder="1" applyAlignment="1">
      <alignment horizontal="right" vertical="center" wrapText="1"/>
    </xf>
    <xf numFmtId="0" fontId="33" fillId="0" borderId="19" xfId="0" applyFont="1" applyBorder="1" applyAlignment="1">
      <alignment vertical="center" wrapText="1"/>
    </xf>
    <xf numFmtId="0" fontId="14" fillId="0" borderId="19" xfId="0" applyFont="1" applyBorder="1" applyAlignment="1">
      <alignment vertical="center" wrapText="1"/>
    </xf>
    <xf numFmtId="0" fontId="14" fillId="0" borderId="24" xfId="0" applyFont="1" applyBorder="1" applyAlignment="1">
      <alignment vertical="center"/>
    </xf>
    <xf numFmtId="0" fontId="38" fillId="0" borderId="24" xfId="0" applyFont="1" applyBorder="1" applyAlignment="1">
      <alignment horizontal="right" vertical="center"/>
    </xf>
    <xf numFmtId="0" fontId="33" fillId="0" borderId="19" xfId="0" applyFont="1" applyBorder="1" applyAlignment="1">
      <alignment vertical="center"/>
    </xf>
    <xf numFmtId="0" fontId="34" fillId="0" borderId="19" xfId="0" applyFont="1" applyBorder="1" applyAlignment="1">
      <alignment horizontal="right" vertical="center"/>
    </xf>
    <xf numFmtId="0" fontId="38" fillId="0" borderId="19" xfId="0" applyFont="1" applyBorder="1" applyAlignment="1">
      <alignment horizontal="right" vertical="center"/>
    </xf>
    <xf numFmtId="9" fontId="10" fillId="27" borderId="19" xfId="3" applyFont="1" applyFill="1" applyBorder="1" applyAlignment="1" applyProtection="1">
      <alignment horizontal="center" vertical="center"/>
      <protection hidden="1"/>
    </xf>
    <xf numFmtId="9" fontId="10" fillId="0" borderId="19" xfId="3" applyFont="1" applyBorder="1" applyAlignment="1" applyProtection="1">
      <alignment horizontal="center" vertical="center"/>
      <protection hidden="1"/>
    </xf>
    <xf numFmtId="9" fontId="10" fillId="28" borderId="19" xfId="3" applyFont="1" applyFill="1" applyBorder="1" applyAlignment="1" applyProtection="1">
      <alignment horizontal="center" vertical="center"/>
      <protection hidden="1"/>
    </xf>
    <xf numFmtId="9" fontId="10" fillId="9" borderId="19" xfId="3" applyFont="1" applyFill="1" applyBorder="1" applyAlignment="1" applyProtection="1">
      <alignment horizontal="center" vertical="center"/>
      <protection hidden="1"/>
    </xf>
    <xf numFmtId="9" fontId="10" fillId="29" borderId="19" xfId="3" applyFont="1" applyFill="1" applyBorder="1" applyAlignment="1" applyProtection="1">
      <alignment horizontal="center" vertical="center"/>
      <protection hidden="1"/>
    </xf>
    <xf numFmtId="9" fontId="10" fillId="27" borderId="19" xfId="3" applyFont="1" applyFill="1" applyBorder="1" applyAlignment="1" applyProtection="1">
      <alignment horizontal="center" vertical="center" wrapText="1"/>
      <protection hidden="1"/>
    </xf>
    <xf numFmtId="9" fontId="10" fillId="28" borderId="19" xfId="3" applyFont="1" applyFill="1" applyBorder="1" applyAlignment="1" applyProtection="1">
      <alignment horizontal="center" vertical="center" wrapText="1"/>
      <protection hidden="1"/>
    </xf>
    <xf numFmtId="9" fontId="10" fillId="0" borderId="19" xfId="3" applyFont="1" applyFill="1" applyBorder="1" applyAlignment="1" applyProtection="1">
      <alignment horizontal="center" vertical="center"/>
      <protection hidden="1"/>
    </xf>
    <xf numFmtId="9" fontId="10" fillId="29" borderId="19" xfId="3" applyFont="1" applyFill="1" applyBorder="1" applyAlignment="1" applyProtection="1">
      <alignment horizontal="center" vertical="center" wrapText="1"/>
      <protection hidden="1"/>
    </xf>
    <xf numFmtId="9" fontId="35" fillId="27" borderId="19" xfId="3" applyFont="1" applyFill="1" applyBorder="1" applyAlignment="1" applyProtection="1">
      <alignment horizontal="center" vertical="center" wrapText="1"/>
      <protection hidden="1"/>
    </xf>
    <xf numFmtId="9" fontId="36" fillId="28" borderId="19" xfId="3" applyFont="1" applyFill="1" applyBorder="1" applyAlignment="1" applyProtection="1">
      <alignment horizontal="center" vertical="center" wrapText="1"/>
      <protection hidden="1"/>
    </xf>
    <xf numFmtId="9" fontId="36" fillId="9" borderId="19" xfId="3" applyFont="1" applyFill="1" applyBorder="1" applyAlignment="1" applyProtection="1">
      <alignment horizontal="center" vertical="center" wrapText="1"/>
      <protection hidden="1"/>
    </xf>
    <xf numFmtId="9" fontId="10" fillId="0" borderId="19" xfId="3" applyFont="1" applyFill="1" applyBorder="1" applyAlignment="1" applyProtection="1">
      <alignment horizontal="center" vertical="center" wrapText="1"/>
      <protection hidden="1"/>
    </xf>
    <xf numFmtId="9" fontId="36" fillId="29" borderId="19" xfId="3" applyFont="1" applyFill="1" applyBorder="1" applyAlignment="1" applyProtection="1">
      <alignment horizontal="center" vertical="center" wrapText="1"/>
      <protection hidden="1"/>
    </xf>
    <xf numFmtId="9" fontId="35" fillId="27" borderId="19" xfId="3" applyFont="1" applyFill="1" applyBorder="1" applyAlignment="1" applyProtection="1">
      <alignment horizontal="center" vertical="center"/>
      <protection hidden="1"/>
    </xf>
    <xf numFmtId="9" fontId="35" fillId="28" borderId="19" xfId="3" applyFont="1" applyFill="1" applyBorder="1" applyAlignment="1" applyProtection="1">
      <alignment horizontal="center" vertical="center"/>
      <protection hidden="1"/>
    </xf>
    <xf numFmtId="9" fontId="8" fillId="28" borderId="19" xfId="3" applyFont="1" applyFill="1" applyBorder="1" applyAlignment="1" applyProtection="1">
      <alignment horizontal="center" vertical="center"/>
      <protection hidden="1"/>
    </xf>
    <xf numFmtId="9" fontId="8" fillId="0" borderId="19" xfId="3" applyFont="1" applyBorder="1" applyAlignment="1" applyProtection="1">
      <alignment horizontal="center" vertical="center"/>
      <protection hidden="1"/>
    </xf>
    <xf numFmtId="9" fontId="8" fillId="29" borderId="19" xfId="3" applyFont="1" applyFill="1" applyBorder="1" applyAlignment="1" applyProtection="1">
      <alignment horizontal="center" vertical="center"/>
      <protection hidden="1"/>
    </xf>
    <xf numFmtId="9" fontId="10" fillId="0" borderId="19" xfId="3" applyFont="1" applyBorder="1" applyAlignment="1" applyProtection="1">
      <alignment horizontal="center" vertical="center" wrapText="1"/>
      <protection hidden="1"/>
    </xf>
    <xf numFmtId="9" fontId="8" fillId="27" borderId="19" xfId="3" applyFont="1" applyFill="1" applyBorder="1" applyAlignment="1" applyProtection="1">
      <alignment horizontal="center" vertical="center"/>
      <protection hidden="1"/>
    </xf>
    <xf numFmtId="9" fontId="10" fillId="30" borderId="19" xfId="3" applyFont="1" applyFill="1" applyBorder="1" applyAlignment="1" applyProtection="1">
      <alignment horizontal="center" vertical="center"/>
      <protection hidden="1"/>
    </xf>
    <xf numFmtId="9" fontId="10" fillId="30" borderId="19" xfId="3" applyFont="1" applyFill="1" applyBorder="1" applyAlignment="1" applyProtection="1">
      <alignment horizontal="center" vertical="center" wrapText="1"/>
      <protection hidden="1"/>
    </xf>
    <xf numFmtId="9" fontId="37" fillId="27" borderId="19" xfId="3" applyFont="1" applyFill="1" applyBorder="1" applyAlignment="1" applyProtection="1">
      <alignment horizontal="center" vertical="center"/>
      <protection hidden="1"/>
    </xf>
    <xf numFmtId="9" fontId="10" fillId="29" borderId="60" xfId="3" applyFont="1" applyFill="1" applyBorder="1" applyAlignment="1" applyProtection="1">
      <alignment horizontal="center" vertical="center"/>
      <protection hidden="1"/>
    </xf>
    <xf numFmtId="9" fontId="10" fillId="0" borderId="60" xfId="3" applyFont="1" applyBorder="1" applyAlignment="1" applyProtection="1">
      <alignment horizontal="center" vertical="center"/>
      <protection hidden="1"/>
    </xf>
    <xf numFmtId="9" fontId="10" fillId="0" borderId="60" xfId="3" applyFont="1" applyFill="1" applyBorder="1" applyAlignment="1" applyProtection="1">
      <alignment horizontal="center" vertical="center"/>
      <protection hidden="1"/>
    </xf>
    <xf numFmtId="9" fontId="10" fillId="9" borderId="19" xfId="3" applyFont="1" applyFill="1" applyBorder="1" applyAlignment="1" applyProtection="1">
      <alignment horizontal="center" vertical="center" wrapText="1"/>
      <protection hidden="1"/>
    </xf>
    <xf numFmtId="0" fontId="10" fillId="0" borderId="19" xfId="0" applyFont="1" applyBorder="1" applyAlignment="1" applyProtection="1">
      <alignment horizontal="center" vertical="center"/>
      <protection hidden="1"/>
    </xf>
    <xf numFmtId="0" fontId="10" fillId="0" borderId="19" xfId="0" applyFont="1" applyBorder="1" applyAlignment="1" applyProtection="1">
      <alignment horizontal="center" vertical="center" wrapText="1"/>
      <protection hidden="1"/>
    </xf>
    <xf numFmtId="0" fontId="10" fillId="27" borderId="19" xfId="0" applyFont="1" applyFill="1" applyBorder="1" applyAlignment="1" applyProtection="1">
      <alignment horizontal="center" vertical="center"/>
      <protection hidden="1"/>
    </xf>
    <xf numFmtId="0" fontId="10" fillId="28" borderId="19" xfId="0" applyFont="1" applyFill="1" applyBorder="1" applyAlignment="1" applyProtection="1">
      <alignment horizontal="center" vertical="center"/>
      <protection hidden="1"/>
    </xf>
    <xf numFmtId="9" fontId="5" fillId="7" borderId="49" xfId="3" applyFont="1" applyFill="1" applyBorder="1" applyAlignment="1" applyProtection="1">
      <alignment horizontal="right" vertical="top"/>
      <protection locked="0"/>
    </xf>
    <xf numFmtId="0" fontId="8" fillId="7" borderId="19" xfId="2" applyFont="1" applyFill="1" applyBorder="1" applyAlignment="1" applyProtection="1">
      <alignment vertical="center" wrapText="1"/>
      <protection locked="0"/>
    </xf>
    <xf numFmtId="0" fontId="9" fillId="38" borderId="61" xfId="18" applyFont="1" applyFill="1" applyBorder="1" applyAlignment="1">
      <alignment horizontal="left" vertical="center"/>
    </xf>
    <xf numFmtId="0" fontId="9" fillId="38" borderId="118" xfId="18" applyFont="1" applyFill="1" applyBorder="1" applyAlignment="1">
      <alignment horizontal="left" vertical="center"/>
    </xf>
    <xf numFmtId="3" fontId="9" fillId="38" borderId="61" xfId="18" applyNumberFormat="1" applyFont="1" applyFill="1" applyBorder="1" applyAlignment="1">
      <alignment horizontal="center" vertical="center"/>
    </xf>
    <xf numFmtId="3" fontId="9" fillId="38" borderId="62" xfId="18" applyNumberFormat="1" applyFont="1" applyFill="1" applyBorder="1" applyAlignment="1">
      <alignment horizontal="center" vertical="center"/>
    </xf>
    <xf numFmtId="3" fontId="9" fillId="38" borderId="118" xfId="18" applyNumberFormat="1" applyFont="1" applyFill="1" applyBorder="1" applyAlignment="1">
      <alignment horizontal="center" vertical="center"/>
    </xf>
    <xf numFmtId="175" fontId="9" fillId="42" borderId="60" xfId="18" applyNumberFormat="1" applyFont="1" applyFill="1" applyBorder="1" applyAlignment="1">
      <alignment vertical="center"/>
    </xf>
    <xf numFmtId="175" fontId="9" fillId="38" borderId="61" xfId="18" applyNumberFormat="1" applyFont="1" applyFill="1" applyBorder="1" applyAlignment="1">
      <alignment vertical="center"/>
    </xf>
    <xf numFmtId="175" fontId="9" fillId="38" borderId="91" xfId="18" applyNumberFormat="1" applyFont="1" applyFill="1" applyBorder="1" applyAlignment="1">
      <alignment vertical="center"/>
    </xf>
    <xf numFmtId="4" fontId="23" fillId="15" borderId="49" xfId="7" applyNumberFormat="1" applyFont="1" applyFill="1" applyBorder="1" applyAlignment="1" applyProtection="1">
      <alignment horizontal="center"/>
    </xf>
    <xf numFmtId="4" fontId="6" fillId="23" borderId="49" xfId="6" applyNumberFormat="1" applyFont="1" applyFill="1" applyBorder="1" applyAlignment="1">
      <alignment horizontal="center"/>
    </xf>
    <xf numFmtId="4" fontId="6" fillId="23" borderId="49" xfId="7" applyNumberFormat="1" applyFont="1" applyFill="1" applyBorder="1" applyAlignment="1" applyProtection="1">
      <alignment horizontal="center"/>
    </xf>
    <xf numFmtId="4" fontId="22" fillId="15" borderId="49" xfId="6" applyNumberFormat="1" applyFont="1" applyFill="1" applyBorder="1" applyAlignment="1">
      <alignment horizontal="center"/>
    </xf>
    <xf numFmtId="4" fontId="22" fillId="15" borderId="49" xfId="6" applyNumberFormat="1" applyFont="1" applyFill="1" applyBorder="1" applyAlignment="1" applyProtection="1">
      <alignment horizontal="center"/>
      <protection locked="0"/>
    </xf>
    <xf numFmtId="4" fontId="22" fillId="15" borderId="49" xfId="6" applyNumberFormat="1" applyFont="1" applyFill="1" applyBorder="1"/>
    <xf numFmtId="168" fontId="23" fillId="12" borderId="49" xfId="7" applyFont="1" applyFill="1" applyBorder="1" applyAlignment="1" applyProtection="1">
      <alignment horizontal="center"/>
    </xf>
    <xf numFmtId="168" fontId="23" fillId="0" borderId="49" xfId="7" applyFont="1" applyFill="1" applyBorder="1" applyAlignment="1" applyProtection="1">
      <alignment horizontal="center"/>
    </xf>
    <xf numFmtId="4" fontId="23" fillId="15" borderId="49" xfId="7" applyNumberFormat="1" applyFont="1" applyFill="1" applyBorder="1" applyAlignment="1" applyProtection="1">
      <alignment horizontal="center" vertical="center" wrapText="1"/>
      <protection locked="0"/>
    </xf>
    <xf numFmtId="4" fontId="23" fillId="0" borderId="49" xfId="7" applyNumberFormat="1" applyFont="1" applyFill="1" applyBorder="1" applyAlignment="1" applyProtection="1">
      <alignment horizontal="center"/>
    </xf>
    <xf numFmtId="4" fontId="23" fillId="15" borderId="49" xfId="6" applyNumberFormat="1" applyFont="1" applyFill="1" applyBorder="1" applyAlignment="1">
      <alignment horizontal="center"/>
    </xf>
    <xf numFmtId="4" fontId="6" fillId="0" borderId="49" xfId="6" applyNumberFormat="1" applyFont="1" applyBorder="1" applyAlignment="1">
      <alignment horizontal="center"/>
    </xf>
    <xf numFmtId="0" fontId="4" fillId="4" borderId="17" xfId="0" applyFont="1" applyFill="1" applyBorder="1" applyAlignment="1">
      <alignment wrapText="1"/>
    </xf>
    <xf numFmtId="0" fontId="3" fillId="0" borderId="0" xfId="0" applyFont="1" applyAlignment="1">
      <alignment wrapText="1"/>
    </xf>
    <xf numFmtId="0" fontId="4" fillId="0" borderId="0" xfId="0" applyFont="1" applyAlignment="1">
      <alignment wrapText="1"/>
    </xf>
    <xf numFmtId="0" fontId="3" fillId="3" borderId="15" xfId="0" applyFont="1" applyFill="1" applyBorder="1" applyAlignment="1">
      <alignment wrapText="1"/>
    </xf>
    <xf numFmtId="0" fontId="3" fillId="3" borderId="16" xfId="0" applyFont="1" applyFill="1" applyBorder="1" applyAlignment="1">
      <alignment wrapText="1"/>
    </xf>
    <xf numFmtId="0" fontId="3" fillId="3" borderId="119" xfId="0" applyFont="1" applyFill="1" applyBorder="1" applyAlignment="1">
      <alignment wrapText="1"/>
    </xf>
    <xf numFmtId="181" fontId="65" fillId="7" borderId="10" xfId="3" applyNumberFormat="1" applyFont="1" applyFill="1" applyBorder="1" applyAlignment="1" applyProtection="1">
      <alignment horizontal="right"/>
      <protection locked="0"/>
    </xf>
    <xf numFmtId="0" fontId="0" fillId="0" borderId="0" xfId="0" applyAlignment="1">
      <alignment vertical="center"/>
    </xf>
    <xf numFmtId="0" fontId="0" fillId="0" borderId="0" xfId="0" applyAlignment="1">
      <alignment horizontal="center" vertical="center"/>
    </xf>
    <xf numFmtId="0" fontId="4" fillId="4" borderId="4" xfId="0" applyFont="1" applyFill="1" applyBorder="1" applyAlignment="1">
      <alignment vertical="center" wrapText="1"/>
    </xf>
    <xf numFmtId="164" fontId="3" fillId="5" borderId="10" xfId="1" applyFont="1" applyFill="1" applyBorder="1" applyAlignment="1" applyProtection="1">
      <alignment horizontal="center" vertical="center"/>
      <protection hidden="1"/>
    </xf>
    <xf numFmtId="164" fontId="3" fillId="5" borderId="5" xfId="1" applyFont="1" applyFill="1" applyBorder="1" applyAlignment="1" applyProtection="1">
      <alignment horizontal="center" vertical="center"/>
      <protection hidden="1"/>
    </xf>
    <xf numFmtId="0" fontId="7" fillId="0" borderId="0" xfId="0" applyFont="1" applyAlignment="1">
      <alignment wrapText="1"/>
    </xf>
    <xf numFmtId="0" fontId="2" fillId="0" borderId="0" xfId="0" applyFont="1" applyAlignment="1">
      <alignment horizontal="left" wrapText="1"/>
    </xf>
    <xf numFmtId="166" fontId="17" fillId="7" borderId="10" xfId="1" applyNumberFormat="1" applyFont="1" applyFill="1" applyBorder="1" applyAlignment="1" applyProtection="1">
      <alignment horizontal="right"/>
      <protection locked="0"/>
    </xf>
    <xf numFmtId="165" fontId="17" fillId="7" borderId="10" xfId="1" applyNumberFormat="1" applyFont="1" applyFill="1" applyBorder="1" applyAlignment="1" applyProtection="1">
      <alignment horizontal="right"/>
      <protection locked="0"/>
    </xf>
    <xf numFmtId="10" fontId="17" fillId="7" borderId="5" xfId="0" applyNumberFormat="1" applyFont="1" applyFill="1" applyBorder="1" applyAlignment="1" applyProtection="1">
      <alignment horizontal="center"/>
      <protection locked="0"/>
    </xf>
    <xf numFmtId="0" fontId="3" fillId="3" borderId="122" xfId="0" applyFont="1" applyFill="1" applyBorder="1" applyAlignment="1">
      <alignment vertical="center" wrapText="1"/>
    </xf>
    <xf numFmtId="0" fontId="3" fillId="3" borderId="122" xfId="0" applyFont="1" applyFill="1" applyBorder="1" applyAlignment="1">
      <alignment horizontal="center" vertical="center" wrapText="1"/>
    </xf>
    <xf numFmtId="4" fontId="3" fillId="5" borderId="10" xfId="1" applyNumberFormat="1" applyFont="1" applyFill="1" applyBorder="1" applyAlignment="1" applyProtection="1">
      <alignment horizontal="center" vertical="center"/>
      <protection hidden="1"/>
    </xf>
    <xf numFmtId="0" fontId="4" fillId="4" borderId="11" xfId="0" applyFont="1" applyFill="1" applyBorder="1" applyAlignment="1">
      <alignment vertical="center" wrapText="1"/>
    </xf>
    <xf numFmtId="164" fontId="3" fillId="5" borderId="12" xfId="1" applyFont="1" applyFill="1" applyBorder="1" applyAlignment="1" applyProtection="1">
      <alignment horizontal="center" vertical="center"/>
      <protection hidden="1"/>
    </xf>
    <xf numFmtId="0" fontId="3" fillId="8" borderId="51" xfId="0" applyFont="1" applyFill="1" applyBorder="1" applyAlignment="1">
      <alignment horizontal="right" wrapText="1"/>
    </xf>
    <xf numFmtId="165" fontId="66" fillId="5" borderId="5" xfId="5" applyNumberFormat="1" applyFont="1" applyFill="1" applyBorder="1" applyAlignment="1" applyProtection="1">
      <alignment horizontal="center" vertical="center"/>
      <protection locked="0"/>
    </xf>
    <xf numFmtId="165" fontId="66" fillId="5" borderId="10" xfId="5" applyNumberFormat="1" applyFont="1" applyFill="1" applyBorder="1" applyAlignment="1" applyProtection="1">
      <alignment horizontal="center" vertical="center"/>
      <protection locked="0"/>
    </xf>
    <xf numFmtId="0" fontId="5" fillId="7" borderId="49" xfId="0" applyFont="1" applyFill="1" applyBorder="1" applyAlignment="1" applyProtection="1">
      <alignment horizontal="right"/>
      <protection locked="0"/>
    </xf>
    <xf numFmtId="0" fontId="5" fillId="7" borderId="56" xfId="0" applyFont="1" applyFill="1" applyBorder="1" applyAlignment="1" applyProtection="1">
      <alignment horizontal="right"/>
      <protection locked="0"/>
    </xf>
    <xf numFmtId="0" fontId="5" fillId="7" borderId="19" xfId="0" applyFont="1" applyFill="1" applyBorder="1" applyAlignment="1" applyProtection="1">
      <alignment horizontal="right"/>
      <protection locked="0"/>
    </xf>
    <xf numFmtId="0" fontId="5" fillId="0" borderId="74" xfId="0" applyFont="1" applyBorder="1" applyAlignment="1" applyProtection="1">
      <alignment horizontal="right"/>
      <protection locked="0"/>
    </xf>
    <xf numFmtId="164" fontId="5" fillId="12" borderId="49" xfId="1" applyFont="1" applyFill="1" applyBorder="1" applyAlignment="1" applyProtection="1">
      <alignment horizontal="right" vertical="top"/>
      <protection locked="0"/>
    </xf>
    <xf numFmtId="165" fontId="5" fillId="7" borderId="49" xfId="1" applyNumberFormat="1" applyFont="1" applyFill="1" applyBorder="1" applyAlignment="1" applyProtection="1">
      <alignment horizontal="right"/>
      <protection locked="0"/>
    </xf>
    <xf numFmtId="0" fontId="30" fillId="29" borderId="0" xfId="0" applyFont="1" applyFill="1"/>
    <xf numFmtId="0" fontId="15" fillId="0" borderId="0" xfId="5"/>
    <xf numFmtId="0" fontId="15" fillId="0" borderId="0" xfId="5" applyFill="1" applyBorder="1" applyAlignment="1" applyProtection="1">
      <alignment horizontal="center"/>
    </xf>
    <xf numFmtId="0" fontId="15" fillId="0" borderId="0" xfId="5" applyAlignment="1">
      <alignment vertical="center"/>
    </xf>
    <xf numFmtId="0" fontId="23" fillId="0" borderId="74" xfId="6" applyFont="1" applyBorder="1" applyAlignment="1">
      <alignment horizontal="center"/>
    </xf>
    <xf numFmtId="2" fontId="6" fillId="0" borderId="55" xfId="6" applyNumberFormat="1" applyFont="1" applyBorder="1" applyAlignment="1">
      <alignment wrapText="1"/>
    </xf>
    <xf numFmtId="0" fontId="23" fillId="0" borderId="19" xfId="6" applyFont="1" applyBorder="1" applyAlignment="1">
      <alignment horizontal="center"/>
    </xf>
    <xf numFmtId="2" fontId="6" fillId="0" borderId="55" xfId="6" applyNumberFormat="1" applyFont="1" applyBorder="1" applyAlignment="1">
      <alignment vertical="center" wrapText="1"/>
    </xf>
    <xf numFmtId="2" fontId="6" fillId="0" borderId="55" xfId="6" applyNumberFormat="1" applyFont="1" applyBorder="1" applyAlignment="1">
      <alignment horizontal="left" wrapText="1"/>
    </xf>
    <xf numFmtId="0" fontId="23" fillId="0" borderId="75" xfId="6" applyFont="1" applyBorder="1" applyAlignment="1">
      <alignment horizontal="center"/>
    </xf>
    <xf numFmtId="2" fontId="24" fillId="23" borderId="55" xfId="6" applyNumberFormat="1" applyFont="1" applyFill="1" applyBorder="1" applyAlignment="1">
      <alignment wrapText="1"/>
    </xf>
    <xf numFmtId="2" fontId="24" fillId="15" borderId="55" xfId="6" applyNumberFormat="1" applyFont="1" applyFill="1" applyBorder="1" applyAlignment="1">
      <alignment wrapText="1"/>
    </xf>
    <xf numFmtId="2" fontId="6" fillId="15" borderId="55" xfId="6" applyNumberFormat="1" applyFont="1" applyFill="1" applyBorder="1" applyAlignment="1">
      <alignment wrapText="1"/>
    </xf>
    <xf numFmtId="2" fontId="23" fillId="15" borderId="55" xfId="6" applyNumberFormat="1" applyFont="1" applyFill="1" applyBorder="1" applyAlignment="1">
      <alignment horizontal="left" wrapText="1"/>
    </xf>
    <xf numFmtId="2" fontId="6" fillId="23" borderId="55" xfId="6" applyNumberFormat="1" applyFont="1" applyFill="1" applyBorder="1" applyAlignment="1">
      <alignment wrapText="1"/>
    </xf>
    <xf numFmtId="0" fontId="6" fillId="0" borderId="55" xfId="6" applyFont="1" applyBorder="1" applyAlignment="1">
      <alignment wrapText="1"/>
    </xf>
    <xf numFmtId="0" fontId="23" fillId="15" borderId="55" xfId="6" applyFont="1" applyFill="1" applyBorder="1" applyAlignment="1">
      <alignment wrapText="1"/>
    </xf>
    <xf numFmtId="0" fontId="24" fillId="15" borderId="55" xfId="6" applyFont="1" applyFill="1" applyBorder="1" applyAlignment="1">
      <alignment wrapText="1"/>
    </xf>
    <xf numFmtId="0" fontId="6" fillId="0" borderId="55" xfId="6" applyFont="1" applyBorder="1" applyAlignment="1">
      <alignment horizontal="left" wrapText="1"/>
    </xf>
    <xf numFmtId="0" fontId="23" fillId="24" borderId="55" xfId="6" applyFont="1" applyFill="1" applyBorder="1" applyAlignment="1">
      <alignment wrapText="1"/>
    </xf>
    <xf numFmtId="0" fontId="6" fillId="15" borderId="55" xfId="6" applyFont="1" applyFill="1" applyBorder="1" applyAlignment="1">
      <alignment wrapText="1"/>
    </xf>
    <xf numFmtId="0" fontId="23" fillId="25" borderId="55" xfId="6" applyFont="1" applyFill="1" applyBorder="1" applyAlignment="1">
      <alignment wrapText="1"/>
    </xf>
    <xf numFmtId="0" fontId="6" fillId="15" borderId="55" xfId="6" applyFont="1" applyFill="1" applyBorder="1" applyAlignment="1">
      <alignment horizontal="left" wrapText="1"/>
    </xf>
    <xf numFmtId="0" fontId="6" fillId="23" borderId="55" xfId="6" applyFont="1" applyFill="1" applyBorder="1" applyAlignment="1">
      <alignment horizontal="left" wrapText="1"/>
    </xf>
    <xf numFmtId="0" fontId="23" fillId="24" borderId="55" xfId="6" applyFont="1" applyFill="1" applyBorder="1" applyAlignment="1">
      <alignment horizontal="left" wrapText="1"/>
    </xf>
    <xf numFmtId="0" fontId="6" fillId="24" borderId="55" xfId="6" applyFont="1" applyFill="1" applyBorder="1" applyAlignment="1">
      <alignment horizontal="left" wrapText="1"/>
    </xf>
    <xf numFmtId="0" fontId="6" fillId="24" borderId="55" xfId="6" applyFont="1" applyFill="1" applyBorder="1" applyAlignment="1">
      <alignment wrapText="1"/>
    </xf>
    <xf numFmtId="9" fontId="5" fillId="7" borderId="49" xfId="1" applyNumberFormat="1" applyFont="1" applyFill="1" applyBorder="1" applyAlignment="1" applyProtection="1">
      <alignment horizontal="center" vertical="top"/>
      <protection locked="0"/>
    </xf>
    <xf numFmtId="0" fontId="5" fillId="0" borderId="19" xfId="0" applyFont="1" applyBorder="1"/>
    <xf numFmtId="0" fontId="79" fillId="6" borderId="19" xfId="0" applyFont="1" applyFill="1" applyBorder="1"/>
    <xf numFmtId="0" fontId="3" fillId="11" borderId="42" xfId="2" applyFont="1" applyFill="1" applyBorder="1" applyAlignment="1">
      <alignment vertical="center" wrapText="1"/>
    </xf>
    <xf numFmtId="0" fontId="3" fillId="11" borderId="21" xfId="2" applyFont="1" applyFill="1" applyBorder="1" applyAlignment="1">
      <alignment vertical="center" wrapText="1"/>
    </xf>
    <xf numFmtId="0" fontId="3" fillId="11" borderId="46" xfId="2" applyFont="1" applyFill="1" applyBorder="1" applyAlignment="1">
      <alignment horizontal="left" vertical="center" wrapText="1"/>
    </xf>
    <xf numFmtId="0" fontId="3" fillId="11" borderId="19" xfId="2" applyFont="1" applyFill="1" applyBorder="1" applyAlignment="1">
      <alignment horizontal="center" vertical="center" wrapText="1"/>
    </xf>
    <xf numFmtId="17" fontId="12" fillId="7" borderId="21" xfId="2" applyNumberFormat="1" applyFont="1" applyFill="1" applyBorder="1" applyAlignment="1" applyProtection="1">
      <alignment horizontal="left" vertical="center" wrapText="1"/>
      <protection locked="0"/>
    </xf>
    <xf numFmtId="0" fontId="5" fillId="7" borderId="19" xfId="0" applyFont="1" applyFill="1" applyBorder="1" applyAlignment="1" applyProtection="1">
      <alignment horizontal="center" vertical="center"/>
      <protection locked="0"/>
    </xf>
    <xf numFmtId="0" fontId="5" fillId="7" borderId="45" xfId="0" applyFont="1" applyFill="1" applyBorder="1" applyAlignment="1" applyProtection="1">
      <alignment horizontal="center" vertical="center"/>
      <protection locked="0"/>
    </xf>
    <xf numFmtId="0" fontId="3" fillId="11" borderId="34" xfId="2" applyFont="1" applyFill="1" applyBorder="1" applyAlignment="1">
      <alignment vertical="center" wrapText="1"/>
    </xf>
    <xf numFmtId="17" fontId="12" fillId="7" borderId="32" xfId="2" applyNumberFormat="1" applyFont="1" applyFill="1" applyBorder="1" applyAlignment="1" applyProtection="1">
      <alignment horizontal="left" vertical="center" wrapText="1"/>
      <protection locked="0"/>
    </xf>
    <xf numFmtId="164" fontId="3" fillId="5" borderId="12" xfId="1" applyFont="1" applyFill="1" applyBorder="1" applyAlignment="1" applyProtection="1">
      <alignment horizontal="center" vertical="center" wrapText="1"/>
      <protection hidden="1"/>
    </xf>
    <xf numFmtId="0" fontId="3" fillId="11" borderId="46" xfId="2" applyFont="1" applyFill="1" applyBorder="1" applyAlignment="1">
      <alignment vertical="center" wrapText="1"/>
    </xf>
    <xf numFmtId="0" fontId="14" fillId="0" borderId="0" xfId="0" applyFont="1" applyProtection="1">
      <protection locked="0"/>
    </xf>
    <xf numFmtId="167" fontId="12" fillId="15" borderId="49" xfId="1" applyNumberFormat="1" applyFont="1" applyFill="1" applyBorder="1" applyAlignment="1" applyProtection="1">
      <alignment horizontal="center" vertical="top"/>
      <protection locked="0"/>
    </xf>
    <xf numFmtId="9" fontId="12" fillId="18" borderId="49" xfId="1" applyNumberFormat="1" applyFont="1" applyFill="1" applyBorder="1" applyAlignment="1" applyProtection="1">
      <alignment horizontal="right" vertical="top"/>
      <protection locked="0"/>
    </xf>
    <xf numFmtId="167" fontId="12" fillId="18" borderId="49" xfId="1" applyNumberFormat="1" applyFont="1" applyFill="1" applyBorder="1" applyAlignment="1" applyProtection="1">
      <alignment horizontal="right" vertical="top" wrapText="1"/>
      <protection locked="0"/>
    </xf>
    <xf numFmtId="0" fontId="72" fillId="0" borderId="0" xfId="0" applyFont="1" applyAlignment="1" applyProtection="1">
      <alignment wrapText="1"/>
      <protection locked="0"/>
    </xf>
    <xf numFmtId="0" fontId="72" fillId="0" borderId="0" xfId="0" applyFont="1" applyProtection="1">
      <protection locked="0"/>
    </xf>
    <xf numFmtId="167" fontId="12" fillId="18" borderId="56" xfId="1" applyNumberFormat="1" applyFont="1" applyFill="1" applyBorder="1" applyAlignment="1" applyProtection="1">
      <alignment horizontal="right" vertical="top"/>
      <protection locked="0"/>
    </xf>
    <xf numFmtId="0" fontId="80" fillId="0" borderId="0" xfId="0" applyFont="1" applyProtection="1">
      <protection locked="0"/>
    </xf>
    <xf numFmtId="0" fontId="83" fillId="0" borderId="0" xfId="4" applyFont="1" applyAlignment="1" applyProtection="1">
      <alignment horizontal="center" vertical="center"/>
      <protection locked="0"/>
    </xf>
    <xf numFmtId="0" fontId="82" fillId="0" borderId="0" xfId="4" applyFont="1" applyAlignment="1" applyProtection="1">
      <alignment horizontal="center" vertical="center"/>
      <protection locked="0"/>
    </xf>
    <xf numFmtId="0" fontId="83" fillId="0" borderId="0" xfId="4" applyFont="1" applyAlignment="1" applyProtection="1">
      <alignment vertical="top"/>
      <protection locked="0"/>
    </xf>
    <xf numFmtId="167" fontId="5" fillId="0" borderId="49" xfId="1" applyNumberFormat="1" applyFont="1" applyFill="1" applyBorder="1" applyAlignment="1" applyProtection="1">
      <alignment horizontal="right" vertical="top"/>
      <protection locked="0"/>
    </xf>
    <xf numFmtId="182" fontId="5" fillId="20" borderId="49" xfId="1" applyNumberFormat="1" applyFont="1" applyFill="1" applyBorder="1" applyAlignment="1" applyProtection="1">
      <alignment horizontal="right" vertical="top"/>
      <protection locked="0"/>
    </xf>
    <xf numFmtId="167" fontId="12" fillId="0" borderId="49" xfId="1" applyNumberFormat="1" applyFont="1" applyFill="1" applyBorder="1" applyAlignment="1" applyProtection="1">
      <alignment horizontal="right" vertical="top"/>
      <protection locked="0"/>
    </xf>
    <xf numFmtId="9" fontId="5" fillId="17" borderId="49" xfId="3" applyFont="1" applyFill="1" applyBorder="1" applyAlignment="1" applyProtection="1">
      <alignment horizontal="right" vertical="top"/>
      <protection locked="0"/>
    </xf>
    <xf numFmtId="10" fontId="5" fillId="21" borderId="49" xfId="4" applyNumberFormat="1" applyFont="1" applyFill="1" applyBorder="1" applyAlignment="1" applyProtection="1">
      <alignment horizontal="right" vertical="top"/>
      <protection locked="0"/>
    </xf>
    <xf numFmtId="0" fontId="12" fillId="0" borderId="0" xfId="0" applyFont="1" applyAlignment="1" applyProtection="1">
      <alignment horizontal="left"/>
      <protection locked="0"/>
    </xf>
    <xf numFmtId="0" fontId="5" fillId="0" borderId="0" xfId="0" applyFont="1" applyAlignment="1" applyProtection="1">
      <alignment horizontal="left"/>
      <protection locked="0"/>
    </xf>
    <xf numFmtId="0" fontId="14" fillId="0" borderId="0" xfId="0" applyFont="1" applyAlignment="1" applyProtection="1">
      <alignment horizontal="right"/>
      <protection locked="0"/>
    </xf>
    <xf numFmtId="0" fontId="5" fillId="0" borderId="0" xfId="0" applyFont="1" applyProtection="1">
      <protection locked="0"/>
    </xf>
    <xf numFmtId="2" fontId="14" fillId="0" borderId="0" xfId="0" applyNumberFormat="1" applyFont="1" applyAlignment="1" applyProtection="1">
      <alignment horizontal="right"/>
      <protection locked="0"/>
    </xf>
    <xf numFmtId="2" fontId="14" fillId="0" borderId="0" xfId="1" applyNumberFormat="1" applyFont="1" applyBorder="1" applyAlignment="1" applyProtection="1">
      <alignment horizontal="right"/>
      <protection locked="0"/>
    </xf>
    <xf numFmtId="0" fontId="84" fillId="46" borderId="49" xfId="0" applyFont="1" applyFill="1" applyBorder="1" applyAlignment="1" applyProtection="1">
      <alignment vertical="center" wrapText="1"/>
      <protection locked="0"/>
    </xf>
    <xf numFmtId="0" fontId="85" fillId="0" borderId="49" xfId="0" applyFont="1" applyBorder="1" applyAlignment="1" applyProtection="1">
      <alignment horizontal="center" vertical="center" wrapText="1"/>
      <protection locked="0"/>
    </xf>
    <xf numFmtId="0" fontId="14" fillId="46" borderId="55" xfId="0" applyFont="1" applyFill="1" applyBorder="1" applyProtection="1">
      <protection locked="0"/>
    </xf>
    <xf numFmtId="0" fontId="14" fillId="46" borderId="139" xfId="0" applyFont="1" applyFill="1" applyBorder="1" applyProtection="1">
      <protection locked="0"/>
    </xf>
    <xf numFmtId="0" fontId="14" fillId="46" borderId="56" xfId="0" applyFont="1" applyFill="1" applyBorder="1" applyProtection="1">
      <protection locked="0"/>
    </xf>
    <xf numFmtId="0" fontId="10" fillId="0" borderId="0" xfId="0" applyFont="1" applyAlignment="1">
      <alignment horizontal="center" vertical="center" wrapText="1"/>
    </xf>
    <xf numFmtId="0" fontId="10" fillId="0" borderId="0" xfId="0" applyFont="1" applyAlignment="1">
      <alignment vertical="center" wrapText="1"/>
    </xf>
    <xf numFmtId="0" fontId="3" fillId="6" borderId="19" xfId="0" applyFont="1" applyFill="1" applyBorder="1" applyAlignment="1">
      <alignment horizontal="center" vertical="center" wrapText="1"/>
    </xf>
    <xf numFmtId="0" fontId="3" fillId="6" borderId="19" xfId="0" applyFont="1" applyFill="1" applyBorder="1" applyAlignment="1">
      <alignment vertical="center" wrapText="1"/>
    </xf>
    <xf numFmtId="0" fontId="10" fillId="0" borderId="19" xfId="0" applyFont="1" applyBorder="1" applyAlignment="1">
      <alignment horizontal="center" vertical="center" wrapText="1"/>
    </xf>
    <xf numFmtId="0" fontId="10" fillId="0" borderId="19" xfId="0" applyFont="1" applyBorder="1" applyAlignment="1">
      <alignment vertical="center" wrapText="1"/>
    </xf>
    <xf numFmtId="0" fontId="15" fillId="0" borderId="0" xfId="5" applyProtection="1"/>
    <xf numFmtId="165" fontId="3" fillId="5" borderId="10" xfId="1" applyNumberFormat="1" applyFont="1" applyFill="1" applyBorder="1" applyAlignment="1" applyProtection="1">
      <alignment horizontal="right"/>
    </xf>
    <xf numFmtId="166" fontId="3" fillId="5" borderId="10" xfId="1" applyNumberFormat="1" applyFont="1" applyFill="1" applyBorder="1" applyAlignment="1" applyProtection="1">
      <alignment horizontal="right"/>
    </xf>
    <xf numFmtId="9" fontId="3" fillId="5" borderId="13" xfId="1" applyNumberFormat="1" applyFont="1" applyFill="1" applyBorder="1" applyAlignment="1" applyProtection="1">
      <alignment horizontal="right"/>
    </xf>
    <xf numFmtId="2" fontId="3" fillId="5" borderId="13" xfId="1" applyNumberFormat="1" applyFont="1" applyFill="1" applyBorder="1" applyAlignment="1" applyProtection="1">
      <alignment horizontal="right"/>
    </xf>
    <xf numFmtId="9" fontId="0" fillId="39" borderId="0" xfId="0" applyNumberFormat="1" applyFill="1"/>
    <xf numFmtId="165" fontId="3" fillId="0" borderId="0" xfId="1" applyNumberFormat="1" applyFont="1" applyFill="1" applyBorder="1" applyAlignment="1" applyProtection="1">
      <alignment horizontal="right"/>
    </xf>
    <xf numFmtId="180" fontId="0" fillId="33" borderId="0" xfId="0" applyNumberFormat="1" applyFill="1"/>
    <xf numFmtId="10" fontId="3" fillId="0" borderId="0" xfId="3" applyNumberFormat="1" applyFont="1" applyFill="1" applyBorder="1" applyAlignment="1" applyProtection="1">
      <alignment horizontal="right"/>
    </xf>
    <xf numFmtId="9" fontId="3" fillId="5" borderId="10" xfId="1" applyNumberFormat="1" applyFont="1" applyFill="1" applyBorder="1" applyAlignment="1" applyProtection="1">
      <alignment horizontal="right"/>
    </xf>
    <xf numFmtId="43" fontId="0" fillId="0" borderId="0" xfId="0" applyNumberFormat="1"/>
    <xf numFmtId="9" fontId="3" fillId="0" borderId="0" xfId="1" applyNumberFormat="1" applyFont="1" applyFill="1" applyBorder="1" applyAlignment="1" applyProtection="1">
      <alignment horizontal="right"/>
    </xf>
    <xf numFmtId="165" fontId="3" fillId="10" borderId="10" xfId="1" applyNumberFormat="1" applyFont="1" applyFill="1" applyBorder="1" applyAlignment="1" applyProtection="1">
      <alignment horizontal="right"/>
    </xf>
    <xf numFmtId="165" fontId="0" fillId="0" borderId="0" xfId="0" applyNumberFormat="1"/>
    <xf numFmtId="8" fontId="0" fillId="0" borderId="0" xfId="0" applyNumberFormat="1"/>
    <xf numFmtId="3" fontId="3" fillId="5" borderId="10" xfId="1" applyNumberFormat="1" applyFont="1" applyFill="1" applyBorder="1" applyAlignment="1" applyProtection="1">
      <alignment horizontal="right"/>
    </xf>
    <xf numFmtId="9" fontId="3" fillId="5" borderId="10" xfId="3" applyFont="1" applyFill="1" applyBorder="1" applyAlignment="1" applyProtection="1">
      <alignment horizontal="right"/>
    </xf>
    <xf numFmtId="2" fontId="3" fillId="5" borderId="10" xfId="1" applyNumberFormat="1" applyFont="1" applyFill="1" applyBorder="1" applyAlignment="1" applyProtection="1">
      <alignment horizontal="right"/>
    </xf>
    <xf numFmtId="9" fontId="0" fillId="33" borderId="0" xfId="0" applyNumberFormat="1" applyFill="1"/>
    <xf numFmtId="165" fontId="3" fillId="5" borderId="13" xfId="1" applyNumberFormat="1" applyFont="1" applyFill="1" applyBorder="1" applyAlignment="1" applyProtection="1">
      <alignment horizontal="right"/>
    </xf>
    <xf numFmtId="165" fontId="3" fillId="10" borderId="13" xfId="1" applyNumberFormat="1" applyFont="1" applyFill="1" applyBorder="1" applyAlignment="1" applyProtection="1">
      <alignment horizontal="right"/>
    </xf>
    <xf numFmtId="0" fontId="41" fillId="0" borderId="0" xfId="0" applyFont="1"/>
    <xf numFmtId="0" fontId="17" fillId="7" borderId="5" xfId="0" applyFont="1" applyFill="1" applyBorder="1" applyAlignment="1" applyProtection="1">
      <alignment horizontal="center"/>
      <protection locked="0"/>
    </xf>
    <xf numFmtId="0" fontId="3" fillId="3" borderId="2" xfId="0" applyFont="1" applyFill="1" applyBorder="1" applyAlignment="1">
      <alignment horizontal="left"/>
    </xf>
    <xf numFmtId="0" fontId="3" fillId="3" borderId="3" xfId="0" applyFont="1" applyFill="1" applyBorder="1" applyAlignment="1">
      <alignment horizontal="left"/>
    </xf>
    <xf numFmtId="164" fontId="17" fillId="7" borderId="19" xfId="1" applyFont="1" applyFill="1" applyBorder="1" applyAlignment="1" applyProtection="1">
      <alignment horizontal="center" vertical="center" wrapText="1"/>
      <protection locked="0"/>
    </xf>
    <xf numFmtId="167" fontId="12" fillId="19" borderId="19" xfId="1" applyNumberFormat="1" applyFont="1" applyFill="1" applyBorder="1" applyAlignment="1" applyProtection="1">
      <alignment horizontal="center" vertical="top"/>
      <protection locked="0"/>
    </xf>
    <xf numFmtId="0" fontId="14" fillId="0" borderId="0" xfId="0" applyFont="1" applyAlignment="1" applyProtection="1">
      <alignment horizontal="center"/>
      <protection locked="0"/>
    </xf>
    <xf numFmtId="0" fontId="14" fillId="0" borderId="0" xfId="0" applyFont="1" applyAlignment="1" applyProtection="1">
      <alignment horizontal="left"/>
      <protection locked="0"/>
    </xf>
    <xf numFmtId="14" fontId="23" fillId="7" borderId="49" xfId="6" applyNumberFormat="1" applyFont="1" applyFill="1" applyBorder="1" applyAlignment="1" applyProtection="1">
      <alignment horizontal="center"/>
      <protection locked="0"/>
    </xf>
    <xf numFmtId="4" fontId="6" fillId="7" borderId="49" xfId="8" applyNumberFormat="1" applyFont="1" applyFill="1" applyBorder="1" applyAlignment="1" applyProtection="1">
      <protection locked="0"/>
    </xf>
    <xf numFmtId="4" fontId="6" fillId="7" borderId="49" xfId="7" applyNumberFormat="1" applyFont="1" applyFill="1" applyBorder="1" applyAlignment="1" applyProtection="1">
      <protection locked="0"/>
    </xf>
    <xf numFmtId="4" fontId="6" fillId="7" borderId="19" xfId="7" applyNumberFormat="1" applyFont="1" applyFill="1" applyBorder="1" applyAlignment="1" applyProtection="1">
      <alignment horizontal="right"/>
      <protection locked="0"/>
    </xf>
    <xf numFmtId="2" fontId="6" fillId="7" borderId="19" xfId="7" applyNumberFormat="1" applyFont="1" applyFill="1" applyBorder="1" applyAlignment="1" applyProtection="1">
      <alignment horizontal="right"/>
      <protection locked="0"/>
    </xf>
    <xf numFmtId="2" fontId="6" fillId="7" borderId="19" xfId="8" applyNumberFormat="1" applyFont="1" applyFill="1" applyBorder="1" applyAlignment="1" applyProtection="1">
      <alignment horizontal="right"/>
      <protection locked="0"/>
    </xf>
    <xf numFmtId="4" fontId="6" fillId="7" borderId="19" xfId="8" applyNumberFormat="1" applyFont="1" applyFill="1" applyBorder="1" applyAlignment="1" applyProtection="1">
      <protection locked="0"/>
    </xf>
    <xf numFmtId="4" fontId="6" fillId="7" borderId="19" xfId="7" applyNumberFormat="1" applyFont="1" applyFill="1" applyBorder="1" applyAlignment="1" applyProtection="1">
      <protection locked="0"/>
    </xf>
    <xf numFmtId="2" fontId="6" fillId="7" borderId="49" xfId="7" applyNumberFormat="1" applyFont="1" applyFill="1" applyBorder="1" applyAlignment="1" applyProtection="1">
      <alignment horizontal="right"/>
      <protection locked="0"/>
    </xf>
    <xf numFmtId="2" fontId="6" fillId="7" borderId="49" xfId="8" applyNumberFormat="1" applyFont="1" applyFill="1" applyBorder="1" applyAlignment="1" applyProtection="1">
      <alignment horizontal="right"/>
      <protection locked="0"/>
    </xf>
    <xf numFmtId="0" fontId="85" fillId="7" borderId="49" xfId="0" applyFont="1" applyFill="1" applyBorder="1" applyAlignment="1" applyProtection="1">
      <alignment horizontal="center" vertical="center" wrapText="1"/>
      <protection locked="0"/>
    </xf>
    <xf numFmtId="185" fontId="85" fillId="7" borderId="49" xfId="0" applyNumberFormat="1" applyFont="1" applyFill="1" applyBorder="1" applyAlignment="1" applyProtection="1">
      <alignment horizontal="center" vertical="center" wrapText="1"/>
      <protection locked="0"/>
    </xf>
    <xf numFmtId="3" fontId="85" fillId="7" borderId="49" xfId="0" applyNumberFormat="1" applyFont="1" applyFill="1" applyBorder="1" applyAlignment="1" applyProtection="1">
      <alignment horizontal="center" vertical="center" wrapText="1"/>
      <protection locked="0"/>
    </xf>
    <xf numFmtId="0" fontId="85" fillId="7" borderId="49" xfId="0" applyFont="1" applyFill="1" applyBorder="1" applyAlignment="1" applyProtection="1">
      <alignment horizontal="center" vertical="center"/>
      <protection locked="0"/>
    </xf>
    <xf numFmtId="185" fontId="85" fillId="7" borderId="49" xfId="0" applyNumberFormat="1" applyFont="1" applyFill="1" applyBorder="1" applyAlignment="1" applyProtection="1">
      <alignment horizontal="center"/>
      <protection locked="0"/>
    </xf>
    <xf numFmtId="3" fontId="85" fillId="7" borderId="49" xfId="0" applyNumberFormat="1" applyFont="1" applyFill="1" applyBorder="1" applyAlignment="1" applyProtection="1">
      <alignment horizontal="center"/>
      <protection locked="0"/>
    </xf>
    <xf numFmtId="0" fontId="14" fillId="7" borderId="19" xfId="0" applyFont="1" applyFill="1" applyBorder="1" applyProtection="1">
      <protection locked="0"/>
    </xf>
    <xf numFmtId="0" fontId="89" fillId="0" borderId="0" xfId="5" applyFont="1" applyFill="1" applyBorder="1" applyAlignment="1" applyProtection="1">
      <alignment horizontal="center"/>
    </xf>
    <xf numFmtId="0" fontId="21" fillId="0" borderId="0" xfId="6" applyFont="1" applyProtection="1">
      <protection locked="0"/>
    </xf>
    <xf numFmtId="0" fontId="15" fillId="0" borderId="0" xfId="5" applyFill="1" applyBorder="1" applyAlignment="1" applyProtection="1">
      <alignment horizontal="center"/>
      <protection locked="0"/>
    </xf>
    <xf numFmtId="0" fontId="23" fillId="0" borderId="0" xfId="6" applyFont="1" applyAlignment="1" applyProtection="1">
      <alignment horizontal="left"/>
      <protection locked="0"/>
    </xf>
    <xf numFmtId="2" fontId="6" fillId="7" borderId="19" xfId="6" applyNumberFormat="1" applyFont="1" applyFill="1" applyBorder="1" applyAlignment="1" applyProtection="1">
      <alignment horizontal="right"/>
      <protection locked="0"/>
    </xf>
    <xf numFmtId="0" fontId="6" fillId="0" borderId="0" xfId="6" applyFont="1" applyAlignment="1" applyProtection="1">
      <alignment horizontal="left"/>
      <protection locked="0"/>
    </xf>
    <xf numFmtId="2" fontId="6" fillId="7" borderId="59" xfId="6" applyNumberFormat="1" applyFont="1" applyFill="1" applyBorder="1" applyAlignment="1" applyProtection="1">
      <alignment horizontal="right"/>
      <protection locked="0"/>
    </xf>
    <xf numFmtId="2" fontId="6" fillId="7" borderId="88" xfId="6" applyNumberFormat="1" applyFont="1" applyFill="1" applyBorder="1" applyAlignment="1" applyProtection="1">
      <alignment horizontal="right"/>
      <protection locked="0"/>
    </xf>
    <xf numFmtId="2" fontId="23" fillId="15" borderId="49" xfId="6" applyNumberFormat="1" applyFont="1" applyFill="1" applyBorder="1" applyAlignment="1" applyProtection="1">
      <alignment wrapText="1"/>
      <protection locked="0"/>
    </xf>
    <xf numFmtId="2" fontId="23" fillId="15" borderId="74" xfId="7" applyNumberFormat="1" applyFont="1" applyFill="1" applyBorder="1" applyAlignment="1" applyProtection="1">
      <alignment horizontal="right"/>
      <protection locked="0"/>
    </xf>
    <xf numFmtId="2" fontId="23" fillId="15" borderId="49" xfId="7" applyNumberFormat="1" applyFont="1" applyFill="1" applyBorder="1" applyAlignment="1" applyProtection="1">
      <alignment horizontal="right"/>
      <protection locked="0"/>
    </xf>
    <xf numFmtId="4" fontId="23" fillId="15" borderId="49" xfId="7" applyNumberFormat="1" applyFont="1" applyFill="1" applyBorder="1" applyAlignment="1" applyProtection="1">
      <protection locked="0"/>
    </xf>
    <xf numFmtId="0" fontId="6" fillId="0" borderId="0" xfId="6" applyFont="1" applyProtection="1">
      <protection locked="0"/>
    </xf>
    <xf numFmtId="169" fontId="25" fillId="0" borderId="0" xfId="6" applyNumberFormat="1" applyFont="1" applyProtection="1">
      <protection locked="0"/>
    </xf>
    <xf numFmtId="2" fontId="21" fillId="0" borderId="0" xfId="6" applyNumberFormat="1" applyFont="1" applyProtection="1">
      <protection locked="0"/>
    </xf>
    <xf numFmtId="2" fontId="23" fillId="15" borderId="49" xfId="6" applyNumberFormat="1" applyFont="1" applyFill="1" applyBorder="1" applyProtection="1">
      <protection locked="0"/>
    </xf>
    <xf numFmtId="4" fontId="23" fillId="15" borderId="49" xfId="6" applyNumberFormat="1" applyFont="1" applyFill="1" applyBorder="1" applyProtection="1">
      <protection locked="0"/>
    </xf>
    <xf numFmtId="4" fontId="23" fillId="0" borderId="49" xfId="7" applyNumberFormat="1" applyFont="1" applyFill="1" applyBorder="1" applyAlignment="1" applyProtection="1">
      <protection locked="0"/>
    </xf>
    <xf numFmtId="4" fontId="23" fillId="15" borderId="49" xfId="6" applyNumberFormat="1" applyFont="1" applyFill="1" applyBorder="1" applyAlignment="1" applyProtection="1">
      <alignment horizontal="right"/>
      <protection locked="0"/>
    </xf>
    <xf numFmtId="4" fontId="23" fillId="15" borderId="124" xfId="6" applyNumberFormat="1" applyFont="1" applyFill="1" applyBorder="1" applyAlignment="1" applyProtection="1">
      <alignment horizontal="right"/>
      <protection locked="0"/>
    </xf>
    <xf numFmtId="4" fontId="23" fillId="0" borderId="124" xfId="7" applyNumberFormat="1" applyFont="1" applyFill="1" applyBorder="1" applyAlignment="1" applyProtection="1">
      <protection locked="0"/>
    </xf>
    <xf numFmtId="4" fontId="23" fillId="15" borderId="124" xfId="6" applyNumberFormat="1" applyFont="1" applyFill="1" applyBorder="1" applyProtection="1">
      <protection locked="0"/>
    </xf>
    <xf numFmtId="2" fontId="23" fillId="0" borderId="57" xfId="7" applyNumberFormat="1" applyFont="1" applyFill="1" applyBorder="1" applyAlignment="1" applyProtection="1">
      <alignment horizontal="right"/>
      <protection locked="0"/>
    </xf>
    <xf numFmtId="170" fontId="21" fillId="0" borderId="0" xfId="6" applyNumberFormat="1" applyFont="1" applyProtection="1">
      <protection locked="0"/>
    </xf>
    <xf numFmtId="2" fontId="6" fillId="23" borderId="49" xfId="6" applyNumberFormat="1" applyFont="1" applyFill="1" applyBorder="1" applyProtection="1">
      <protection locked="0"/>
    </xf>
    <xf numFmtId="4" fontId="6" fillId="23" borderId="49" xfId="6" applyNumberFormat="1" applyFont="1" applyFill="1" applyBorder="1" applyProtection="1">
      <protection locked="0"/>
    </xf>
    <xf numFmtId="4" fontId="6" fillId="23" borderId="49" xfId="7" applyNumberFormat="1" applyFont="1" applyFill="1" applyBorder="1" applyAlignment="1" applyProtection="1">
      <protection locked="0"/>
    </xf>
    <xf numFmtId="4" fontId="6" fillId="23" borderId="49" xfId="6" applyNumberFormat="1" applyFont="1" applyFill="1" applyBorder="1" applyAlignment="1" applyProtection="1">
      <alignment horizontal="right"/>
      <protection locked="0"/>
    </xf>
    <xf numFmtId="0" fontId="23" fillId="0" borderId="0" xfId="6" applyFont="1" applyProtection="1">
      <protection locked="0"/>
    </xf>
    <xf numFmtId="0" fontId="26" fillId="0" borderId="0" xfId="6" applyFont="1" applyProtection="1">
      <protection locked="0"/>
    </xf>
    <xf numFmtId="0" fontId="27" fillId="0" borderId="0" xfId="6" applyFont="1" applyProtection="1">
      <protection locked="0"/>
    </xf>
    <xf numFmtId="4" fontId="21" fillId="0" borderId="0" xfId="6" applyNumberFormat="1" applyFont="1" applyProtection="1">
      <protection locked="0"/>
    </xf>
    <xf numFmtId="0" fontId="28" fillId="0" borderId="0" xfId="6" applyFont="1" applyProtection="1">
      <protection locked="0"/>
    </xf>
    <xf numFmtId="0" fontId="6" fillId="0" borderId="49" xfId="6" applyFont="1" applyBorder="1" applyProtection="1">
      <protection locked="0"/>
    </xf>
    <xf numFmtId="4" fontId="6" fillId="0" borderId="49" xfId="6" applyNumberFormat="1" applyFont="1" applyBorder="1" applyProtection="1">
      <protection locked="0"/>
    </xf>
    <xf numFmtId="168" fontId="6" fillId="0" borderId="49" xfId="7" applyFont="1" applyFill="1" applyBorder="1" applyAlignment="1" applyProtection="1">
      <protection locked="0"/>
    </xf>
    <xf numFmtId="168" fontId="6" fillId="0" borderId="49" xfId="7" applyFont="1" applyFill="1" applyBorder="1" applyAlignment="1" applyProtection="1">
      <alignment horizontal="center"/>
      <protection locked="0"/>
    </xf>
    <xf numFmtId="168" fontId="6" fillId="0" borderId="58" xfId="7" applyFont="1" applyFill="1" applyBorder="1" applyAlignment="1" applyProtection="1">
      <protection locked="0"/>
    </xf>
    <xf numFmtId="168" fontId="6" fillId="0" borderId="57" xfId="7" applyFont="1" applyFill="1" applyBorder="1" applyAlignment="1" applyProtection="1">
      <protection locked="0"/>
    </xf>
    <xf numFmtId="168" fontId="6" fillId="12" borderId="49" xfId="7" applyFont="1" applyFill="1" applyBorder="1" applyAlignment="1" applyProtection="1">
      <alignment horizontal="center"/>
      <protection locked="0"/>
    </xf>
    <xf numFmtId="168" fontId="23" fillId="0" borderId="49" xfId="7" applyFont="1" applyFill="1" applyBorder="1" applyAlignment="1" applyProtection="1">
      <protection locked="0"/>
    </xf>
    <xf numFmtId="168" fontId="23" fillId="0" borderId="49" xfId="7" applyFont="1" applyFill="1" applyBorder="1" applyAlignment="1" applyProtection="1">
      <alignment wrapText="1"/>
      <protection locked="0"/>
    </xf>
    <xf numFmtId="168" fontId="23" fillId="0" borderId="49" xfId="7" applyFont="1" applyFill="1" applyBorder="1" applyAlignment="1" applyProtection="1">
      <alignment horizontal="center"/>
      <protection locked="0"/>
    </xf>
    <xf numFmtId="168" fontId="23" fillId="12" borderId="49" xfId="7" applyFont="1" applyFill="1" applyBorder="1" applyAlignment="1" applyProtection="1">
      <alignment horizontal="center"/>
      <protection locked="0"/>
    </xf>
    <xf numFmtId="0" fontId="23" fillId="0" borderId="0" xfId="6" applyFont="1" applyAlignment="1" applyProtection="1">
      <alignment horizontal="center"/>
      <protection locked="0"/>
    </xf>
    <xf numFmtId="2" fontId="23" fillId="15" borderId="49" xfId="7" applyNumberFormat="1" applyFont="1" applyFill="1" applyBorder="1" applyAlignment="1" applyProtection="1">
      <alignment horizontal="center"/>
      <protection locked="0"/>
    </xf>
    <xf numFmtId="2" fontId="23" fillId="15" borderId="49" xfId="6" applyNumberFormat="1" applyFont="1" applyFill="1" applyBorder="1" applyAlignment="1" applyProtection="1">
      <alignment horizontal="right"/>
      <protection locked="0"/>
    </xf>
    <xf numFmtId="2" fontId="23" fillId="0" borderId="49" xfId="7" applyNumberFormat="1" applyFont="1" applyFill="1" applyBorder="1" applyAlignment="1" applyProtection="1">
      <alignment horizontal="right"/>
      <protection locked="0"/>
    </xf>
    <xf numFmtId="2" fontId="6" fillId="23" borderId="49" xfId="6" applyNumberFormat="1" applyFont="1" applyFill="1" applyBorder="1" applyAlignment="1" applyProtection="1">
      <alignment horizontal="center"/>
      <protection locked="0"/>
    </xf>
    <xf numFmtId="2" fontId="6" fillId="23" borderId="49" xfId="7" applyNumberFormat="1" applyFont="1" applyFill="1" applyBorder="1" applyAlignment="1" applyProtection="1">
      <alignment horizontal="center"/>
      <protection locked="0"/>
    </xf>
    <xf numFmtId="168" fontId="6" fillId="12" borderId="49" xfId="7" applyFont="1" applyFill="1" applyBorder="1" applyAlignment="1" applyProtection="1">
      <protection locked="0"/>
    </xf>
    <xf numFmtId="168" fontId="23" fillId="12" borderId="49" xfId="7" applyFont="1" applyFill="1" applyBorder="1" applyAlignment="1" applyProtection="1">
      <protection locked="0"/>
    </xf>
    <xf numFmtId="0" fontId="22" fillId="15" borderId="49" xfId="6" applyFont="1" applyFill="1" applyBorder="1" applyAlignment="1" applyProtection="1">
      <alignment horizontal="center"/>
      <protection hidden="1"/>
    </xf>
    <xf numFmtId="0" fontId="23" fillId="15" borderId="49" xfId="7" applyNumberFormat="1" applyFont="1" applyFill="1" applyBorder="1" applyAlignment="1" applyProtection="1">
      <alignment horizontal="right" vertical="center" wrapText="1"/>
    </xf>
    <xf numFmtId="0" fontId="23" fillId="15" borderId="57" xfId="7" applyNumberFormat="1" applyFont="1" applyFill="1" applyBorder="1" applyAlignment="1" applyProtection="1">
      <alignment horizontal="right" vertical="center" wrapText="1"/>
    </xf>
    <xf numFmtId="0" fontId="23" fillId="0" borderId="56" xfId="6" applyFont="1" applyBorder="1" applyAlignment="1">
      <alignment horizontal="center"/>
    </xf>
    <xf numFmtId="4" fontId="23" fillId="15" borderId="49" xfId="7" applyNumberFormat="1" applyFont="1" applyFill="1" applyBorder="1" applyAlignment="1" applyProtection="1">
      <alignment vertical="center" wrapText="1"/>
    </xf>
    <xf numFmtId="4" fontId="22" fillId="15" borderId="74" xfId="6" applyNumberFormat="1" applyFont="1" applyFill="1" applyBorder="1"/>
    <xf numFmtId="0" fontId="15" fillId="0" borderId="0" xfId="5" quotePrefix="1" applyAlignment="1" applyProtection="1">
      <alignment vertical="center"/>
      <protection locked="0"/>
    </xf>
    <xf numFmtId="0" fontId="14" fillId="0" borderId="0" xfId="0" applyFont="1" applyAlignment="1" applyProtection="1">
      <alignment vertical="center"/>
      <protection locked="0"/>
    </xf>
    <xf numFmtId="0" fontId="14" fillId="0" borderId="0" xfId="0" applyFont="1" applyAlignment="1" applyProtection="1">
      <alignment vertical="center" wrapText="1"/>
      <protection locked="0"/>
    </xf>
    <xf numFmtId="0" fontId="3" fillId="11" borderId="47" xfId="2" applyFont="1" applyFill="1" applyBorder="1" applyAlignment="1" applyProtection="1">
      <alignment horizontal="left" vertical="center" wrapText="1"/>
      <protection locked="0"/>
    </xf>
    <xf numFmtId="0" fontId="14" fillId="38" borderId="0" xfId="0" applyFont="1" applyFill="1" applyAlignment="1" applyProtection="1">
      <alignment vertical="center"/>
      <protection locked="0"/>
    </xf>
    <xf numFmtId="0" fontId="13" fillId="38" borderId="0" xfId="2" applyFont="1" applyFill="1" applyAlignment="1" applyProtection="1">
      <alignment horizontal="left" vertical="center" wrapText="1"/>
      <protection locked="0"/>
    </xf>
    <xf numFmtId="165" fontId="16" fillId="38" borderId="0" xfId="1" applyNumberFormat="1" applyFont="1" applyFill="1" applyBorder="1" applyAlignment="1" applyProtection="1">
      <alignment horizontal="center" vertical="center" wrapText="1"/>
      <protection locked="0"/>
    </xf>
    <xf numFmtId="0" fontId="80" fillId="13" borderId="0" xfId="0" applyFont="1" applyFill="1" applyAlignment="1" applyProtection="1">
      <alignment vertical="center"/>
      <protection locked="0"/>
    </xf>
    <xf numFmtId="0" fontId="14" fillId="0" borderId="0" xfId="0" applyFont="1" applyAlignment="1" applyProtection="1">
      <alignment horizontal="left" vertical="center"/>
      <protection locked="0"/>
    </xf>
    <xf numFmtId="0" fontId="14" fillId="0" borderId="6" xfId="0" applyFont="1" applyBorder="1" applyAlignment="1" applyProtection="1">
      <alignment horizontal="center" vertical="center"/>
      <protection locked="0"/>
    </xf>
    <xf numFmtId="0" fontId="14" fillId="0" borderId="1" xfId="0" applyFont="1" applyBorder="1" applyAlignment="1" applyProtection="1">
      <alignment horizontal="center" vertical="center"/>
      <protection locked="0"/>
    </xf>
    <xf numFmtId="0" fontId="14" fillId="0" borderId="39" xfId="0" applyFont="1" applyBorder="1" applyAlignment="1" applyProtection="1">
      <alignment horizontal="center" vertical="center"/>
      <protection locked="0"/>
    </xf>
    <xf numFmtId="0" fontId="14" fillId="7" borderId="21" xfId="0" applyFont="1" applyFill="1" applyBorder="1" applyAlignment="1" applyProtection="1">
      <alignment horizontal="center" vertical="center"/>
      <protection locked="0"/>
    </xf>
    <xf numFmtId="0" fontId="14" fillId="7" borderId="19" xfId="0" applyFont="1" applyFill="1" applyBorder="1" applyAlignment="1" applyProtection="1">
      <alignment horizontal="center" vertical="center"/>
      <protection locked="0"/>
    </xf>
    <xf numFmtId="0" fontId="14" fillId="7" borderId="45" xfId="0" applyFont="1" applyFill="1" applyBorder="1" applyAlignment="1" applyProtection="1">
      <alignment horizontal="center" vertical="center"/>
      <protection locked="0"/>
    </xf>
    <xf numFmtId="0" fontId="14" fillId="0" borderId="0" xfId="0" applyFont="1" applyAlignment="1" applyProtection="1">
      <alignment horizontal="center" vertical="center"/>
      <protection locked="0"/>
    </xf>
    <xf numFmtId="0" fontId="15" fillId="0" borderId="0" xfId="5" quotePrefix="1" applyAlignment="1" applyProtection="1">
      <alignment vertical="center"/>
    </xf>
    <xf numFmtId="0" fontId="17" fillId="7" borderId="19" xfId="2" applyFont="1" applyFill="1" applyBorder="1" applyAlignment="1">
      <alignment horizontal="center" vertical="center" wrapText="1"/>
    </xf>
    <xf numFmtId="0" fontId="3" fillId="6" borderId="19" xfId="2" applyFont="1" applyFill="1" applyBorder="1" applyAlignment="1">
      <alignment horizontal="center" vertical="center" wrapText="1"/>
    </xf>
    <xf numFmtId="0" fontId="3" fillId="6" borderId="25" xfId="2" applyFont="1" applyFill="1" applyBorder="1" applyAlignment="1">
      <alignment horizontal="center" vertical="center" wrapText="1"/>
    </xf>
    <xf numFmtId="0" fontId="72" fillId="33" borderId="0" xfId="0" applyFont="1" applyFill="1" applyAlignment="1">
      <alignment vertical="center"/>
    </xf>
    <xf numFmtId="0" fontId="80" fillId="13" borderId="0" xfId="0" applyFont="1" applyFill="1" applyAlignment="1">
      <alignment vertical="center"/>
    </xf>
    <xf numFmtId="0" fontId="14" fillId="36" borderId="21" xfId="0" applyFont="1" applyFill="1" applyBorder="1" applyAlignment="1">
      <alignment horizontal="center" vertical="center"/>
    </xf>
    <xf numFmtId="0" fontId="14" fillId="36" borderId="19" xfId="0" applyFont="1" applyFill="1" applyBorder="1" applyAlignment="1">
      <alignment horizontal="center" vertical="center"/>
    </xf>
    <xf numFmtId="0" fontId="14" fillId="36" borderId="45" xfId="0" applyFont="1" applyFill="1" applyBorder="1" applyAlignment="1">
      <alignment horizontal="center" vertical="center"/>
    </xf>
    <xf numFmtId="0" fontId="80" fillId="9" borderId="92" xfId="0" applyFont="1" applyFill="1" applyBorder="1" applyAlignment="1">
      <alignment vertical="center"/>
    </xf>
    <xf numFmtId="0" fontId="58" fillId="38" borderId="0" xfId="9" applyFont="1" applyFill="1" applyProtection="1">
      <protection locked="0"/>
    </xf>
    <xf numFmtId="0" fontId="15" fillId="0" borderId="0" xfId="5" applyFill="1" applyBorder="1" applyAlignment="1" applyProtection="1">
      <alignment horizontal="left"/>
      <protection locked="0"/>
    </xf>
    <xf numFmtId="0" fontId="9" fillId="38" borderId="0" xfId="9" applyFont="1" applyFill="1" applyProtection="1">
      <protection locked="0"/>
    </xf>
    <xf numFmtId="0" fontId="41" fillId="38" borderId="0" xfId="9" applyFont="1" applyFill="1" applyProtection="1">
      <protection locked="0"/>
    </xf>
    <xf numFmtId="0" fontId="9" fillId="38" borderId="80" xfId="9" applyFont="1" applyFill="1" applyBorder="1" applyProtection="1">
      <protection locked="0"/>
    </xf>
    <xf numFmtId="0" fontId="58" fillId="38" borderId="0" xfId="9" applyFont="1" applyFill="1" applyAlignment="1" applyProtection="1">
      <alignment vertical="center"/>
      <protection locked="0"/>
    </xf>
    <xf numFmtId="0" fontId="9" fillId="38" borderId="0" xfId="9" applyFont="1" applyFill="1" applyAlignment="1" applyProtection="1">
      <alignment vertical="center"/>
      <protection locked="0"/>
    </xf>
    <xf numFmtId="0" fontId="9" fillId="38" borderId="80" xfId="9" applyFont="1" applyFill="1" applyBorder="1" applyAlignment="1" applyProtection="1">
      <alignment vertical="center"/>
      <protection locked="0"/>
    </xf>
    <xf numFmtId="0" fontId="62" fillId="38" borderId="0" xfId="9" applyFont="1" applyFill="1" applyProtection="1">
      <protection locked="0"/>
    </xf>
    <xf numFmtId="0" fontId="63" fillId="38" borderId="0" xfId="9" applyFont="1" applyFill="1" applyProtection="1">
      <protection locked="0"/>
    </xf>
    <xf numFmtId="0" fontId="63" fillId="38" borderId="80" xfId="9" applyFont="1" applyFill="1" applyBorder="1" applyProtection="1">
      <protection locked="0"/>
    </xf>
    <xf numFmtId="0" fontId="58" fillId="38" borderId="112" xfId="9" applyFont="1" applyFill="1" applyBorder="1" applyProtection="1">
      <protection locked="0"/>
    </xf>
    <xf numFmtId="0" fontId="9" fillId="7" borderId="19" xfId="9" applyFont="1" applyFill="1" applyBorder="1" applyAlignment="1" applyProtection="1">
      <alignment vertical="center"/>
      <protection locked="0"/>
    </xf>
    <xf numFmtId="0" fontId="9" fillId="7" borderId="59" xfId="9" applyFont="1" applyFill="1" applyBorder="1" applyAlignment="1" applyProtection="1">
      <alignment vertical="center"/>
      <protection locked="0"/>
    </xf>
    <xf numFmtId="0" fontId="9" fillId="7" borderId="88" xfId="9" applyFont="1" applyFill="1" applyBorder="1" applyAlignment="1" applyProtection="1">
      <alignment vertical="center"/>
      <protection locked="0"/>
    </xf>
    <xf numFmtId="3" fontId="9" fillId="7" borderId="59" xfId="9" applyNumberFormat="1" applyFont="1" applyFill="1" applyBorder="1" applyAlignment="1" applyProtection="1">
      <alignment vertical="center"/>
      <protection locked="0"/>
    </xf>
    <xf numFmtId="3" fontId="9" fillId="7" borderId="88" xfId="9" applyNumberFormat="1" applyFont="1" applyFill="1" applyBorder="1" applyAlignment="1" applyProtection="1">
      <alignment vertical="center"/>
      <protection locked="0"/>
    </xf>
    <xf numFmtId="3" fontId="64" fillId="7" borderId="0" xfId="9" applyNumberFormat="1" applyFont="1" applyFill="1" applyAlignment="1" applyProtection="1">
      <alignment vertical="center"/>
      <protection locked="0"/>
    </xf>
    <xf numFmtId="14" fontId="9" fillId="7" borderId="59" xfId="9" applyNumberFormat="1" applyFont="1" applyFill="1" applyBorder="1" applyAlignment="1" applyProtection="1">
      <alignment vertical="center"/>
      <protection locked="0"/>
    </xf>
    <xf numFmtId="1" fontId="9" fillId="43" borderId="88" xfId="9" applyNumberFormat="1" applyFont="1" applyFill="1" applyBorder="1" applyAlignment="1" applyProtection="1">
      <alignment vertical="center"/>
      <protection locked="0"/>
    </xf>
    <xf numFmtId="0" fontId="9" fillId="7" borderId="59" xfId="9" applyFont="1" applyFill="1" applyBorder="1" applyAlignment="1" applyProtection="1">
      <alignment horizontal="center" vertical="center"/>
      <protection locked="0"/>
    </xf>
    <xf numFmtId="0" fontId="9" fillId="43" borderId="88" xfId="9" applyFont="1" applyFill="1" applyBorder="1" applyAlignment="1" applyProtection="1">
      <alignment vertical="center"/>
      <protection locked="0"/>
    </xf>
    <xf numFmtId="178" fontId="9" fillId="43" borderId="88" xfId="9" applyNumberFormat="1" applyFont="1" applyFill="1" applyBorder="1" applyAlignment="1" applyProtection="1">
      <alignment vertical="center"/>
      <protection locked="0"/>
    </xf>
    <xf numFmtId="178" fontId="9" fillId="7" borderId="88" xfId="9" applyNumberFormat="1" applyFont="1" applyFill="1" applyBorder="1" applyAlignment="1" applyProtection="1">
      <alignment vertical="center"/>
      <protection locked="0"/>
    </xf>
    <xf numFmtId="3" fontId="9" fillId="43" borderId="88" xfId="9" applyNumberFormat="1" applyFont="1" applyFill="1" applyBorder="1" applyAlignment="1" applyProtection="1">
      <alignment vertical="center"/>
      <protection locked="0"/>
    </xf>
    <xf numFmtId="0" fontId="9" fillId="7" borderId="130" xfId="9" applyFont="1" applyFill="1" applyBorder="1" applyAlignment="1" applyProtection="1">
      <alignment vertical="center"/>
      <protection locked="0"/>
    </xf>
    <xf numFmtId="0" fontId="9" fillId="7" borderId="131" xfId="9" applyFont="1" applyFill="1" applyBorder="1" applyAlignment="1" applyProtection="1">
      <alignment vertical="center"/>
      <protection locked="0"/>
    </xf>
    <xf numFmtId="0" fontId="9" fillId="7" borderId="132" xfId="9" applyFont="1" applyFill="1" applyBorder="1" applyAlignment="1" applyProtection="1">
      <alignment vertical="center"/>
      <protection locked="0"/>
    </xf>
    <xf numFmtId="3" fontId="9" fillId="7" borderId="132" xfId="9" applyNumberFormat="1" applyFont="1" applyFill="1" applyBorder="1" applyAlignment="1" applyProtection="1">
      <alignment vertical="center"/>
      <protection locked="0"/>
    </xf>
    <xf numFmtId="3" fontId="64" fillId="7" borderId="125" xfId="9" applyNumberFormat="1" applyFont="1" applyFill="1" applyBorder="1" applyAlignment="1" applyProtection="1">
      <alignment vertical="center"/>
      <protection locked="0"/>
    </xf>
    <xf numFmtId="14" fontId="9" fillId="7" borderId="132" xfId="9" applyNumberFormat="1" applyFont="1" applyFill="1" applyBorder="1" applyAlignment="1" applyProtection="1">
      <alignment vertical="center"/>
      <protection locked="0"/>
    </xf>
    <xf numFmtId="1" fontId="9" fillId="43" borderId="132" xfId="9" applyNumberFormat="1" applyFont="1" applyFill="1" applyBorder="1" applyAlignment="1" applyProtection="1">
      <alignment vertical="center"/>
      <protection locked="0"/>
    </xf>
    <xf numFmtId="0" fontId="9" fillId="7" borderId="132" xfId="9" applyFont="1" applyFill="1" applyBorder="1" applyAlignment="1" applyProtection="1">
      <alignment horizontal="center" vertical="center"/>
      <protection locked="0"/>
    </xf>
    <xf numFmtId="0" fontId="9" fillId="43" borderId="132" xfId="9" applyFont="1" applyFill="1" applyBorder="1" applyAlignment="1" applyProtection="1">
      <alignment vertical="center"/>
      <protection locked="0"/>
    </xf>
    <xf numFmtId="178" fontId="9" fillId="43" borderId="132" xfId="9" applyNumberFormat="1" applyFont="1" applyFill="1" applyBorder="1" applyAlignment="1" applyProtection="1">
      <alignment vertical="center"/>
      <protection locked="0"/>
    </xf>
    <xf numFmtId="178" fontId="9" fillId="7" borderId="132" xfId="9" applyNumberFormat="1" applyFont="1" applyFill="1" applyBorder="1" applyAlignment="1" applyProtection="1">
      <alignment vertical="center"/>
      <protection locked="0"/>
    </xf>
    <xf numFmtId="3" fontId="9" fillId="43" borderId="132" xfId="9" applyNumberFormat="1" applyFont="1" applyFill="1" applyBorder="1" applyAlignment="1" applyProtection="1">
      <alignment vertical="center"/>
      <protection locked="0"/>
    </xf>
    <xf numFmtId="0" fontId="9" fillId="7" borderId="133" xfId="9" applyFont="1" applyFill="1" applyBorder="1" applyAlignment="1" applyProtection="1">
      <alignment vertical="center"/>
      <protection locked="0"/>
    </xf>
    <xf numFmtId="0" fontId="0" fillId="35" borderId="127" xfId="0" applyFill="1" applyBorder="1" applyAlignment="1" applyProtection="1">
      <alignment vertical="center"/>
      <protection locked="0"/>
    </xf>
    <xf numFmtId="3" fontId="0" fillId="35" borderId="127" xfId="0" applyNumberFormat="1" applyFill="1" applyBorder="1" applyAlignment="1" applyProtection="1">
      <alignment vertical="center"/>
      <protection locked="0"/>
    </xf>
    <xf numFmtId="17" fontId="11" fillId="41" borderId="118" xfId="9" applyNumberFormat="1" applyFont="1" applyFill="1" applyBorder="1" applyAlignment="1">
      <alignment horizontal="center" vertical="center" wrapText="1"/>
    </xf>
    <xf numFmtId="0" fontId="11" fillId="41" borderId="60" xfId="9" applyFont="1" applyFill="1" applyBorder="1" applyAlignment="1">
      <alignment horizontal="center" vertical="center" wrapText="1"/>
    </xf>
    <xf numFmtId="0" fontId="11" fillId="41" borderId="91" xfId="9" applyFont="1" applyFill="1" applyBorder="1" applyAlignment="1">
      <alignment horizontal="center" vertical="center" wrapText="1"/>
    </xf>
    <xf numFmtId="17" fontId="11" fillId="41" borderId="118" xfId="9" applyNumberFormat="1" applyFont="1" applyFill="1" applyBorder="1" applyAlignment="1">
      <alignment horizontal="center" vertical="center"/>
    </xf>
    <xf numFmtId="0" fontId="11" fillId="41" borderId="60" xfId="9" applyFont="1" applyFill="1" applyBorder="1" applyAlignment="1">
      <alignment horizontal="center" vertical="center"/>
    </xf>
    <xf numFmtId="17" fontId="11" fillId="41" borderId="46" xfId="9" applyNumberFormat="1" applyFont="1" applyFill="1" applyBorder="1" applyAlignment="1">
      <alignment horizontal="center" vertical="center"/>
    </xf>
    <xf numFmtId="0" fontId="11" fillId="41" borderId="91" xfId="9" applyFont="1" applyFill="1" applyBorder="1" applyAlignment="1">
      <alignment horizontal="center" vertical="center"/>
    </xf>
    <xf numFmtId="0" fontId="9" fillId="38" borderId="80" xfId="9" applyFont="1" applyFill="1" applyBorder="1"/>
    <xf numFmtId="0" fontId="0" fillId="35" borderId="126" xfId="0" applyFill="1" applyBorder="1" applyAlignment="1">
      <alignment vertical="center"/>
    </xf>
    <xf numFmtId="0" fontId="0" fillId="0" borderId="0" xfId="0" applyProtection="1">
      <protection locked="0"/>
    </xf>
    <xf numFmtId="0" fontId="0" fillId="7" borderId="19" xfId="0" applyFill="1" applyBorder="1" applyAlignment="1" applyProtection="1">
      <alignment horizontal="center"/>
      <protection locked="0"/>
    </xf>
    <xf numFmtId="0" fontId="0" fillId="7" borderId="19" xfId="0" applyFill="1" applyBorder="1" applyProtection="1">
      <protection locked="0"/>
    </xf>
    <xf numFmtId="0" fontId="11" fillId="0" borderId="19" xfId="0" applyFont="1" applyBorder="1" applyAlignment="1" applyProtection="1">
      <alignment horizontal="center"/>
      <protection locked="0"/>
    </xf>
    <xf numFmtId="0" fontId="0" fillId="0" borderId="0" xfId="0" applyAlignment="1" applyProtection="1">
      <alignment horizontal="center"/>
      <protection locked="0"/>
    </xf>
    <xf numFmtId="0" fontId="88" fillId="6" borderId="19" xfId="0" applyFont="1" applyFill="1" applyBorder="1" applyAlignment="1">
      <alignment horizontal="center"/>
    </xf>
    <xf numFmtId="0" fontId="11" fillId="0" borderId="19" xfId="0" applyFont="1" applyBorder="1"/>
    <xf numFmtId="167" fontId="12" fillId="18" borderId="49" xfId="1" applyNumberFormat="1" applyFont="1" applyFill="1" applyBorder="1" applyAlignment="1" applyProtection="1">
      <alignment horizontal="right" vertical="top"/>
    </xf>
    <xf numFmtId="9" fontId="12" fillId="18" borderId="49" xfId="1" applyNumberFormat="1" applyFont="1" applyFill="1" applyBorder="1" applyAlignment="1" applyProtection="1">
      <alignment horizontal="right" vertical="top"/>
    </xf>
    <xf numFmtId="167" fontId="12" fillId="18" borderId="49" xfId="1" applyNumberFormat="1" applyFont="1" applyFill="1" applyBorder="1" applyAlignment="1" applyProtection="1">
      <alignment horizontal="right" vertical="top" wrapText="1"/>
    </xf>
    <xf numFmtId="184" fontId="82" fillId="45" borderId="137" xfId="27" applyNumberFormat="1" applyFont="1" applyFill="1" applyBorder="1" applyAlignment="1" applyProtection="1">
      <alignment horizontal="center" vertical="center"/>
    </xf>
    <xf numFmtId="9" fontId="82" fillId="45" borderId="137" xfId="27" applyNumberFormat="1" applyFont="1" applyFill="1" applyBorder="1" applyAlignment="1" applyProtection="1">
      <alignment horizontal="center" vertical="center"/>
    </xf>
    <xf numFmtId="184" fontId="82" fillId="45" borderId="137" xfId="27" applyNumberFormat="1" applyFont="1" applyFill="1" applyBorder="1" applyAlignment="1" applyProtection="1">
      <alignment horizontal="center" vertical="center" wrapText="1"/>
    </xf>
    <xf numFmtId="0" fontId="14" fillId="28" borderId="0" xfId="0" applyFont="1" applyFill="1"/>
    <xf numFmtId="167" fontId="12" fillId="15" borderId="55" xfId="1" applyNumberFormat="1" applyFont="1" applyFill="1" applyBorder="1" applyAlignment="1" applyProtection="1">
      <alignment horizontal="left" vertical="top"/>
    </xf>
    <xf numFmtId="0" fontId="5" fillId="0" borderId="49" xfId="0" applyFont="1" applyBorder="1" applyAlignment="1">
      <alignment horizontal="left" wrapText="1"/>
    </xf>
    <xf numFmtId="1" fontId="5" fillId="7" borderId="49" xfId="0" applyNumberFormat="1" applyFont="1" applyFill="1" applyBorder="1" applyAlignment="1">
      <alignment horizontal="left" wrapText="1"/>
    </xf>
    <xf numFmtId="167" fontId="5" fillId="0" borderId="49" xfId="0" applyNumberFormat="1" applyFont="1" applyBorder="1" applyAlignment="1">
      <alignment horizontal="left"/>
    </xf>
    <xf numFmtId="184" fontId="82" fillId="45" borderId="137" xfId="27" applyNumberFormat="1" applyFont="1" applyFill="1" applyBorder="1" applyAlignment="1" applyProtection="1">
      <alignment vertical="center" wrapText="1"/>
    </xf>
    <xf numFmtId="184" fontId="83" fillId="0" borderId="137" xfId="27" applyNumberFormat="1" applyFont="1" applyBorder="1" applyAlignment="1" applyProtection="1">
      <alignment vertical="top"/>
    </xf>
    <xf numFmtId="167" fontId="12" fillId="15" borderId="49" xfId="1" applyNumberFormat="1" applyFont="1" applyFill="1" applyBorder="1" applyAlignment="1" applyProtection="1">
      <alignment horizontal="left" vertical="top"/>
    </xf>
    <xf numFmtId="167" fontId="5" fillId="0" borderId="49" xfId="1" applyNumberFormat="1" applyFont="1" applyFill="1" applyBorder="1" applyAlignment="1" applyProtection="1">
      <alignment horizontal="left" vertical="top"/>
    </xf>
    <xf numFmtId="167" fontId="15" fillId="0" borderId="49" xfId="5" applyNumberFormat="1" applyFill="1" applyBorder="1" applyAlignment="1" applyProtection="1">
      <alignment horizontal="left" vertical="top"/>
    </xf>
    <xf numFmtId="167" fontId="5" fillId="0" borderId="49" xfId="1" applyNumberFormat="1" applyFont="1" applyFill="1" applyBorder="1" applyAlignment="1" applyProtection="1">
      <alignment horizontal="left" vertical="top" wrapText="1"/>
    </xf>
    <xf numFmtId="164" fontId="5" fillId="0" borderId="49" xfId="1" applyFont="1" applyFill="1" applyBorder="1" applyAlignment="1" applyProtection="1">
      <alignment horizontal="left" vertical="top"/>
    </xf>
    <xf numFmtId="0" fontId="12" fillId="0" borderId="124" xfId="0" applyFont="1" applyBorder="1" applyAlignment="1">
      <alignment horizontal="left"/>
    </xf>
    <xf numFmtId="0" fontId="12" fillId="0" borderId="124" xfId="0" applyFont="1" applyBorder="1" applyAlignment="1">
      <alignment horizontal="right"/>
    </xf>
    <xf numFmtId="0" fontId="12" fillId="0" borderId="124" xfId="0" applyFont="1" applyBorder="1"/>
    <xf numFmtId="0" fontId="84" fillId="0" borderId="74" xfId="0" applyFont="1" applyBorder="1" applyAlignment="1">
      <alignment horizontal="center" vertical="center" textRotation="90" wrapText="1"/>
    </xf>
    <xf numFmtId="0" fontId="84" fillId="0" borderId="74" xfId="0" applyFont="1" applyBorder="1" applyAlignment="1">
      <alignment horizontal="center" vertical="center" wrapText="1"/>
    </xf>
    <xf numFmtId="0" fontId="12" fillId="0" borderId="49" xfId="0" applyFont="1" applyBorder="1" applyAlignment="1">
      <alignment horizontal="left"/>
    </xf>
    <xf numFmtId="0" fontId="12" fillId="0" borderId="49" xfId="0" applyFont="1" applyBorder="1"/>
    <xf numFmtId="0" fontId="84" fillId="46" borderId="49" xfId="0" applyFont="1" applyFill="1" applyBorder="1" applyAlignment="1">
      <alignment vertical="center" wrapText="1"/>
    </xf>
    <xf numFmtId="0" fontId="84" fillId="46" borderId="49" xfId="0" applyFont="1" applyFill="1" applyBorder="1" applyAlignment="1">
      <alignment horizontal="center" vertical="center" wrapText="1"/>
    </xf>
    <xf numFmtId="0" fontId="84" fillId="46" borderId="49" xfId="0" applyFont="1" applyFill="1" applyBorder="1" applyAlignment="1">
      <alignment horizontal="center" vertical="center"/>
    </xf>
    <xf numFmtId="0" fontId="85" fillId="0" borderId="49" xfId="0" applyFont="1" applyBorder="1" applyAlignment="1">
      <alignment vertical="center" wrapText="1"/>
    </xf>
    <xf numFmtId="0" fontId="84" fillId="46" borderId="49" xfId="0" applyFont="1" applyFill="1" applyBorder="1" applyAlignment="1">
      <alignment horizontal="center"/>
    </xf>
    <xf numFmtId="0" fontId="11" fillId="0" borderId="0" xfId="0" applyFont="1" applyProtection="1">
      <protection locked="0"/>
    </xf>
    <xf numFmtId="0" fontId="68" fillId="0" borderId="0" xfId="0" applyFont="1" applyProtection="1">
      <protection locked="0"/>
    </xf>
    <xf numFmtId="0" fontId="0" fillId="7" borderId="19" xfId="0" applyFill="1" applyBorder="1"/>
    <xf numFmtId="0" fontId="0" fillId="5" borderId="19" xfId="0" applyFill="1" applyBorder="1"/>
    <xf numFmtId="0" fontId="0" fillId="10" borderId="19" xfId="0" applyFill="1" applyBorder="1"/>
    <xf numFmtId="0" fontId="42" fillId="0" borderId="80" xfId="9" applyFont="1" applyBorder="1" applyAlignment="1" applyProtection="1">
      <alignment vertical="center"/>
      <protection locked="0"/>
    </xf>
    <xf numFmtId="0" fontId="42" fillId="0" borderId="81" xfId="9" applyFont="1" applyBorder="1" applyAlignment="1" applyProtection="1">
      <alignment vertical="center"/>
      <protection locked="0"/>
    </xf>
    <xf numFmtId="0" fontId="42" fillId="0" borderId="82" xfId="9" applyFont="1" applyBorder="1" applyAlignment="1" applyProtection="1">
      <alignment vertical="center"/>
      <protection locked="0"/>
    </xf>
    <xf numFmtId="0" fontId="42" fillId="0" borderId="83" xfId="9" applyFont="1" applyBorder="1" applyAlignment="1" applyProtection="1">
      <alignment vertical="center"/>
      <protection locked="0"/>
    </xf>
    <xf numFmtId="0" fontId="47" fillId="0" borderId="87" xfId="9" applyFont="1" applyBorder="1" applyAlignment="1" applyProtection="1">
      <alignment vertical="center"/>
      <protection locked="0"/>
    </xf>
    <xf numFmtId="0" fontId="42" fillId="0" borderId="87" xfId="9" applyFont="1" applyBorder="1" applyAlignment="1" applyProtection="1">
      <alignment vertical="center"/>
      <protection locked="0"/>
    </xf>
    <xf numFmtId="0" fontId="42" fillId="7" borderId="19" xfId="9" applyFont="1" applyFill="1" applyBorder="1" applyAlignment="1" applyProtection="1">
      <alignment vertical="center"/>
      <protection locked="0"/>
    </xf>
    <xf numFmtId="3" fontId="50" fillId="7" borderId="19" xfId="11" applyNumberFormat="1" applyFont="1" applyFill="1" applyBorder="1" applyAlignment="1" applyProtection="1">
      <alignment horizontal="right" vertical="center" wrapText="1"/>
      <protection locked="0"/>
    </xf>
    <xf numFmtId="174" fontId="1" fillId="7" borderId="19" xfId="3" applyNumberFormat="1" applyFill="1" applyBorder="1" applyAlignment="1" applyProtection="1">
      <alignment horizontal="right" vertical="center" wrapText="1"/>
      <protection locked="0"/>
    </xf>
    <xf numFmtId="174" fontId="1" fillId="7" borderId="45" xfId="3" applyNumberFormat="1" applyFill="1" applyBorder="1" applyAlignment="1" applyProtection="1">
      <alignment horizontal="right" vertical="center" wrapText="1"/>
      <protection locked="0"/>
    </xf>
    <xf numFmtId="175" fontId="50" fillId="7" borderId="19" xfId="11" applyNumberFormat="1" applyFont="1" applyFill="1" applyBorder="1" applyAlignment="1" applyProtection="1">
      <alignment horizontal="right" vertical="center" wrapText="1"/>
      <protection locked="0"/>
    </xf>
    <xf numFmtId="175" fontId="51" fillId="37" borderId="19" xfId="12" applyNumberFormat="1" applyFont="1" applyFill="1" applyBorder="1" applyAlignment="1" applyProtection="1">
      <alignment horizontal="right" vertical="center" wrapText="1"/>
      <protection locked="0"/>
    </xf>
    <xf numFmtId="3" fontId="50" fillId="7" borderId="19" xfId="12" applyNumberFormat="1" applyFont="1" applyFill="1" applyBorder="1" applyAlignment="1" applyProtection="1">
      <alignment horizontal="right" vertical="center" wrapText="1"/>
      <protection locked="0"/>
    </xf>
    <xf numFmtId="175" fontId="50" fillId="0" borderId="19" xfId="11" applyNumberFormat="1" applyFont="1" applyBorder="1" applyAlignment="1" applyProtection="1">
      <alignment horizontal="right" vertical="center" wrapText="1"/>
      <protection locked="0"/>
    </xf>
    <xf numFmtId="174" fontId="50" fillId="7" borderId="19" xfId="11" applyNumberFormat="1" applyFont="1" applyFill="1" applyBorder="1" applyAlignment="1" applyProtection="1">
      <alignment horizontal="right" vertical="center" wrapText="1"/>
      <protection locked="0"/>
    </xf>
    <xf numFmtId="174" fontId="50" fillId="0" borderId="19" xfId="11" applyNumberFormat="1" applyFont="1" applyBorder="1" applyAlignment="1" applyProtection="1">
      <alignment horizontal="right" vertical="center" wrapText="1"/>
      <protection locked="0"/>
    </xf>
    <xf numFmtId="0" fontId="42" fillId="0" borderId="93" xfId="9" applyFont="1" applyBorder="1" applyAlignment="1" applyProtection="1">
      <alignment vertical="center"/>
      <protection locked="0"/>
    </xf>
    <xf numFmtId="0" fontId="42" fillId="0" borderId="94" xfId="9" applyFont="1" applyBorder="1" applyAlignment="1" applyProtection="1">
      <alignment vertical="center"/>
      <protection locked="0"/>
    </xf>
    <xf numFmtId="0" fontId="42" fillId="0" borderId="95" xfId="9" applyFont="1" applyBorder="1" applyAlignment="1" applyProtection="1">
      <alignment vertical="center"/>
      <protection locked="0"/>
    </xf>
    <xf numFmtId="0" fontId="42" fillId="0" borderId="96" xfId="9" applyFont="1" applyBorder="1" applyAlignment="1" applyProtection="1">
      <alignment vertical="center"/>
      <protection locked="0"/>
    </xf>
    <xf numFmtId="0" fontId="42" fillId="0" borderId="97" xfId="9" applyFont="1" applyBorder="1" applyAlignment="1" applyProtection="1">
      <alignment vertical="center"/>
      <protection locked="0"/>
    </xf>
    <xf numFmtId="0" fontId="53" fillId="0" borderId="87" xfId="9" applyFont="1" applyBorder="1" applyAlignment="1" applyProtection="1">
      <alignment vertical="center"/>
      <protection locked="0"/>
    </xf>
    <xf numFmtId="22" fontId="53" fillId="0" borderId="87" xfId="9" applyNumberFormat="1" applyFont="1" applyBorder="1" applyAlignment="1" applyProtection="1">
      <alignment vertical="center"/>
      <protection locked="0"/>
    </xf>
    <xf numFmtId="14" fontId="53" fillId="0" borderId="87" xfId="9" applyNumberFormat="1" applyFont="1" applyBorder="1" applyAlignment="1" applyProtection="1">
      <alignment vertical="center"/>
      <protection locked="0"/>
    </xf>
    <xf numFmtId="0" fontId="53" fillId="0" borderId="80" xfId="9" applyFont="1" applyBorder="1" applyAlignment="1" applyProtection="1">
      <alignment vertical="center"/>
      <protection locked="0"/>
    </xf>
    <xf numFmtId="0" fontId="1" fillId="38" borderId="0" xfId="13" applyFill="1" applyProtection="1">
      <protection locked="0"/>
    </xf>
    <xf numFmtId="0" fontId="15" fillId="0" borderId="87" xfId="5" applyBorder="1" applyAlignment="1" applyProtection="1">
      <alignment vertical="center"/>
    </xf>
    <xf numFmtId="0" fontId="49" fillId="35" borderId="19" xfId="11" applyFont="1" applyFill="1" applyBorder="1" applyAlignment="1" applyProtection="1">
      <alignment horizontal="center" vertical="center" wrapText="1"/>
    </xf>
    <xf numFmtId="0" fontId="49" fillId="35" borderId="45" xfId="11" applyFont="1" applyFill="1" applyBorder="1" applyAlignment="1" applyProtection="1">
      <alignment horizontal="center" vertical="center" wrapText="1"/>
    </xf>
    <xf numFmtId="0" fontId="42" fillId="0" borderId="21" xfId="9" applyFont="1" applyBorder="1" applyAlignment="1">
      <alignment vertical="center"/>
    </xf>
    <xf numFmtId="0" fontId="42" fillId="0" borderId="19" xfId="9" applyFont="1" applyBorder="1" applyAlignment="1">
      <alignment vertical="center"/>
    </xf>
    <xf numFmtId="0" fontId="23" fillId="35" borderId="88" xfId="10" applyFont="1" applyFill="1" applyBorder="1" applyAlignment="1">
      <alignment horizontal="center" vertical="center"/>
    </xf>
    <xf numFmtId="0" fontId="23" fillId="35" borderId="47" xfId="10" applyFont="1" applyFill="1" applyBorder="1" applyAlignment="1">
      <alignment horizontal="center" vertical="center" wrapText="1"/>
    </xf>
    <xf numFmtId="174" fontId="1" fillId="7" borderId="45" xfId="3" applyNumberFormat="1" applyFill="1" applyBorder="1" applyAlignment="1" applyProtection="1">
      <alignment horizontal="right" vertical="center" wrapText="1"/>
      <protection hidden="1"/>
    </xf>
    <xf numFmtId="175" fontId="51" fillId="37" borderId="19" xfId="12" applyNumberFormat="1" applyFont="1" applyFill="1" applyBorder="1" applyAlignment="1" applyProtection="1">
      <alignment horizontal="right" vertical="center" wrapText="1"/>
      <protection hidden="1"/>
    </xf>
    <xf numFmtId="174" fontId="51" fillId="37" borderId="19" xfId="12" applyNumberFormat="1" applyFont="1" applyFill="1" applyBorder="1" applyAlignment="1" applyProtection="1">
      <alignment horizontal="right" vertical="center" wrapText="1"/>
      <protection hidden="1"/>
    </xf>
    <xf numFmtId="174" fontId="51" fillId="37" borderId="45" xfId="11" applyNumberFormat="1" applyFont="1" applyFill="1" applyBorder="1" applyAlignment="1" applyProtection="1">
      <alignment horizontal="right" vertical="center" wrapText="1"/>
      <protection hidden="1"/>
    </xf>
    <xf numFmtId="175" fontId="50" fillId="0" borderId="19" xfId="11" applyNumberFormat="1" applyFont="1" applyBorder="1" applyAlignment="1" applyProtection="1">
      <alignment horizontal="right" vertical="center" wrapText="1"/>
      <protection hidden="1"/>
    </xf>
    <xf numFmtId="174" fontId="1" fillId="7" borderId="19" xfId="3" applyNumberFormat="1" applyFill="1" applyBorder="1" applyAlignment="1" applyProtection="1">
      <alignment horizontal="right" vertical="center" wrapText="1"/>
      <protection hidden="1"/>
    </xf>
    <xf numFmtId="174" fontId="1" fillId="0" borderId="19" xfId="3" applyNumberFormat="1" applyBorder="1" applyAlignment="1" applyProtection="1">
      <alignment horizontal="right" vertical="center" wrapText="1"/>
      <protection hidden="1"/>
    </xf>
    <xf numFmtId="174" fontId="1" fillId="0" borderId="45" xfId="3" applyNumberFormat="1" applyBorder="1" applyAlignment="1" applyProtection="1">
      <alignment horizontal="right" vertical="center" wrapText="1"/>
      <protection hidden="1"/>
    </xf>
    <xf numFmtId="173" fontId="49" fillId="35" borderId="19" xfId="11" applyNumberFormat="1" applyFont="1" applyFill="1" applyBorder="1" applyAlignment="1" applyProtection="1">
      <alignment horizontal="center" vertical="center" wrapText="1"/>
      <protection hidden="1"/>
    </xf>
    <xf numFmtId="173" fontId="49" fillId="35" borderId="45" xfId="11" applyNumberFormat="1" applyFont="1" applyFill="1" applyBorder="1" applyAlignment="1" applyProtection="1">
      <alignment horizontal="center" vertical="center" wrapText="1"/>
      <protection hidden="1"/>
    </xf>
    <xf numFmtId="0" fontId="14" fillId="7" borderId="19" xfId="0" applyFont="1" applyFill="1" applyBorder="1" applyAlignment="1" applyProtection="1">
      <alignment horizontal="center"/>
      <protection locked="0"/>
    </xf>
    <xf numFmtId="0" fontId="81" fillId="6" borderId="19" xfId="0" applyFont="1" applyFill="1" applyBorder="1"/>
    <xf numFmtId="0" fontId="81" fillId="6" borderId="19" xfId="0" applyFont="1" applyFill="1" applyBorder="1" applyAlignment="1">
      <alignment horizontal="center"/>
    </xf>
    <xf numFmtId="0" fontId="14" fillId="0" borderId="19" xfId="0" applyFont="1" applyBorder="1"/>
    <xf numFmtId="0" fontId="71" fillId="0" borderId="0" xfId="0" applyFont="1" applyProtection="1">
      <protection locked="0"/>
    </xf>
    <xf numFmtId="0" fontId="71" fillId="0" borderId="21" xfId="0" applyFont="1" applyBorder="1" applyAlignment="1" applyProtection="1">
      <alignment horizontal="center"/>
      <protection locked="0"/>
    </xf>
    <xf numFmtId="0" fontId="71" fillId="0" borderId="21" xfId="0" applyFont="1" applyBorder="1" applyAlignment="1" applyProtection="1">
      <alignment horizontal="center"/>
      <protection hidden="1"/>
    </xf>
    <xf numFmtId="0" fontId="72" fillId="39" borderId="21" xfId="0" applyFont="1" applyFill="1" applyBorder="1" applyAlignment="1">
      <alignment horizontal="center"/>
    </xf>
    <xf numFmtId="0" fontId="72" fillId="39" borderId="45" xfId="0" applyFont="1" applyFill="1" applyBorder="1" applyAlignment="1">
      <alignment horizontal="center"/>
    </xf>
    <xf numFmtId="0" fontId="14" fillId="0" borderId="45" xfId="0" applyFont="1" applyBorder="1"/>
    <xf numFmtId="0" fontId="71" fillId="0" borderId="45" xfId="0" applyFont="1" applyBorder="1"/>
    <xf numFmtId="0" fontId="71" fillId="0" borderId="34" xfId="0" applyFont="1" applyBorder="1" applyAlignment="1">
      <alignment horizontal="center"/>
    </xf>
    <xf numFmtId="0" fontId="71" fillId="0" borderId="123" xfId="0" applyFont="1" applyBorder="1"/>
    <xf numFmtId="2" fontId="6" fillId="7" borderId="19" xfId="6" applyNumberFormat="1" applyFont="1" applyFill="1" applyBorder="1" applyAlignment="1" applyProtection="1">
      <alignment horizontal="right"/>
      <protection hidden="1"/>
    </xf>
    <xf numFmtId="4" fontId="23" fillId="15" borderId="74" xfId="7" applyNumberFormat="1" applyFont="1" applyFill="1" applyBorder="1" applyAlignment="1" applyProtection="1">
      <alignment vertical="center" wrapText="1"/>
    </xf>
    <xf numFmtId="0" fontId="0" fillId="0" borderId="0" xfId="0" applyAlignment="1" applyProtection="1">
      <alignment horizontal="center"/>
      <protection hidden="1"/>
    </xf>
    <xf numFmtId="0" fontId="0" fillId="0" borderId="19" xfId="0" applyBorder="1" applyAlignment="1" applyProtection="1">
      <alignment horizontal="center"/>
      <protection hidden="1"/>
    </xf>
    <xf numFmtId="0" fontId="14" fillId="0" borderId="0" xfId="0" applyFont="1"/>
    <xf numFmtId="0" fontId="14" fillId="0" borderId="0" xfId="0" applyFont="1" applyAlignment="1" applyProtection="1">
      <alignment horizontal="center"/>
      <protection hidden="1"/>
    </xf>
    <xf numFmtId="0" fontId="14" fillId="0" borderId="0" xfId="0" applyFont="1" applyAlignment="1">
      <alignment horizontal="center"/>
    </xf>
    <xf numFmtId="0" fontId="50" fillId="38" borderId="0" xfId="14" applyFont="1" applyFill="1" applyProtection="1">
      <protection locked="0"/>
    </xf>
    <xf numFmtId="0" fontId="54" fillId="38" borderId="0" xfId="14" applyFont="1" applyFill="1" applyProtection="1">
      <protection locked="0"/>
    </xf>
    <xf numFmtId="0" fontId="51" fillId="38" borderId="0" xfId="14" applyFont="1" applyFill="1" applyProtection="1">
      <protection locked="0"/>
    </xf>
    <xf numFmtId="0" fontId="54" fillId="0" borderId="0" xfId="14" applyFont="1" applyProtection="1">
      <protection locked="0"/>
    </xf>
    <xf numFmtId="0" fontId="50" fillId="0" borderId="0" xfId="14" applyFont="1" applyProtection="1">
      <protection locked="0"/>
    </xf>
    <xf numFmtId="0" fontId="50" fillId="7" borderId="19" xfId="14" applyFont="1" applyFill="1" applyBorder="1" applyAlignment="1" applyProtection="1">
      <alignment horizontal="right" vertical="center"/>
      <protection locked="0"/>
    </xf>
    <xf numFmtId="1" fontId="50" fillId="7" borderId="19" xfId="14" applyNumberFormat="1" applyFont="1" applyFill="1" applyBorder="1" applyAlignment="1" applyProtection="1">
      <alignment horizontal="right" vertical="center"/>
      <protection locked="0"/>
    </xf>
    <xf numFmtId="14" fontId="50" fillId="7" borderId="19" xfId="14" applyNumberFormat="1" applyFont="1" applyFill="1" applyBorder="1" applyAlignment="1" applyProtection="1">
      <alignment horizontal="right" vertical="center"/>
      <protection locked="0"/>
    </xf>
    <xf numFmtId="0" fontId="50" fillId="7" borderId="60" xfId="14" applyFont="1" applyFill="1" applyBorder="1" applyAlignment="1" applyProtection="1">
      <alignment horizontal="right" vertical="center"/>
      <protection locked="0"/>
    </xf>
    <xf numFmtId="0" fontId="15" fillId="38" borderId="0" xfId="5" applyFill="1" applyProtection="1"/>
    <xf numFmtId="0" fontId="51" fillId="35" borderId="43" xfId="14" applyFont="1" applyFill="1" applyBorder="1" applyAlignment="1" applyProtection="1">
      <alignment horizontal="right" vertical="center"/>
    </xf>
    <xf numFmtId="0" fontId="51" fillId="35" borderId="19" xfId="14" applyFont="1" applyFill="1" applyBorder="1" applyAlignment="1" applyProtection="1">
      <alignment horizontal="left" vertical="center"/>
    </xf>
    <xf numFmtId="0" fontId="51" fillId="35" borderId="19" xfId="14" applyFont="1" applyFill="1" applyBorder="1" applyAlignment="1" applyProtection="1">
      <alignment vertical="center"/>
    </xf>
    <xf numFmtId="0" fontId="51" fillId="35" borderId="60" xfId="14" applyFont="1" applyFill="1" applyBorder="1" applyAlignment="1" applyProtection="1">
      <alignment vertical="center"/>
    </xf>
    <xf numFmtId="0" fontId="1" fillId="38" borderId="0" xfId="19" applyFill="1" applyProtection="1">
      <protection locked="0"/>
    </xf>
    <xf numFmtId="0" fontId="1" fillId="38" borderId="125" xfId="19" applyFill="1" applyBorder="1" applyProtection="1">
      <protection locked="0"/>
    </xf>
    <xf numFmtId="0" fontId="11" fillId="38" borderId="0" xfId="19" applyFont="1" applyFill="1" applyProtection="1">
      <protection locked="0"/>
    </xf>
    <xf numFmtId="0" fontId="0" fillId="38" borderId="0" xfId="19" applyFont="1" applyFill="1" applyProtection="1">
      <protection locked="0"/>
    </xf>
    <xf numFmtId="14" fontId="1" fillId="7" borderId="19" xfId="15" applyNumberFormat="1" applyFill="1" applyBorder="1" applyAlignment="1" applyProtection="1">
      <alignment horizontal="right" vertical="center"/>
      <protection locked="0"/>
    </xf>
    <xf numFmtId="171" fontId="50" fillId="7" borderId="19" xfId="19" applyNumberFormat="1" applyFont="1" applyFill="1" applyBorder="1" applyProtection="1">
      <protection locked="0"/>
    </xf>
    <xf numFmtId="172" fontId="50" fillId="7" borderId="45" xfId="19" applyNumberFormat="1" applyFont="1" applyFill="1" applyBorder="1" applyProtection="1">
      <protection locked="0"/>
    </xf>
    <xf numFmtId="0" fontId="57" fillId="7" borderId="21" xfId="15" applyFont="1" applyFill="1" applyBorder="1" applyAlignment="1" applyProtection="1">
      <alignment horizontal="center" vertical="center" wrapText="1"/>
      <protection locked="0"/>
    </xf>
    <xf numFmtId="0" fontId="57" fillId="7" borderId="19" xfId="15" applyFont="1" applyFill="1" applyBorder="1" applyAlignment="1" applyProtection="1">
      <alignment horizontal="center" vertical="center" wrapText="1"/>
      <protection locked="0"/>
    </xf>
    <xf numFmtId="14" fontId="57" fillId="7" borderId="19" xfId="15" applyNumberFormat="1" applyFont="1" applyFill="1" applyBorder="1" applyAlignment="1" applyProtection="1">
      <alignment horizontal="center" vertical="center" wrapText="1"/>
      <protection locked="0"/>
    </xf>
    <xf numFmtId="5" fontId="57" fillId="7" borderId="19" xfId="15" applyNumberFormat="1" applyFont="1" applyFill="1" applyBorder="1" applyAlignment="1" applyProtection="1">
      <alignment horizontal="center" vertical="center" wrapText="1"/>
      <protection locked="0"/>
    </xf>
    <xf numFmtId="0" fontId="57" fillId="7" borderId="45" xfId="15" applyFont="1" applyFill="1" applyBorder="1" applyAlignment="1" applyProtection="1">
      <alignment horizontal="center" vertical="center" wrapText="1"/>
      <protection locked="0"/>
    </xf>
    <xf numFmtId="0" fontId="57" fillId="7" borderId="46" xfId="15" applyFont="1" applyFill="1" applyBorder="1" applyAlignment="1" applyProtection="1">
      <alignment horizontal="center" vertical="center" wrapText="1"/>
      <protection locked="0"/>
    </xf>
    <xf numFmtId="0" fontId="57" fillId="7" borderId="60" xfId="15" applyFont="1" applyFill="1" applyBorder="1" applyAlignment="1" applyProtection="1">
      <alignment horizontal="center" vertical="center" wrapText="1"/>
      <protection locked="0"/>
    </xf>
    <xf numFmtId="14" fontId="57" fillId="7" borderId="60" xfId="15" applyNumberFormat="1" applyFont="1" applyFill="1" applyBorder="1" applyAlignment="1" applyProtection="1">
      <alignment horizontal="center" vertical="center" wrapText="1"/>
      <protection locked="0"/>
    </xf>
    <xf numFmtId="5" fontId="57" fillId="7" borderId="60" xfId="15" applyNumberFormat="1" applyFont="1" applyFill="1" applyBorder="1" applyAlignment="1" applyProtection="1">
      <alignment horizontal="center" vertical="center" wrapText="1"/>
      <protection locked="0"/>
    </xf>
    <xf numFmtId="0" fontId="57" fillId="7" borderId="91" xfId="15" applyFont="1" applyFill="1" applyBorder="1" applyAlignment="1" applyProtection="1">
      <alignment horizontal="center" vertical="center" wrapText="1"/>
      <protection locked="0"/>
    </xf>
    <xf numFmtId="0" fontId="57" fillId="7" borderId="34" xfId="19" applyFont="1" applyFill="1" applyBorder="1" applyAlignment="1" applyProtection="1">
      <alignment horizontal="center" vertical="center" wrapText="1"/>
      <protection locked="0"/>
    </xf>
    <xf numFmtId="0" fontId="57" fillId="7" borderId="35" xfId="19" applyFont="1" applyFill="1" applyBorder="1" applyAlignment="1" applyProtection="1">
      <alignment horizontal="center" vertical="center" wrapText="1"/>
      <protection locked="0"/>
    </xf>
    <xf numFmtId="14" fontId="57" fillId="7" borderId="35" xfId="19" applyNumberFormat="1" applyFont="1" applyFill="1" applyBorder="1" applyAlignment="1" applyProtection="1">
      <alignment horizontal="center" vertical="center" wrapText="1"/>
      <protection locked="0"/>
    </xf>
    <xf numFmtId="5" fontId="57" fillId="7" borderId="35" xfId="19" applyNumberFormat="1" applyFont="1" applyFill="1" applyBorder="1" applyAlignment="1" applyProtection="1">
      <alignment horizontal="center" vertical="center" wrapText="1"/>
      <protection locked="0"/>
    </xf>
    <xf numFmtId="0" fontId="57" fillId="7" borderId="48" xfId="19" applyFont="1" applyFill="1" applyBorder="1" applyAlignment="1" applyProtection="1">
      <alignment horizontal="center" vertical="center" wrapText="1"/>
      <protection locked="0"/>
    </xf>
    <xf numFmtId="0" fontId="1" fillId="38" borderId="0" xfId="19" applyFill="1" applyAlignment="1" applyProtection="1">
      <alignment wrapText="1"/>
      <protection locked="0"/>
    </xf>
    <xf numFmtId="0" fontId="1" fillId="38" borderId="0" xfId="19" applyFill="1" applyAlignment="1" applyProtection="1">
      <alignment horizontal="center"/>
      <protection locked="0"/>
    </xf>
    <xf numFmtId="1" fontId="57" fillId="7" borderId="21" xfId="15" applyNumberFormat="1" applyFont="1" applyFill="1" applyBorder="1" applyAlignment="1" applyProtection="1">
      <alignment horizontal="center" vertical="center" wrapText="1"/>
      <protection locked="0"/>
    </xf>
    <xf numFmtId="49" fontId="57" fillId="7" borderId="19" xfId="15" applyNumberFormat="1" applyFont="1" applyFill="1" applyBorder="1" applyAlignment="1" applyProtection="1">
      <alignment horizontal="center" vertical="center" wrapText="1"/>
      <protection locked="0"/>
    </xf>
    <xf numFmtId="0" fontId="1" fillId="38" borderId="0" xfId="15" applyFill="1" applyProtection="1">
      <protection locked="0"/>
    </xf>
    <xf numFmtId="1" fontId="57" fillId="7" borderId="46" xfId="15" applyNumberFormat="1" applyFont="1" applyFill="1" applyBorder="1" applyAlignment="1" applyProtection="1">
      <alignment horizontal="center" vertical="center" wrapText="1"/>
      <protection locked="0"/>
    </xf>
    <xf numFmtId="49" fontId="57" fillId="7" borderId="60" xfId="15" applyNumberFormat="1" applyFont="1" applyFill="1" applyBorder="1" applyAlignment="1" applyProtection="1">
      <alignment horizontal="center" vertical="center" wrapText="1"/>
      <protection locked="0"/>
    </xf>
    <xf numFmtId="1" fontId="57" fillId="7" borderId="34" xfId="19" applyNumberFormat="1" applyFont="1" applyFill="1" applyBorder="1" applyAlignment="1" applyProtection="1">
      <alignment horizontal="center" vertical="center" wrapText="1"/>
      <protection locked="0"/>
    </xf>
    <xf numFmtId="49" fontId="57" fillId="7" borderId="35" xfId="19" applyNumberFormat="1" applyFont="1" applyFill="1" applyBorder="1" applyAlignment="1" applyProtection="1">
      <alignment horizontal="center" vertical="center" wrapText="1"/>
      <protection locked="0"/>
    </xf>
    <xf numFmtId="14" fontId="11" fillId="35" borderId="19" xfId="19" applyNumberFormat="1" applyFont="1" applyFill="1" applyBorder="1" applyAlignment="1">
      <alignment horizontal="left" vertical="center"/>
    </xf>
    <xf numFmtId="0" fontId="11" fillId="35" borderId="47" xfId="19" applyFont="1" applyFill="1" applyBorder="1" applyAlignment="1">
      <alignment horizontal="center" vertical="center" wrapText="1"/>
    </xf>
    <xf numFmtId="0" fontId="11" fillId="35" borderId="88" xfId="19" applyFont="1" applyFill="1" applyBorder="1" applyAlignment="1">
      <alignment horizontal="center" vertical="center" wrapText="1"/>
    </xf>
    <xf numFmtId="0" fontId="11" fillId="35" borderId="89" xfId="19" applyFont="1" applyFill="1" applyBorder="1" applyAlignment="1">
      <alignment horizontal="center" vertical="center" wrapText="1"/>
    </xf>
    <xf numFmtId="0" fontId="11" fillId="35" borderId="42" xfId="19" applyFont="1" applyFill="1" applyBorder="1" applyAlignment="1">
      <alignment horizontal="center" vertical="center" wrapText="1"/>
    </xf>
    <xf numFmtId="0" fontId="11" fillId="35" borderId="43" xfId="19" applyFont="1" applyFill="1" applyBorder="1" applyAlignment="1">
      <alignment horizontal="center" vertical="center" wrapText="1"/>
    </xf>
    <xf numFmtId="1" fontId="1" fillId="7" borderId="45" xfId="19" applyNumberFormat="1" applyFill="1" applyBorder="1" applyAlignment="1" applyProtection="1">
      <alignment horizontal="right" vertical="center"/>
      <protection hidden="1"/>
    </xf>
    <xf numFmtId="171" fontId="50" fillId="37" borderId="35" xfId="19" applyNumberFormat="1" applyFont="1" applyFill="1" applyBorder="1" applyProtection="1">
      <protection hidden="1"/>
    </xf>
    <xf numFmtId="172" fontId="50" fillId="37" borderId="48" xfId="19" applyNumberFormat="1" applyFont="1" applyFill="1" applyBorder="1" applyProtection="1">
      <protection hidden="1"/>
    </xf>
    <xf numFmtId="171" fontId="50" fillId="38" borderId="19" xfId="15" applyNumberFormat="1" applyFont="1" applyFill="1" applyBorder="1" applyProtection="1">
      <protection hidden="1"/>
    </xf>
    <xf numFmtId="172" fontId="50" fillId="38" borderId="45" xfId="15" applyNumberFormat="1" applyFont="1" applyFill="1" applyBorder="1" applyProtection="1">
      <protection hidden="1"/>
    </xf>
    <xf numFmtId="0" fontId="1" fillId="38" borderId="0" xfId="19" applyFill="1" applyProtection="1">
      <protection hidden="1"/>
    </xf>
    <xf numFmtId="0" fontId="51" fillId="35" borderId="88" xfId="14" applyFont="1" applyFill="1" applyBorder="1" applyAlignment="1" applyProtection="1">
      <alignment horizontal="right" vertical="center"/>
      <protection locked="0"/>
    </xf>
    <xf numFmtId="0" fontId="50" fillId="38" borderId="1" xfId="14" applyFont="1" applyFill="1" applyBorder="1" applyProtection="1">
      <protection locked="0"/>
    </xf>
    <xf numFmtId="0" fontId="46" fillId="39" borderId="19" xfId="14" applyFont="1" applyFill="1" applyBorder="1" applyAlignment="1" applyProtection="1">
      <alignment horizontal="left" vertical="center"/>
      <protection locked="0"/>
    </xf>
    <xf numFmtId="0" fontId="50" fillId="38" borderId="0" xfId="14" applyFont="1" applyFill="1" applyAlignment="1" applyProtection="1">
      <alignment wrapText="1"/>
      <protection locked="0"/>
    </xf>
    <xf numFmtId="0" fontId="50" fillId="7" borderId="19" xfId="14" applyFont="1" applyFill="1" applyBorder="1" applyAlignment="1" applyProtection="1">
      <alignment horizontal="right" vertical="center" wrapText="1"/>
      <protection locked="0"/>
    </xf>
    <xf numFmtId="15" fontId="50" fillId="7" borderId="19" xfId="14" applyNumberFormat="1" applyFont="1" applyFill="1" applyBorder="1" applyAlignment="1" applyProtection="1">
      <alignment horizontal="right" vertical="center"/>
      <protection locked="0"/>
    </xf>
    <xf numFmtId="22" fontId="50" fillId="7" borderId="19" xfId="14" applyNumberFormat="1" applyFont="1" applyFill="1" applyBorder="1" applyAlignment="1" applyProtection="1">
      <alignment horizontal="right" vertical="center"/>
      <protection locked="0"/>
    </xf>
    <xf numFmtId="0" fontId="54" fillId="0" borderId="0" xfId="14" applyFont="1" applyProtection="1"/>
    <xf numFmtId="0" fontId="50" fillId="38" borderId="21" xfId="14" applyFont="1" applyFill="1" applyBorder="1" applyProtection="1"/>
    <xf numFmtId="0" fontId="51" fillId="35" borderId="19" xfId="14" applyFont="1" applyFill="1" applyBorder="1" applyAlignment="1" applyProtection="1">
      <alignment horizontal="right" vertical="center"/>
    </xf>
    <xf numFmtId="0" fontId="47" fillId="39" borderId="19" xfId="14" applyFont="1" applyFill="1" applyBorder="1" applyAlignment="1" applyProtection="1">
      <alignment horizontal="center" vertical="center"/>
    </xf>
    <xf numFmtId="0" fontId="51" fillId="35" borderId="19" xfId="14" applyFont="1" applyFill="1" applyBorder="1" applyAlignment="1" applyProtection="1">
      <alignment vertical="center" wrapText="1"/>
    </xf>
    <xf numFmtId="0" fontId="50" fillId="38" borderId="0" xfId="16" applyFont="1" applyFill="1" applyProtection="1">
      <protection locked="0"/>
    </xf>
    <xf numFmtId="0" fontId="42" fillId="38" borderId="0" xfId="16" applyFont="1" applyFill="1" applyProtection="1">
      <protection locked="0"/>
    </xf>
    <xf numFmtId="0" fontId="42" fillId="38" borderId="0" xfId="16" applyFont="1" applyFill="1" applyAlignment="1" applyProtection="1">
      <alignment wrapText="1"/>
      <protection locked="0"/>
    </xf>
    <xf numFmtId="0" fontId="42" fillId="38" borderId="1" xfId="16" applyFont="1" applyFill="1" applyBorder="1" applyProtection="1">
      <protection locked="0"/>
    </xf>
    <xf numFmtId="0" fontId="42" fillId="38" borderId="0" xfId="16" applyFont="1" applyFill="1" applyBorder="1" applyProtection="1">
      <protection locked="0"/>
    </xf>
    <xf numFmtId="0" fontId="42" fillId="38" borderId="104" xfId="16" applyFont="1" applyFill="1" applyBorder="1" applyProtection="1">
      <protection locked="0"/>
    </xf>
    <xf numFmtId="0" fontId="42" fillId="38" borderId="21" xfId="16" applyFont="1" applyFill="1" applyBorder="1" applyProtection="1">
      <protection locked="0"/>
    </xf>
    <xf numFmtId="0" fontId="50" fillId="7" borderId="19" xfId="16" applyFont="1" applyFill="1" applyBorder="1" applyAlignment="1" applyProtection="1">
      <alignment horizontal="center" vertical="center"/>
      <protection locked="0"/>
    </xf>
    <xf numFmtId="14" fontId="50" fillId="7" borderId="19" xfId="16" applyNumberFormat="1" applyFont="1" applyFill="1" applyBorder="1" applyAlignment="1" applyProtection="1">
      <alignment horizontal="center" vertical="center"/>
      <protection locked="0"/>
    </xf>
    <xf numFmtId="0" fontId="50" fillId="7" borderId="45" xfId="16" applyFont="1" applyFill="1" applyBorder="1" applyAlignment="1" applyProtection="1">
      <alignment horizontal="center" vertical="center"/>
      <protection locked="0"/>
    </xf>
    <xf numFmtId="0" fontId="42" fillId="38" borderId="34" xfId="16" applyFont="1" applyFill="1" applyBorder="1" applyProtection="1">
      <protection locked="0"/>
    </xf>
    <xf numFmtId="0" fontId="50" fillId="7" borderId="35" xfId="16" applyFont="1" applyFill="1" applyBorder="1" applyAlignment="1" applyProtection="1">
      <alignment horizontal="center" vertical="center"/>
      <protection locked="0"/>
    </xf>
    <xf numFmtId="14" fontId="50" fillId="7" borderId="35" xfId="16" applyNumberFormat="1" applyFont="1" applyFill="1" applyBorder="1" applyAlignment="1" applyProtection="1">
      <alignment horizontal="center" vertical="center"/>
      <protection locked="0"/>
    </xf>
    <xf numFmtId="0" fontId="50" fillId="7" borderId="48" xfId="16" applyFont="1" applyFill="1" applyBorder="1" applyAlignment="1" applyProtection="1">
      <alignment horizontal="center" vertical="center"/>
      <protection locked="0"/>
    </xf>
    <xf numFmtId="0" fontId="47" fillId="38" borderId="0" xfId="16" applyFont="1" applyFill="1" applyProtection="1">
      <protection locked="0"/>
    </xf>
    <xf numFmtId="0" fontId="1" fillId="7" borderId="27" xfId="17" applyFont="1" applyFill="1" applyBorder="1" applyAlignment="1" applyProtection="1">
      <alignment vertical="center"/>
      <protection locked="0"/>
    </xf>
    <xf numFmtId="0" fontId="1" fillId="7" borderId="101" xfId="17" applyFont="1" applyFill="1" applyBorder="1" applyAlignment="1" applyProtection="1">
      <alignment vertical="center"/>
      <protection locked="0"/>
    </xf>
    <xf numFmtId="0" fontId="1" fillId="7" borderId="41" xfId="17" applyFont="1" applyFill="1" applyBorder="1" applyAlignment="1" applyProtection="1">
      <alignment vertical="center"/>
      <protection locked="0"/>
    </xf>
    <xf numFmtId="0" fontId="1" fillId="0" borderId="0" xfId="17" applyFont="1" applyAlignment="1" applyProtection="1">
      <alignment vertical="center"/>
      <protection locked="0"/>
    </xf>
    <xf numFmtId="0" fontId="11" fillId="0" borderId="0" xfId="17" applyFont="1" applyAlignment="1" applyProtection="1">
      <alignment vertical="center" wrapText="1"/>
      <protection locked="0"/>
    </xf>
    <xf numFmtId="0" fontId="50" fillId="7" borderId="45" xfId="16" applyFont="1" applyFill="1" applyBorder="1" applyAlignment="1" applyProtection="1">
      <alignment horizontal="right" vertical="center"/>
      <protection locked="0"/>
    </xf>
    <xf numFmtId="0" fontId="11" fillId="0" borderId="0" xfId="17" applyFont="1" applyAlignment="1" applyProtection="1">
      <alignment vertical="center"/>
      <protection locked="0"/>
    </xf>
    <xf numFmtId="0" fontId="50" fillId="0" borderId="0" xfId="16" applyFont="1" applyFill="1" applyBorder="1" applyAlignment="1" applyProtection="1">
      <alignment horizontal="right" vertical="center"/>
      <protection locked="0"/>
    </xf>
    <xf numFmtId="0" fontId="23" fillId="0" borderId="0" xfId="17" applyFont="1" applyAlignment="1" applyProtection="1">
      <alignment horizontal="center" vertical="center" wrapText="1"/>
      <protection locked="0"/>
    </xf>
    <xf numFmtId="3" fontId="6" fillId="7" borderId="19" xfId="17" applyNumberFormat="1" applyFill="1" applyBorder="1" applyAlignment="1" applyProtection="1">
      <alignment horizontal="right"/>
      <protection locked="0"/>
    </xf>
    <xf numFmtId="3" fontId="6" fillId="7" borderId="45" xfId="17" applyNumberFormat="1" applyFill="1" applyBorder="1" applyAlignment="1" applyProtection="1">
      <alignment horizontal="right"/>
      <protection locked="0"/>
    </xf>
    <xf numFmtId="3" fontId="6" fillId="0" borderId="0" xfId="17" applyNumberFormat="1" applyAlignment="1" applyProtection="1">
      <alignment horizontal="right"/>
      <protection locked="0"/>
    </xf>
    <xf numFmtId="3" fontId="23" fillId="0" borderId="0" xfId="17" applyNumberFormat="1" applyFont="1" applyAlignment="1" applyProtection="1">
      <alignment horizontal="right"/>
      <protection locked="0"/>
    </xf>
    <xf numFmtId="3" fontId="11" fillId="0" borderId="0" xfId="17" applyNumberFormat="1" applyFont="1" applyAlignment="1" applyProtection="1">
      <alignment horizontal="right"/>
      <protection locked="0"/>
    </xf>
    <xf numFmtId="0" fontId="23" fillId="35" borderId="35" xfId="17" applyFont="1" applyFill="1" applyBorder="1" applyProtection="1">
      <protection locked="0"/>
    </xf>
    <xf numFmtId="0" fontId="23" fillId="0" borderId="0" xfId="17" applyFont="1" applyProtection="1">
      <protection locked="0"/>
    </xf>
    <xf numFmtId="3" fontId="23" fillId="48" borderId="19" xfId="17" applyNumberFormat="1" applyFont="1" applyFill="1" applyBorder="1" applyAlignment="1" applyProtection="1">
      <alignment horizontal="right"/>
      <protection hidden="1"/>
    </xf>
    <xf numFmtId="3" fontId="11" fillId="48" borderId="45" xfId="17" applyNumberFormat="1" applyFont="1" applyFill="1" applyBorder="1" applyAlignment="1" applyProtection="1">
      <alignment horizontal="right"/>
      <protection hidden="1"/>
    </xf>
    <xf numFmtId="3" fontId="23" fillId="48" borderId="35" xfId="17" applyNumberFormat="1" applyFont="1" applyFill="1" applyBorder="1" applyAlignment="1" applyProtection="1">
      <alignment horizontal="right"/>
      <protection hidden="1"/>
    </xf>
    <xf numFmtId="3" fontId="23" fillId="48" borderId="48" xfId="17" applyNumberFormat="1" applyFont="1" applyFill="1" applyBorder="1" applyAlignment="1" applyProtection="1">
      <alignment horizontal="right"/>
      <protection hidden="1"/>
    </xf>
    <xf numFmtId="0" fontId="51" fillId="35" borderId="21" xfId="16" applyFont="1" applyFill="1" applyBorder="1" applyAlignment="1" applyProtection="1">
      <alignment horizontal="center" vertical="center" wrapText="1"/>
    </xf>
    <xf numFmtId="0" fontId="51" fillId="35" borderId="19" xfId="16" applyFont="1" applyFill="1" applyBorder="1" applyAlignment="1" applyProtection="1">
      <alignment horizontal="center" vertical="center"/>
    </xf>
    <xf numFmtId="0" fontId="51" fillId="35" borderId="45" xfId="16" applyFont="1" applyFill="1" applyBorder="1" applyAlignment="1" applyProtection="1">
      <alignment horizontal="center" vertical="center"/>
    </xf>
    <xf numFmtId="0" fontId="11" fillId="35" borderId="19" xfId="17" applyFont="1" applyFill="1" applyBorder="1" applyAlignment="1">
      <alignment vertical="center" wrapText="1"/>
    </xf>
    <xf numFmtId="0" fontId="11" fillId="35" borderId="19" xfId="17" applyFont="1" applyFill="1" applyBorder="1" applyAlignment="1">
      <alignment vertical="center"/>
    </xf>
    <xf numFmtId="0" fontId="23" fillId="35" borderId="19" xfId="17" applyFont="1" applyFill="1" applyBorder="1" applyAlignment="1">
      <alignment horizontal="center" vertical="center" wrapText="1"/>
    </xf>
    <xf numFmtId="0" fontId="23" fillId="35" borderId="34" xfId="17" applyFont="1" applyFill="1" applyBorder="1"/>
    <xf numFmtId="0" fontId="1" fillId="38" borderId="0" xfId="13" applyFill="1"/>
    <xf numFmtId="14" fontId="1" fillId="38" borderId="19" xfId="13" applyNumberFormat="1" applyFill="1" applyBorder="1" applyAlignment="1">
      <alignment horizontal="right" vertical="center"/>
    </xf>
    <xf numFmtId="14" fontId="11" fillId="35" borderId="19" xfId="13" applyNumberFormat="1" applyFont="1" applyFill="1" applyBorder="1" applyAlignment="1">
      <alignment horizontal="left" vertical="center"/>
    </xf>
    <xf numFmtId="1" fontId="1" fillId="38" borderId="45" xfId="13" applyNumberFormat="1" applyFill="1" applyBorder="1" applyAlignment="1">
      <alignment horizontal="right" vertical="center"/>
    </xf>
    <xf numFmtId="171" fontId="50" fillId="38" borderId="19" xfId="13" applyNumberFormat="1" applyFont="1" applyFill="1" applyBorder="1"/>
    <xf numFmtId="172" fontId="50" fillId="38" borderId="45" xfId="13" applyNumberFormat="1" applyFont="1" applyFill="1" applyBorder="1"/>
    <xf numFmtId="171" fontId="50" fillId="37" borderId="35" xfId="13" applyNumberFormat="1" applyFont="1" applyFill="1" applyBorder="1"/>
    <xf numFmtId="172" fontId="50" fillId="37" borderId="48" xfId="13" applyNumberFormat="1" applyFont="1" applyFill="1" applyBorder="1"/>
    <xf numFmtId="0" fontId="11" fillId="35" borderId="47" xfId="13" applyFont="1" applyFill="1" applyBorder="1" applyAlignment="1">
      <alignment horizontal="center" vertical="center" wrapText="1"/>
    </xf>
    <xf numFmtId="0" fontId="11" fillId="35" borderId="88" xfId="13" applyFont="1" applyFill="1" applyBorder="1" applyAlignment="1">
      <alignment horizontal="center" vertical="center" wrapText="1"/>
    </xf>
    <xf numFmtId="0" fontId="11" fillId="35" borderId="89" xfId="13" applyFont="1" applyFill="1" applyBorder="1" applyAlignment="1">
      <alignment horizontal="center" vertical="center" wrapText="1"/>
    </xf>
    <xf numFmtId="0" fontId="57" fillId="38" borderId="21" xfId="13" applyFont="1" applyFill="1" applyBorder="1" applyAlignment="1">
      <alignment horizontal="center" vertical="center" wrapText="1"/>
    </xf>
    <xf numFmtId="0" fontId="57" fillId="38" borderId="19" xfId="13" applyFont="1" applyFill="1" applyBorder="1" applyAlignment="1">
      <alignment horizontal="center" vertical="center" wrapText="1"/>
    </xf>
    <xf numFmtId="14" fontId="57" fillId="38" borderId="19" xfId="13" applyNumberFormat="1" applyFont="1" applyFill="1" applyBorder="1" applyAlignment="1">
      <alignment horizontal="center" vertical="center" wrapText="1"/>
    </xf>
    <xf numFmtId="5" fontId="57" fillId="38" borderId="19" xfId="13" applyNumberFormat="1" applyFont="1" applyFill="1" applyBorder="1" applyAlignment="1">
      <alignment horizontal="center" vertical="center" wrapText="1"/>
    </xf>
    <xf numFmtId="0" fontId="57" fillId="38" borderId="45" xfId="13" applyFont="1" applyFill="1" applyBorder="1" applyAlignment="1">
      <alignment horizontal="center" vertical="center" wrapText="1"/>
    </xf>
    <xf numFmtId="0" fontId="57" fillId="38" borderId="34" xfId="13" applyFont="1" applyFill="1" applyBorder="1" applyAlignment="1">
      <alignment horizontal="center" vertical="center" wrapText="1"/>
    </xf>
    <xf numFmtId="0" fontId="57" fillId="38" borderId="35" xfId="13" applyFont="1" applyFill="1" applyBorder="1" applyAlignment="1">
      <alignment horizontal="center" vertical="center" wrapText="1"/>
    </xf>
    <xf numFmtId="14" fontId="57" fillId="38" borderId="35" xfId="13" applyNumberFormat="1" applyFont="1" applyFill="1" applyBorder="1" applyAlignment="1">
      <alignment horizontal="center" vertical="center" wrapText="1"/>
    </xf>
    <xf numFmtId="5" fontId="57" fillId="38" borderId="35" xfId="13" applyNumberFormat="1" applyFont="1" applyFill="1" applyBorder="1" applyAlignment="1">
      <alignment horizontal="center" vertical="center" wrapText="1"/>
    </xf>
    <xf numFmtId="0" fontId="57" fillId="38" borderId="48" xfId="13" applyFont="1" applyFill="1" applyBorder="1" applyAlignment="1">
      <alignment horizontal="center" vertical="center" wrapText="1"/>
    </xf>
    <xf numFmtId="0" fontId="1" fillId="38" borderId="0" xfId="13" applyFill="1" applyAlignment="1">
      <alignment wrapText="1"/>
    </xf>
    <xf numFmtId="0" fontId="11" fillId="35" borderId="42" xfId="13" applyFont="1" applyFill="1" applyBorder="1" applyAlignment="1">
      <alignment horizontal="center" vertical="center" wrapText="1"/>
    </xf>
    <xf numFmtId="0" fontId="11" fillId="35" borderId="43" xfId="13" applyFont="1" applyFill="1" applyBorder="1" applyAlignment="1">
      <alignment horizontal="center" vertical="center" wrapText="1"/>
    </xf>
    <xf numFmtId="0" fontId="1" fillId="38" borderId="0" xfId="13" applyFill="1" applyAlignment="1">
      <alignment horizontal="center"/>
    </xf>
    <xf numFmtId="1" fontId="57" fillId="38" borderId="21" xfId="13" applyNumberFormat="1" applyFont="1" applyFill="1" applyBorder="1" applyAlignment="1">
      <alignment horizontal="center" vertical="center" wrapText="1"/>
    </xf>
    <xf numFmtId="49" fontId="57" fillId="38" borderId="19" xfId="13" applyNumberFormat="1" applyFont="1" applyFill="1" applyBorder="1" applyAlignment="1">
      <alignment horizontal="center" vertical="center" wrapText="1"/>
    </xf>
    <xf numFmtId="1" fontId="57" fillId="38" borderId="34" xfId="13" applyNumberFormat="1" applyFont="1" applyFill="1" applyBorder="1" applyAlignment="1">
      <alignment horizontal="center" vertical="center" wrapText="1"/>
    </xf>
    <xf numFmtId="49" fontId="57" fillId="38" borderId="35" xfId="13" applyNumberFormat="1" applyFont="1" applyFill="1" applyBorder="1" applyAlignment="1">
      <alignment horizontal="center" vertical="center" wrapText="1"/>
    </xf>
    <xf numFmtId="0" fontId="50" fillId="38" borderId="0" xfId="16" applyFont="1" applyFill="1"/>
    <xf numFmtId="0" fontId="42" fillId="38" borderId="0" xfId="16" applyFont="1" applyFill="1"/>
    <xf numFmtId="0" fontId="42" fillId="38" borderId="0" xfId="16" applyFont="1" applyFill="1" applyAlignment="1">
      <alignment wrapText="1"/>
    </xf>
    <xf numFmtId="0" fontId="42" fillId="38" borderId="1" xfId="16" applyFont="1" applyFill="1" applyBorder="1"/>
    <xf numFmtId="0" fontId="42" fillId="38" borderId="0" xfId="16" applyFont="1" applyFill="1" applyBorder="1"/>
    <xf numFmtId="0" fontId="42" fillId="38" borderId="104" xfId="16" applyFont="1" applyFill="1" applyBorder="1"/>
    <xf numFmtId="0" fontId="51" fillId="35" borderId="21" xfId="16" applyFont="1" applyFill="1" applyBorder="1" applyAlignment="1">
      <alignment horizontal="center" vertical="center" wrapText="1"/>
    </xf>
    <xf numFmtId="0" fontId="51" fillId="35" borderId="19" xfId="16" applyFont="1" applyFill="1" applyBorder="1" applyAlignment="1">
      <alignment horizontal="center" vertical="center"/>
    </xf>
    <xf numFmtId="0" fontId="51" fillId="35" borderId="45" xfId="16" applyFont="1" applyFill="1" applyBorder="1" applyAlignment="1">
      <alignment horizontal="center" vertical="center"/>
    </xf>
    <xf numFmtId="0" fontId="42" fillId="38" borderId="21" xfId="16" applyFont="1" applyFill="1" applyBorder="1"/>
    <xf numFmtId="0" fontId="50" fillId="38" borderId="19" xfId="16" applyFont="1" applyFill="1" applyBorder="1" applyAlignment="1">
      <alignment horizontal="center" vertical="center"/>
    </xf>
    <xf numFmtId="14" fontId="50" fillId="38" borderId="19" xfId="16" applyNumberFormat="1" applyFont="1" applyFill="1" applyBorder="1" applyAlignment="1">
      <alignment horizontal="center" vertical="center"/>
    </xf>
    <xf numFmtId="0" fontId="50" fillId="38" borderId="45" xfId="16" applyFont="1" applyFill="1" applyBorder="1" applyAlignment="1">
      <alignment horizontal="center" vertical="center"/>
    </xf>
    <xf numFmtId="0" fontId="42" fillId="38" borderId="34" xfId="16" applyFont="1" applyFill="1" applyBorder="1"/>
    <xf numFmtId="0" fontId="50" fillId="38" borderId="35" xfId="16" applyFont="1" applyFill="1" applyBorder="1" applyAlignment="1">
      <alignment horizontal="center" vertical="center"/>
    </xf>
    <xf numFmtId="14" fontId="50" fillId="38" borderId="35" xfId="16" applyNumberFormat="1" applyFont="1" applyFill="1" applyBorder="1" applyAlignment="1">
      <alignment horizontal="center" vertical="center"/>
    </xf>
    <xf numFmtId="0" fontId="50" fillId="38" borderId="48" xfId="16" applyFont="1" applyFill="1" applyBorder="1" applyAlignment="1">
      <alignment horizontal="center" vertical="center"/>
    </xf>
    <xf numFmtId="0" fontId="1" fillId="0" borderId="27" xfId="17" applyFont="1" applyBorder="1" applyAlignment="1">
      <alignment vertical="center"/>
    </xf>
    <xf numFmtId="0" fontId="1" fillId="0" borderId="23" xfId="17" applyFont="1" applyBorder="1" applyAlignment="1">
      <alignment vertical="center"/>
    </xf>
    <xf numFmtId="0" fontId="1" fillId="0" borderId="41" xfId="17" applyFont="1" applyBorder="1" applyAlignment="1">
      <alignment vertical="center"/>
    </xf>
    <xf numFmtId="0" fontId="50" fillId="38" borderId="45" xfId="16" applyFont="1" applyFill="1" applyBorder="1" applyAlignment="1">
      <alignment horizontal="right" vertical="center"/>
    </xf>
    <xf numFmtId="3" fontId="6" fillId="0" borderId="19" xfId="17" applyNumberFormat="1" applyBorder="1" applyAlignment="1">
      <alignment horizontal="right"/>
    </xf>
    <xf numFmtId="3" fontId="6" fillId="0" borderId="45" xfId="17" applyNumberFormat="1" applyBorder="1" applyAlignment="1">
      <alignment horizontal="right"/>
    </xf>
    <xf numFmtId="3" fontId="23" fillId="35" borderId="19" xfId="17" applyNumberFormat="1" applyFont="1" applyFill="1" applyBorder="1" applyAlignment="1">
      <alignment horizontal="right"/>
    </xf>
    <xf numFmtId="3" fontId="11" fillId="35" borderId="45" xfId="17" applyNumberFormat="1" applyFont="1" applyFill="1" applyBorder="1" applyAlignment="1">
      <alignment horizontal="right"/>
    </xf>
    <xf numFmtId="0" fontId="23" fillId="35" borderId="35" xfId="17" applyFont="1" applyFill="1" applyBorder="1"/>
    <xf numFmtId="3" fontId="23" fillId="35" borderId="35" xfId="17" applyNumberFormat="1" applyFont="1" applyFill="1" applyBorder="1" applyAlignment="1">
      <alignment horizontal="right"/>
    </xf>
    <xf numFmtId="3" fontId="23" fillId="35" borderId="48" xfId="17" applyNumberFormat="1" applyFont="1" applyFill="1" applyBorder="1" applyAlignment="1">
      <alignment horizontal="right"/>
    </xf>
    <xf numFmtId="0" fontId="12" fillId="0" borderId="124" xfId="0" applyFont="1" applyBorder="1" applyAlignment="1">
      <alignment horizontal="center" wrapText="1"/>
    </xf>
    <xf numFmtId="0" fontId="12" fillId="0" borderId="124" xfId="0" applyFont="1" applyBorder="1" applyAlignment="1">
      <alignment horizontal="right" wrapText="1"/>
    </xf>
    <xf numFmtId="0" fontId="12" fillId="0" borderId="124" xfId="0" applyFont="1" applyBorder="1" applyAlignment="1">
      <alignment wrapText="1"/>
    </xf>
    <xf numFmtId="17" fontId="84" fillId="0" borderId="74" xfId="0" applyNumberFormat="1" applyFont="1" applyBorder="1" applyAlignment="1">
      <alignment horizontal="center" vertical="center" textRotation="90" wrapText="1"/>
    </xf>
    <xf numFmtId="2" fontId="5" fillId="7" borderId="49" xfId="0" applyNumberFormat="1" applyFont="1" applyFill="1" applyBorder="1" applyAlignment="1" applyProtection="1">
      <alignment horizontal="center" wrapText="1"/>
      <protection locked="0"/>
    </xf>
    <xf numFmtId="186" fontId="83" fillId="7" borderId="137" xfId="27" applyNumberFormat="1" applyFont="1" applyFill="1" applyBorder="1" applyAlignment="1" applyProtection="1">
      <alignment horizontal="center" vertical="top"/>
      <protection locked="0"/>
    </xf>
    <xf numFmtId="0" fontId="88" fillId="38" borderId="0" xfId="0" applyFont="1" applyFill="1" applyAlignment="1">
      <alignment horizontal="center"/>
    </xf>
    <xf numFmtId="0" fontId="0" fillId="38" borderId="0" xfId="0" applyFill="1" applyAlignment="1" applyProtection="1">
      <alignment horizontal="center"/>
      <protection locked="0"/>
    </xf>
    <xf numFmtId="0" fontId="11" fillId="38" borderId="0" xfId="0" applyFont="1" applyFill="1" applyAlignment="1" applyProtection="1">
      <alignment horizontal="center"/>
      <protection hidden="1"/>
    </xf>
    <xf numFmtId="0" fontId="92" fillId="7" borderId="0" xfId="0" applyFont="1" applyFill="1"/>
    <xf numFmtId="0" fontId="14" fillId="7" borderId="0" xfId="0" applyFont="1" applyFill="1" applyAlignment="1" applyProtection="1">
      <alignment horizontal="center"/>
      <protection locked="0"/>
    </xf>
    <xf numFmtId="0" fontId="14" fillId="7" borderId="0" xfId="0" applyFont="1" applyFill="1" applyProtection="1">
      <protection locked="0"/>
    </xf>
    <xf numFmtId="2" fontId="6" fillId="51" borderId="49" xfId="7" applyNumberFormat="1" applyFont="1" applyFill="1" applyBorder="1" applyAlignment="1" applyProtection="1">
      <alignment horizontal="right"/>
      <protection hidden="1"/>
    </xf>
    <xf numFmtId="14" fontId="17" fillId="51" borderId="5" xfId="0" applyNumberFormat="1" applyFont="1" applyFill="1" applyBorder="1" applyAlignment="1" applyProtection="1">
      <alignment horizontal="center"/>
      <protection hidden="1"/>
    </xf>
    <xf numFmtId="1" fontId="17" fillId="51" borderId="5" xfId="0" applyNumberFormat="1" applyFont="1" applyFill="1" applyBorder="1" applyAlignment="1" applyProtection="1">
      <alignment horizontal="center"/>
      <protection hidden="1"/>
    </xf>
    <xf numFmtId="0" fontId="90" fillId="51" borderId="0" xfId="0" applyFont="1" applyFill="1" applyProtection="1">
      <protection locked="0"/>
    </xf>
    <xf numFmtId="14" fontId="23" fillId="51" borderId="74" xfId="6" applyNumberFormat="1" applyFont="1" applyFill="1" applyBorder="1" applyAlignment="1" applyProtection="1">
      <alignment horizontal="center"/>
      <protection hidden="1"/>
    </xf>
    <xf numFmtId="14" fontId="23" fillId="51" borderId="49" xfId="6" applyNumberFormat="1" applyFont="1" applyFill="1" applyBorder="1" applyAlignment="1" applyProtection="1">
      <alignment horizontal="center"/>
      <protection hidden="1"/>
    </xf>
    <xf numFmtId="4" fontId="6" fillId="51" borderId="26" xfId="7" applyNumberFormat="1" applyFont="1" applyFill="1" applyBorder="1" applyAlignment="1" applyProtection="1">
      <protection hidden="1"/>
    </xf>
    <xf numFmtId="4" fontId="6" fillId="51" borderId="19" xfId="7" applyNumberFormat="1" applyFont="1" applyFill="1" applyBorder="1" applyAlignment="1" applyProtection="1">
      <protection hidden="1"/>
    </xf>
    <xf numFmtId="4" fontId="6" fillId="51" borderId="56" xfId="7" applyNumberFormat="1" applyFont="1" applyFill="1" applyBorder="1" applyAlignment="1" applyProtection="1">
      <protection hidden="1"/>
    </xf>
    <xf numFmtId="4" fontId="6" fillId="51" borderId="0" xfId="7" applyNumberFormat="1" applyFont="1" applyFill="1" applyAlignment="1" applyProtection="1">
      <protection hidden="1"/>
    </xf>
    <xf numFmtId="4" fontId="6" fillId="51" borderId="88" xfId="7" applyNumberFormat="1" applyFont="1" applyFill="1" applyBorder="1" applyAlignment="1" applyProtection="1">
      <protection hidden="1"/>
    </xf>
    <xf numFmtId="2" fontId="23" fillId="52" borderId="124" xfId="7" applyNumberFormat="1" applyFont="1" applyFill="1" applyBorder="1" applyAlignment="1" applyProtection="1">
      <alignment horizontal="right"/>
      <protection hidden="1"/>
    </xf>
    <xf numFmtId="4" fontId="6" fillId="51" borderId="124" xfId="7" applyNumberFormat="1" applyFont="1" applyFill="1" applyBorder="1" applyAlignment="1" applyProtection="1">
      <protection hidden="1"/>
    </xf>
    <xf numFmtId="4" fontId="6" fillId="51" borderId="49" xfId="7" applyNumberFormat="1" applyFont="1" applyFill="1" applyBorder="1" applyAlignment="1" applyProtection="1">
      <protection hidden="1"/>
    </xf>
    <xf numFmtId="4" fontId="23" fillId="52" borderId="49" xfId="7" applyNumberFormat="1" applyFont="1" applyFill="1" applyBorder="1" applyAlignment="1" applyProtection="1">
      <protection hidden="1"/>
    </xf>
    <xf numFmtId="4" fontId="6" fillId="51" borderId="139" xfId="7" applyNumberFormat="1" applyFont="1" applyFill="1" applyBorder="1" applyAlignment="1" applyProtection="1">
      <protection hidden="1"/>
    </xf>
    <xf numFmtId="2" fontId="6" fillId="51" borderId="57" xfId="7" applyNumberFormat="1" applyFont="1" applyFill="1" applyBorder="1" applyAlignment="1" applyProtection="1">
      <alignment horizontal="center"/>
      <protection hidden="1"/>
    </xf>
    <xf numFmtId="2" fontId="22" fillId="52" borderId="135" xfId="7" applyNumberFormat="1" applyFont="1" applyFill="1" applyBorder="1" applyAlignment="1" applyProtection="1">
      <alignment horizontal="right"/>
      <protection hidden="1"/>
    </xf>
    <xf numFmtId="4" fontId="6" fillId="51" borderId="74" xfId="7" applyNumberFormat="1" applyFont="1" applyFill="1" applyBorder="1" applyAlignment="1" applyProtection="1">
      <protection hidden="1"/>
    </xf>
    <xf numFmtId="2" fontId="22" fillId="52" borderId="135" xfId="7" applyNumberFormat="1" applyFont="1" applyFill="1" applyBorder="1" applyAlignment="1" applyProtection="1">
      <protection hidden="1"/>
    </xf>
    <xf numFmtId="4" fontId="6" fillId="51" borderId="135" xfId="7" applyNumberFormat="1" applyFont="1" applyFill="1" applyBorder="1" applyAlignment="1" applyProtection="1">
      <protection hidden="1"/>
    </xf>
    <xf numFmtId="4" fontId="22" fillId="52" borderId="74" xfId="7" applyNumberFormat="1" applyFont="1" applyFill="1" applyBorder="1" applyAlignment="1" applyProtection="1">
      <protection hidden="1"/>
    </xf>
    <xf numFmtId="4" fontId="6" fillId="51" borderId="24" xfId="7" applyNumberFormat="1" applyFont="1" applyFill="1" applyBorder="1" applyAlignment="1" applyProtection="1">
      <protection hidden="1"/>
    </xf>
    <xf numFmtId="2" fontId="6" fillId="51" borderId="136" xfId="7" applyNumberFormat="1" applyFont="1" applyFill="1" applyBorder="1" applyAlignment="1" applyProtection="1">
      <alignment horizontal="center"/>
      <protection hidden="1"/>
    </xf>
    <xf numFmtId="2" fontId="22" fillId="52" borderId="19" xfId="7" applyNumberFormat="1" applyFont="1" applyFill="1" applyBorder="1" applyAlignment="1" applyProtection="1">
      <alignment horizontal="right"/>
      <protection hidden="1"/>
    </xf>
    <xf numFmtId="4" fontId="22" fillId="52" borderId="19" xfId="7" applyNumberFormat="1" applyFont="1" applyFill="1" applyBorder="1" applyAlignment="1" applyProtection="1">
      <protection hidden="1"/>
    </xf>
    <xf numFmtId="4" fontId="6" fillId="52" borderId="19" xfId="7" applyNumberFormat="1" applyFont="1" applyFill="1" applyBorder="1" applyAlignment="1" applyProtection="1">
      <alignment horizontal="right"/>
      <protection hidden="1"/>
    </xf>
    <xf numFmtId="2" fontId="6" fillId="52" borderId="19" xfId="7" applyNumberFormat="1" applyFont="1" applyFill="1" applyBorder="1" applyAlignment="1" applyProtection="1">
      <alignment horizontal="right"/>
      <protection hidden="1"/>
    </xf>
    <xf numFmtId="4" fontId="6" fillId="52" borderId="19" xfId="7" applyNumberFormat="1" applyFont="1" applyFill="1" applyBorder="1" applyAlignment="1" applyProtection="1">
      <protection hidden="1"/>
    </xf>
    <xf numFmtId="4" fontId="6" fillId="51" borderId="19" xfId="7" applyNumberFormat="1" applyFont="1" applyFill="1" applyBorder="1" applyAlignment="1" applyProtection="1">
      <alignment horizontal="center"/>
      <protection hidden="1"/>
    </xf>
    <xf numFmtId="4" fontId="6" fillId="51" borderId="24" xfId="7" applyNumberFormat="1" applyFont="1" applyFill="1" applyBorder="1" applyAlignment="1" applyProtection="1">
      <alignment horizontal="center"/>
      <protection hidden="1"/>
    </xf>
    <xf numFmtId="4" fontId="23" fillId="52" borderId="19" xfId="7" applyNumberFormat="1" applyFont="1" applyFill="1" applyBorder="1" applyAlignment="1" applyProtection="1">
      <protection hidden="1"/>
    </xf>
    <xf numFmtId="4" fontId="23" fillId="51" borderId="19" xfId="7" applyNumberFormat="1" applyFont="1" applyFill="1" applyBorder="1" applyAlignment="1" applyProtection="1">
      <protection hidden="1"/>
    </xf>
    <xf numFmtId="4" fontId="23" fillId="52" borderId="19" xfId="7" applyNumberFormat="1" applyFont="1" applyFill="1" applyBorder="1" applyAlignment="1" applyProtection="1">
      <alignment horizontal="right"/>
      <protection hidden="1"/>
    </xf>
    <xf numFmtId="4" fontId="23" fillId="51" borderId="24" xfId="7" applyNumberFormat="1" applyFont="1" applyFill="1" applyBorder="1" applyAlignment="1" applyProtection="1">
      <protection hidden="1"/>
    </xf>
    <xf numFmtId="2" fontId="23" fillId="52" borderId="19" xfId="7" applyNumberFormat="1" applyFont="1" applyFill="1" applyBorder="1" applyAlignment="1" applyProtection="1">
      <alignment horizontal="right"/>
      <protection hidden="1"/>
    </xf>
    <xf numFmtId="4" fontId="23" fillId="52" borderId="124" xfId="6" applyNumberFormat="1" applyFont="1" applyFill="1" applyBorder="1" applyProtection="1">
      <protection hidden="1"/>
    </xf>
    <xf numFmtId="4" fontId="23" fillId="51" borderId="124" xfId="7" applyNumberFormat="1" applyFont="1" applyFill="1" applyBorder="1" applyAlignment="1" applyProtection="1">
      <protection hidden="1"/>
    </xf>
    <xf numFmtId="4" fontId="23" fillId="52" borderId="124" xfId="6" applyNumberFormat="1" applyFont="1" applyFill="1" applyBorder="1" applyAlignment="1" applyProtection="1">
      <alignment horizontal="right"/>
      <protection hidden="1"/>
    </xf>
    <xf numFmtId="4" fontId="23" fillId="51" borderId="78" xfId="7" applyNumberFormat="1" applyFont="1" applyFill="1" applyBorder="1" applyAlignment="1" applyProtection="1">
      <protection hidden="1"/>
    </xf>
    <xf numFmtId="4" fontId="23" fillId="52" borderId="19" xfId="6" applyNumberFormat="1" applyFont="1" applyFill="1" applyBorder="1" applyAlignment="1" applyProtection="1">
      <alignment horizontal="right"/>
      <protection hidden="1"/>
    </xf>
    <xf numFmtId="4" fontId="23" fillId="52" borderId="19" xfId="6" applyNumberFormat="1" applyFont="1" applyFill="1" applyBorder="1" applyProtection="1">
      <protection hidden="1"/>
    </xf>
    <xf numFmtId="4" fontId="6" fillId="52" borderId="49" xfId="7" applyNumberFormat="1" applyFont="1" applyFill="1" applyBorder="1" applyAlignment="1" applyProtection="1">
      <protection hidden="1"/>
    </xf>
    <xf numFmtId="2" fontId="24" fillId="52" borderId="19" xfId="7" applyNumberFormat="1" applyFont="1" applyFill="1" applyBorder="1" applyAlignment="1" applyProtection="1">
      <alignment horizontal="right"/>
      <protection hidden="1"/>
    </xf>
    <xf numFmtId="4" fontId="24" fillId="52" borderId="49" xfId="7" applyNumberFormat="1" applyFont="1" applyFill="1" applyBorder="1" applyAlignment="1" applyProtection="1">
      <protection hidden="1"/>
    </xf>
    <xf numFmtId="2" fontId="6" fillId="53" borderId="19" xfId="7" applyNumberFormat="1" applyFont="1" applyFill="1" applyBorder="1" applyAlignment="1" applyProtection="1">
      <alignment horizontal="right"/>
      <protection hidden="1"/>
    </xf>
    <xf numFmtId="2" fontId="23" fillId="54" borderId="19" xfId="7" applyNumberFormat="1" applyFont="1" applyFill="1" applyBorder="1" applyAlignment="1" applyProtection="1">
      <alignment horizontal="right"/>
      <protection hidden="1"/>
    </xf>
    <xf numFmtId="4" fontId="23" fillId="51" borderId="56" xfId="7" applyNumberFormat="1" applyFont="1" applyFill="1" applyBorder="1" applyAlignment="1" applyProtection="1">
      <protection hidden="1"/>
    </xf>
    <xf numFmtId="4" fontId="23" fillId="54" borderId="49" xfId="7" applyNumberFormat="1" applyFont="1" applyFill="1" applyBorder="1" applyAlignment="1" applyProtection="1">
      <protection hidden="1"/>
    </xf>
    <xf numFmtId="4" fontId="6" fillId="53" borderId="49" xfId="7" applyNumberFormat="1" applyFont="1" applyFill="1" applyBorder="1" applyAlignment="1" applyProtection="1">
      <protection hidden="1"/>
    </xf>
    <xf numFmtId="2" fontId="6" fillId="53" borderId="19" xfId="6" applyNumberFormat="1" applyFont="1" applyFill="1" applyBorder="1" applyAlignment="1" applyProtection="1">
      <alignment horizontal="right"/>
      <protection hidden="1"/>
    </xf>
    <xf numFmtId="4" fontId="6" fillId="53" borderId="49" xfId="6" applyNumberFormat="1" applyFont="1" applyFill="1" applyBorder="1" applyProtection="1">
      <protection hidden="1"/>
    </xf>
    <xf numFmtId="2" fontId="23" fillId="54" borderId="124" xfId="6" applyNumberFormat="1" applyFont="1" applyFill="1" applyBorder="1" applyAlignment="1" applyProtection="1">
      <alignment horizontal="right"/>
      <protection hidden="1"/>
    </xf>
    <xf numFmtId="4" fontId="23" fillId="54" borderId="124" xfId="6" applyNumberFormat="1" applyFont="1" applyFill="1" applyBorder="1" applyAlignment="1" applyProtection="1">
      <alignment horizontal="right"/>
      <protection hidden="1"/>
    </xf>
    <xf numFmtId="4" fontId="23" fillId="51" borderId="49" xfId="7" applyNumberFormat="1" applyFont="1" applyFill="1" applyBorder="1" applyAlignment="1" applyProtection="1">
      <protection hidden="1"/>
    </xf>
    <xf numFmtId="4" fontId="23" fillId="54" borderId="49" xfId="6" applyNumberFormat="1" applyFont="1" applyFill="1" applyBorder="1" applyProtection="1">
      <protection hidden="1"/>
    </xf>
    <xf numFmtId="168" fontId="6" fillId="51" borderId="49" xfId="7" applyFont="1" applyFill="1" applyBorder="1" applyAlignment="1" applyProtection="1">
      <alignment horizontal="center"/>
      <protection hidden="1"/>
    </xf>
    <xf numFmtId="168" fontId="23" fillId="51" borderId="49" xfId="7" applyFont="1" applyFill="1" applyBorder="1" applyAlignment="1" applyProtection="1">
      <alignment horizontal="center"/>
      <protection hidden="1"/>
    </xf>
    <xf numFmtId="2" fontId="23" fillId="52" borderId="49" xfId="7" applyNumberFormat="1" applyFont="1" applyFill="1" applyBorder="1" applyAlignment="1" applyProtection="1">
      <alignment horizontal="right"/>
      <protection hidden="1"/>
    </xf>
    <xf numFmtId="2" fontId="6" fillId="51" borderId="57" xfId="7" applyNumberFormat="1" applyFont="1" applyFill="1" applyBorder="1" applyAlignment="1" applyProtection="1">
      <alignment horizontal="right"/>
      <protection hidden="1"/>
    </xf>
    <xf numFmtId="2" fontId="22" fillId="52" borderId="49" xfId="7" applyNumberFormat="1" applyFont="1" applyFill="1" applyBorder="1" applyAlignment="1" applyProtection="1">
      <alignment horizontal="right"/>
      <protection hidden="1"/>
    </xf>
    <xf numFmtId="2" fontId="6" fillId="52" borderId="49" xfId="7" applyNumberFormat="1" applyFont="1" applyFill="1" applyBorder="1" applyAlignment="1" applyProtection="1">
      <alignment horizontal="right"/>
      <protection hidden="1"/>
    </xf>
    <xf numFmtId="2" fontId="23" fillId="51" borderId="49" xfId="7" applyNumberFormat="1" applyFont="1" applyFill="1" applyBorder="1" applyAlignment="1" applyProtection="1">
      <alignment horizontal="right"/>
      <protection hidden="1"/>
    </xf>
    <xf numFmtId="2" fontId="23" fillId="52" borderId="49" xfId="6" applyNumberFormat="1" applyFont="1" applyFill="1" applyBorder="1" applyAlignment="1" applyProtection="1">
      <alignment horizontal="right"/>
      <protection hidden="1"/>
    </xf>
    <xf numFmtId="2" fontId="24" fillId="52" borderId="49" xfId="7" applyNumberFormat="1" applyFont="1" applyFill="1" applyBorder="1" applyAlignment="1" applyProtection="1">
      <alignment horizontal="right"/>
      <protection hidden="1"/>
    </xf>
    <xf numFmtId="2" fontId="23" fillId="54" borderId="49" xfId="7" applyNumberFormat="1" applyFont="1" applyFill="1" applyBorder="1" applyAlignment="1" applyProtection="1">
      <alignment horizontal="right"/>
      <protection hidden="1"/>
    </xf>
    <xf numFmtId="2" fontId="6" fillId="53" borderId="49" xfId="7" applyNumberFormat="1" applyFont="1" applyFill="1" applyBorder="1" applyAlignment="1" applyProtection="1">
      <alignment horizontal="right"/>
      <protection hidden="1"/>
    </xf>
    <xf numFmtId="2" fontId="6" fillId="53" borderId="49" xfId="6" applyNumberFormat="1" applyFont="1" applyFill="1" applyBorder="1" applyAlignment="1" applyProtection="1">
      <alignment horizontal="right"/>
      <protection hidden="1"/>
    </xf>
    <xf numFmtId="2" fontId="23" fillId="54" borderId="49" xfId="6" applyNumberFormat="1" applyFont="1" applyFill="1" applyBorder="1" applyAlignment="1" applyProtection="1">
      <alignment horizontal="right"/>
      <protection hidden="1"/>
    </xf>
    <xf numFmtId="168" fontId="6" fillId="51" borderId="49" xfId="7" applyFont="1" applyFill="1" applyBorder="1" applyAlignment="1" applyProtection="1">
      <protection hidden="1"/>
    </xf>
    <xf numFmtId="168" fontId="23" fillId="51" borderId="49" xfId="7" applyFont="1" applyFill="1" applyBorder="1" applyAlignment="1" applyProtection="1">
      <protection hidden="1"/>
    </xf>
    <xf numFmtId="14" fontId="23" fillId="51" borderId="49" xfId="6" applyNumberFormat="1" applyFont="1" applyFill="1" applyBorder="1" applyAlignment="1" applyProtection="1">
      <alignment horizontal="center"/>
      <protection locked="0"/>
    </xf>
    <xf numFmtId="4" fontId="6" fillId="51" borderId="49" xfId="7" applyNumberFormat="1" applyFont="1" applyFill="1" applyBorder="1" applyAlignment="1" applyProtection="1">
      <alignment horizontal="center"/>
    </xf>
    <xf numFmtId="4" fontId="23" fillId="52" borderId="49" xfId="7" applyNumberFormat="1" applyFont="1" applyFill="1" applyBorder="1" applyAlignment="1" applyProtection="1">
      <alignment horizontal="center"/>
    </xf>
    <xf numFmtId="2" fontId="6" fillId="51" borderId="57" xfId="7" applyNumberFormat="1" applyFont="1" applyFill="1" applyBorder="1" applyAlignment="1" applyProtection="1">
      <alignment horizontal="right"/>
    </xf>
    <xf numFmtId="4" fontId="22" fillId="52" borderId="49" xfId="7" applyNumberFormat="1" applyFont="1" applyFill="1" applyBorder="1" applyAlignment="1" applyProtection="1">
      <alignment horizontal="center"/>
    </xf>
    <xf numFmtId="4" fontId="6" fillId="52" borderId="49" xfId="7" applyNumberFormat="1" applyFont="1" applyFill="1" applyBorder="1" applyAlignment="1" applyProtection="1">
      <alignment horizontal="center"/>
    </xf>
    <xf numFmtId="4" fontId="23" fillId="51" borderId="49" xfId="7" applyNumberFormat="1" applyFont="1" applyFill="1" applyBorder="1" applyAlignment="1" applyProtection="1">
      <alignment horizontal="center"/>
    </xf>
    <xf numFmtId="4" fontId="23" fillId="52" borderId="49" xfId="6" applyNumberFormat="1" applyFont="1" applyFill="1" applyBorder="1" applyAlignment="1">
      <alignment horizontal="center"/>
    </xf>
    <xf numFmtId="4" fontId="24" fillId="52" borderId="49" xfId="7" applyNumberFormat="1" applyFont="1" applyFill="1" applyBorder="1" applyAlignment="1" applyProtection="1">
      <alignment horizontal="center"/>
    </xf>
    <xf numFmtId="4" fontId="6" fillId="53" borderId="49" xfId="7" applyNumberFormat="1" applyFont="1" applyFill="1" applyBorder="1" applyAlignment="1" applyProtection="1">
      <alignment horizontal="center"/>
    </xf>
    <xf numFmtId="4" fontId="23" fillId="54" borderId="49" xfId="7" applyNumberFormat="1" applyFont="1" applyFill="1" applyBorder="1" applyAlignment="1" applyProtection="1">
      <alignment horizontal="center"/>
    </xf>
    <xf numFmtId="4" fontId="6" fillId="53" borderId="49" xfId="6" applyNumberFormat="1" applyFont="1" applyFill="1" applyBorder="1" applyAlignment="1">
      <alignment horizontal="center"/>
    </xf>
    <xf numFmtId="4" fontId="23" fillId="54" borderId="49" xfId="6" applyNumberFormat="1" applyFont="1" applyFill="1" applyBorder="1" applyAlignment="1">
      <alignment horizontal="center"/>
    </xf>
    <xf numFmtId="4" fontId="6" fillId="51" borderId="49" xfId="6" applyNumberFormat="1" applyFont="1" applyFill="1" applyBorder="1" applyAlignment="1">
      <alignment horizontal="center"/>
    </xf>
    <xf numFmtId="168" fontId="6" fillId="51" borderId="49" xfId="7" applyFont="1" applyFill="1" applyBorder="1" applyAlignment="1" applyProtection="1">
      <alignment horizontal="center"/>
    </xf>
    <xf numFmtId="168" fontId="23" fillId="51" borderId="49" xfId="7" applyFont="1" applyFill="1" applyBorder="1" applyAlignment="1" applyProtection="1">
      <alignment horizontal="center"/>
    </xf>
    <xf numFmtId="17" fontId="12" fillId="51" borderId="21" xfId="2" applyNumberFormat="1" applyFont="1" applyFill="1" applyBorder="1" applyAlignment="1" applyProtection="1">
      <alignment horizontal="left" vertical="center" wrapText="1"/>
      <protection hidden="1"/>
    </xf>
    <xf numFmtId="17" fontId="12" fillId="51" borderId="32" xfId="2" applyNumberFormat="1" applyFont="1" applyFill="1" applyBorder="1" applyAlignment="1" applyProtection="1">
      <alignment horizontal="left" vertical="center" wrapText="1"/>
      <protection hidden="1"/>
    </xf>
    <xf numFmtId="0" fontId="14" fillId="51" borderId="34" xfId="0" applyFont="1" applyFill="1" applyBorder="1" applyAlignment="1" applyProtection="1">
      <alignment horizontal="center" vertical="center"/>
      <protection hidden="1"/>
    </xf>
    <xf numFmtId="0" fontId="14" fillId="51" borderId="35" xfId="0" applyFont="1" applyFill="1" applyBorder="1" applyAlignment="1" applyProtection="1">
      <alignment horizontal="center" vertical="center"/>
      <protection hidden="1"/>
    </xf>
    <xf numFmtId="0" fontId="14" fillId="51" borderId="48" xfId="0" applyFont="1" applyFill="1" applyBorder="1" applyAlignment="1" applyProtection="1">
      <alignment horizontal="center" vertical="center"/>
      <protection hidden="1"/>
    </xf>
    <xf numFmtId="178" fontId="0" fillId="51" borderId="127" xfId="0" applyNumberFormat="1" applyFill="1" applyBorder="1" applyAlignment="1" applyProtection="1">
      <alignment vertical="center"/>
      <protection hidden="1"/>
    </xf>
    <xf numFmtId="3" fontId="0" fillId="51" borderId="127" xfId="0" applyNumberFormat="1" applyFill="1" applyBorder="1" applyAlignment="1" applyProtection="1">
      <alignment vertical="center"/>
      <protection hidden="1"/>
    </xf>
    <xf numFmtId="3" fontId="0" fillId="51" borderId="128" xfId="0" applyNumberFormat="1" applyFill="1" applyBorder="1" applyAlignment="1" applyProtection="1">
      <alignment vertical="center"/>
      <protection hidden="1"/>
    </xf>
    <xf numFmtId="0" fontId="0" fillId="51" borderId="127" xfId="0" applyFill="1" applyBorder="1" applyAlignment="1" applyProtection="1">
      <alignment vertical="center"/>
      <protection hidden="1"/>
    </xf>
    <xf numFmtId="178" fontId="0" fillId="51" borderId="129" xfId="0" applyNumberFormat="1" applyFill="1" applyBorder="1" applyAlignment="1" applyProtection="1">
      <alignment vertical="center"/>
      <protection hidden="1"/>
    </xf>
    <xf numFmtId="0" fontId="11" fillId="51" borderId="19" xfId="0" applyFont="1" applyFill="1" applyBorder="1" applyAlignment="1" applyProtection="1">
      <alignment horizontal="center"/>
      <protection hidden="1"/>
    </xf>
    <xf numFmtId="14" fontId="12" fillId="52" borderId="74" xfId="1" applyNumberFormat="1" applyFont="1" applyFill="1" applyBorder="1" applyAlignment="1" applyProtection="1">
      <alignment horizontal="right" vertical="top"/>
      <protection hidden="1"/>
    </xf>
    <xf numFmtId="167" fontId="5" fillId="55" borderId="49" xfId="1" applyNumberFormat="1" applyFont="1" applyFill="1" applyBorder="1" applyAlignment="1" applyProtection="1">
      <alignment horizontal="center" vertical="top"/>
      <protection hidden="1"/>
    </xf>
    <xf numFmtId="167" fontId="5" fillId="55" borderId="49" xfId="0" applyNumberFormat="1" applyFont="1" applyFill="1" applyBorder="1" applyAlignment="1" applyProtection="1">
      <alignment horizontal="center" vertical="top" wrapText="1"/>
      <protection hidden="1"/>
    </xf>
    <xf numFmtId="184" fontId="83" fillId="56" borderId="137" xfId="27" applyNumberFormat="1" applyFont="1" applyFill="1" applyBorder="1" applyAlignment="1" applyProtection="1">
      <alignment horizontal="center" vertical="top"/>
      <protection hidden="1"/>
    </xf>
    <xf numFmtId="167" fontId="5" fillId="55" borderId="49" xfId="1" applyNumberFormat="1" applyFont="1" applyFill="1" applyBorder="1" applyAlignment="1" applyProtection="1">
      <alignment horizontal="right" vertical="top"/>
      <protection hidden="1"/>
    </xf>
    <xf numFmtId="4" fontId="5" fillId="55" borderId="49" xfId="1" applyNumberFormat="1" applyFont="1" applyFill="1" applyBorder="1" applyAlignment="1" applyProtection="1">
      <alignment horizontal="right" vertical="top"/>
      <protection hidden="1"/>
    </xf>
    <xf numFmtId="182" fontId="5" fillId="55" borderId="49" xfId="1" applyNumberFormat="1" applyFont="1" applyFill="1" applyBorder="1" applyAlignment="1" applyProtection="1">
      <alignment horizontal="right" vertical="top"/>
      <protection hidden="1"/>
    </xf>
    <xf numFmtId="167" fontId="5" fillId="51" borderId="49" xfId="1" applyNumberFormat="1" applyFont="1" applyFill="1" applyBorder="1" applyAlignment="1" applyProtection="1">
      <alignment horizontal="right" vertical="top"/>
      <protection hidden="1"/>
    </xf>
    <xf numFmtId="4" fontId="5" fillId="52" borderId="49" xfId="1" applyNumberFormat="1" applyFont="1" applyFill="1" applyBorder="1" applyAlignment="1" applyProtection="1">
      <alignment horizontal="right" vertical="top"/>
      <protection hidden="1"/>
    </xf>
    <xf numFmtId="10" fontId="5" fillId="51" borderId="49" xfId="1" applyNumberFormat="1" applyFont="1" applyFill="1" applyBorder="1" applyAlignment="1" applyProtection="1">
      <alignment horizontal="right" vertical="top"/>
      <protection hidden="1"/>
    </xf>
    <xf numFmtId="167" fontId="5" fillId="52" borderId="49" xfId="1" applyNumberFormat="1" applyFont="1" applyFill="1" applyBorder="1" applyAlignment="1" applyProtection="1">
      <alignment horizontal="right" vertical="top"/>
      <protection hidden="1"/>
    </xf>
    <xf numFmtId="10" fontId="5" fillId="52" borderId="49" xfId="1" applyNumberFormat="1" applyFont="1" applyFill="1" applyBorder="1" applyAlignment="1" applyProtection="1">
      <alignment horizontal="right" vertical="top"/>
      <protection hidden="1"/>
    </xf>
    <xf numFmtId="10" fontId="5" fillId="52" borderId="49" xfId="3" applyNumberFormat="1" applyFont="1" applyFill="1" applyBorder="1" applyAlignment="1" applyProtection="1">
      <alignment horizontal="right" vertical="top"/>
      <protection hidden="1"/>
    </xf>
    <xf numFmtId="164" fontId="5" fillId="52" borderId="55" xfId="1" applyFont="1" applyFill="1" applyBorder="1" applyAlignment="1" applyProtection="1">
      <alignment horizontal="right" vertical="top"/>
      <protection hidden="1"/>
    </xf>
    <xf numFmtId="167" fontId="5" fillId="52" borderId="55" xfId="8" applyNumberFormat="1" applyFill="1" applyBorder="1" applyAlignment="1" applyProtection="1">
      <alignment horizontal="left" vertical="top"/>
      <protection locked="0"/>
    </xf>
    <xf numFmtId="1" fontId="12" fillId="51" borderId="74" xfId="0" applyNumberFormat="1" applyFont="1" applyFill="1" applyBorder="1" applyAlignment="1" applyProtection="1">
      <alignment horizontal="right"/>
      <protection hidden="1"/>
    </xf>
    <xf numFmtId="1" fontId="12" fillId="51" borderId="74" xfId="0" applyNumberFormat="1" applyFont="1" applyFill="1" applyBorder="1" applyProtection="1">
      <protection hidden="1"/>
    </xf>
    <xf numFmtId="14" fontId="79" fillId="51" borderId="19" xfId="0" applyNumberFormat="1" applyFont="1" applyFill="1" applyBorder="1" applyAlignment="1" applyProtection="1">
      <alignment horizontal="right"/>
      <protection hidden="1"/>
    </xf>
    <xf numFmtId="4" fontId="14" fillId="51" borderId="19" xfId="0" applyNumberFormat="1" applyFont="1" applyFill="1" applyBorder="1" applyAlignment="1" applyProtection="1">
      <alignment horizontal="right"/>
      <protection hidden="1"/>
    </xf>
    <xf numFmtId="2" fontId="14" fillId="51" borderId="19" xfId="0" applyNumberFormat="1" applyFont="1" applyFill="1" applyBorder="1" applyAlignment="1" applyProtection="1">
      <alignment horizontal="right"/>
      <protection hidden="1"/>
    </xf>
    <xf numFmtId="2" fontId="14" fillId="51" borderId="19" xfId="1" applyNumberFormat="1" applyFont="1" applyFill="1" applyBorder="1" applyAlignment="1" applyProtection="1">
      <alignment horizontal="right"/>
      <protection hidden="1"/>
    </xf>
    <xf numFmtId="17" fontId="85" fillId="51" borderId="49" xfId="0" applyNumberFormat="1" applyFont="1" applyFill="1" applyBorder="1" applyAlignment="1" applyProtection="1">
      <alignment horizontal="center"/>
      <protection hidden="1"/>
    </xf>
    <xf numFmtId="0" fontId="5" fillId="0" borderId="55" xfId="0" applyFont="1" applyBorder="1" applyAlignment="1">
      <alignment horizontal="left" wrapText="1"/>
    </xf>
    <xf numFmtId="167" fontId="5" fillId="0" borderId="55" xfId="0" applyNumberFormat="1" applyFont="1" applyBorder="1" applyAlignment="1">
      <alignment horizontal="left"/>
    </xf>
    <xf numFmtId="167" fontId="5" fillId="55" borderId="56" xfId="1" applyNumberFormat="1" applyFont="1" applyFill="1" applyBorder="1" applyAlignment="1" applyProtection="1">
      <alignment horizontal="center" vertical="top"/>
      <protection hidden="1"/>
    </xf>
    <xf numFmtId="2" fontId="5" fillId="12" borderId="74" xfId="0" applyNumberFormat="1" applyFont="1" applyFill="1" applyBorder="1" applyAlignment="1" applyProtection="1">
      <alignment horizontal="center" wrapText="1"/>
      <protection locked="0"/>
    </xf>
    <xf numFmtId="2" fontId="5" fillId="7" borderId="124" xfId="0" applyNumberFormat="1" applyFont="1" applyFill="1" applyBorder="1" applyAlignment="1" applyProtection="1">
      <alignment horizontal="center" wrapText="1"/>
      <protection locked="0"/>
    </xf>
    <xf numFmtId="14" fontId="82" fillId="56" borderId="142" xfId="27" applyNumberFormat="1" applyFont="1" applyFill="1" applyBorder="1" applyAlignment="1" applyProtection="1">
      <alignment horizontal="center" vertical="center"/>
      <protection hidden="1"/>
    </xf>
    <xf numFmtId="0" fontId="14" fillId="51" borderId="19" xfId="0" applyFont="1" applyFill="1" applyBorder="1" applyProtection="1">
      <protection locked="0"/>
    </xf>
    <xf numFmtId="0" fontId="14" fillId="57" borderId="0" xfId="0" applyFont="1" applyFill="1" applyProtection="1">
      <protection locked="0"/>
    </xf>
    <xf numFmtId="167" fontId="5" fillId="58" borderId="49" xfId="1" applyNumberFormat="1" applyFont="1" applyFill="1" applyBorder="1" applyAlignment="1" applyProtection="1">
      <alignment horizontal="left" vertical="top"/>
    </xf>
    <xf numFmtId="182" fontId="5" fillId="59" borderId="49" xfId="1" applyNumberFormat="1" applyFont="1" applyFill="1" applyBorder="1" applyAlignment="1" applyProtection="1">
      <alignment horizontal="right" vertical="top"/>
      <protection hidden="1"/>
    </xf>
    <xf numFmtId="164" fontId="5" fillId="60" borderId="49" xfId="1" applyFont="1" applyFill="1" applyBorder="1" applyAlignment="1" applyProtection="1">
      <alignment horizontal="right" vertical="top"/>
      <protection hidden="1"/>
    </xf>
    <xf numFmtId="2" fontId="5" fillId="60" borderId="49" xfId="1" applyNumberFormat="1" applyFont="1" applyFill="1" applyBorder="1" applyAlignment="1" applyProtection="1">
      <alignment horizontal="right" vertical="top"/>
      <protection hidden="1"/>
    </xf>
    <xf numFmtId="164" fontId="5" fillId="61" borderId="49" xfId="1" applyFont="1" applyFill="1" applyBorder="1" applyAlignment="1" applyProtection="1">
      <alignment horizontal="right" vertical="top"/>
      <protection locked="0"/>
    </xf>
    <xf numFmtId="2" fontId="5" fillId="61" borderId="49" xfId="0" applyNumberFormat="1" applyFont="1" applyFill="1" applyBorder="1" applyAlignment="1" applyProtection="1">
      <alignment horizontal="center" wrapText="1"/>
      <protection locked="0"/>
    </xf>
    <xf numFmtId="2" fontId="5" fillId="61" borderId="49" xfId="0" applyNumberFormat="1" applyFont="1" applyFill="1" applyBorder="1" applyAlignment="1" applyProtection="1">
      <alignment horizontal="right" wrapText="1"/>
      <protection hidden="1"/>
    </xf>
    <xf numFmtId="10" fontId="5" fillId="60" borderId="49" xfId="3" applyNumberFormat="1" applyFont="1" applyFill="1" applyBorder="1" applyAlignment="1" applyProtection="1">
      <alignment horizontal="right" vertical="top"/>
      <protection hidden="1"/>
    </xf>
    <xf numFmtId="167" fontId="5" fillId="61" borderId="49" xfId="1" applyNumberFormat="1" applyFont="1" applyFill="1" applyBorder="1" applyAlignment="1" applyProtection="1">
      <alignment horizontal="right" vertical="top"/>
      <protection hidden="1"/>
    </xf>
    <xf numFmtId="0" fontId="17" fillId="52" borderId="35" xfId="1" applyNumberFormat="1" applyFont="1" applyFill="1" applyBorder="1" applyAlignment="1" applyProtection="1">
      <alignment horizontal="center" vertical="center"/>
      <protection hidden="1"/>
    </xf>
    <xf numFmtId="0" fontId="50" fillId="38" borderId="21" xfId="14" applyFont="1" applyFill="1" applyBorder="1" applyProtection="1">
      <protection locked="0"/>
    </xf>
    <xf numFmtId="0" fontId="51" fillId="35" borderId="19" xfId="14" applyFont="1" applyFill="1" applyBorder="1" applyAlignment="1" applyProtection="1">
      <alignment horizontal="left" vertical="center"/>
      <protection locked="0"/>
    </xf>
    <xf numFmtId="0" fontId="51" fillId="35" borderId="19" xfId="14" applyFont="1" applyFill="1" applyBorder="1" applyAlignment="1" applyProtection="1">
      <alignment horizontal="right" vertical="center"/>
      <protection locked="0"/>
    </xf>
    <xf numFmtId="0" fontId="47" fillId="39" borderId="19" xfId="14" applyFont="1" applyFill="1" applyBorder="1" applyAlignment="1" applyProtection="1">
      <alignment horizontal="center" vertical="center"/>
      <protection locked="0"/>
    </xf>
    <xf numFmtId="0" fontId="51" fillId="35" borderId="19" xfId="14" applyFont="1" applyFill="1" applyBorder="1" applyAlignment="1" applyProtection="1">
      <alignment vertical="center"/>
      <protection locked="0"/>
    </xf>
    <xf numFmtId="0" fontId="51" fillId="35" borderId="19" xfId="14" applyFont="1" applyFill="1" applyBorder="1" applyAlignment="1" applyProtection="1">
      <alignment vertical="center" wrapText="1"/>
      <protection locked="0"/>
    </xf>
    <xf numFmtId="1" fontId="17" fillId="7" borderId="5" xfId="0" applyNumberFormat="1" applyFont="1" applyFill="1" applyBorder="1" applyAlignment="1" applyProtection="1">
      <alignment horizontal="center"/>
      <protection locked="0"/>
    </xf>
    <xf numFmtId="14" fontId="12" fillId="19" borderId="60" xfId="1" applyNumberFormat="1" applyFont="1" applyFill="1" applyBorder="1" applyAlignment="1" applyProtection="1">
      <alignment horizontal="center" vertical="top"/>
      <protection locked="0"/>
    </xf>
    <xf numFmtId="14" fontId="12" fillId="19" borderId="19" xfId="1" applyNumberFormat="1" applyFont="1" applyFill="1" applyBorder="1" applyAlignment="1" applyProtection="1">
      <alignment horizontal="center" vertical="top"/>
      <protection locked="0"/>
    </xf>
    <xf numFmtId="14" fontId="12" fillId="19" borderId="0" xfId="1" applyNumberFormat="1" applyFont="1" applyFill="1" applyBorder="1" applyAlignment="1" applyProtection="1">
      <alignment horizontal="center" vertical="top"/>
      <protection locked="0"/>
    </xf>
    <xf numFmtId="0" fontId="0" fillId="38" borderId="0" xfId="0" applyFill="1" applyProtection="1">
      <protection locked="0"/>
    </xf>
    <xf numFmtId="0" fontId="93" fillId="0" borderId="0" xfId="0" applyFont="1" applyAlignment="1">
      <alignment vertical="center"/>
    </xf>
    <xf numFmtId="0" fontId="94" fillId="62" borderId="0" xfId="0" applyFont="1" applyFill="1" applyAlignment="1" applyProtection="1">
      <alignment vertical="center"/>
      <protection locked="0"/>
    </xf>
    <xf numFmtId="0" fontId="95" fillId="0" borderId="77" xfId="0" applyFont="1" applyBorder="1" applyAlignment="1" applyProtection="1">
      <alignment horizontal="right" vertical="center"/>
      <protection locked="0"/>
    </xf>
    <xf numFmtId="0" fontId="95" fillId="63" borderId="77" xfId="0" applyFont="1" applyFill="1" applyBorder="1" applyAlignment="1" applyProtection="1">
      <alignment horizontal="right" vertical="center"/>
      <protection locked="0"/>
    </xf>
    <xf numFmtId="0" fontId="94" fillId="0" borderId="0" xfId="0" applyFont="1" applyAlignment="1" applyProtection="1">
      <alignment vertical="center"/>
      <protection locked="0"/>
    </xf>
    <xf numFmtId="0" fontId="94" fillId="0" borderId="0" xfId="0" applyFont="1" applyAlignment="1">
      <alignment vertical="center"/>
    </xf>
    <xf numFmtId="0" fontId="93" fillId="64" borderId="0" xfId="0" applyFont="1" applyFill="1" applyAlignment="1">
      <alignment vertical="center"/>
    </xf>
    <xf numFmtId="0" fontId="97" fillId="0" borderId="76" xfId="28" applyFont="1" applyBorder="1" applyAlignment="1" applyProtection="1">
      <alignment vertical="center"/>
      <protection locked="0"/>
    </xf>
    <xf numFmtId="0" fontId="98" fillId="0" borderId="78" xfId="28" applyFont="1" applyBorder="1" applyAlignment="1" applyProtection="1">
      <alignment vertical="center"/>
      <protection locked="0"/>
    </xf>
    <xf numFmtId="0" fontId="97" fillId="0" borderId="49" xfId="28" applyFont="1" applyBorder="1" applyAlignment="1">
      <alignment vertical="center"/>
    </xf>
    <xf numFmtId="0" fontId="97" fillId="0" borderId="73" xfId="28" applyFont="1" applyBorder="1" applyAlignment="1">
      <alignment vertical="center"/>
    </xf>
    <xf numFmtId="0" fontId="96" fillId="0" borderId="0" xfId="28"/>
    <xf numFmtId="0" fontId="98" fillId="0" borderId="0" xfId="28" applyFont="1" applyAlignment="1" applyProtection="1">
      <alignment vertical="center"/>
      <protection locked="0"/>
    </xf>
    <xf numFmtId="0" fontId="97" fillId="0" borderId="0" xfId="28" applyFont="1" applyAlignment="1">
      <alignment vertical="center"/>
    </xf>
    <xf numFmtId="0" fontId="97" fillId="0" borderId="0" xfId="28" applyFont="1" applyAlignment="1">
      <alignment horizontal="center" vertical="center"/>
    </xf>
    <xf numFmtId="187" fontId="99" fillId="0" borderId="49" xfId="0" applyNumberFormat="1" applyFont="1" applyBorder="1" applyAlignment="1">
      <alignment horizontal="center" vertical="center"/>
    </xf>
    <xf numFmtId="0" fontId="99" fillId="0" borderId="49" xfId="0" applyFont="1" applyBorder="1" applyAlignment="1">
      <alignment horizontal="center" vertical="center"/>
    </xf>
    <xf numFmtId="14" fontId="94" fillId="0" borderId="0" xfId="0" applyNumberFormat="1" applyFont="1" applyAlignment="1">
      <alignment horizontal="left" vertical="center"/>
    </xf>
    <xf numFmtId="188" fontId="99" fillId="0" borderId="49" xfId="0" applyNumberFormat="1" applyFont="1" applyBorder="1" applyAlignment="1">
      <alignment horizontal="center" vertical="center"/>
    </xf>
    <xf numFmtId="0" fontId="100" fillId="0" borderId="0" xfId="0" applyFont="1" applyAlignment="1">
      <alignment vertical="center"/>
    </xf>
    <xf numFmtId="43" fontId="99" fillId="0" borderId="135" xfId="29" applyFont="1" applyFill="1" applyBorder="1" applyAlignment="1" applyProtection="1">
      <alignment horizontal="center" vertical="center"/>
      <protection locked="0"/>
    </xf>
    <xf numFmtId="188" fontId="99" fillId="0" borderId="135" xfId="0" applyNumberFormat="1" applyFont="1" applyBorder="1" applyAlignment="1" applyProtection="1">
      <alignment horizontal="center" vertical="center"/>
      <protection locked="0"/>
    </xf>
    <xf numFmtId="2" fontId="94" fillId="0" borderId="0" xfId="0" applyNumberFormat="1" applyFont="1" applyAlignment="1">
      <alignment vertical="center" wrapText="1"/>
    </xf>
    <xf numFmtId="0" fontId="101" fillId="0" borderId="0" xfId="0" applyFont="1"/>
    <xf numFmtId="0" fontId="99" fillId="0" borderId="0" xfId="0" applyFont="1" applyAlignment="1">
      <alignment horizontal="center" vertical="center"/>
    </xf>
    <xf numFmtId="0" fontId="94" fillId="0" borderId="0" xfId="0" applyFont="1" applyAlignment="1">
      <alignment vertical="center" wrapText="1"/>
    </xf>
    <xf numFmtId="2" fontId="102" fillId="0" borderId="124" xfId="0" applyNumberFormat="1" applyFont="1" applyBorder="1" applyAlignment="1">
      <alignment vertical="center" wrapText="1"/>
    </xf>
    <xf numFmtId="2" fontId="0" fillId="65" borderId="49" xfId="0" applyNumberFormat="1" applyFill="1" applyBorder="1"/>
    <xf numFmtId="2" fontId="94" fillId="66" borderId="124" xfId="30" applyNumberFormat="1" applyFont="1" applyFill="1" applyBorder="1" applyAlignment="1" applyProtection="1">
      <alignment horizontal="right" vertical="center"/>
    </xf>
    <xf numFmtId="0" fontId="104" fillId="0" borderId="0" xfId="0" applyFont="1" applyAlignment="1">
      <alignment horizontal="left" vertical="center"/>
    </xf>
    <xf numFmtId="2" fontId="93" fillId="0" borderId="49" xfId="0" applyNumberFormat="1" applyFont="1" applyBorder="1" applyAlignment="1">
      <alignment horizontal="left" vertical="center" wrapText="1"/>
    </xf>
    <xf numFmtId="189" fontId="94" fillId="0" borderId="124" xfId="30" applyNumberFormat="1" applyFont="1" applyFill="1" applyBorder="1" applyAlignment="1" applyProtection="1">
      <alignment horizontal="right" vertical="center"/>
      <protection locked="0"/>
    </xf>
    <xf numFmtId="2" fontId="94" fillId="0" borderId="49" xfId="30" applyNumberFormat="1" applyFont="1" applyFill="1" applyBorder="1" applyAlignment="1" applyProtection="1">
      <alignment horizontal="right" vertical="center"/>
    </xf>
    <xf numFmtId="0" fontId="105" fillId="0" borderId="0" xfId="0" applyFont="1" applyAlignment="1">
      <alignment vertical="center"/>
    </xf>
    <xf numFmtId="0" fontId="94" fillId="0" borderId="0" xfId="0" applyFont="1" applyAlignment="1">
      <alignment horizontal="left" vertical="center"/>
    </xf>
    <xf numFmtId="2" fontId="100" fillId="0" borderId="143" xfId="0" applyNumberFormat="1" applyFont="1" applyBorder="1" applyAlignment="1">
      <alignment vertical="center"/>
    </xf>
    <xf numFmtId="189" fontId="94" fillId="0" borderId="135" xfId="30" applyNumberFormat="1" applyFont="1" applyFill="1" applyBorder="1" applyAlignment="1" applyProtection="1">
      <alignment horizontal="right" vertical="center"/>
      <protection locked="0"/>
    </xf>
    <xf numFmtId="2" fontId="94" fillId="0" borderId="74" xfId="30" applyNumberFormat="1" applyFont="1" applyFill="1" applyBorder="1" applyAlignment="1" applyProtection="1">
      <alignment horizontal="right" vertical="center"/>
      <protection locked="0"/>
    </xf>
    <xf numFmtId="0" fontId="93" fillId="0" borderId="144" xfId="0" applyFont="1" applyBorder="1" applyAlignment="1">
      <alignment vertical="center"/>
    </xf>
    <xf numFmtId="190" fontId="100" fillId="67" borderId="143" xfId="0" applyNumberFormat="1" applyFont="1" applyFill="1" applyBorder="1" applyAlignment="1" applyProtection="1">
      <alignment horizontal="left"/>
      <protection locked="0"/>
    </xf>
    <xf numFmtId="2" fontId="102" fillId="0" borderId="74" xfId="0" applyNumberFormat="1" applyFont="1" applyBorder="1" applyAlignment="1">
      <alignment vertical="center" wrapText="1"/>
    </xf>
    <xf numFmtId="2" fontId="94" fillId="0" borderId="74" xfId="30" applyNumberFormat="1" applyFont="1" applyFill="1" applyBorder="1" applyAlignment="1" applyProtection="1">
      <alignment horizontal="right" vertical="center"/>
    </xf>
    <xf numFmtId="2" fontId="102" fillId="0" borderId="49" xfId="0" applyNumberFormat="1" applyFont="1" applyBorder="1" applyAlignment="1">
      <alignment vertical="center" wrapText="1"/>
    </xf>
    <xf numFmtId="2" fontId="99" fillId="0" borderId="49" xfId="30" applyNumberFormat="1" applyFont="1" applyFill="1" applyBorder="1" applyAlignment="1" applyProtection="1">
      <alignment horizontal="right" vertical="center"/>
    </xf>
    <xf numFmtId="0" fontId="99" fillId="0" borderId="49" xfId="30" applyNumberFormat="1" applyFont="1" applyFill="1" applyBorder="1" applyAlignment="1" applyProtection="1">
      <alignment horizontal="left" vertical="center" wrapText="1"/>
    </xf>
    <xf numFmtId="2" fontId="99" fillId="0" borderId="49" xfId="30" applyNumberFormat="1" applyFont="1" applyFill="1" applyBorder="1" applyAlignment="1" applyProtection="1">
      <alignment horizontal="center" vertical="center"/>
    </xf>
    <xf numFmtId="0" fontId="99" fillId="0" borderId="0" xfId="30" applyNumberFormat="1" applyFont="1" applyFill="1" applyAlignment="1" applyProtection="1">
      <alignment horizontal="left" vertical="center" wrapText="1"/>
      <protection locked="0"/>
    </xf>
    <xf numFmtId="2" fontId="93" fillId="0" borderId="49" xfId="0" applyNumberFormat="1" applyFont="1" applyBorder="1" applyAlignment="1">
      <alignment vertical="center" wrapText="1"/>
    </xf>
    <xf numFmtId="2" fontId="94" fillId="0" borderId="0" xfId="30" applyNumberFormat="1" applyFont="1" applyFill="1" applyAlignment="1" applyProtection="1">
      <alignment horizontal="right" vertical="center"/>
    </xf>
    <xf numFmtId="2" fontId="98" fillId="0" borderId="49" xfId="0" applyNumberFormat="1" applyFont="1" applyBorder="1" applyAlignment="1">
      <alignment vertical="center" wrapText="1"/>
    </xf>
    <xf numFmtId="2" fontId="106" fillId="0" borderId="49" xfId="0" applyNumberFormat="1" applyFont="1" applyBorder="1" applyAlignment="1">
      <alignment vertical="center" wrapText="1"/>
    </xf>
    <xf numFmtId="169" fontId="94" fillId="0" borderId="0" xfId="0" applyNumberFormat="1" applyFont="1" applyAlignment="1">
      <alignment vertical="center"/>
    </xf>
    <xf numFmtId="2" fontId="102" fillId="0" borderId="49" xfId="0" applyNumberFormat="1" applyFont="1" applyBorder="1" applyAlignment="1">
      <alignment horizontal="left" vertical="center" wrapText="1"/>
    </xf>
    <xf numFmtId="2" fontId="94" fillId="0" borderId="0" xfId="0" applyNumberFormat="1" applyFont="1" applyAlignment="1">
      <alignment vertical="center"/>
    </xf>
    <xf numFmtId="2" fontId="102" fillId="0" borderId="49" xfId="0" applyNumberFormat="1" applyFont="1" applyBorder="1" applyAlignment="1">
      <alignment vertical="center"/>
    </xf>
    <xf numFmtId="2" fontId="99" fillId="0" borderId="49" xfId="0" applyNumberFormat="1" applyFont="1" applyBorder="1" applyAlignment="1">
      <alignment horizontal="right" vertical="center"/>
    </xf>
    <xf numFmtId="2" fontId="99" fillId="0" borderId="0" xfId="30" applyNumberFormat="1" applyFont="1" applyFill="1" applyAlignment="1" applyProtection="1">
      <alignment horizontal="right" vertical="center"/>
    </xf>
    <xf numFmtId="2" fontId="93" fillId="0" borderId="124" xfId="0" applyNumberFormat="1" applyFont="1" applyBorder="1" applyAlignment="1">
      <alignment vertical="center"/>
    </xf>
    <xf numFmtId="2" fontId="94" fillId="0" borderId="124" xfId="0" applyNumberFormat="1" applyFont="1" applyBorder="1" applyAlignment="1">
      <alignment horizontal="center" vertical="center"/>
    </xf>
    <xf numFmtId="2" fontId="94" fillId="0" borderId="124" xfId="30" applyNumberFormat="1" applyFont="1" applyFill="1" applyBorder="1" applyAlignment="1" applyProtection="1">
      <alignment horizontal="center" vertical="center"/>
    </xf>
    <xf numFmtId="0" fontId="97" fillId="0" borderId="49" xfId="0" applyFont="1" applyBorder="1" applyAlignment="1">
      <alignment horizontal="center" vertical="center"/>
    </xf>
    <xf numFmtId="0" fontId="99" fillId="0" borderId="0" xfId="0" applyFont="1" applyAlignment="1">
      <alignment vertical="center"/>
    </xf>
    <xf numFmtId="0" fontId="93" fillId="64" borderId="49" xfId="0" applyFont="1" applyFill="1" applyBorder="1" applyAlignment="1">
      <alignment vertical="center" wrapText="1"/>
    </xf>
    <xf numFmtId="0" fontId="93" fillId="0" borderId="49" xfId="0" applyFont="1" applyBorder="1" applyAlignment="1">
      <alignment vertical="center" wrapText="1"/>
    </xf>
    <xf numFmtId="0" fontId="102" fillId="0" borderId="49" xfId="0" applyFont="1" applyBorder="1" applyAlignment="1">
      <alignment vertical="center" wrapText="1"/>
    </xf>
    <xf numFmtId="0" fontId="106" fillId="0" borderId="49" xfId="0" applyFont="1" applyBorder="1" applyAlignment="1">
      <alignment vertical="center" wrapText="1"/>
    </xf>
    <xf numFmtId="0" fontId="93" fillId="0" borderId="49" xfId="0" applyFont="1" applyBorder="1" applyAlignment="1">
      <alignment horizontal="left" vertical="center" wrapText="1"/>
    </xf>
    <xf numFmtId="0" fontId="107" fillId="68" borderId="49" xfId="0" applyFont="1" applyFill="1" applyBorder="1" applyAlignment="1">
      <alignment vertical="center" wrapText="1"/>
    </xf>
    <xf numFmtId="0" fontId="93" fillId="64" borderId="49" xfId="0" applyFont="1" applyFill="1" applyBorder="1" applyAlignment="1">
      <alignment horizontal="left" vertical="center" wrapText="1"/>
    </xf>
    <xf numFmtId="0" fontId="102" fillId="0" borderId="49" xfId="0" applyFont="1" applyBorder="1" applyAlignment="1">
      <alignment horizontal="left" vertical="center" wrapText="1"/>
    </xf>
    <xf numFmtId="2" fontId="94" fillId="66" borderId="49" xfId="0" applyNumberFormat="1" applyFont="1" applyFill="1" applyBorder="1" applyAlignment="1">
      <alignment horizontal="right" vertical="center"/>
    </xf>
    <xf numFmtId="168" fontId="93" fillId="0" borderId="49" xfId="30" applyFont="1" applyFill="1" applyBorder="1" applyAlignment="1" applyProtection="1">
      <alignment vertical="center"/>
    </xf>
    <xf numFmtId="168" fontId="94" fillId="0" borderId="49" xfId="30" applyFont="1" applyFill="1" applyBorder="1" applyAlignment="1" applyProtection="1">
      <alignment horizontal="right" vertical="center"/>
    </xf>
    <xf numFmtId="168" fontId="94" fillId="0" borderId="49" xfId="30" applyFont="1" applyFill="1" applyBorder="1" applyAlignment="1" applyProtection="1">
      <alignment vertical="center"/>
    </xf>
    <xf numFmtId="168" fontId="94" fillId="64" borderId="49" xfId="30" applyFont="1" applyFill="1" applyBorder="1" applyAlignment="1" applyProtection="1">
      <alignment horizontal="right" vertical="center"/>
    </xf>
    <xf numFmtId="168" fontId="94" fillId="0" borderId="49" xfId="30" applyFont="1" applyFill="1" applyBorder="1" applyAlignment="1" applyProtection="1">
      <alignment horizontal="center" vertical="center"/>
    </xf>
    <xf numFmtId="2" fontId="93" fillId="0" borderId="124" xfId="0" applyNumberFormat="1" applyFont="1" applyBorder="1" applyAlignment="1">
      <alignment vertical="center" wrapText="1"/>
    </xf>
    <xf numFmtId="43" fontId="94" fillId="0" borderId="49" xfId="29" applyFont="1" applyFill="1" applyBorder="1" applyAlignment="1" applyProtection="1">
      <alignment vertical="center"/>
    </xf>
    <xf numFmtId="168" fontId="102" fillId="0" borderId="49" xfId="30" applyFont="1" applyFill="1" applyBorder="1" applyAlignment="1" applyProtection="1">
      <alignment vertical="center"/>
    </xf>
    <xf numFmtId="168" fontId="102" fillId="0" borderId="49" xfId="30" applyFont="1" applyFill="1" applyBorder="1" applyAlignment="1" applyProtection="1">
      <alignment vertical="center" wrapText="1"/>
    </xf>
    <xf numFmtId="168" fontId="99" fillId="0" borderId="49" xfId="30" applyFont="1" applyFill="1" applyBorder="1" applyAlignment="1" applyProtection="1">
      <alignment vertical="center"/>
    </xf>
    <xf numFmtId="168" fontId="108" fillId="0" borderId="49" xfId="30" applyFont="1" applyFill="1" applyBorder="1" applyAlignment="1" applyProtection="1">
      <alignment vertical="center"/>
    </xf>
    <xf numFmtId="0" fontId="23" fillId="68" borderId="49" xfId="0" applyFont="1" applyFill="1" applyBorder="1"/>
    <xf numFmtId="17" fontId="23" fillId="68" borderId="49" xfId="0" applyNumberFormat="1" applyFont="1" applyFill="1" applyBorder="1"/>
    <xf numFmtId="0" fontId="0" fillId="0" borderId="49" xfId="0" applyBorder="1"/>
    <xf numFmtId="0" fontId="0" fillId="0" borderId="49" xfId="0" applyBorder="1" applyProtection="1">
      <protection locked="0"/>
    </xf>
    <xf numFmtId="17" fontId="23" fillId="68" borderId="55" xfId="0" applyNumberFormat="1" applyFont="1" applyFill="1" applyBorder="1"/>
    <xf numFmtId="0" fontId="0" fillId="0" borderId="55" xfId="0" applyBorder="1" applyProtection="1">
      <protection locked="0"/>
    </xf>
    <xf numFmtId="2" fontId="0" fillId="65" borderId="55" xfId="0" applyNumberFormat="1" applyFill="1" applyBorder="1"/>
    <xf numFmtId="0" fontId="23" fillId="0" borderId="0" xfId="0" applyFont="1"/>
    <xf numFmtId="164" fontId="0" fillId="0" borderId="0" xfId="0" applyNumberFormat="1" applyProtection="1">
      <protection locked="0"/>
    </xf>
    <xf numFmtId="2" fontId="0" fillId="0" borderId="0" xfId="0" applyNumberFormat="1"/>
    <xf numFmtId="0" fontId="94" fillId="0" borderId="135" xfId="0" applyFont="1" applyBorder="1" applyAlignment="1">
      <alignment vertical="center"/>
    </xf>
    <xf numFmtId="0" fontId="95" fillId="63" borderId="0" xfId="28" applyFont="1" applyFill="1" applyAlignment="1" applyProtection="1">
      <alignment horizontal="right" vertical="center"/>
      <protection locked="0"/>
    </xf>
    <xf numFmtId="0" fontId="97" fillId="0" borderId="0" xfId="28" applyFont="1" applyAlignment="1" applyProtection="1">
      <alignment vertical="center"/>
      <protection locked="0"/>
    </xf>
    <xf numFmtId="0" fontId="99" fillId="0" borderId="55" xfId="0" applyFont="1" applyBorder="1" applyAlignment="1">
      <alignment horizontal="center" vertical="center"/>
    </xf>
    <xf numFmtId="188" fontId="99" fillId="0" borderId="55" xfId="0" applyNumberFormat="1" applyFont="1" applyBorder="1" applyAlignment="1">
      <alignment horizontal="center" vertical="center"/>
    </xf>
    <xf numFmtId="188" fontId="99" fillId="0" borderId="120" xfId="0" applyNumberFormat="1" applyFont="1" applyBorder="1" applyAlignment="1" applyProtection="1">
      <alignment horizontal="center" vertical="center"/>
      <protection locked="0"/>
    </xf>
    <xf numFmtId="168" fontId="94" fillId="0" borderId="124" xfId="30" applyFont="1" applyFill="1" applyBorder="1" applyAlignment="1" applyProtection="1">
      <alignment vertical="center"/>
    </xf>
    <xf numFmtId="0" fontId="93" fillId="0" borderId="74" xfId="0" applyFont="1" applyBorder="1" applyAlignment="1">
      <alignment vertical="center"/>
    </xf>
    <xf numFmtId="0" fontId="94" fillId="0" borderId="74" xfId="0" applyFont="1" applyBorder="1" applyAlignment="1">
      <alignment vertical="center"/>
    </xf>
    <xf numFmtId="164" fontId="0" fillId="0" borderId="49" xfId="0" applyNumberFormat="1" applyBorder="1" applyProtection="1">
      <protection locked="0"/>
    </xf>
    <xf numFmtId="164" fontId="0" fillId="0" borderId="55" xfId="0" applyNumberFormat="1" applyBorder="1" applyProtection="1">
      <protection locked="0"/>
    </xf>
    <xf numFmtId="17" fontId="23" fillId="68" borderId="19" xfId="0" applyNumberFormat="1" applyFont="1" applyFill="1" applyBorder="1"/>
    <xf numFmtId="164" fontId="0" fillId="0" borderId="19" xfId="0" applyNumberFormat="1" applyBorder="1" applyProtection="1">
      <protection locked="0"/>
    </xf>
    <xf numFmtId="0" fontId="0" fillId="0" borderId="19" xfId="0" applyBorder="1" applyProtection="1">
      <protection locked="0"/>
    </xf>
    <xf numFmtId="2" fontId="0" fillId="65" borderId="19" xfId="0" applyNumberFormat="1" applyFill="1" applyBorder="1"/>
    <xf numFmtId="0" fontId="0" fillId="0" borderId="49" xfId="0" applyBorder="1" applyAlignment="1" applyProtection="1">
      <alignment horizontal="right"/>
      <protection locked="0"/>
    </xf>
    <xf numFmtId="0" fontId="0" fillId="0" borderId="55" xfId="0" applyBorder="1" applyAlignment="1" applyProtection="1">
      <alignment horizontal="right"/>
      <protection locked="0"/>
    </xf>
    <xf numFmtId="0" fontId="0" fillId="0" borderId="19" xfId="0" applyBorder="1" applyAlignment="1" applyProtection="1">
      <alignment horizontal="right"/>
      <protection locked="0"/>
    </xf>
    <xf numFmtId="2" fontId="0" fillId="65" borderId="49" xfId="0" applyNumberFormat="1" applyFill="1" applyBorder="1" applyAlignment="1">
      <alignment horizontal="right"/>
    </xf>
    <xf numFmtId="2" fontId="0" fillId="65" borderId="55" xfId="0" applyNumberFormat="1" applyFill="1" applyBorder="1" applyAlignment="1">
      <alignment horizontal="right"/>
    </xf>
    <xf numFmtId="2" fontId="0" fillId="65" borderId="19" xfId="0" applyNumberFormat="1" applyFill="1" applyBorder="1" applyAlignment="1">
      <alignment horizontal="right"/>
    </xf>
    <xf numFmtId="164" fontId="0" fillId="0" borderId="49" xfId="0" applyNumberFormat="1" applyBorder="1" applyAlignment="1" applyProtection="1">
      <alignment horizontal="center" vertical="center"/>
      <protection locked="0"/>
    </xf>
    <xf numFmtId="164" fontId="0" fillId="0" borderId="55" xfId="0" applyNumberFormat="1" applyBorder="1" applyAlignment="1" applyProtection="1">
      <alignment horizontal="center" vertical="center"/>
      <protection locked="0"/>
    </xf>
    <xf numFmtId="164" fontId="0" fillId="0" borderId="19" xfId="0" applyNumberFormat="1" applyBorder="1" applyAlignment="1" applyProtection="1">
      <alignment horizontal="center" vertical="center"/>
      <protection locked="0"/>
    </xf>
    <xf numFmtId="2" fontId="0" fillId="65" borderId="49" xfId="0" applyNumberFormat="1" applyFill="1" applyBorder="1" applyAlignment="1">
      <alignment horizontal="center" vertical="center"/>
    </xf>
    <xf numFmtId="1" fontId="0" fillId="0" borderId="0" xfId="0" applyNumberFormat="1" applyProtection="1">
      <protection locked="0"/>
    </xf>
    <xf numFmtId="0" fontId="5" fillId="7" borderId="24" xfId="0" applyFont="1" applyFill="1" applyBorder="1" applyAlignment="1" applyProtection="1">
      <alignment horizontal="center" vertical="center"/>
      <protection locked="0"/>
    </xf>
    <xf numFmtId="0" fontId="91" fillId="50" borderId="19" xfId="0" applyFont="1" applyFill="1" applyBorder="1" applyAlignment="1" applyProtection="1">
      <alignment horizontal="center"/>
      <protection hidden="1"/>
    </xf>
    <xf numFmtId="0" fontId="0" fillId="0" borderId="19" xfId="0" applyBorder="1" applyAlignment="1" applyProtection="1">
      <alignment horizontal="center"/>
      <protection hidden="1"/>
    </xf>
    <xf numFmtId="0" fontId="72" fillId="0" borderId="1" xfId="0" applyFont="1" applyBorder="1" applyAlignment="1" applyProtection="1">
      <alignment horizontal="center"/>
      <protection locked="0"/>
    </xf>
    <xf numFmtId="0" fontId="72" fillId="0" borderId="0" xfId="0" applyFont="1" applyAlignment="1" applyProtection="1">
      <alignment horizontal="center"/>
      <protection locked="0"/>
    </xf>
    <xf numFmtId="0" fontId="73" fillId="0" borderId="52" xfId="23" applyFont="1" applyBorder="1" applyAlignment="1" applyProtection="1">
      <alignment horizontal="center"/>
      <protection locked="0"/>
    </xf>
    <xf numFmtId="0" fontId="73" fillId="0" borderId="98" xfId="23" applyFont="1" applyBorder="1" applyAlignment="1" applyProtection="1">
      <alignment horizontal="center"/>
      <protection locked="0"/>
    </xf>
    <xf numFmtId="0" fontId="73" fillId="0" borderId="53" xfId="23" applyFont="1" applyBorder="1" applyAlignment="1" applyProtection="1">
      <alignment horizontal="center"/>
      <protection locked="0"/>
    </xf>
    <xf numFmtId="0" fontId="74" fillId="34" borderId="6" xfId="23" applyFont="1" applyFill="1" applyBorder="1" applyAlignment="1" applyProtection="1">
      <alignment horizontal="center" vertical="center" wrapText="1"/>
    </xf>
    <xf numFmtId="0" fontId="74" fillId="34" borderId="7" xfId="23" applyFont="1" applyFill="1" applyBorder="1" applyAlignment="1" applyProtection="1">
      <alignment horizontal="center" vertical="center" wrapText="1"/>
    </xf>
    <xf numFmtId="0" fontId="74" fillId="34" borderId="8" xfId="23" applyFont="1" applyFill="1" applyBorder="1" applyAlignment="1" applyProtection="1">
      <alignment horizontal="center" vertical="center" wrapText="1"/>
    </xf>
    <xf numFmtId="0" fontId="87" fillId="34" borderId="1" xfId="23" applyFont="1" applyFill="1" applyBorder="1" applyAlignment="1" applyProtection="1">
      <alignment horizontal="center" vertical="center" wrapText="1"/>
    </xf>
    <xf numFmtId="0" fontId="75" fillId="34" borderId="0" xfId="23" applyFont="1" applyFill="1" applyBorder="1" applyAlignment="1" applyProtection="1">
      <alignment horizontal="center" vertical="center" wrapText="1"/>
    </xf>
    <xf numFmtId="0" fontId="75" fillId="34" borderId="104" xfId="23" applyFont="1" applyFill="1" applyBorder="1" applyAlignment="1" applyProtection="1">
      <alignment horizontal="center" vertical="center" wrapText="1"/>
    </xf>
    <xf numFmtId="0" fontId="76" fillId="39" borderId="19" xfId="23" applyFont="1" applyFill="1" applyBorder="1" applyAlignment="1" applyProtection="1">
      <alignment horizontal="center" vertical="center"/>
    </xf>
    <xf numFmtId="0" fontId="15" fillId="38" borderId="19" xfId="5" applyFill="1" applyBorder="1" applyAlignment="1" applyProtection="1">
      <alignment horizontal="left"/>
    </xf>
    <xf numFmtId="0" fontId="77" fillId="38" borderId="19" xfId="5" applyFont="1" applyFill="1" applyBorder="1" applyAlignment="1" applyProtection="1">
      <alignment horizontal="left"/>
    </xf>
    <xf numFmtId="0" fontId="15" fillId="0" borderId="19" xfId="5" applyBorder="1" applyAlignment="1" applyProtection="1">
      <alignment horizontal="left"/>
    </xf>
    <xf numFmtId="0" fontId="15" fillId="0" borderId="35" xfId="5" applyBorder="1" applyAlignment="1" applyProtection="1">
      <alignment horizontal="left"/>
    </xf>
    <xf numFmtId="49" fontId="14" fillId="7" borderId="0" xfId="0" applyNumberFormat="1" applyFont="1" applyFill="1" applyAlignment="1">
      <alignment horizontal="left"/>
    </xf>
    <xf numFmtId="49" fontId="14" fillId="0" borderId="0" xfId="0" applyNumberFormat="1" applyFont="1" applyAlignment="1">
      <alignment horizontal="left"/>
    </xf>
    <xf numFmtId="0" fontId="14" fillId="0" borderId="0" xfId="0" applyFont="1" applyAlignment="1">
      <alignment horizontal="left"/>
    </xf>
    <xf numFmtId="0" fontId="44" fillId="34" borderId="84" xfId="10" applyFont="1" applyFill="1" applyBorder="1" applyAlignment="1">
      <alignment horizontal="center" vertical="center"/>
    </xf>
    <xf numFmtId="0" fontId="44" fillId="34" borderId="85" xfId="10" applyFont="1" applyFill="1" applyBorder="1" applyAlignment="1">
      <alignment horizontal="center" vertical="center"/>
    </xf>
    <xf numFmtId="0" fontId="44" fillId="34" borderId="86" xfId="10" applyFont="1" applyFill="1" applyBorder="1" applyAlignment="1">
      <alignment horizontal="center" vertical="center"/>
    </xf>
    <xf numFmtId="0" fontId="23" fillId="35" borderId="47" xfId="10" applyFont="1" applyFill="1" applyBorder="1" applyAlignment="1">
      <alignment horizontal="left" vertical="center"/>
    </xf>
    <xf numFmtId="0" fontId="23" fillId="35" borderId="88" xfId="10" applyFont="1" applyFill="1" applyBorder="1" applyAlignment="1">
      <alignment horizontal="left" vertical="center"/>
    </xf>
    <xf numFmtId="0" fontId="45" fillId="7" borderId="88" xfId="9" applyFont="1" applyFill="1" applyBorder="1" applyAlignment="1" applyProtection="1">
      <alignment horizontal="right" vertical="center" wrapText="1"/>
      <protection locked="0"/>
    </xf>
    <xf numFmtId="0" fontId="23" fillId="35" borderId="30" xfId="10" applyFont="1" applyFill="1" applyBorder="1" applyAlignment="1">
      <alignment horizontal="left" vertical="center"/>
    </xf>
    <xf numFmtId="0" fontId="23" fillId="35" borderId="29" xfId="10" applyFont="1" applyFill="1" applyBorder="1" applyAlignment="1">
      <alignment horizontal="left" vertical="center"/>
    </xf>
    <xf numFmtId="0" fontId="45" fillId="7" borderId="89" xfId="9" applyFont="1" applyFill="1" applyBorder="1" applyAlignment="1" applyProtection="1">
      <alignment horizontal="right" vertical="center" wrapText="1"/>
      <protection locked="0"/>
    </xf>
    <xf numFmtId="0" fontId="23" fillId="35" borderId="21" xfId="10" applyFont="1" applyFill="1" applyBorder="1" applyAlignment="1">
      <alignment horizontal="left" vertical="center"/>
    </xf>
    <xf numFmtId="0" fontId="23" fillId="35" borderId="19" xfId="10" applyFont="1" applyFill="1" applyBorder="1" applyAlignment="1">
      <alignment horizontal="left" vertical="center"/>
    </xf>
    <xf numFmtId="0" fontId="45" fillId="7" borderId="19" xfId="9" applyFont="1" applyFill="1" applyBorder="1" applyAlignment="1" applyProtection="1">
      <alignment horizontal="right" vertical="center" wrapText="1"/>
      <protection locked="0"/>
    </xf>
    <xf numFmtId="0" fontId="45" fillId="7" borderId="45" xfId="9" applyFont="1" applyFill="1" applyBorder="1" applyAlignment="1" applyProtection="1">
      <alignment horizontal="right" vertical="center" wrapText="1"/>
      <protection locked="0"/>
    </xf>
    <xf numFmtId="171" fontId="45" fillId="51" borderId="19" xfId="9" applyNumberFormat="1" applyFont="1" applyFill="1" applyBorder="1" applyAlignment="1" applyProtection="1">
      <alignment horizontal="right" vertical="center" wrapText="1"/>
      <protection locked="0"/>
    </xf>
    <xf numFmtId="0" fontId="23" fillId="35" borderId="24" xfId="10" applyFont="1" applyFill="1" applyBorder="1" applyAlignment="1">
      <alignment horizontal="left" vertical="center"/>
    </xf>
    <xf numFmtId="0" fontId="23" fillId="35" borderId="26" xfId="10" applyFont="1" applyFill="1" applyBorder="1" applyAlignment="1">
      <alignment horizontal="left" vertical="center"/>
    </xf>
    <xf numFmtId="171" fontId="45" fillId="7" borderId="19" xfId="9" applyNumberFormat="1" applyFont="1" applyFill="1" applyBorder="1" applyAlignment="1" applyProtection="1">
      <alignment horizontal="right" vertical="center" wrapText="1"/>
      <protection locked="0"/>
    </xf>
    <xf numFmtId="171" fontId="45" fillId="7" borderId="45" xfId="9" applyNumberFormat="1" applyFont="1" applyFill="1" applyBorder="1" applyAlignment="1" applyProtection="1">
      <alignment horizontal="right" vertical="center" wrapText="1"/>
      <protection locked="0"/>
    </xf>
    <xf numFmtId="14" fontId="6" fillId="7" borderId="19" xfId="10" applyNumberFormat="1" applyFont="1" applyFill="1" applyBorder="1" applyAlignment="1" applyProtection="1">
      <alignment horizontal="right" vertical="center" wrapText="1"/>
      <protection locked="0"/>
    </xf>
    <xf numFmtId="0" fontId="6" fillId="51" borderId="19" xfId="10" applyFont="1" applyFill="1" applyBorder="1" applyAlignment="1" applyProtection="1">
      <alignment horizontal="right" vertical="center" wrapText="1"/>
      <protection locked="0"/>
    </xf>
    <xf numFmtId="0" fontId="6" fillId="51" borderId="45" xfId="10" applyFont="1" applyFill="1" applyBorder="1" applyAlignment="1" applyProtection="1">
      <alignment horizontal="right" vertical="center" wrapText="1"/>
      <protection locked="0"/>
    </xf>
    <xf numFmtId="22" fontId="45" fillId="7" borderId="19" xfId="9" applyNumberFormat="1" applyFont="1" applyFill="1" applyBorder="1" applyAlignment="1" applyProtection="1">
      <alignment horizontal="right" vertical="center" wrapText="1"/>
      <protection locked="0"/>
    </xf>
    <xf numFmtId="22" fontId="45" fillId="7" borderId="45" xfId="9" applyNumberFormat="1" applyFont="1" applyFill="1" applyBorder="1" applyAlignment="1" applyProtection="1">
      <alignment horizontal="right" vertical="center" wrapText="1"/>
      <protection locked="0"/>
    </xf>
    <xf numFmtId="172" fontId="6" fillId="51" borderId="19" xfId="10" applyNumberFormat="1" applyFont="1" applyFill="1" applyBorder="1" applyAlignment="1" applyProtection="1">
      <alignment horizontal="right" vertical="center"/>
      <protection locked="0"/>
    </xf>
    <xf numFmtId="172" fontId="6" fillId="51" borderId="45" xfId="10" applyNumberFormat="1" applyFont="1" applyFill="1" applyBorder="1" applyAlignment="1" applyProtection="1">
      <alignment horizontal="right" vertical="center"/>
      <protection locked="0"/>
    </xf>
    <xf numFmtId="171" fontId="6" fillId="7" borderId="19" xfId="10" applyNumberFormat="1" applyFont="1" applyFill="1" applyBorder="1" applyAlignment="1" applyProtection="1">
      <alignment horizontal="right" vertical="center" wrapText="1"/>
      <protection locked="0"/>
    </xf>
    <xf numFmtId="171" fontId="6" fillId="7" borderId="45" xfId="10" applyNumberFormat="1" applyFont="1" applyFill="1" applyBorder="1" applyAlignment="1" applyProtection="1">
      <alignment horizontal="right" vertical="center" wrapText="1"/>
      <protection locked="0"/>
    </xf>
    <xf numFmtId="0" fontId="6" fillId="7" borderId="24" xfId="10" applyFont="1" applyFill="1" applyBorder="1" applyAlignment="1" applyProtection="1">
      <alignment horizontal="left" vertical="center" wrapText="1"/>
      <protection locked="0"/>
    </xf>
    <xf numFmtId="0" fontId="6" fillId="7" borderId="26" xfId="10" applyFont="1" applyFill="1" applyBorder="1" applyAlignment="1" applyProtection="1">
      <alignment horizontal="left" vertical="center" wrapText="1"/>
      <protection locked="0"/>
    </xf>
    <xf numFmtId="0" fontId="6" fillId="7" borderId="19" xfId="10" applyFont="1" applyFill="1" applyBorder="1" applyAlignment="1" applyProtection="1">
      <alignment horizontal="left" vertical="center" wrapText="1"/>
      <protection locked="0"/>
    </xf>
    <xf numFmtId="0" fontId="6" fillId="7" borderId="45" xfId="10" applyFont="1" applyFill="1" applyBorder="1" applyAlignment="1" applyProtection="1">
      <alignment horizontal="left" vertical="center" wrapText="1"/>
      <protection locked="0"/>
    </xf>
    <xf numFmtId="171" fontId="6" fillId="51" borderId="19" xfId="10" applyNumberFormat="1" applyFont="1" applyFill="1" applyBorder="1" applyAlignment="1" applyProtection="1">
      <alignment horizontal="right" vertical="center" wrapText="1"/>
      <protection locked="0"/>
    </xf>
    <xf numFmtId="171" fontId="6" fillId="51" borderId="45" xfId="10" applyNumberFormat="1" applyFont="1" applyFill="1" applyBorder="1" applyAlignment="1" applyProtection="1">
      <alignment horizontal="right" vertical="center" wrapText="1"/>
      <protection locked="0"/>
    </xf>
    <xf numFmtId="0" fontId="23" fillId="35" borderId="46" xfId="10" applyFont="1" applyFill="1" applyBorder="1" applyAlignment="1">
      <alignment horizontal="center" vertical="center" wrapText="1"/>
    </xf>
    <xf numFmtId="0" fontId="23" fillId="35" borderId="47" xfId="10" applyFont="1" applyFill="1" applyBorder="1" applyAlignment="1">
      <alignment horizontal="center" vertical="center" wrapText="1"/>
    </xf>
    <xf numFmtId="0" fontId="23" fillId="35" borderId="60" xfId="10" applyFont="1" applyFill="1" applyBorder="1" applyAlignment="1">
      <alignment horizontal="center" vertical="center"/>
    </xf>
    <xf numFmtId="0" fontId="23" fillId="35" borderId="88" xfId="10" applyFont="1" applyFill="1" applyBorder="1" applyAlignment="1">
      <alignment horizontal="center" vertical="center"/>
    </xf>
    <xf numFmtId="173" fontId="47" fillId="35" borderId="24" xfId="10" applyNumberFormat="1" applyFont="1" applyFill="1" applyBorder="1" applyAlignment="1">
      <alignment horizontal="center" vertical="center"/>
    </xf>
    <xf numFmtId="173" fontId="47" fillId="35" borderId="26" xfId="10" applyNumberFormat="1" applyFont="1" applyFill="1" applyBorder="1" applyAlignment="1">
      <alignment horizontal="center" vertical="center"/>
    </xf>
    <xf numFmtId="173" fontId="47" fillId="35" borderId="33" xfId="10" applyNumberFormat="1" applyFont="1" applyFill="1" applyBorder="1" applyAlignment="1">
      <alignment horizontal="center" vertical="center"/>
    </xf>
    <xf numFmtId="0" fontId="23" fillId="37" borderId="21" xfId="10" applyFont="1" applyFill="1" applyBorder="1" applyAlignment="1">
      <alignment horizontal="center" vertical="center"/>
    </xf>
    <xf numFmtId="0" fontId="23" fillId="37" borderId="19" xfId="10" applyFont="1" applyFill="1" applyBorder="1" applyAlignment="1">
      <alignment horizontal="center" vertical="center"/>
    </xf>
    <xf numFmtId="0" fontId="23" fillId="35" borderId="46" xfId="10" applyFont="1" applyFill="1" applyBorder="1" applyAlignment="1" applyProtection="1">
      <alignment horizontal="left" vertical="center"/>
      <protection hidden="1"/>
    </xf>
    <xf numFmtId="0" fontId="23" fillId="35" borderId="60" xfId="10" applyFont="1" applyFill="1" applyBorder="1" applyAlignment="1" applyProtection="1">
      <alignment horizontal="left" vertical="center"/>
      <protection hidden="1"/>
    </xf>
    <xf numFmtId="172" fontId="6" fillId="51" borderId="60" xfId="10" applyNumberFormat="1" applyFont="1" applyFill="1" applyBorder="1" applyAlignment="1" applyProtection="1">
      <alignment horizontal="right" vertical="center"/>
      <protection locked="0"/>
    </xf>
    <xf numFmtId="0" fontId="23" fillId="35" borderId="36" xfId="10" applyFont="1" applyFill="1" applyBorder="1" applyAlignment="1" applyProtection="1">
      <alignment horizontal="left" vertical="center"/>
      <protection hidden="1"/>
    </xf>
    <xf numFmtId="0" fontId="23" fillId="35" borderId="90" xfId="10" applyFont="1" applyFill="1" applyBorder="1" applyAlignment="1" applyProtection="1">
      <alignment horizontal="left" vertical="center"/>
      <protection hidden="1"/>
    </xf>
    <xf numFmtId="172" fontId="6" fillId="51" borderId="91" xfId="10" applyNumberFormat="1" applyFont="1" applyFill="1" applyBorder="1" applyAlignment="1" applyProtection="1">
      <alignment horizontal="right" vertical="center"/>
      <protection locked="0"/>
    </xf>
    <xf numFmtId="0" fontId="46" fillId="34" borderId="84" xfId="10" applyFont="1" applyFill="1" applyBorder="1" applyAlignment="1">
      <alignment horizontal="center" vertical="center"/>
    </xf>
    <xf numFmtId="0" fontId="46" fillId="34" borderId="85" xfId="10" applyFont="1" applyFill="1" applyBorder="1" applyAlignment="1">
      <alignment horizontal="center" vertical="center"/>
    </xf>
    <xf numFmtId="0" fontId="46" fillId="34" borderId="86" xfId="10" applyFont="1" applyFill="1" applyBorder="1" applyAlignment="1">
      <alignment horizontal="center" vertical="center"/>
    </xf>
    <xf numFmtId="0" fontId="46" fillId="36" borderId="42" xfId="10" applyFont="1" applyFill="1" applyBorder="1" applyAlignment="1">
      <alignment horizontal="center" vertical="center"/>
    </xf>
    <xf numFmtId="0" fontId="46" fillId="36" borderId="43" xfId="10" applyFont="1" applyFill="1" applyBorder="1" applyAlignment="1">
      <alignment horizontal="center" vertical="center"/>
    </xf>
    <xf numFmtId="0" fontId="46" fillId="36" borderId="44" xfId="10" applyFont="1" applyFill="1" applyBorder="1" applyAlignment="1">
      <alignment horizontal="center" vertical="center"/>
    </xf>
    <xf numFmtId="0" fontId="46" fillId="36" borderId="21" xfId="10" applyFont="1" applyFill="1" applyBorder="1" applyAlignment="1">
      <alignment horizontal="center" vertical="center"/>
    </xf>
    <xf numFmtId="0" fontId="46" fillId="36" borderId="19" xfId="10" applyFont="1" applyFill="1" applyBorder="1" applyAlignment="1">
      <alignment horizontal="center" vertical="center"/>
    </xf>
    <xf numFmtId="0" fontId="46" fillId="36" borderId="45" xfId="10" applyFont="1" applyFill="1" applyBorder="1" applyAlignment="1">
      <alignment horizontal="center" vertical="center"/>
    </xf>
    <xf numFmtId="173" fontId="47" fillId="35" borderId="24" xfId="10" applyNumberFormat="1" applyFont="1" applyFill="1" applyBorder="1" applyAlignment="1" applyProtection="1">
      <alignment horizontal="center" vertical="center"/>
      <protection hidden="1"/>
    </xf>
    <xf numFmtId="173" fontId="47" fillId="35" borderId="26" xfId="10" applyNumberFormat="1" applyFont="1" applyFill="1" applyBorder="1" applyAlignment="1" applyProtection="1">
      <alignment horizontal="center" vertical="center"/>
      <protection hidden="1"/>
    </xf>
    <xf numFmtId="173" fontId="47" fillId="35" borderId="33" xfId="10" applyNumberFormat="1" applyFont="1" applyFill="1" applyBorder="1" applyAlignment="1" applyProtection="1">
      <alignment horizontal="center" vertical="center"/>
      <protection hidden="1"/>
    </xf>
    <xf numFmtId="174" fontId="1" fillId="7" borderId="24" xfId="3" applyNumberFormat="1" applyFill="1" applyBorder="1" applyAlignment="1" applyProtection="1">
      <alignment horizontal="right" vertical="center" wrapText="1"/>
      <protection hidden="1"/>
    </xf>
    <xf numFmtId="174" fontId="1" fillId="7" borderId="26" xfId="3" applyNumberFormat="1" applyFill="1" applyBorder="1" applyAlignment="1" applyProtection="1">
      <alignment horizontal="right" vertical="center" wrapText="1"/>
      <protection hidden="1"/>
    </xf>
    <xf numFmtId="174" fontId="1" fillId="0" borderId="24" xfId="3" applyNumberFormat="1" applyBorder="1" applyAlignment="1" applyProtection="1">
      <alignment horizontal="right" vertical="center" wrapText="1"/>
      <protection hidden="1"/>
    </xf>
    <xf numFmtId="174" fontId="1" fillId="0" borderId="26" xfId="3" applyNumberFormat="1" applyBorder="1" applyAlignment="1" applyProtection="1">
      <alignment horizontal="right" vertical="center" wrapText="1"/>
      <protection hidden="1"/>
    </xf>
    <xf numFmtId="174" fontId="51" fillId="37" borderId="24" xfId="12" applyNumberFormat="1" applyFont="1" applyFill="1" applyBorder="1" applyAlignment="1" applyProtection="1">
      <alignment horizontal="right" vertical="center" wrapText="1"/>
      <protection locked="0"/>
    </xf>
    <xf numFmtId="174" fontId="51" fillId="37" borderId="26" xfId="12" applyNumberFormat="1" applyFont="1" applyFill="1" applyBorder="1" applyAlignment="1" applyProtection="1">
      <alignment horizontal="right" vertical="center" wrapText="1"/>
      <protection locked="0"/>
    </xf>
    <xf numFmtId="0" fontId="23" fillId="35" borderId="92" xfId="10" applyFont="1" applyFill="1" applyBorder="1" applyAlignment="1">
      <alignment horizontal="left" vertical="center"/>
    </xf>
    <xf numFmtId="0" fontId="23" fillId="35" borderId="90" xfId="10" applyFont="1" applyFill="1" applyBorder="1" applyAlignment="1">
      <alignment horizontal="left" vertical="center"/>
    </xf>
    <xf numFmtId="0" fontId="42" fillId="0" borderId="36" xfId="11" applyFont="1" applyBorder="1" applyAlignment="1" applyProtection="1">
      <alignment horizontal="right" vertical="center" wrapText="1"/>
      <protection locked="0"/>
    </xf>
    <xf numFmtId="0" fontId="42" fillId="0" borderId="37" xfId="11" applyFont="1" applyBorder="1" applyAlignment="1" applyProtection="1">
      <alignment horizontal="right" vertical="center" wrapText="1"/>
      <protection locked="0"/>
    </xf>
    <xf numFmtId="0" fontId="42" fillId="0" borderId="38" xfId="11" applyFont="1" applyBorder="1" applyAlignment="1" applyProtection="1">
      <alignment horizontal="right" vertical="center" wrapText="1"/>
      <protection locked="0"/>
    </xf>
    <xf numFmtId="0" fontId="49" fillId="35" borderId="24" xfId="11" applyFont="1" applyFill="1" applyBorder="1" applyAlignment="1" applyProtection="1">
      <alignment horizontal="center" vertical="center" wrapText="1"/>
    </xf>
    <xf numFmtId="0" fontId="49" fillId="35" borderId="26" xfId="11" applyFont="1" applyFill="1" applyBorder="1" applyAlignment="1" applyProtection="1">
      <alignment horizontal="center" vertical="center" wrapText="1"/>
    </xf>
    <xf numFmtId="0" fontId="42" fillId="7" borderId="19" xfId="9" applyFont="1" applyFill="1" applyBorder="1" applyAlignment="1" applyProtection="1">
      <alignment vertical="center" wrapText="1"/>
      <protection locked="0"/>
    </xf>
    <xf numFmtId="0" fontId="42" fillId="7" borderId="45" xfId="9" applyFont="1" applyFill="1" applyBorder="1" applyAlignment="1" applyProtection="1">
      <alignment vertical="center" wrapText="1"/>
      <protection locked="0"/>
    </xf>
    <xf numFmtId="0" fontId="23" fillId="35" borderId="34" xfId="10" applyFont="1" applyFill="1" applyBorder="1" applyAlignment="1">
      <alignment horizontal="left" vertical="center"/>
    </xf>
    <xf numFmtId="0" fontId="23" fillId="35" borderId="35" xfId="10" applyFont="1" applyFill="1" applyBorder="1" applyAlignment="1">
      <alignment horizontal="left" vertical="center"/>
    </xf>
    <xf numFmtId="0" fontId="42" fillId="7" borderId="35" xfId="11" applyFont="1" applyFill="1" applyBorder="1" applyAlignment="1" applyProtection="1">
      <alignment vertical="center"/>
      <protection locked="0"/>
    </xf>
    <xf numFmtId="0" fontId="42" fillId="7" borderId="48" xfId="11" applyFont="1" applyFill="1" applyBorder="1" applyAlignment="1" applyProtection="1">
      <alignment vertical="center"/>
      <protection locked="0"/>
    </xf>
    <xf numFmtId="0" fontId="52" fillId="34" borderId="52" xfId="10" applyFont="1" applyFill="1" applyBorder="1" applyAlignment="1">
      <alignment horizontal="center" vertical="center"/>
    </xf>
    <xf numFmtId="0" fontId="52" fillId="34" borderId="98" xfId="10" applyFont="1" applyFill="1" applyBorder="1" applyAlignment="1">
      <alignment horizontal="center" vertical="center"/>
    </xf>
    <xf numFmtId="0" fontId="52" fillId="34" borderId="99" xfId="10" applyFont="1" applyFill="1" applyBorder="1" applyAlignment="1">
      <alignment horizontal="center" vertical="center"/>
    </xf>
    <xf numFmtId="0" fontId="42" fillId="7" borderId="30" xfId="9" applyFont="1" applyFill="1" applyBorder="1" applyAlignment="1" applyProtection="1">
      <alignment horizontal="right" vertical="center"/>
      <protection locked="0"/>
    </xf>
    <xf numFmtId="0" fontId="42" fillId="7" borderId="28" xfId="9" applyFont="1" applyFill="1" applyBorder="1" applyAlignment="1" applyProtection="1">
      <alignment horizontal="right" vertical="center"/>
      <protection locked="0"/>
    </xf>
    <xf numFmtId="0" fontId="42" fillId="7" borderId="29" xfId="9" applyFont="1" applyFill="1" applyBorder="1" applyAlignment="1" applyProtection="1">
      <alignment horizontal="right" vertical="center"/>
      <protection locked="0"/>
    </xf>
    <xf numFmtId="0" fontId="46" fillId="36" borderId="47" xfId="10" applyFont="1" applyFill="1" applyBorder="1" applyAlignment="1">
      <alignment horizontal="center" vertical="center"/>
    </xf>
    <xf numFmtId="0" fontId="46" fillId="36" borderId="88" xfId="10" applyFont="1" applyFill="1" applyBorder="1" applyAlignment="1">
      <alignment horizontal="center" vertical="center"/>
    </xf>
    <xf numFmtId="0" fontId="46" fillId="36" borderId="89" xfId="10" applyFont="1" applyFill="1" applyBorder="1" applyAlignment="1">
      <alignment horizontal="center" vertical="center"/>
    </xf>
    <xf numFmtId="0" fontId="42" fillId="7" borderId="19" xfId="9" applyFont="1" applyFill="1" applyBorder="1" applyAlignment="1" applyProtection="1">
      <alignment vertical="center"/>
      <protection locked="0"/>
    </xf>
    <xf numFmtId="0" fontId="42" fillId="7" borderId="45" xfId="9" applyFont="1" applyFill="1" applyBorder="1" applyAlignment="1" applyProtection="1">
      <alignment vertical="center"/>
      <protection locked="0"/>
    </xf>
    <xf numFmtId="171" fontId="42" fillId="7" borderId="24" xfId="9" applyNumberFormat="1" applyFont="1" applyFill="1" applyBorder="1" applyAlignment="1" applyProtection="1">
      <alignment horizontal="right" vertical="center"/>
      <protection locked="0"/>
    </xf>
    <xf numFmtId="171" fontId="42" fillId="7" borderId="25" xfId="9" applyNumberFormat="1" applyFont="1" applyFill="1" applyBorder="1" applyAlignment="1" applyProtection="1">
      <alignment horizontal="right" vertical="center"/>
      <protection locked="0"/>
    </xf>
    <xf numFmtId="171" fontId="42" fillId="7" borderId="26" xfId="9" applyNumberFormat="1" applyFont="1" applyFill="1" applyBorder="1" applyAlignment="1" applyProtection="1">
      <alignment horizontal="right" vertical="center"/>
      <protection locked="0"/>
    </xf>
    <xf numFmtId="176" fontId="42" fillId="7" borderId="36" xfId="9" applyNumberFormat="1" applyFont="1" applyFill="1" applyBorder="1" applyAlignment="1" applyProtection="1">
      <alignment vertical="center"/>
      <protection locked="0"/>
    </xf>
    <xf numFmtId="176" fontId="42" fillId="7" borderId="37" xfId="9" applyNumberFormat="1" applyFont="1" applyFill="1" applyBorder="1" applyAlignment="1" applyProtection="1">
      <alignment vertical="center"/>
      <protection locked="0"/>
    </xf>
    <xf numFmtId="176" fontId="42" fillId="7" borderId="90" xfId="9" applyNumberFormat="1" applyFont="1" applyFill="1" applyBorder="1" applyAlignment="1" applyProtection="1">
      <alignment vertical="center"/>
      <protection locked="0"/>
    </xf>
    <xf numFmtId="0" fontId="51" fillId="35" borderId="21" xfId="16" applyFont="1" applyFill="1" applyBorder="1" applyAlignment="1">
      <alignment vertical="center" wrapText="1"/>
    </xf>
    <xf numFmtId="0" fontId="51" fillId="35" borderId="19" xfId="16" applyFont="1" applyFill="1" applyBorder="1" applyAlignment="1">
      <alignment vertical="center" wrapText="1"/>
    </xf>
    <xf numFmtId="0" fontId="50" fillId="38" borderId="19" xfId="16" applyFont="1" applyFill="1" applyBorder="1" applyAlignment="1">
      <alignment horizontal="right" vertical="center" wrapText="1"/>
    </xf>
    <xf numFmtId="0" fontId="50" fillId="38" borderId="45" xfId="16" applyFont="1" applyFill="1" applyBorder="1" applyAlignment="1">
      <alignment horizontal="right" vertical="center" wrapText="1"/>
    </xf>
    <xf numFmtId="0" fontId="55" fillId="34" borderId="84" xfId="16" applyFont="1" applyFill="1" applyBorder="1" applyAlignment="1">
      <alignment horizontal="center" vertical="center"/>
    </xf>
    <xf numFmtId="0" fontId="55" fillId="34" borderId="85" xfId="16" applyFont="1" applyFill="1" applyBorder="1" applyAlignment="1">
      <alignment horizontal="center" vertical="center"/>
    </xf>
    <xf numFmtId="0" fontId="55" fillId="34" borderId="86" xfId="16" applyFont="1" applyFill="1" applyBorder="1" applyAlignment="1">
      <alignment horizontal="center" vertical="center"/>
    </xf>
    <xf numFmtId="0" fontId="51" fillId="35" borderId="47" xfId="16" applyFont="1" applyFill="1" applyBorder="1" applyAlignment="1">
      <alignment vertical="center"/>
    </xf>
    <xf numFmtId="0" fontId="51" fillId="35" borderId="88" xfId="16" applyFont="1" applyFill="1" applyBorder="1" applyAlignment="1">
      <alignment vertical="center"/>
    </xf>
    <xf numFmtId="0" fontId="50" fillId="38" borderId="88" xfId="16" applyFont="1" applyFill="1" applyBorder="1" applyAlignment="1">
      <alignment horizontal="right" vertical="center"/>
    </xf>
    <xf numFmtId="0" fontId="50" fillId="38" borderId="89" xfId="16" applyFont="1" applyFill="1" applyBorder="1" applyAlignment="1">
      <alignment horizontal="right" vertical="center"/>
    </xf>
    <xf numFmtId="0" fontId="51" fillId="35" borderId="21" xfId="16" applyFont="1" applyFill="1" applyBorder="1" applyAlignment="1">
      <alignment vertical="center"/>
    </xf>
    <xf numFmtId="0" fontId="51" fillId="35" borderId="19" xfId="16" applyFont="1" applyFill="1" applyBorder="1" applyAlignment="1">
      <alignment vertical="center"/>
    </xf>
    <xf numFmtId="0" fontId="50" fillId="38" borderId="19" xfId="16" applyFont="1" applyFill="1" applyBorder="1" applyAlignment="1">
      <alignment horizontal="right" vertical="center"/>
    </xf>
    <xf numFmtId="0" fontId="50" fillId="38" borderId="45" xfId="16" applyFont="1" applyFill="1" applyBorder="1" applyAlignment="1">
      <alignment horizontal="right" vertical="center"/>
    </xf>
    <xf numFmtId="14" fontId="50" fillId="38" borderId="19" xfId="16" applyNumberFormat="1" applyFont="1" applyFill="1" applyBorder="1" applyAlignment="1">
      <alignment horizontal="right" vertical="center"/>
    </xf>
    <xf numFmtId="22" fontId="50" fillId="38" borderId="19" xfId="16" applyNumberFormat="1" applyFont="1" applyFill="1" applyBorder="1" applyAlignment="1">
      <alignment horizontal="right" vertical="center"/>
    </xf>
    <xf numFmtId="17" fontId="6" fillId="0" borderId="32" xfId="17" applyNumberFormat="1" applyBorder="1"/>
    <xf numFmtId="17" fontId="6" fillId="0" borderId="26" xfId="17" applyNumberFormat="1" applyBorder="1"/>
    <xf numFmtId="0" fontId="11" fillId="35" borderId="47" xfId="17" applyFont="1" applyFill="1" applyBorder="1" applyAlignment="1">
      <alignment horizontal="center" vertical="center"/>
    </xf>
    <xf numFmtId="0" fontId="11" fillId="35" borderId="88" xfId="17" applyFont="1" applyFill="1" applyBorder="1" applyAlignment="1">
      <alignment horizontal="center" vertical="center"/>
    </xf>
    <xf numFmtId="0" fontId="11" fillId="35" borderId="21" xfId="17" applyFont="1" applyFill="1" applyBorder="1" applyAlignment="1">
      <alignment horizontal="center" vertical="center"/>
    </xf>
    <xf numFmtId="0" fontId="11" fillId="35" borderId="19" xfId="17" applyFont="1" applyFill="1" applyBorder="1" applyAlignment="1">
      <alignment horizontal="center" vertical="center"/>
    </xf>
    <xf numFmtId="0" fontId="1" fillId="0" borderId="19" xfId="17" applyFont="1" applyBorder="1" applyAlignment="1">
      <alignment horizontal="center" vertical="center"/>
    </xf>
    <xf numFmtId="0" fontId="23" fillId="35" borderId="21" xfId="17" applyFont="1" applyFill="1" applyBorder="1" applyAlignment="1">
      <alignment horizontal="center" vertical="center"/>
    </xf>
    <xf numFmtId="0" fontId="23" fillId="35" borderId="19" xfId="17" applyFont="1" applyFill="1" applyBorder="1" applyAlignment="1">
      <alignment horizontal="center" vertical="center"/>
    </xf>
    <xf numFmtId="0" fontId="23" fillId="35" borderId="19" xfId="17" applyFont="1" applyFill="1" applyBorder="1" applyAlignment="1">
      <alignment horizontal="center" vertical="center" wrapText="1"/>
    </xf>
    <xf numFmtId="0" fontId="23" fillId="35" borderId="45" xfId="17" applyFont="1" applyFill="1" applyBorder="1" applyAlignment="1">
      <alignment horizontal="center" vertical="center"/>
    </xf>
    <xf numFmtId="0" fontId="23" fillId="35" borderId="32" xfId="17" applyFont="1" applyFill="1" applyBorder="1"/>
    <xf numFmtId="0" fontId="23" fillId="35" borderId="26" xfId="17" applyFont="1" applyFill="1" applyBorder="1"/>
    <xf numFmtId="0" fontId="11" fillId="35" borderId="32" xfId="13" applyFont="1" applyFill="1" applyBorder="1" applyAlignment="1">
      <alignment vertical="center"/>
    </xf>
    <xf numFmtId="0" fontId="11" fillId="35" borderId="25" xfId="13" applyFont="1" applyFill="1" applyBorder="1" applyAlignment="1">
      <alignment vertical="center"/>
    </xf>
    <xf numFmtId="0" fontId="11" fillId="35" borderId="26" xfId="13" applyFont="1" applyFill="1" applyBorder="1" applyAlignment="1">
      <alignment vertical="center"/>
    </xf>
    <xf numFmtId="0" fontId="1" fillId="38" borderId="19" xfId="13" applyFill="1" applyBorder="1" applyAlignment="1">
      <alignment horizontal="right" vertical="center"/>
    </xf>
    <xf numFmtId="0" fontId="1" fillId="38" borderId="45" xfId="13" applyFill="1" applyBorder="1" applyAlignment="1">
      <alignment horizontal="right" vertical="center"/>
    </xf>
    <xf numFmtId="0" fontId="56" fillId="34" borderId="52" xfId="13" applyFont="1" applyFill="1" applyBorder="1" applyAlignment="1">
      <alignment horizontal="center" vertical="center"/>
    </xf>
    <xf numFmtId="0" fontId="56" fillId="34" borderId="98" xfId="13" applyFont="1" applyFill="1" applyBorder="1" applyAlignment="1">
      <alignment horizontal="center" vertical="center"/>
    </xf>
    <xf numFmtId="0" fontId="56" fillId="34" borderId="53" xfId="13" applyFont="1" applyFill="1" applyBorder="1" applyAlignment="1">
      <alignment horizontal="center" vertical="center"/>
    </xf>
    <xf numFmtId="0" fontId="11" fillId="35" borderId="39" xfId="13" applyFont="1" applyFill="1" applyBorder="1" applyAlignment="1">
      <alignment vertical="center"/>
    </xf>
    <xf numFmtId="0" fontId="11" fillId="35" borderId="23" xfId="13" applyFont="1" applyFill="1" applyBorder="1" applyAlignment="1">
      <alignment vertical="center"/>
    </xf>
    <xf numFmtId="0" fontId="11" fillId="35" borderId="40" xfId="13" applyFont="1" applyFill="1" applyBorder="1" applyAlignment="1">
      <alignment vertical="center"/>
    </xf>
    <xf numFmtId="0" fontId="1" fillId="38" borderId="88" xfId="13" applyFill="1" applyBorder="1" applyAlignment="1">
      <alignment horizontal="right" vertical="center"/>
    </xf>
    <xf numFmtId="0" fontId="1" fillId="38" borderId="89" xfId="13" applyFill="1" applyBorder="1" applyAlignment="1">
      <alignment horizontal="right" vertical="center"/>
    </xf>
    <xf numFmtId="49" fontId="0" fillId="38" borderId="19" xfId="13" applyNumberFormat="1" applyFont="1" applyFill="1" applyBorder="1" applyAlignment="1">
      <alignment horizontal="right" vertical="center"/>
    </xf>
    <xf numFmtId="49" fontId="1" fillId="38" borderId="19" xfId="13" applyNumberFormat="1" applyFill="1" applyBorder="1" applyAlignment="1">
      <alignment horizontal="right" vertical="center"/>
    </xf>
    <xf numFmtId="49" fontId="1" fillId="38" borderId="45" xfId="13" applyNumberFormat="1" applyFill="1" applyBorder="1" applyAlignment="1">
      <alignment horizontal="right" vertical="center"/>
    </xf>
    <xf numFmtId="0" fontId="11" fillId="35" borderId="32" xfId="13" applyFont="1" applyFill="1" applyBorder="1" applyAlignment="1">
      <alignment vertical="center" wrapText="1"/>
    </xf>
    <xf numFmtId="0" fontId="11" fillId="35" borderId="25" xfId="13" applyFont="1" applyFill="1" applyBorder="1" applyAlignment="1">
      <alignment vertical="center" wrapText="1"/>
    </xf>
    <xf numFmtId="0" fontId="11" fillId="35" borderId="26" xfId="13" applyFont="1" applyFill="1" applyBorder="1" applyAlignment="1">
      <alignment vertical="center" wrapText="1"/>
    </xf>
    <xf numFmtId="0" fontId="1" fillId="38" borderId="19" xfId="13" applyFill="1" applyBorder="1" applyAlignment="1">
      <alignment horizontal="right" vertical="center" wrapText="1"/>
    </xf>
    <xf numFmtId="0" fontId="1" fillId="38" borderId="45" xfId="13" applyFill="1" applyBorder="1" applyAlignment="1">
      <alignment horizontal="right" vertical="center" wrapText="1"/>
    </xf>
    <xf numFmtId="5" fontId="50" fillId="38" borderId="19" xfId="13" applyNumberFormat="1" applyFont="1" applyFill="1" applyBorder="1" applyAlignment="1">
      <alignment horizontal="right" vertical="center"/>
    </xf>
    <xf numFmtId="5" fontId="50" fillId="38" borderId="45" xfId="13" applyNumberFormat="1" applyFont="1" applyFill="1" applyBorder="1" applyAlignment="1">
      <alignment horizontal="right" vertical="center"/>
    </xf>
    <xf numFmtId="0" fontId="11" fillId="35" borderId="21" xfId="13" applyFont="1" applyFill="1" applyBorder="1"/>
    <xf numFmtId="0" fontId="11" fillId="35" borderId="19" xfId="13" applyFont="1" applyFill="1" applyBorder="1"/>
    <xf numFmtId="14" fontId="1" fillId="38" borderId="19" xfId="13" applyNumberFormat="1" applyFill="1" applyBorder="1" applyAlignment="1">
      <alignment horizontal="right" vertical="center"/>
    </xf>
    <xf numFmtId="14" fontId="1" fillId="38" borderId="45" xfId="13" applyNumberFormat="1" applyFill="1" applyBorder="1" applyAlignment="1">
      <alignment horizontal="right" vertical="center"/>
    </xf>
    <xf numFmtId="0" fontId="1" fillId="38" borderId="60" xfId="13" applyFill="1" applyBorder="1" applyAlignment="1">
      <alignment horizontal="right" vertical="center"/>
    </xf>
    <xf numFmtId="0" fontId="1" fillId="38" borderId="91" xfId="13" applyFill="1" applyBorder="1" applyAlignment="1">
      <alignment horizontal="right" vertical="center"/>
    </xf>
    <xf numFmtId="0" fontId="11" fillId="35" borderId="92" xfId="13" applyFont="1" applyFill="1" applyBorder="1" applyAlignment="1">
      <alignment horizontal="left" vertical="center"/>
    </xf>
    <xf numFmtId="0" fontId="11" fillId="35" borderId="37" xfId="13" applyFont="1" applyFill="1" applyBorder="1" applyAlignment="1">
      <alignment horizontal="left" vertical="center"/>
    </xf>
    <xf numFmtId="0" fontId="11" fillId="35" borderId="90" xfId="13" applyFont="1" applyFill="1" applyBorder="1" applyAlignment="1">
      <alignment horizontal="left" vertical="center"/>
    </xf>
    <xf numFmtId="22" fontId="1" fillId="38" borderId="36" xfId="13" applyNumberFormat="1" applyFill="1" applyBorder="1" applyAlignment="1">
      <alignment horizontal="right" vertical="center"/>
    </xf>
    <xf numFmtId="22" fontId="1" fillId="38" borderId="37" xfId="13" applyNumberFormat="1" applyFill="1" applyBorder="1" applyAlignment="1">
      <alignment horizontal="right" vertical="center"/>
    </xf>
    <xf numFmtId="22" fontId="1" fillId="38" borderId="38" xfId="13" applyNumberFormat="1" applyFill="1" applyBorder="1" applyAlignment="1">
      <alignment horizontal="right" vertical="center"/>
    </xf>
    <xf numFmtId="0" fontId="56" fillId="34" borderId="84" xfId="13" applyFont="1" applyFill="1" applyBorder="1" applyAlignment="1">
      <alignment horizontal="center" vertical="center"/>
    </xf>
    <xf numFmtId="0" fontId="56" fillId="34" borderId="85" xfId="13" applyFont="1" applyFill="1" applyBorder="1" applyAlignment="1">
      <alignment horizontal="center" vertical="center"/>
    </xf>
    <xf numFmtId="0" fontId="56" fillId="34" borderId="86" xfId="13" applyFont="1" applyFill="1" applyBorder="1" applyAlignment="1">
      <alignment horizontal="center" vertical="center"/>
    </xf>
    <xf numFmtId="0" fontId="57" fillId="38" borderId="35" xfId="13" applyFont="1" applyFill="1" applyBorder="1" applyAlignment="1">
      <alignment horizontal="center" vertical="center" wrapText="1"/>
    </xf>
    <xf numFmtId="0" fontId="57" fillId="38" borderId="48" xfId="13" applyFont="1" applyFill="1" applyBorder="1" applyAlignment="1">
      <alignment horizontal="center" vertical="center" wrapText="1"/>
    </xf>
    <xf numFmtId="0" fontId="11" fillId="35" borderId="34" xfId="13" applyFont="1" applyFill="1" applyBorder="1"/>
    <xf numFmtId="0" fontId="11" fillId="35" borderId="35" xfId="13" applyFont="1" applyFill="1" applyBorder="1"/>
    <xf numFmtId="0" fontId="56" fillId="34" borderId="102" xfId="13" applyFont="1" applyFill="1" applyBorder="1" applyAlignment="1">
      <alignment horizontal="center" vertical="center" wrapText="1"/>
    </xf>
    <xf numFmtId="0" fontId="56" fillId="34" borderId="103" xfId="13" applyFont="1" applyFill="1" applyBorder="1" applyAlignment="1">
      <alignment horizontal="center" vertical="center" wrapText="1"/>
    </xf>
    <xf numFmtId="0" fontId="56" fillId="34" borderId="51" xfId="13" applyFont="1" applyFill="1" applyBorder="1" applyAlignment="1">
      <alignment horizontal="center" vertical="center" wrapText="1"/>
    </xf>
    <xf numFmtId="0" fontId="11" fillId="35" borderId="43" xfId="13" applyFont="1" applyFill="1" applyBorder="1" applyAlignment="1">
      <alignment horizontal="center" vertical="center" wrapText="1"/>
    </xf>
    <xf numFmtId="0" fontId="11" fillId="35" borderId="44" xfId="13" applyFont="1" applyFill="1" applyBorder="1" applyAlignment="1">
      <alignment horizontal="center" vertical="center" wrapText="1"/>
    </xf>
    <xf numFmtId="0" fontId="57" fillId="38" borderId="19" xfId="13" applyFont="1" applyFill="1" applyBorder="1" applyAlignment="1">
      <alignment horizontal="center" vertical="center" wrapText="1"/>
    </xf>
    <xf numFmtId="0" fontId="57" fillId="38" borderId="45" xfId="13" applyFont="1" applyFill="1" applyBorder="1" applyAlignment="1">
      <alignment horizontal="center" vertical="center" wrapText="1"/>
    </xf>
    <xf numFmtId="0" fontId="55" fillId="34" borderId="84" xfId="14" applyFont="1" applyFill="1" applyBorder="1" applyAlignment="1" applyProtection="1">
      <alignment horizontal="center" vertical="center"/>
    </xf>
    <xf numFmtId="0" fontId="55" fillId="34" borderId="85" xfId="14" applyFont="1" applyFill="1" applyBorder="1" applyAlignment="1" applyProtection="1">
      <alignment horizontal="center" vertical="center"/>
    </xf>
    <xf numFmtId="0" fontId="55" fillId="34" borderId="86" xfId="14" applyFont="1" applyFill="1" applyBorder="1" applyAlignment="1" applyProtection="1">
      <alignment horizontal="center" vertical="center"/>
    </xf>
    <xf numFmtId="0" fontId="51" fillId="35" borderId="42" xfId="14" applyFont="1" applyFill="1" applyBorder="1" applyAlignment="1" applyProtection="1">
      <alignment horizontal="left" vertical="center"/>
    </xf>
    <xf numFmtId="0" fontId="51" fillId="35" borderId="43" xfId="14" applyFont="1" applyFill="1" applyBorder="1" applyAlignment="1" applyProtection="1">
      <alignment horizontal="left" vertical="center"/>
    </xf>
    <xf numFmtId="0" fontId="50" fillId="7" borderId="43" xfId="14" applyFont="1" applyFill="1" applyBorder="1" applyAlignment="1" applyProtection="1">
      <alignment horizontal="center" vertical="center"/>
      <protection locked="0"/>
    </xf>
    <xf numFmtId="0" fontId="50" fillId="7" borderId="44" xfId="14" applyFont="1" applyFill="1" applyBorder="1" applyAlignment="1" applyProtection="1">
      <alignment horizontal="center" vertical="center"/>
      <protection locked="0"/>
    </xf>
    <xf numFmtId="0" fontId="50" fillId="0" borderId="21" xfId="14" applyFont="1" applyBorder="1" applyProtection="1">
      <protection locked="0"/>
    </xf>
    <xf numFmtId="0" fontId="50" fillId="0" borderId="19" xfId="14" applyFont="1" applyBorder="1" applyProtection="1">
      <protection locked="0"/>
    </xf>
    <xf numFmtId="0" fontId="50" fillId="0" borderId="45" xfId="14" applyFont="1" applyBorder="1" applyProtection="1">
      <protection locked="0"/>
    </xf>
    <xf numFmtId="0" fontId="50" fillId="0" borderId="34" xfId="14" applyFont="1" applyBorder="1" applyProtection="1">
      <protection locked="0"/>
    </xf>
    <xf numFmtId="0" fontId="50" fillId="0" borderId="35" xfId="14" applyFont="1" applyBorder="1" applyProtection="1">
      <protection locked="0"/>
    </xf>
    <xf numFmtId="0" fontId="50" fillId="0" borderId="48" xfId="14" applyFont="1" applyBorder="1" applyProtection="1">
      <protection locked="0"/>
    </xf>
    <xf numFmtId="0" fontId="50" fillId="7" borderId="24" xfId="14" applyFont="1" applyFill="1" applyBorder="1" applyAlignment="1" applyProtection="1">
      <alignment horizontal="right" vertical="center"/>
      <protection locked="0"/>
    </xf>
    <xf numFmtId="0" fontId="50" fillId="7" borderId="26" xfId="14" applyFont="1" applyFill="1" applyBorder="1" applyAlignment="1" applyProtection="1">
      <alignment horizontal="right" vertical="center"/>
      <protection locked="0"/>
    </xf>
    <xf numFmtId="0" fontId="50" fillId="7" borderId="33" xfId="14" applyFont="1" applyFill="1" applyBorder="1" applyAlignment="1" applyProtection="1">
      <alignment horizontal="right" vertical="center"/>
      <protection locked="0"/>
    </xf>
    <xf numFmtId="14" fontId="50" fillId="7" borderId="24" xfId="14" applyNumberFormat="1" applyFont="1" applyFill="1" applyBorder="1" applyAlignment="1" applyProtection="1">
      <alignment horizontal="right" vertical="center"/>
      <protection locked="0"/>
    </xf>
    <xf numFmtId="14" fontId="50" fillId="7" borderId="26" xfId="14" applyNumberFormat="1" applyFont="1" applyFill="1" applyBorder="1" applyAlignment="1" applyProtection="1">
      <alignment horizontal="right" vertical="center"/>
      <protection locked="0"/>
    </xf>
    <xf numFmtId="0" fontId="50" fillId="38" borderId="46" xfId="14" applyFont="1" applyFill="1" applyBorder="1" applyAlignment="1" applyProtection="1">
      <alignment horizontal="center"/>
      <protection locked="0"/>
    </xf>
    <xf numFmtId="0" fontId="50" fillId="38" borderId="100" xfId="14" applyFont="1" applyFill="1" applyBorder="1" applyAlignment="1" applyProtection="1">
      <alignment horizontal="center"/>
      <protection locked="0"/>
    </xf>
    <xf numFmtId="0" fontId="50" fillId="38" borderId="47" xfId="14" applyFont="1" applyFill="1" applyBorder="1" applyAlignment="1" applyProtection="1">
      <alignment horizontal="center"/>
      <protection locked="0"/>
    </xf>
    <xf numFmtId="1" fontId="50" fillId="7" borderId="24" xfId="14" applyNumberFormat="1" applyFont="1" applyFill="1" applyBorder="1" applyAlignment="1" applyProtection="1">
      <alignment horizontal="right" vertical="center"/>
      <protection locked="0"/>
    </xf>
    <xf numFmtId="1" fontId="50" fillId="7" borderId="26" xfId="14" applyNumberFormat="1" applyFont="1" applyFill="1" applyBorder="1" applyAlignment="1" applyProtection="1">
      <alignment horizontal="right" vertical="center"/>
      <protection locked="0"/>
    </xf>
    <xf numFmtId="1" fontId="50" fillId="7" borderId="33" xfId="14" applyNumberFormat="1" applyFont="1" applyFill="1" applyBorder="1" applyAlignment="1" applyProtection="1">
      <alignment horizontal="right" vertical="center"/>
      <protection locked="0"/>
    </xf>
    <xf numFmtId="0" fontId="11" fillId="38" borderId="125" xfId="19" applyFont="1" applyFill="1" applyBorder="1" applyAlignment="1">
      <alignment horizontal="center"/>
    </xf>
    <xf numFmtId="0" fontId="57" fillId="7" borderId="24" xfId="15" applyFont="1" applyFill="1" applyBorder="1" applyAlignment="1" applyProtection="1">
      <alignment horizontal="center" vertical="center" wrapText="1"/>
      <protection locked="0"/>
    </xf>
    <xf numFmtId="0" fontId="57" fillId="7" borderId="33" xfId="15" applyFont="1" applyFill="1" applyBorder="1" applyAlignment="1" applyProtection="1">
      <alignment horizontal="center" vertical="center" wrapText="1"/>
      <protection locked="0"/>
    </xf>
    <xf numFmtId="0" fontId="57" fillId="7" borderId="35" xfId="19" applyFont="1" applyFill="1" applyBorder="1" applyAlignment="1" applyProtection="1">
      <alignment horizontal="center" vertical="center" wrapText="1"/>
      <protection locked="0"/>
    </xf>
    <xf numFmtId="0" fontId="57" fillId="7" borderId="48" xfId="19" applyFont="1" applyFill="1" applyBorder="1" applyAlignment="1" applyProtection="1">
      <alignment horizontal="center" vertical="center" wrapText="1"/>
      <protection locked="0"/>
    </xf>
    <xf numFmtId="0" fontId="11" fillId="35" borderId="32" xfId="19" applyFont="1" applyFill="1" applyBorder="1" applyAlignment="1">
      <alignment vertical="center"/>
    </xf>
    <xf numFmtId="0" fontId="11" fillId="35" borderId="25" xfId="19" applyFont="1" applyFill="1" applyBorder="1" applyAlignment="1">
      <alignment vertical="center"/>
    </xf>
    <xf numFmtId="0" fontId="11" fillId="35" borderId="26" xfId="19" applyFont="1" applyFill="1" applyBorder="1" applyAlignment="1">
      <alignment vertical="center"/>
    </xf>
    <xf numFmtId="0" fontId="1" fillId="7" borderId="19" xfId="15" applyFill="1" applyBorder="1" applyAlignment="1" applyProtection="1">
      <alignment horizontal="right" vertical="center"/>
      <protection locked="0"/>
    </xf>
    <xf numFmtId="0" fontId="1" fillId="7" borderId="45" xfId="15" applyFill="1" applyBorder="1" applyAlignment="1" applyProtection="1">
      <alignment horizontal="right" vertical="center"/>
      <protection locked="0"/>
    </xf>
    <xf numFmtId="49" fontId="0" fillId="7" borderId="19" xfId="15" applyNumberFormat="1" applyFont="1" applyFill="1" applyBorder="1" applyAlignment="1" applyProtection="1">
      <alignment horizontal="right" vertical="center"/>
      <protection locked="0"/>
    </xf>
    <xf numFmtId="49" fontId="1" fillId="7" borderId="19" xfId="15" applyNumberFormat="1" applyFill="1" applyBorder="1" applyAlignment="1" applyProtection="1">
      <alignment horizontal="right" vertical="center"/>
      <protection locked="0"/>
    </xf>
    <xf numFmtId="49" fontId="1" fillId="7" borderId="45" xfId="15" applyNumberFormat="1" applyFill="1" applyBorder="1" applyAlignment="1" applyProtection="1">
      <alignment horizontal="right" vertical="center"/>
      <protection locked="0"/>
    </xf>
    <xf numFmtId="0" fontId="11" fillId="35" borderId="32" xfId="19" applyFont="1" applyFill="1" applyBorder="1" applyAlignment="1">
      <alignment vertical="center" wrapText="1"/>
    </xf>
    <xf numFmtId="0" fontId="11" fillId="35" borderId="25" xfId="19" applyFont="1" applyFill="1" applyBorder="1" applyAlignment="1">
      <alignment vertical="center" wrapText="1"/>
    </xf>
    <xf numFmtId="0" fontId="11" fillId="35" borderId="26" xfId="19" applyFont="1" applyFill="1" applyBorder="1" applyAlignment="1">
      <alignment vertical="center" wrapText="1"/>
    </xf>
    <xf numFmtId="0" fontId="1" fillId="38" borderId="19" xfId="15" applyFill="1" applyBorder="1" applyAlignment="1">
      <alignment horizontal="right" vertical="center" wrapText="1"/>
    </xf>
    <xf numFmtId="0" fontId="1" fillId="38" borderId="45" xfId="15" applyFill="1" applyBorder="1" applyAlignment="1">
      <alignment horizontal="right" vertical="center" wrapText="1"/>
    </xf>
    <xf numFmtId="5" fontId="50" fillId="7" borderId="19" xfId="15" applyNumberFormat="1" applyFont="1" applyFill="1" applyBorder="1" applyAlignment="1" applyProtection="1">
      <alignment horizontal="right" vertical="center"/>
      <protection locked="0"/>
    </xf>
    <xf numFmtId="5" fontId="50" fillId="7" borderId="45" xfId="15" applyNumberFormat="1" applyFont="1" applyFill="1" applyBorder="1" applyAlignment="1" applyProtection="1">
      <alignment horizontal="right" vertical="center"/>
      <protection locked="0"/>
    </xf>
    <xf numFmtId="0" fontId="56" fillId="34" borderId="52" xfId="19" applyFont="1" applyFill="1" applyBorder="1" applyAlignment="1">
      <alignment horizontal="center" vertical="center"/>
    </xf>
    <xf numFmtId="0" fontId="56" fillId="34" borderId="98" xfId="19" applyFont="1" applyFill="1" applyBorder="1" applyAlignment="1">
      <alignment horizontal="center" vertical="center"/>
    </xf>
    <xf numFmtId="0" fontId="56" fillId="34" borderId="53" xfId="19" applyFont="1" applyFill="1" applyBorder="1" applyAlignment="1">
      <alignment horizontal="center" vertical="center"/>
    </xf>
    <xf numFmtId="0" fontId="11" fillId="35" borderId="39" xfId="19" applyFont="1" applyFill="1" applyBorder="1" applyAlignment="1">
      <alignment vertical="center"/>
    </xf>
    <xf numFmtId="0" fontId="11" fillId="35" borderId="101" xfId="19" applyFont="1" applyFill="1" applyBorder="1" applyAlignment="1">
      <alignment vertical="center"/>
    </xf>
    <xf numFmtId="0" fontId="11" fillId="35" borderId="40" xfId="19" applyFont="1" applyFill="1" applyBorder="1" applyAlignment="1">
      <alignment vertical="center"/>
    </xf>
    <xf numFmtId="0" fontId="1" fillId="7" borderId="88" xfId="15" applyFill="1" applyBorder="1" applyAlignment="1" applyProtection="1">
      <alignment horizontal="right" vertical="center"/>
      <protection locked="0"/>
    </xf>
    <xf numFmtId="0" fontId="1" fillId="7" borderId="89" xfId="15" applyFill="1" applyBorder="1" applyAlignment="1" applyProtection="1">
      <alignment horizontal="right" vertical="center"/>
      <protection locked="0"/>
    </xf>
    <xf numFmtId="0" fontId="1" fillId="7" borderId="19" xfId="15" applyFill="1" applyBorder="1" applyAlignment="1" applyProtection="1">
      <alignment horizontal="right" vertical="center" wrapText="1"/>
      <protection locked="0"/>
    </xf>
    <xf numFmtId="0" fontId="1" fillId="7" borderId="45" xfId="15" applyFill="1" applyBorder="1" applyAlignment="1" applyProtection="1">
      <alignment horizontal="right" vertical="center" wrapText="1"/>
      <protection locked="0"/>
    </xf>
    <xf numFmtId="0" fontId="11" fillId="35" borderId="21" xfId="19" applyFont="1" applyFill="1" applyBorder="1"/>
    <xf numFmtId="0" fontId="11" fillId="35" borderId="19" xfId="19" applyFont="1" applyFill="1" applyBorder="1"/>
    <xf numFmtId="14" fontId="1" fillId="7" borderId="19" xfId="15" applyNumberFormat="1" applyFill="1" applyBorder="1" applyAlignment="1" applyProtection="1">
      <alignment horizontal="right" vertical="center"/>
      <protection locked="0"/>
    </xf>
    <xf numFmtId="14" fontId="1" fillId="7" borderId="45" xfId="15" applyNumberFormat="1" applyFill="1" applyBorder="1" applyAlignment="1" applyProtection="1">
      <alignment horizontal="right" vertical="center"/>
      <protection locked="0"/>
    </xf>
    <xf numFmtId="0" fontId="1" fillId="7" borderId="60" xfId="15" applyFill="1" applyBorder="1" applyAlignment="1" applyProtection="1">
      <alignment horizontal="right" vertical="center"/>
      <protection locked="0"/>
    </xf>
    <xf numFmtId="0" fontId="1" fillId="7" borderId="91" xfId="15" applyFill="1" applyBorder="1" applyAlignment="1" applyProtection="1">
      <alignment horizontal="right" vertical="center"/>
      <protection locked="0"/>
    </xf>
    <xf numFmtId="0" fontId="11" fillId="35" borderId="92" xfId="19" applyFont="1" applyFill="1" applyBorder="1" applyAlignment="1">
      <alignment horizontal="left" vertical="center"/>
    </xf>
    <xf numFmtId="0" fontId="11" fillId="35" borderId="37" xfId="19" applyFont="1" applyFill="1" applyBorder="1" applyAlignment="1">
      <alignment horizontal="left" vertical="center"/>
    </xf>
    <xf numFmtId="0" fontId="11" fillId="35" borderId="90" xfId="19" applyFont="1" applyFill="1" applyBorder="1" applyAlignment="1">
      <alignment horizontal="left" vertical="center"/>
    </xf>
    <xf numFmtId="22" fontId="1" fillId="7" borderId="36" xfId="15" applyNumberFormat="1" applyFill="1" applyBorder="1" applyAlignment="1" applyProtection="1">
      <alignment horizontal="right" vertical="center"/>
      <protection locked="0"/>
    </xf>
    <xf numFmtId="22" fontId="1" fillId="7" borderId="37" xfId="15" applyNumberFormat="1" applyFill="1" applyBorder="1" applyAlignment="1" applyProtection="1">
      <alignment horizontal="right" vertical="center"/>
      <protection locked="0"/>
    </xf>
    <xf numFmtId="22" fontId="1" fillId="7" borderId="38" xfId="15" applyNumberFormat="1" applyFill="1" applyBorder="1" applyAlignment="1" applyProtection="1">
      <alignment horizontal="right" vertical="center"/>
      <protection locked="0"/>
    </xf>
    <xf numFmtId="0" fontId="56" fillId="34" borderId="84" xfId="19" applyFont="1" applyFill="1" applyBorder="1" applyAlignment="1">
      <alignment horizontal="center" vertical="center"/>
    </xf>
    <xf numFmtId="0" fontId="56" fillId="34" borderId="85" xfId="19" applyFont="1" applyFill="1" applyBorder="1" applyAlignment="1">
      <alignment horizontal="center" vertical="center"/>
    </xf>
    <xf numFmtId="0" fontId="56" fillId="34" borderId="86" xfId="19" applyFont="1" applyFill="1" applyBorder="1" applyAlignment="1">
      <alignment horizontal="center" vertical="center"/>
    </xf>
    <xf numFmtId="0" fontId="11" fillId="35" borderId="34" xfId="19" applyFont="1" applyFill="1" applyBorder="1"/>
    <xf numFmtId="0" fontId="11" fillId="35" borderId="35" xfId="19" applyFont="1" applyFill="1" applyBorder="1"/>
    <xf numFmtId="0" fontId="56" fillId="34" borderId="102" xfId="19" applyFont="1" applyFill="1" applyBorder="1" applyAlignment="1">
      <alignment horizontal="center" vertical="center" wrapText="1"/>
    </xf>
    <xf numFmtId="0" fontId="56" fillId="34" borderId="103" xfId="19" applyFont="1" applyFill="1" applyBorder="1" applyAlignment="1">
      <alignment horizontal="center" vertical="center" wrapText="1"/>
    </xf>
    <xf numFmtId="0" fontId="56" fillId="34" borderId="51" xfId="19" applyFont="1" applyFill="1" applyBorder="1" applyAlignment="1">
      <alignment horizontal="center" vertical="center" wrapText="1"/>
    </xf>
    <xf numFmtId="0" fontId="11" fillId="35" borderId="43" xfId="19" applyFont="1" applyFill="1" applyBorder="1" applyAlignment="1">
      <alignment horizontal="center" vertical="center" wrapText="1"/>
    </xf>
    <xf numFmtId="0" fontId="11" fillId="35" borderId="44" xfId="19" applyFont="1" applyFill="1" applyBorder="1" applyAlignment="1">
      <alignment horizontal="center" vertical="center" wrapText="1"/>
    </xf>
    <xf numFmtId="0" fontId="50" fillId="7" borderId="19" xfId="14" applyFont="1" applyFill="1" applyBorder="1" applyAlignment="1" applyProtection="1">
      <alignment horizontal="center" vertical="top"/>
      <protection locked="0"/>
    </xf>
    <xf numFmtId="49" fontId="50" fillId="7" borderId="19" xfId="14" applyNumberFormat="1" applyFont="1" applyFill="1" applyBorder="1" applyAlignment="1" applyProtection="1">
      <alignment horizontal="center" vertical="top"/>
      <protection locked="0"/>
    </xf>
    <xf numFmtId="49" fontId="50" fillId="7" borderId="45" xfId="14" applyNumberFormat="1" applyFont="1" applyFill="1" applyBorder="1" applyAlignment="1" applyProtection="1">
      <alignment horizontal="center" vertical="top"/>
      <protection locked="0"/>
    </xf>
    <xf numFmtId="0" fontId="51" fillId="35" borderId="47" xfId="14" applyFont="1" applyFill="1" applyBorder="1" applyAlignment="1" applyProtection="1">
      <alignment horizontal="left" vertical="center"/>
    </xf>
    <xf numFmtId="0" fontId="51" fillId="35" borderId="88" xfId="14" applyFont="1" applyFill="1" applyBorder="1" applyAlignment="1" applyProtection="1">
      <alignment horizontal="left" vertical="center"/>
    </xf>
    <xf numFmtId="0" fontId="50" fillId="7" borderId="88" xfId="14" applyFont="1" applyFill="1" applyBorder="1" applyAlignment="1" applyProtection="1">
      <alignment horizontal="center" vertical="center"/>
      <protection locked="0"/>
    </xf>
    <xf numFmtId="0" fontId="50" fillId="7" borderId="89" xfId="14" applyFont="1" applyFill="1" applyBorder="1" applyAlignment="1" applyProtection="1">
      <alignment horizontal="center" vertical="center"/>
      <protection locked="0"/>
    </xf>
    <xf numFmtId="0" fontId="47" fillId="39" borderId="19" xfId="14" applyFont="1" applyFill="1" applyBorder="1" applyAlignment="1" applyProtection="1">
      <alignment horizontal="center" vertical="center"/>
    </xf>
    <xf numFmtId="0" fontId="47" fillId="39" borderId="45" xfId="14" applyFont="1" applyFill="1" applyBorder="1" applyAlignment="1" applyProtection="1">
      <alignment horizontal="center" vertical="center"/>
    </xf>
    <xf numFmtId="0" fontId="50" fillId="7" borderId="19" xfId="14" applyFont="1" applyFill="1" applyBorder="1" applyAlignment="1" applyProtection="1">
      <alignment horizontal="right" vertical="center"/>
      <protection locked="0"/>
    </xf>
    <xf numFmtId="0" fontId="50" fillId="7" borderId="45" xfId="14" applyFont="1" applyFill="1" applyBorder="1" applyAlignment="1" applyProtection="1">
      <alignment horizontal="right" vertical="center"/>
      <protection locked="0"/>
    </xf>
    <xf numFmtId="0" fontId="50" fillId="7" borderId="19" xfId="14" applyFont="1" applyFill="1" applyBorder="1" applyAlignment="1" applyProtection="1">
      <alignment horizontal="right" vertical="center" wrapText="1"/>
      <protection locked="0"/>
    </xf>
    <xf numFmtId="0" fontId="50" fillId="7" borderId="45" xfId="14" applyFont="1" applyFill="1" applyBorder="1" applyAlignment="1" applyProtection="1">
      <alignment horizontal="right" vertical="center" wrapText="1"/>
      <protection locked="0"/>
    </xf>
    <xf numFmtId="14" fontId="50" fillId="7" borderId="19" xfId="14" applyNumberFormat="1" applyFont="1" applyFill="1" applyBorder="1" applyAlignment="1" applyProtection="1">
      <alignment horizontal="right" vertical="center"/>
      <protection locked="0"/>
    </xf>
    <xf numFmtId="14" fontId="50" fillId="7" borderId="45" xfId="14" applyNumberFormat="1" applyFont="1" applyFill="1" applyBorder="1" applyAlignment="1" applyProtection="1">
      <alignment horizontal="right" vertical="center"/>
      <protection locked="0"/>
    </xf>
    <xf numFmtId="22" fontId="50" fillId="7" borderId="19" xfId="14" applyNumberFormat="1" applyFont="1" applyFill="1" applyBorder="1" applyAlignment="1" applyProtection="1">
      <alignment horizontal="right" vertical="center"/>
      <protection locked="0"/>
    </xf>
    <xf numFmtId="22" fontId="50" fillId="7" borderId="45" xfId="14" applyNumberFormat="1" applyFont="1" applyFill="1" applyBorder="1" applyAlignment="1" applyProtection="1">
      <alignment horizontal="right" vertical="center"/>
      <protection locked="0"/>
    </xf>
    <xf numFmtId="15" fontId="50" fillId="7" borderId="19" xfId="14" applyNumberFormat="1" applyFont="1" applyFill="1" applyBorder="1" applyAlignment="1" applyProtection="1">
      <alignment horizontal="right" vertical="center"/>
      <protection locked="0"/>
    </xf>
    <xf numFmtId="15" fontId="50" fillId="7" borderId="45" xfId="14" applyNumberFormat="1" applyFont="1" applyFill="1" applyBorder="1" applyAlignment="1" applyProtection="1">
      <alignment horizontal="right" vertical="center"/>
      <protection locked="0"/>
    </xf>
    <xf numFmtId="0" fontId="55" fillId="34" borderId="84" xfId="14" applyFont="1" applyFill="1" applyBorder="1" applyAlignment="1" applyProtection="1">
      <alignment horizontal="center" vertical="center"/>
      <protection locked="0"/>
    </xf>
    <xf numFmtId="0" fontId="55" fillId="34" borderId="85" xfId="14" applyFont="1" applyFill="1" applyBorder="1" applyAlignment="1" applyProtection="1">
      <alignment horizontal="center" vertical="center"/>
      <protection locked="0"/>
    </xf>
    <xf numFmtId="0" fontId="55" fillId="34" borderId="86" xfId="14" applyFont="1" applyFill="1" applyBorder="1" applyAlignment="1" applyProtection="1">
      <alignment horizontal="center" vertical="center"/>
      <protection locked="0"/>
    </xf>
    <xf numFmtId="0" fontId="51" fillId="35" borderId="47" xfId="14" applyFont="1" applyFill="1" applyBorder="1" applyAlignment="1" applyProtection="1">
      <alignment horizontal="left" vertical="center"/>
      <protection locked="0"/>
    </xf>
    <xf numFmtId="0" fontId="51" fillId="35" borderId="88" xfId="14" applyFont="1" applyFill="1" applyBorder="1" applyAlignment="1" applyProtection="1">
      <alignment horizontal="left" vertical="center"/>
      <protection locked="0"/>
    </xf>
    <xf numFmtId="0" fontId="47" fillId="39" borderId="19" xfId="14" applyFont="1" applyFill="1" applyBorder="1" applyAlignment="1" applyProtection="1">
      <alignment horizontal="center" vertical="center"/>
      <protection locked="0"/>
    </xf>
    <xf numFmtId="0" fontId="47" fillId="39" borderId="45" xfId="14" applyFont="1" applyFill="1" applyBorder="1" applyAlignment="1" applyProtection="1">
      <alignment horizontal="center" vertical="center"/>
      <protection locked="0"/>
    </xf>
    <xf numFmtId="0" fontId="47" fillId="38" borderId="1" xfId="16" applyFont="1" applyFill="1" applyBorder="1" applyAlignment="1" applyProtection="1">
      <alignment horizontal="left"/>
      <protection locked="0"/>
    </xf>
    <xf numFmtId="0" fontId="47" fillId="38" borderId="0" xfId="16" applyFont="1" applyFill="1" applyBorder="1" applyAlignment="1" applyProtection="1">
      <alignment horizontal="left"/>
      <protection locked="0"/>
    </xf>
    <xf numFmtId="0" fontId="11" fillId="0" borderId="125" xfId="0" applyFont="1" applyBorder="1" applyAlignment="1">
      <alignment horizontal="center"/>
    </xf>
    <xf numFmtId="0" fontId="51" fillId="35" borderId="21" xfId="16" applyFont="1" applyFill="1" applyBorder="1" applyAlignment="1" applyProtection="1">
      <alignment vertical="center" wrapText="1"/>
    </xf>
    <xf numFmtId="0" fontId="51" fillId="35" borderId="19" xfId="16" applyFont="1" applyFill="1" applyBorder="1" applyAlignment="1" applyProtection="1">
      <alignment vertical="center" wrapText="1"/>
    </xf>
    <xf numFmtId="0" fontId="50" fillId="7" borderId="19" xfId="16" applyFont="1" applyFill="1" applyBorder="1" applyAlignment="1" applyProtection="1">
      <alignment horizontal="right" vertical="center" wrapText="1"/>
      <protection locked="0"/>
    </xf>
    <xf numFmtId="0" fontId="50" fillId="7" borderId="45" xfId="16" applyFont="1" applyFill="1" applyBorder="1" applyAlignment="1" applyProtection="1">
      <alignment horizontal="right" vertical="center" wrapText="1"/>
      <protection locked="0"/>
    </xf>
    <xf numFmtId="0" fontId="55" fillId="34" borderId="84" xfId="16" applyFont="1" applyFill="1" applyBorder="1" applyAlignment="1" applyProtection="1">
      <alignment horizontal="center" vertical="center"/>
    </xf>
    <xf numFmtId="0" fontId="55" fillId="34" borderId="85" xfId="16" applyFont="1" applyFill="1" applyBorder="1" applyAlignment="1" applyProtection="1">
      <alignment horizontal="center" vertical="center"/>
    </xf>
    <xf numFmtId="0" fontId="55" fillId="34" borderId="86" xfId="16" applyFont="1" applyFill="1" applyBorder="1" applyAlignment="1" applyProtection="1">
      <alignment horizontal="center" vertical="center"/>
    </xf>
    <xf numFmtId="0" fontId="51" fillId="35" borderId="47" xfId="16" applyFont="1" applyFill="1" applyBorder="1" applyAlignment="1" applyProtection="1">
      <alignment vertical="center"/>
    </xf>
    <xf numFmtId="0" fontId="51" fillId="35" borderId="88" xfId="16" applyFont="1" applyFill="1" applyBorder="1" applyAlignment="1" applyProtection="1">
      <alignment vertical="center"/>
    </xf>
    <xf numFmtId="0" fontId="50" fillId="7" borderId="88" xfId="16" applyFont="1" applyFill="1" applyBorder="1" applyAlignment="1" applyProtection="1">
      <alignment horizontal="right" vertical="center"/>
      <protection locked="0"/>
    </xf>
    <xf numFmtId="0" fontId="50" fillId="7" borderId="89" xfId="16" applyFont="1" applyFill="1" applyBorder="1" applyAlignment="1" applyProtection="1">
      <alignment horizontal="right" vertical="center"/>
      <protection locked="0"/>
    </xf>
    <xf numFmtId="0" fontId="51" fillId="35" borderId="21" xfId="16" applyFont="1" applyFill="1" applyBorder="1" applyAlignment="1" applyProtection="1">
      <alignment vertical="center"/>
    </xf>
    <xf numFmtId="0" fontId="51" fillId="35" borderId="19" xfId="16" applyFont="1" applyFill="1" applyBorder="1" applyAlignment="1" applyProtection="1">
      <alignment vertical="center"/>
    </xf>
    <xf numFmtId="14" fontId="50" fillId="7" borderId="19" xfId="16" applyNumberFormat="1" applyFont="1" applyFill="1" applyBorder="1" applyAlignment="1" applyProtection="1">
      <alignment horizontal="right" vertical="center"/>
      <protection locked="0"/>
    </xf>
    <xf numFmtId="0" fontId="50" fillId="7" borderId="19" xfId="16" applyFont="1" applyFill="1" applyBorder="1" applyAlignment="1" applyProtection="1">
      <alignment horizontal="right" vertical="center"/>
      <protection locked="0"/>
    </xf>
    <xf numFmtId="0" fontId="50" fillId="7" borderId="45" xfId="16" applyFont="1" applyFill="1" applyBorder="1" applyAlignment="1" applyProtection="1">
      <alignment horizontal="right" vertical="center"/>
      <protection locked="0"/>
    </xf>
    <xf numFmtId="22" fontId="50" fillId="7" borderId="19" xfId="16" applyNumberFormat="1" applyFont="1" applyFill="1" applyBorder="1" applyAlignment="1" applyProtection="1">
      <alignment horizontal="right" vertical="center"/>
      <protection locked="0"/>
    </xf>
    <xf numFmtId="17" fontId="6" fillId="48" borderId="32" xfId="17" applyNumberFormat="1" applyFill="1" applyBorder="1" applyProtection="1">
      <protection hidden="1"/>
    </xf>
    <xf numFmtId="17" fontId="6" fillId="48" borderId="26" xfId="17" applyNumberFormat="1" applyFill="1" applyBorder="1" applyProtection="1">
      <protection hidden="1"/>
    </xf>
    <xf numFmtId="0" fontId="1" fillId="7" borderId="19" xfId="17" applyFont="1" applyFill="1" applyBorder="1" applyAlignment="1" applyProtection="1">
      <alignment horizontal="center" vertical="center"/>
      <protection locked="0"/>
    </xf>
    <xf numFmtId="0" fontId="55" fillId="0" borderId="0" xfId="16" applyFont="1" applyFill="1" applyBorder="1" applyAlignment="1" applyProtection="1">
      <alignment horizontal="center" vertical="center"/>
      <protection locked="0"/>
    </xf>
    <xf numFmtId="0" fontId="11" fillId="0" borderId="0" xfId="17" applyFont="1" applyAlignment="1" applyProtection="1">
      <alignment horizontal="center" vertical="center"/>
      <protection locked="0"/>
    </xf>
    <xf numFmtId="0" fontId="1" fillId="0" borderId="0" xfId="17" applyFont="1" applyAlignment="1" applyProtection="1">
      <alignment horizontal="center" vertical="center"/>
      <protection locked="0"/>
    </xf>
    <xf numFmtId="0" fontId="23" fillId="0" borderId="0" xfId="17" applyFont="1" applyAlignment="1" applyProtection="1">
      <alignment horizontal="center" vertical="center"/>
      <protection locked="0"/>
    </xf>
    <xf numFmtId="0" fontId="23" fillId="0" borderId="0" xfId="17" applyFont="1" applyAlignment="1" applyProtection="1">
      <alignment horizontal="center" vertical="center" wrapText="1"/>
      <protection locked="0"/>
    </xf>
    <xf numFmtId="17" fontId="6" fillId="0" borderId="0" xfId="17" applyNumberFormat="1" applyProtection="1">
      <protection locked="0"/>
    </xf>
    <xf numFmtId="0" fontId="23" fillId="0" borderId="0" xfId="17" applyFont="1" applyProtection="1">
      <protection locked="0"/>
    </xf>
    <xf numFmtId="0" fontId="17" fillId="7" borderId="5" xfId="0" applyFont="1" applyFill="1" applyBorder="1" applyAlignment="1" applyProtection="1">
      <alignment horizontal="center"/>
      <protection locked="0"/>
    </xf>
    <xf numFmtId="0" fontId="17" fillId="7" borderId="18" xfId="0" applyFont="1" applyFill="1" applyBorder="1" applyAlignment="1" applyProtection="1">
      <alignment horizontal="center"/>
      <protection locked="0"/>
    </xf>
    <xf numFmtId="0" fontId="11" fillId="14" borderId="19" xfId="0" applyFont="1" applyFill="1" applyBorder="1" applyAlignment="1">
      <alignment horizontal="left"/>
    </xf>
    <xf numFmtId="0" fontId="3" fillId="6" borderId="6" xfId="0" applyFont="1" applyFill="1" applyBorder="1" applyAlignment="1">
      <alignment horizontal="center"/>
    </xf>
    <xf numFmtId="0" fontId="3" fillId="6" borderId="7" xfId="0" applyFont="1" applyFill="1" applyBorder="1" applyAlignment="1">
      <alignment horizontal="center"/>
    </xf>
    <xf numFmtId="0" fontId="3" fillId="6" borderId="8" xfId="0" applyFont="1" applyFill="1" applyBorder="1" applyAlignment="1">
      <alignment horizontal="center"/>
    </xf>
    <xf numFmtId="0" fontId="7" fillId="4" borderId="17" xfId="0" applyFont="1" applyFill="1" applyBorder="1" applyAlignment="1">
      <alignment horizontal="center" wrapText="1"/>
    </xf>
    <xf numFmtId="0" fontId="7" fillId="4" borderId="22" xfId="0" applyFont="1" applyFill="1" applyBorder="1" applyAlignment="1">
      <alignment horizontal="center" wrapText="1"/>
    </xf>
    <xf numFmtId="0" fontId="2" fillId="2" borderId="1" xfId="0" applyFont="1" applyFill="1" applyBorder="1" applyAlignment="1">
      <alignment horizontal="left"/>
    </xf>
    <xf numFmtId="0" fontId="2" fillId="2" borderId="0" xfId="0" applyFont="1" applyFill="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0" fontId="19" fillId="16" borderId="75" xfId="4" applyFont="1" applyFill="1" applyBorder="1" applyAlignment="1">
      <alignment horizontal="center" vertical="center"/>
    </xf>
    <xf numFmtId="0" fontId="19" fillId="16" borderId="76" xfId="4" applyFont="1" applyFill="1" applyBorder="1" applyAlignment="1">
      <alignment horizontal="center" vertical="center"/>
    </xf>
    <xf numFmtId="0" fontId="19" fillId="16" borderId="77" xfId="4" applyFont="1" applyFill="1" applyBorder="1" applyAlignment="1">
      <alignment horizontal="center" vertical="center"/>
    </xf>
    <xf numFmtId="0" fontId="19" fillId="16" borderId="78" xfId="4" applyFont="1" applyFill="1" applyBorder="1" applyAlignment="1">
      <alignment horizontal="center" vertical="center"/>
    </xf>
    <xf numFmtId="0" fontId="19" fillId="16" borderId="73" xfId="4" applyFont="1" applyFill="1" applyBorder="1" applyAlignment="1">
      <alignment horizontal="center" vertical="center"/>
    </xf>
    <xf numFmtId="0" fontId="19" fillId="16" borderId="79" xfId="4" applyFont="1" applyFill="1" applyBorder="1" applyAlignment="1">
      <alignment horizontal="center" vertical="center"/>
    </xf>
    <xf numFmtId="168" fontId="22" fillId="15" borderId="49" xfId="7" applyFont="1" applyFill="1" applyBorder="1" applyAlignment="1" applyProtection="1">
      <alignment horizontal="center" vertical="center"/>
    </xf>
    <xf numFmtId="2" fontId="22" fillId="15" borderId="49" xfId="6" applyNumberFormat="1" applyFont="1" applyFill="1" applyBorder="1" applyAlignment="1">
      <alignment horizontal="left"/>
    </xf>
    <xf numFmtId="14" fontId="22" fillId="52" borderId="49" xfId="6" applyNumberFormat="1" applyFont="1" applyFill="1" applyBorder="1" applyProtection="1">
      <protection hidden="1"/>
    </xf>
    <xf numFmtId="14" fontId="22" fillId="49" borderId="74" xfId="6" applyNumberFormat="1" applyFont="1" applyFill="1" applyBorder="1" applyProtection="1">
      <protection hidden="1"/>
    </xf>
    <xf numFmtId="14" fontId="22" fillId="52" borderId="49" xfId="6" applyNumberFormat="1" applyFont="1" applyFill="1" applyBorder="1" applyAlignment="1" applyProtection="1">
      <alignment horizontal="right"/>
      <protection hidden="1"/>
    </xf>
    <xf numFmtId="14" fontId="22" fillId="49" borderId="74" xfId="6" applyNumberFormat="1" applyFont="1" applyFill="1" applyBorder="1" applyAlignment="1" applyProtection="1">
      <alignment horizontal="right"/>
      <protection hidden="1"/>
    </xf>
    <xf numFmtId="14" fontId="23" fillId="52" borderId="49" xfId="6" applyNumberFormat="1" applyFont="1" applyFill="1" applyBorder="1" applyProtection="1">
      <protection hidden="1"/>
    </xf>
    <xf numFmtId="14" fontId="23" fillId="49" borderId="49" xfId="6" applyNumberFormat="1" applyFont="1" applyFill="1" applyBorder="1" applyProtection="1">
      <protection hidden="1"/>
    </xf>
    <xf numFmtId="168" fontId="97" fillId="66" borderId="19" xfId="30" applyFont="1" applyFill="1" applyBorder="1" applyAlignment="1" applyProtection="1">
      <alignment horizontal="center" vertical="center"/>
    </xf>
    <xf numFmtId="0" fontId="94" fillId="0" borderId="0" xfId="0" applyFont="1" applyAlignment="1">
      <alignment vertical="center"/>
    </xf>
    <xf numFmtId="0" fontId="94" fillId="0" borderId="120" xfId="0" applyFont="1" applyBorder="1" applyAlignment="1">
      <alignment vertical="center" wrapText="1"/>
    </xf>
    <xf numFmtId="0" fontId="94" fillId="0" borderId="120" xfId="0" applyFont="1" applyBorder="1" applyAlignment="1">
      <alignment vertical="center"/>
    </xf>
    <xf numFmtId="0" fontId="94" fillId="0" borderId="135" xfId="0" applyFont="1" applyBorder="1" applyAlignment="1">
      <alignment vertical="center"/>
    </xf>
    <xf numFmtId="191" fontId="99" fillId="0" borderId="49" xfId="0" applyNumberFormat="1" applyFont="1" applyBorder="1" applyAlignment="1">
      <alignment horizontal="center" vertical="center"/>
    </xf>
    <xf numFmtId="0" fontId="97" fillId="0" borderId="74" xfId="0" applyFont="1" applyBorder="1" applyAlignment="1">
      <alignment horizontal="center" vertical="center"/>
    </xf>
    <xf numFmtId="0" fontId="97" fillId="0" borderId="124" xfId="0" applyFont="1" applyBorder="1" applyAlignment="1">
      <alignment horizontal="center" vertical="center"/>
    </xf>
    <xf numFmtId="2" fontId="98" fillId="0" borderId="124" xfId="0" applyNumberFormat="1" applyFont="1" applyBorder="1" applyAlignment="1">
      <alignment horizontal="left" vertical="center"/>
    </xf>
    <xf numFmtId="2" fontId="98" fillId="0" borderId="49" xfId="0" applyNumberFormat="1" applyFont="1" applyBorder="1" applyAlignment="1">
      <alignment horizontal="left" vertical="center"/>
    </xf>
    <xf numFmtId="191" fontId="99" fillId="0" borderId="124" xfId="0" applyNumberFormat="1" applyFont="1" applyBorder="1" applyAlignment="1">
      <alignment horizontal="center" vertical="center"/>
    </xf>
    <xf numFmtId="0" fontId="97" fillId="0" borderId="135" xfId="0" applyFont="1" applyBorder="1" applyAlignment="1">
      <alignment horizontal="center" vertical="center"/>
    </xf>
    <xf numFmtId="191" fontId="99" fillId="0" borderId="78" xfId="0" applyNumberFormat="1" applyFont="1" applyBorder="1" applyAlignment="1">
      <alignment horizontal="center" vertical="center"/>
    </xf>
    <xf numFmtId="191" fontId="99" fillId="0" borderId="55" xfId="0" applyNumberFormat="1" applyFont="1" applyBorder="1" applyAlignment="1">
      <alignment horizontal="center" vertical="center"/>
    </xf>
    <xf numFmtId="0" fontId="97" fillId="0" borderId="88" xfId="0" applyFont="1" applyBorder="1" applyAlignment="1">
      <alignment horizontal="center" vertical="center"/>
    </xf>
    <xf numFmtId="0" fontId="97" fillId="0" borderId="19" xfId="0" applyFont="1" applyBorder="1" applyAlignment="1">
      <alignment horizontal="center" vertical="center"/>
    </xf>
    <xf numFmtId="14" fontId="22" fillId="52" borderId="49" xfId="6" applyNumberFormat="1" applyFont="1" applyFill="1" applyBorder="1" applyAlignment="1" applyProtection="1">
      <alignment horizontal="center"/>
      <protection hidden="1"/>
    </xf>
    <xf numFmtId="14" fontId="22" fillId="49" borderId="49" xfId="6" applyNumberFormat="1" applyFont="1" applyFill="1" applyBorder="1" applyAlignment="1" applyProtection="1">
      <alignment horizontal="center"/>
      <protection hidden="1"/>
    </xf>
    <xf numFmtId="0" fontId="94" fillId="0" borderId="0" xfId="0" applyFont="1" applyAlignment="1">
      <alignment vertical="center" wrapText="1"/>
    </xf>
    <xf numFmtId="14" fontId="23" fillId="52" borderId="49" xfId="6" applyNumberFormat="1" applyFont="1" applyFill="1" applyBorder="1" applyAlignment="1" applyProtection="1">
      <alignment horizontal="center"/>
      <protection hidden="1"/>
    </xf>
    <xf numFmtId="14" fontId="23" fillId="49" borderId="49" xfId="6" applyNumberFormat="1" applyFont="1" applyFill="1" applyBorder="1" applyAlignment="1" applyProtection="1">
      <alignment horizontal="center"/>
      <protection hidden="1"/>
    </xf>
    <xf numFmtId="0" fontId="19" fillId="16" borderId="75" xfId="4" applyFont="1" applyFill="1" applyBorder="1" applyAlignment="1" applyProtection="1">
      <alignment horizontal="center" vertical="center"/>
      <protection locked="0"/>
    </xf>
    <xf numFmtId="0" fontId="19" fillId="16" borderId="76" xfId="4" applyFont="1" applyFill="1" applyBorder="1" applyAlignment="1" applyProtection="1">
      <alignment horizontal="center" vertical="center"/>
      <protection locked="0"/>
    </xf>
    <xf numFmtId="0" fontId="19" fillId="16" borderId="77" xfId="4" applyFont="1" applyFill="1" applyBorder="1" applyAlignment="1" applyProtection="1">
      <alignment horizontal="center" vertical="center"/>
      <protection locked="0"/>
    </xf>
    <xf numFmtId="0" fontId="19" fillId="16" borderId="78" xfId="4" applyFont="1" applyFill="1" applyBorder="1" applyAlignment="1" applyProtection="1">
      <alignment horizontal="center" vertical="center"/>
      <protection locked="0"/>
    </xf>
    <xf numFmtId="0" fontId="19" fillId="16" borderId="73" xfId="4" applyFont="1" applyFill="1" applyBorder="1" applyAlignment="1" applyProtection="1">
      <alignment horizontal="center" vertical="center"/>
      <protection locked="0"/>
    </xf>
    <xf numFmtId="0" fontId="19" fillId="16" borderId="79" xfId="4" applyFont="1" applyFill="1" applyBorder="1" applyAlignment="1" applyProtection="1">
      <alignment horizontal="center" vertical="center"/>
      <protection locked="0"/>
    </xf>
    <xf numFmtId="0" fontId="19" fillId="16" borderId="74" xfId="4" applyFont="1" applyFill="1" applyBorder="1" applyAlignment="1">
      <alignment horizontal="center" vertical="center"/>
    </xf>
    <xf numFmtId="0" fontId="19" fillId="16" borderId="124" xfId="4" applyFont="1" applyFill="1" applyBorder="1" applyAlignment="1">
      <alignment horizontal="center" vertical="center"/>
    </xf>
    <xf numFmtId="14" fontId="22" fillId="52" borderId="49" xfId="6" applyNumberFormat="1" applyFont="1" applyFill="1" applyBorder="1" applyAlignment="1" applyProtection="1">
      <alignment horizontal="center"/>
      <protection locked="0"/>
    </xf>
    <xf numFmtId="14" fontId="22" fillId="49" borderId="49" xfId="6" applyNumberFormat="1" applyFont="1" applyFill="1" applyBorder="1" applyAlignment="1" applyProtection="1">
      <alignment horizontal="center"/>
      <protection locked="0"/>
    </xf>
    <xf numFmtId="14" fontId="23" fillId="52" borderId="49" xfId="6" applyNumberFormat="1" applyFont="1" applyFill="1" applyBorder="1" applyAlignment="1" applyProtection="1">
      <alignment horizontal="center"/>
      <protection locked="0"/>
    </xf>
    <xf numFmtId="14" fontId="23" fillId="49" borderId="49" xfId="6" applyNumberFormat="1" applyFont="1" applyFill="1" applyBorder="1" applyAlignment="1" applyProtection="1">
      <alignment horizontal="center"/>
      <protection locked="0"/>
    </xf>
    <xf numFmtId="0" fontId="9" fillId="38" borderId="24" xfId="18" applyFont="1" applyFill="1" applyBorder="1" applyAlignment="1">
      <alignment horizontal="left" vertical="center"/>
    </xf>
    <xf numFmtId="0" fontId="9" fillId="38" borderId="26" xfId="18" applyFont="1" applyFill="1" applyBorder="1" applyAlignment="1">
      <alignment horizontal="left" vertical="center"/>
    </xf>
    <xf numFmtId="3" fontId="9" fillId="38" borderId="24" xfId="18" applyNumberFormat="1" applyFont="1" applyFill="1" applyBorder="1" applyAlignment="1">
      <alignment horizontal="center" vertical="center"/>
    </xf>
    <xf numFmtId="3" fontId="9" fillId="38" borderId="25" xfId="18" applyNumberFormat="1" applyFont="1" applyFill="1" applyBorder="1" applyAlignment="1">
      <alignment horizontal="center" vertical="center"/>
    </xf>
    <xf numFmtId="3" fontId="9" fillId="38" borderId="26" xfId="18" applyNumberFormat="1" applyFont="1" applyFill="1" applyBorder="1" applyAlignment="1">
      <alignment horizontal="center" vertical="center"/>
    </xf>
    <xf numFmtId="0" fontId="9" fillId="38" borderId="19" xfId="18" applyFont="1" applyFill="1" applyBorder="1" applyAlignment="1">
      <alignment vertical="center"/>
    </xf>
    <xf numFmtId="3" fontId="9" fillId="38" borderId="19" xfId="18" applyNumberFormat="1" applyFont="1" applyFill="1" applyBorder="1" applyAlignment="1">
      <alignment horizontal="center" vertical="center"/>
    </xf>
    <xf numFmtId="0" fontId="55" fillId="9" borderId="52" xfId="18" applyFont="1" applyFill="1" applyBorder="1" applyAlignment="1">
      <alignment horizontal="center" vertical="center"/>
    </xf>
    <xf numFmtId="0" fontId="55" fillId="34" borderId="98" xfId="18" applyFont="1" applyFill="1" applyBorder="1" applyAlignment="1">
      <alignment horizontal="center" vertical="center"/>
    </xf>
    <xf numFmtId="0" fontId="55" fillId="34" borderId="53" xfId="18" applyFont="1" applyFill="1" applyBorder="1" applyAlignment="1">
      <alignment horizontal="center" vertical="center"/>
    </xf>
    <xf numFmtId="0" fontId="55" fillId="9" borderId="7" xfId="18" applyFont="1" applyFill="1" applyBorder="1" applyAlignment="1">
      <alignment horizontal="center" vertical="center"/>
    </xf>
    <xf numFmtId="0" fontId="55" fillId="34" borderId="7" xfId="18" applyFont="1" applyFill="1" applyBorder="1" applyAlignment="1">
      <alignment horizontal="center" vertical="center"/>
    </xf>
    <xf numFmtId="0" fontId="55" fillId="34" borderId="105" xfId="18" applyFont="1" applyFill="1" applyBorder="1" applyAlignment="1">
      <alignment horizontal="center" vertical="center"/>
    </xf>
    <xf numFmtId="0" fontId="55" fillId="34" borderId="106" xfId="18" applyFont="1" applyFill="1" applyBorder="1" applyAlignment="1">
      <alignment horizontal="center" vertical="center"/>
    </xf>
    <xf numFmtId="0" fontId="11" fillId="40" borderId="42" xfId="18" applyFont="1" applyFill="1" applyBorder="1" applyAlignment="1">
      <alignment horizontal="center" vertical="center" wrapText="1"/>
    </xf>
    <xf numFmtId="0" fontId="11" fillId="41" borderId="21" xfId="18" applyFont="1" applyFill="1" applyBorder="1" applyAlignment="1">
      <alignment horizontal="center" vertical="center" wrapText="1"/>
    </xf>
    <xf numFmtId="0" fontId="11" fillId="40" borderId="107" xfId="18" applyFont="1" applyFill="1" applyBorder="1" applyAlignment="1">
      <alignment horizontal="center" vertical="center"/>
    </xf>
    <xf numFmtId="0" fontId="11" fillId="41" borderId="108" xfId="18" applyFont="1" applyFill="1" applyBorder="1" applyAlignment="1">
      <alignment horizontal="center" vertical="center"/>
    </xf>
    <xf numFmtId="0" fontId="11" fillId="41" borderId="27" xfId="18" applyFont="1" applyFill="1" applyBorder="1" applyAlignment="1">
      <alignment horizontal="center" vertical="center"/>
    </xf>
    <xf numFmtId="0" fontId="11" fillId="41" borderId="40" xfId="18" applyFont="1" applyFill="1" applyBorder="1" applyAlignment="1">
      <alignment horizontal="center" vertical="center"/>
    </xf>
    <xf numFmtId="0" fontId="11" fillId="40" borderId="43" xfId="18" applyFont="1" applyFill="1" applyBorder="1" applyAlignment="1">
      <alignment horizontal="center" vertical="center"/>
    </xf>
    <xf numFmtId="0" fontId="11" fillId="41" borderId="19" xfId="18" applyFont="1" applyFill="1" applyBorder="1" applyAlignment="1">
      <alignment horizontal="center" vertical="center"/>
    </xf>
    <xf numFmtId="0" fontId="11" fillId="40" borderId="51" xfId="18" applyFont="1" applyFill="1" applyBorder="1" applyAlignment="1">
      <alignment horizontal="center" vertical="center"/>
    </xf>
    <xf numFmtId="0" fontId="11" fillId="41" borderId="89" xfId="18" applyFont="1" applyFill="1" applyBorder="1" applyAlignment="1">
      <alignment horizontal="center" vertical="center"/>
    </xf>
    <xf numFmtId="17" fontId="11" fillId="40" borderId="42" xfId="18" applyNumberFormat="1" applyFont="1" applyFill="1" applyBorder="1" applyAlignment="1">
      <alignment horizontal="center" vertical="center"/>
    </xf>
    <xf numFmtId="17" fontId="11" fillId="41" borderId="44" xfId="18" applyNumberFormat="1" applyFont="1" applyFill="1" applyBorder="1" applyAlignment="1">
      <alignment horizontal="center" vertical="center"/>
    </xf>
    <xf numFmtId="177" fontId="11" fillId="40" borderId="29" xfId="18" applyNumberFormat="1" applyFont="1" applyFill="1" applyBorder="1" applyAlignment="1">
      <alignment horizontal="center" vertical="center"/>
    </xf>
    <xf numFmtId="177" fontId="11" fillId="41" borderId="44" xfId="18" applyNumberFormat="1" applyFont="1" applyFill="1" applyBorder="1" applyAlignment="1">
      <alignment horizontal="center" vertical="center"/>
    </xf>
    <xf numFmtId="177" fontId="11" fillId="40" borderId="47" xfId="18" applyNumberFormat="1" applyFont="1" applyFill="1" applyBorder="1" applyAlignment="1">
      <alignment horizontal="center" vertical="center"/>
    </xf>
    <xf numFmtId="177" fontId="11" fillId="41" borderId="88" xfId="18" applyNumberFormat="1" applyFont="1" applyFill="1" applyBorder="1" applyAlignment="1">
      <alignment horizontal="center" vertical="center"/>
    </xf>
    <xf numFmtId="0" fontId="11" fillId="40" borderId="109" xfId="18" applyFont="1" applyFill="1" applyBorder="1" applyAlignment="1">
      <alignment horizontal="center" vertical="center"/>
    </xf>
    <xf numFmtId="0" fontId="11" fillId="41" borderId="110" xfId="18" applyFont="1" applyFill="1" applyBorder="1" applyAlignment="1">
      <alignment horizontal="center" vertical="center"/>
    </xf>
    <xf numFmtId="0" fontId="9" fillId="38" borderId="24" xfId="18" applyFont="1" applyFill="1" applyBorder="1" applyAlignment="1">
      <alignment vertical="center"/>
    </xf>
    <xf numFmtId="0" fontId="9" fillId="38" borderId="26" xfId="18" applyFont="1" applyFill="1" applyBorder="1" applyAlignment="1">
      <alignment vertical="center"/>
    </xf>
    <xf numFmtId="0" fontId="11" fillId="40" borderId="52" xfId="0" applyFont="1" applyFill="1" applyBorder="1" applyAlignment="1">
      <alignment horizontal="center" vertical="center"/>
    </xf>
    <xf numFmtId="0" fontId="11" fillId="40" borderId="99" xfId="0" applyFont="1" applyFill="1" applyBorder="1" applyAlignment="1">
      <alignment horizontal="center" vertical="center"/>
    </xf>
    <xf numFmtId="0" fontId="55" fillId="9" borderId="98" xfId="18" applyFont="1" applyFill="1" applyBorder="1" applyAlignment="1">
      <alignment horizontal="center" vertical="center"/>
    </xf>
    <xf numFmtId="0" fontId="11" fillId="41" borderId="7" xfId="18" applyFont="1" applyFill="1" applyBorder="1" applyAlignment="1">
      <alignment horizontal="center" vertical="center"/>
    </xf>
    <xf numFmtId="0" fontId="11" fillId="41" borderId="8" xfId="18" applyFont="1" applyFill="1" applyBorder="1" applyAlignment="1">
      <alignment horizontal="center" vertical="center"/>
    </xf>
    <xf numFmtId="0" fontId="11" fillId="41" borderId="101" xfId="18" applyFont="1" applyFill="1" applyBorder="1" applyAlignment="1">
      <alignment horizontal="center" vertical="center"/>
    </xf>
    <xf numFmtId="0" fontId="11" fillId="41" borderId="41" xfId="18" applyFont="1" applyFill="1" applyBorder="1" applyAlignment="1">
      <alignment horizontal="center" vertical="center"/>
    </xf>
    <xf numFmtId="177" fontId="11" fillId="40" borderId="42" xfId="18" applyNumberFormat="1" applyFont="1" applyFill="1" applyBorder="1" applyAlignment="1">
      <alignment horizontal="center" vertical="center"/>
    </xf>
    <xf numFmtId="177" fontId="11" fillId="41" borderId="43" xfId="18" applyNumberFormat="1" applyFont="1" applyFill="1" applyBorder="1" applyAlignment="1">
      <alignment horizontal="center" vertical="center"/>
    </xf>
    <xf numFmtId="0" fontId="9" fillId="38" borderId="36" xfId="18" applyFont="1" applyFill="1" applyBorder="1" applyAlignment="1">
      <alignment horizontal="left" vertical="center"/>
    </xf>
    <xf numFmtId="0" fontId="9" fillId="38" borderId="90" xfId="18" applyFont="1" applyFill="1" applyBorder="1" applyAlignment="1">
      <alignment horizontal="left" vertical="center"/>
    </xf>
    <xf numFmtId="3" fontId="9" fillId="38" borderId="36" xfId="18" applyNumberFormat="1" applyFont="1" applyFill="1" applyBorder="1" applyAlignment="1">
      <alignment horizontal="center" vertical="center"/>
    </xf>
    <xf numFmtId="3" fontId="9" fillId="38" borderId="37" xfId="18" applyNumberFormat="1" applyFont="1" applyFill="1" applyBorder="1" applyAlignment="1">
      <alignment horizontal="center" vertical="center"/>
    </xf>
    <xf numFmtId="3" fontId="9" fillId="38" borderId="90" xfId="18" applyNumberFormat="1" applyFont="1" applyFill="1" applyBorder="1" applyAlignment="1">
      <alignment horizontal="center" vertical="center"/>
    </xf>
    <xf numFmtId="3" fontId="11" fillId="40" borderId="111" xfId="0" applyNumberFormat="1" applyFont="1" applyFill="1" applyBorder="1" applyAlignment="1">
      <alignment horizontal="center" vertical="center"/>
    </xf>
    <xf numFmtId="3" fontId="11" fillId="40" borderId="98" xfId="0" applyNumberFormat="1" applyFont="1" applyFill="1" applyBorder="1" applyAlignment="1">
      <alignment horizontal="center" vertical="center"/>
    </xf>
    <xf numFmtId="3" fontId="11" fillId="40" borderId="99" xfId="0" applyNumberFormat="1" applyFont="1" applyFill="1" applyBorder="1" applyAlignment="1">
      <alignment horizontal="center" vertical="center"/>
    </xf>
    <xf numFmtId="177" fontId="11" fillId="41" borderId="89" xfId="18" applyNumberFormat="1" applyFont="1" applyFill="1" applyBorder="1" applyAlignment="1">
      <alignment horizontal="center" vertical="center"/>
    </xf>
    <xf numFmtId="0" fontId="55" fillId="9" borderId="53" xfId="18" applyFont="1" applyFill="1" applyBorder="1" applyAlignment="1">
      <alignment horizontal="center" vertical="center"/>
    </xf>
    <xf numFmtId="0" fontId="11" fillId="40" borderId="47" xfId="18" applyFont="1" applyFill="1" applyBorder="1" applyAlignment="1">
      <alignment horizontal="center" vertical="center" wrapText="1"/>
    </xf>
    <xf numFmtId="0" fontId="11" fillId="40" borderId="63" xfId="18" applyFont="1" applyFill="1" applyBorder="1" applyAlignment="1">
      <alignment horizontal="center" vertical="center"/>
    </xf>
    <xf numFmtId="0" fontId="11" fillId="41" borderId="112" xfId="18" applyFont="1" applyFill="1" applyBorder="1" applyAlignment="1">
      <alignment horizontal="center" vertical="center"/>
    </xf>
    <xf numFmtId="17" fontId="11" fillId="40" borderId="40" xfId="18" applyNumberFormat="1" applyFont="1" applyFill="1" applyBorder="1" applyAlignment="1">
      <alignment horizontal="center" vertical="center"/>
    </xf>
    <xf numFmtId="17" fontId="11" fillId="41" borderId="88" xfId="18" applyNumberFormat="1" applyFont="1" applyFill="1" applyBorder="1" applyAlignment="1">
      <alignment horizontal="center" vertical="center"/>
    </xf>
    <xf numFmtId="177" fontId="11" fillId="40" borderId="40" xfId="18" applyNumberFormat="1" applyFont="1" applyFill="1" applyBorder="1" applyAlignment="1">
      <alignment horizontal="center" vertical="center"/>
    </xf>
    <xf numFmtId="3" fontId="9" fillId="38" borderId="36" xfId="18" applyNumberFormat="1" applyFont="1" applyFill="1" applyBorder="1" applyAlignment="1">
      <alignment vertical="center"/>
    </xf>
    <xf numFmtId="3" fontId="9" fillId="38" borderId="38" xfId="18" applyNumberFormat="1" applyFont="1" applyFill="1" applyBorder="1" applyAlignment="1">
      <alignment vertical="center"/>
    </xf>
    <xf numFmtId="0" fontId="11" fillId="40" borderId="30" xfId="18" applyFont="1" applyFill="1" applyBorder="1" applyAlignment="1">
      <alignment horizontal="center" vertical="center" wrapText="1"/>
    </xf>
    <xf numFmtId="0" fontId="11" fillId="40" borderId="31" xfId="18" applyFont="1" applyFill="1" applyBorder="1" applyAlignment="1">
      <alignment horizontal="center" vertical="center" wrapText="1"/>
    </xf>
    <xf numFmtId="0" fontId="17" fillId="7" borderId="32" xfId="2" applyFont="1" applyFill="1" applyBorder="1" applyAlignment="1" applyProtection="1">
      <alignment horizontal="center" vertical="center" wrapText="1"/>
      <protection locked="0"/>
    </xf>
    <xf numFmtId="0" fontId="17" fillId="7" borderId="25" xfId="2" applyFont="1" applyFill="1" applyBorder="1" applyAlignment="1" applyProtection="1">
      <alignment horizontal="center" vertical="center" wrapText="1"/>
      <protection locked="0"/>
    </xf>
    <xf numFmtId="0" fontId="17" fillId="7" borderId="33" xfId="2" applyFont="1" applyFill="1" applyBorder="1" applyAlignment="1" applyProtection="1">
      <alignment horizontal="center" vertical="center" wrapText="1"/>
      <protection locked="0"/>
    </xf>
    <xf numFmtId="1" fontId="17" fillId="7" borderId="32" xfId="2" applyNumberFormat="1" applyFont="1" applyFill="1" applyBorder="1" applyAlignment="1" applyProtection="1">
      <alignment horizontal="center" vertical="center" wrapText="1"/>
      <protection locked="0"/>
    </xf>
    <xf numFmtId="1" fontId="17" fillId="7" borderId="25" xfId="2" applyNumberFormat="1" applyFont="1" applyFill="1" applyBorder="1" applyAlignment="1" applyProtection="1">
      <alignment horizontal="center" vertical="center" wrapText="1"/>
      <protection locked="0"/>
    </xf>
    <xf numFmtId="1" fontId="17" fillId="7" borderId="33" xfId="2" applyNumberFormat="1" applyFont="1" applyFill="1" applyBorder="1" applyAlignment="1" applyProtection="1">
      <alignment horizontal="center" vertical="center" wrapText="1"/>
      <protection locked="0"/>
    </xf>
    <xf numFmtId="0" fontId="3" fillId="11" borderId="24" xfId="2" applyFont="1" applyFill="1" applyBorder="1" applyAlignment="1">
      <alignment horizontal="center" vertical="center" wrapText="1"/>
    </xf>
    <xf numFmtId="0" fontId="3" fillId="11" borderId="25" xfId="2" applyFont="1" applyFill="1" applyBorder="1" applyAlignment="1">
      <alignment horizontal="center" vertical="center" wrapText="1"/>
    </xf>
    <xf numFmtId="0" fontId="3" fillId="11" borderId="26" xfId="2" applyFont="1" applyFill="1" applyBorder="1" applyAlignment="1">
      <alignment horizontal="center" vertical="center" wrapText="1"/>
    </xf>
    <xf numFmtId="0" fontId="17" fillId="7" borderId="24" xfId="2" applyFont="1" applyFill="1" applyBorder="1" applyAlignment="1" applyProtection="1">
      <alignment horizontal="center" vertical="center" wrapText="1"/>
      <protection locked="0"/>
    </xf>
    <xf numFmtId="0" fontId="17" fillId="7" borderId="26" xfId="2" applyFont="1" applyFill="1" applyBorder="1" applyAlignment="1" applyProtection="1">
      <alignment horizontal="center" vertical="center" wrapText="1"/>
      <protection locked="0"/>
    </xf>
    <xf numFmtId="1" fontId="17" fillId="7" borderId="24" xfId="2" applyNumberFormat="1" applyFont="1" applyFill="1" applyBorder="1" applyAlignment="1" applyProtection="1">
      <alignment horizontal="center" vertical="center" wrapText="1"/>
      <protection locked="0"/>
    </xf>
    <xf numFmtId="1" fontId="17" fillId="7" borderId="26" xfId="2" applyNumberFormat="1" applyFont="1" applyFill="1" applyBorder="1" applyAlignment="1" applyProtection="1">
      <alignment horizontal="center" vertical="center" wrapText="1"/>
      <protection locked="0"/>
    </xf>
    <xf numFmtId="0" fontId="3" fillId="10" borderId="30" xfId="0" applyFont="1" applyFill="1" applyBorder="1" applyAlignment="1">
      <alignment horizontal="center" vertical="center"/>
    </xf>
    <xf numFmtId="0" fontId="3" fillId="10" borderId="28" xfId="0" applyFont="1" applyFill="1" applyBorder="1" applyAlignment="1">
      <alignment horizontal="center" vertical="center"/>
    </xf>
    <xf numFmtId="0" fontId="3" fillId="10" borderId="29" xfId="0" applyFont="1" applyFill="1" applyBorder="1" applyAlignment="1">
      <alignment horizontal="center" vertical="center"/>
    </xf>
    <xf numFmtId="0" fontId="3" fillId="10" borderId="31" xfId="0" applyFont="1" applyFill="1" applyBorder="1" applyAlignment="1">
      <alignment horizontal="center" vertical="center"/>
    </xf>
    <xf numFmtId="0" fontId="3" fillId="10" borderId="134" xfId="0" applyFont="1" applyFill="1" applyBorder="1" applyAlignment="1">
      <alignment horizontal="center" vertical="center"/>
    </xf>
    <xf numFmtId="0" fontId="3" fillId="10" borderId="27" xfId="0" applyFont="1" applyFill="1" applyBorder="1" applyAlignment="1">
      <alignment horizontal="center" vertical="center"/>
    </xf>
    <xf numFmtId="0" fontId="3" fillId="10" borderId="23" xfId="0" applyFont="1" applyFill="1" applyBorder="1" applyAlignment="1">
      <alignment horizontal="center" vertical="center"/>
    </xf>
    <xf numFmtId="0" fontId="3" fillId="10" borderId="40" xfId="0" applyFont="1" applyFill="1" applyBorder="1" applyAlignment="1">
      <alignment horizontal="center" vertical="center"/>
    </xf>
    <xf numFmtId="0" fontId="72" fillId="33" borderId="98" xfId="0" applyFont="1" applyFill="1" applyBorder="1" applyAlignment="1">
      <alignment horizontal="center" vertical="center"/>
    </xf>
    <xf numFmtId="0" fontId="80" fillId="7" borderId="134" xfId="0" applyFont="1" applyFill="1" applyBorder="1" applyAlignment="1" applyProtection="1">
      <alignment horizontal="center" vertical="center"/>
      <protection locked="0"/>
    </xf>
    <xf numFmtId="0" fontId="80" fillId="7" borderId="28" xfId="0" applyFont="1" applyFill="1" applyBorder="1" applyAlignment="1" applyProtection="1">
      <alignment horizontal="center" vertical="center"/>
      <protection locked="0"/>
    </xf>
    <xf numFmtId="0" fontId="80" fillId="7" borderId="31" xfId="0" applyFont="1" applyFill="1" applyBorder="1" applyAlignment="1" applyProtection="1">
      <alignment horizontal="center" vertical="center"/>
      <protection locked="0"/>
    </xf>
    <xf numFmtId="0" fontId="14" fillId="36" borderId="32" xfId="0" applyFont="1" applyFill="1" applyBorder="1" applyAlignment="1">
      <alignment horizontal="center" vertical="center"/>
    </xf>
    <xf numFmtId="0" fontId="14" fillId="36" borderId="26" xfId="0" applyFont="1" applyFill="1" applyBorder="1" applyAlignment="1">
      <alignment horizontal="center" vertical="center"/>
    </xf>
    <xf numFmtId="0" fontId="14" fillId="36" borderId="24" xfId="0" applyFont="1" applyFill="1" applyBorder="1" applyAlignment="1">
      <alignment horizontal="center" vertical="center"/>
    </xf>
    <xf numFmtId="0" fontId="14" fillId="36" borderId="33" xfId="0" applyFont="1" applyFill="1" applyBorder="1" applyAlignment="1">
      <alignment horizontal="center" vertical="center"/>
    </xf>
    <xf numFmtId="164" fontId="17" fillId="7" borderId="19" xfId="1" applyFont="1" applyFill="1" applyBorder="1" applyAlignment="1" applyProtection="1">
      <alignment horizontal="center" vertical="center" wrapText="1"/>
      <protection locked="0"/>
    </xf>
    <xf numFmtId="0" fontId="3" fillId="6" borderId="24" xfId="2" applyFont="1" applyFill="1" applyBorder="1" applyAlignment="1">
      <alignment horizontal="center" vertical="center" wrapText="1"/>
    </xf>
    <xf numFmtId="0" fontId="3" fillId="6" borderId="25" xfId="2" applyFont="1" applyFill="1" applyBorder="1" applyAlignment="1">
      <alignment horizontal="center" vertical="center" wrapText="1"/>
    </xf>
    <xf numFmtId="0" fontId="3" fillId="6" borderId="26" xfId="2" applyFont="1" applyFill="1" applyBorder="1" applyAlignment="1">
      <alignment horizontal="center" vertical="center" wrapText="1"/>
    </xf>
    <xf numFmtId="165" fontId="17" fillId="51" borderId="24" xfId="1" applyNumberFormat="1" applyFont="1" applyFill="1" applyBorder="1" applyAlignment="1" applyProtection="1">
      <alignment vertical="center" wrapText="1"/>
      <protection hidden="1"/>
    </xf>
    <xf numFmtId="165" fontId="17" fillId="48" borderId="25" xfId="1" applyNumberFormat="1" applyFont="1" applyFill="1" applyBorder="1" applyAlignment="1" applyProtection="1">
      <alignment vertical="center" wrapText="1"/>
      <protection hidden="1"/>
    </xf>
    <xf numFmtId="165" fontId="17" fillId="48" borderId="33" xfId="1" applyNumberFormat="1" applyFont="1" applyFill="1" applyBorder="1" applyAlignment="1" applyProtection="1">
      <alignment vertical="center" wrapText="1"/>
      <protection hidden="1"/>
    </xf>
    <xf numFmtId="165" fontId="16" fillId="51" borderId="36" xfId="1" applyNumberFormat="1" applyFont="1" applyFill="1" applyBorder="1" applyAlignment="1" applyProtection="1">
      <alignment vertical="center" wrapText="1"/>
      <protection hidden="1"/>
    </xf>
    <xf numFmtId="165" fontId="16" fillId="48" borderId="37" xfId="1" applyNumberFormat="1" applyFont="1" applyFill="1" applyBorder="1" applyAlignment="1" applyProtection="1">
      <alignment vertical="center" wrapText="1"/>
      <protection hidden="1"/>
    </xf>
    <xf numFmtId="165" fontId="16" fillId="48" borderId="38" xfId="1" applyNumberFormat="1" applyFont="1" applyFill="1" applyBorder="1" applyAlignment="1" applyProtection="1">
      <alignment vertical="center" wrapText="1"/>
      <protection hidden="1"/>
    </xf>
    <xf numFmtId="0" fontId="13" fillId="8" borderId="92" xfId="2" applyFont="1" applyFill="1" applyBorder="1" applyAlignment="1">
      <alignment horizontal="left" vertical="center" wrapText="1"/>
    </xf>
    <xf numFmtId="0" fontId="13" fillId="8" borderId="37" xfId="2" applyFont="1" applyFill="1" applyBorder="1" applyAlignment="1">
      <alignment horizontal="left" vertical="center" wrapText="1"/>
    </xf>
    <xf numFmtId="0" fontId="13" fillId="8" borderId="90" xfId="2" applyFont="1" applyFill="1" applyBorder="1" applyAlignment="1">
      <alignment horizontal="left" vertical="center" wrapText="1"/>
    </xf>
    <xf numFmtId="0" fontId="13" fillId="8" borderId="32" xfId="2" applyFont="1" applyFill="1" applyBorder="1" applyAlignment="1">
      <alignment horizontal="left" vertical="center" wrapText="1"/>
    </xf>
    <xf numFmtId="0" fontId="13" fillId="8" borderId="25" xfId="2" applyFont="1" applyFill="1" applyBorder="1" applyAlignment="1">
      <alignment horizontal="left" vertical="center" wrapText="1"/>
    </xf>
    <xf numFmtId="0" fontId="13" fillId="8" borderId="26" xfId="2" applyFont="1" applyFill="1" applyBorder="1" applyAlignment="1">
      <alignment horizontal="left" vertical="center" wrapText="1"/>
    </xf>
    <xf numFmtId="0" fontId="13" fillId="8" borderId="134" xfId="2" applyFont="1" applyFill="1" applyBorder="1" applyAlignment="1">
      <alignment horizontal="left" vertical="center" wrapText="1"/>
    </xf>
    <xf numFmtId="0" fontId="13" fillId="8" borderId="28" xfId="2" applyFont="1" applyFill="1" applyBorder="1" applyAlignment="1">
      <alignment horizontal="left" vertical="center" wrapText="1"/>
    </xf>
    <xf numFmtId="0" fontId="13" fillId="8" borderId="29" xfId="2" applyFont="1" applyFill="1" applyBorder="1" applyAlignment="1">
      <alignment horizontal="left" vertical="center" wrapText="1"/>
    </xf>
    <xf numFmtId="165" fontId="16" fillId="51" borderId="30" xfId="1" applyNumberFormat="1" applyFont="1" applyFill="1" applyBorder="1" applyAlignment="1" applyProtection="1">
      <alignment vertical="center" wrapText="1"/>
      <protection hidden="1"/>
    </xf>
    <xf numFmtId="165" fontId="16" fillId="48" borderId="28" xfId="1" applyNumberFormat="1" applyFont="1" applyFill="1" applyBorder="1" applyAlignment="1" applyProtection="1">
      <alignment vertical="center" wrapText="1"/>
      <protection hidden="1"/>
    </xf>
    <xf numFmtId="165" fontId="16" fillId="48" borderId="31" xfId="1" applyNumberFormat="1" applyFont="1" applyFill="1" applyBorder="1" applyAlignment="1" applyProtection="1">
      <alignment vertical="center" wrapText="1"/>
      <protection hidden="1"/>
    </xf>
    <xf numFmtId="0" fontId="72" fillId="33" borderId="125" xfId="0" applyFont="1" applyFill="1" applyBorder="1" applyAlignment="1">
      <alignment horizontal="center" vertical="center"/>
    </xf>
    <xf numFmtId="1" fontId="72" fillId="7" borderId="134" xfId="0" applyNumberFormat="1" applyFont="1" applyFill="1" applyBorder="1" applyAlignment="1" applyProtection="1">
      <alignment horizontal="center" vertical="center"/>
      <protection locked="0"/>
    </xf>
    <xf numFmtId="1" fontId="80" fillId="7" borderId="134" xfId="0" applyNumberFormat="1" applyFont="1" applyFill="1" applyBorder="1" applyAlignment="1" applyProtection="1">
      <alignment horizontal="center" vertical="center"/>
      <protection locked="0"/>
    </xf>
    <xf numFmtId="0" fontId="14" fillId="36" borderId="25" xfId="0" applyFont="1" applyFill="1" applyBorder="1" applyAlignment="1">
      <alignment horizontal="center" vertical="center"/>
    </xf>
    <xf numFmtId="0" fontId="14" fillId="36" borderId="19" xfId="0" applyFont="1" applyFill="1" applyBorder="1" applyAlignment="1">
      <alignment horizontal="center" vertical="center"/>
    </xf>
    <xf numFmtId="0" fontId="3" fillId="26" borderId="27" xfId="0" applyFont="1" applyFill="1" applyBorder="1" applyAlignment="1">
      <alignment horizontal="center" vertical="top"/>
    </xf>
    <xf numFmtId="0" fontId="3" fillId="26" borderId="23" xfId="0" applyFont="1" applyFill="1" applyBorder="1" applyAlignment="1">
      <alignment horizontal="center" vertical="top"/>
    </xf>
    <xf numFmtId="9" fontId="10" fillId="0" borderId="61" xfId="3" applyFont="1" applyBorder="1" applyAlignment="1" applyProtection="1">
      <alignment horizontal="center" vertical="center"/>
      <protection hidden="1"/>
    </xf>
    <xf numFmtId="9" fontId="10" fillId="0" borderId="62" xfId="3" applyFont="1" applyBorder="1" applyAlignment="1" applyProtection="1">
      <alignment horizontal="center" vertical="center"/>
      <protection hidden="1"/>
    </xf>
    <xf numFmtId="9" fontId="10" fillId="0" borderId="63" xfId="3" applyFont="1" applyBorder="1" applyAlignment="1" applyProtection="1">
      <alignment horizontal="center" vertical="center"/>
      <protection hidden="1"/>
    </xf>
    <xf numFmtId="9" fontId="10" fillId="0" borderId="0" xfId="3" applyFont="1" applyBorder="1" applyAlignment="1" applyProtection="1">
      <alignment horizontal="center" vertical="center"/>
      <protection hidden="1"/>
    </xf>
    <xf numFmtId="0" fontId="31" fillId="26" borderId="19" xfId="0" applyFont="1" applyFill="1" applyBorder="1" applyAlignment="1">
      <alignment horizontal="left" vertical="top" wrapText="1"/>
    </xf>
    <xf numFmtId="0" fontId="3" fillId="26" borderId="19" xfId="0" applyFont="1" applyFill="1" applyBorder="1" applyAlignment="1">
      <alignment horizontal="left" vertical="top" wrapText="1"/>
    </xf>
    <xf numFmtId="0" fontId="32" fillId="0" borderId="19" xfId="0" applyFont="1" applyBorder="1" applyAlignment="1">
      <alignment horizontal="left" vertical="top" wrapText="1"/>
    </xf>
    <xf numFmtId="0" fontId="61" fillId="34" borderId="84" xfId="9" applyFont="1" applyFill="1" applyBorder="1" applyAlignment="1">
      <alignment horizontal="center" vertical="center"/>
    </xf>
    <xf numFmtId="0" fontId="61" fillId="34" borderId="85" xfId="9" applyFont="1" applyFill="1" applyBorder="1" applyAlignment="1">
      <alignment horizontal="center" vertical="center"/>
    </xf>
    <xf numFmtId="0" fontId="61" fillId="34" borderId="86" xfId="9" applyFont="1" applyFill="1" applyBorder="1" applyAlignment="1">
      <alignment horizontal="center" vertical="center"/>
    </xf>
    <xf numFmtId="0" fontId="62" fillId="36" borderId="47" xfId="9" applyFont="1" applyFill="1" applyBorder="1" applyAlignment="1">
      <alignment vertical="center"/>
    </xf>
    <xf numFmtId="0" fontId="62" fillId="36" borderId="88" xfId="9" applyFont="1" applyFill="1" applyBorder="1" applyAlignment="1">
      <alignment vertical="center"/>
    </xf>
    <xf numFmtId="0" fontId="62" fillId="36" borderId="88" xfId="9" applyFont="1" applyFill="1" applyBorder="1" applyAlignment="1">
      <alignment horizontal="center" vertical="center"/>
    </xf>
    <xf numFmtId="0" fontId="62" fillId="36" borderId="89" xfId="9" applyFont="1" applyFill="1" applyBorder="1" applyAlignment="1">
      <alignment horizontal="center" vertical="center"/>
    </xf>
    <xf numFmtId="0" fontId="9" fillId="7" borderId="19" xfId="9" applyFont="1" applyFill="1" applyBorder="1" applyAlignment="1" applyProtection="1">
      <alignment horizontal="right" vertical="center"/>
      <protection locked="0"/>
    </xf>
    <xf numFmtId="0" fontId="9" fillId="7" borderId="45" xfId="9" applyFont="1" applyFill="1" applyBorder="1" applyAlignment="1" applyProtection="1">
      <alignment horizontal="right" vertical="center"/>
      <protection locked="0"/>
    </xf>
    <xf numFmtId="0" fontId="41" fillId="35" borderId="21" xfId="9" applyFont="1" applyFill="1" applyBorder="1" applyAlignment="1">
      <alignment vertical="center"/>
    </xf>
    <xf numFmtId="0" fontId="41" fillId="35" borderId="19" xfId="9" applyFont="1" applyFill="1" applyBorder="1" applyAlignment="1">
      <alignment vertical="center"/>
    </xf>
    <xf numFmtId="179" fontId="9" fillId="7" borderId="19" xfId="9" applyNumberFormat="1" applyFont="1" applyFill="1" applyBorder="1" applyAlignment="1" applyProtection="1">
      <alignment horizontal="right" vertical="center"/>
      <protection locked="0"/>
    </xf>
    <xf numFmtId="179" fontId="9" fillId="7" borderId="45" xfId="9" applyNumberFormat="1" applyFont="1" applyFill="1" applyBorder="1" applyAlignment="1" applyProtection="1">
      <alignment horizontal="right" vertical="center"/>
      <protection locked="0"/>
    </xf>
    <xf numFmtId="0" fontId="63" fillId="7" borderId="19" xfId="9" applyFont="1" applyFill="1" applyBorder="1" applyAlignment="1" applyProtection="1">
      <alignment horizontal="right" vertical="center"/>
      <protection locked="0"/>
    </xf>
    <xf numFmtId="0" fontId="63" fillId="7" borderId="45" xfId="9" applyFont="1" applyFill="1" applyBorder="1" applyAlignment="1" applyProtection="1">
      <alignment horizontal="right" vertical="center"/>
      <protection locked="0"/>
    </xf>
    <xf numFmtId="3" fontId="9" fillId="7" borderId="19" xfId="9" applyNumberFormat="1" applyFont="1" applyFill="1" applyBorder="1" applyAlignment="1" applyProtection="1">
      <alignment horizontal="right" vertical="center"/>
      <protection locked="0"/>
    </xf>
    <xf numFmtId="3" fontId="9" fillId="7" borderId="45" xfId="9" applyNumberFormat="1" applyFont="1" applyFill="1" applyBorder="1" applyAlignment="1" applyProtection="1">
      <alignment horizontal="right" vertical="center"/>
      <protection locked="0"/>
    </xf>
    <xf numFmtId="9" fontId="9" fillId="12" borderId="19" xfId="3" applyFont="1" applyFill="1" applyBorder="1" applyAlignment="1" applyProtection="1">
      <alignment horizontal="right" vertical="center"/>
      <protection locked="0"/>
    </xf>
    <xf numFmtId="9" fontId="9" fillId="12" borderId="45" xfId="3" applyFont="1" applyFill="1" applyBorder="1" applyAlignment="1" applyProtection="1">
      <alignment horizontal="right" vertical="center"/>
      <protection locked="0"/>
    </xf>
    <xf numFmtId="49" fontId="9" fillId="7" borderId="19" xfId="9" applyNumberFormat="1" applyFont="1" applyFill="1" applyBorder="1" applyAlignment="1" applyProtection="1">
      <alignment horizontal="right" vertical="center"/>
      <protection locked="0"/>
    </xf>
    <xf numFmtId="49" fontId="9" fillId="7" borderId="45" xfId="9" applyNumberFormat="1" applyFont="1" applyFill="1" applyBorder="1" applyAlignment="1" applyProtection="1">
      <alignment horizontal="right" vertical="center"/>
      <protection locked="0"/>
    </xf>
    <xf numFmtId="0" fontId="11" fillId="41" borderId="141" xfId="9" applyFont="1" applyFill="1" applyBorder="1" applyAlignment="1">
      <alignment horizontal="center" vertical="center" wrapText="1"/>
    </xf>
    <xf numFmtId="0" fontId="11" fillId="41" borderId="47" xfId="9" applyFont="1" applyFill="1" applyBorder="1" applyAlignment="1">
      <alignment horizontal="center" vertical="center" wrapText="1"/>
    </xf>
    <xf numFmtId="0" fontId="11" fillId="41" borderId="88" xfId="9" applyFont="1" applyFill="1" applyBorder="1" applyAlignment="1">
      <alignment horizontal="center" vertical="center"/>
    </xf>
    <xf numFmtId="0" fontId="11" fillId="41" borderId="60" xfId="9" applyFont="1" applyFill="1" applyBorder="1" applyAlignment="1">
      <alignment horizontal="center" vertical="center"/>
    </xf>
    <xf numFmtId="0" fontId="11" fillId="41" borderId="88" xfId="9" applyFont="1" applyFill="1" applyBorder="1" applyAlignment="1">
      <alignment horizontal="center" vertical="center" wrapText="1"/>
    </xf>
    <xf numFmtId="0" fontId="11" fillId="41" borderId="60" xfId="9" applyFont="1" applyFill="1" applyBorder="1" applyAlignment="1">
      <alignment horizontal="center" vertical="center" wrapText="1"/>
    </xf>
    <xf numFmtId="0" fontId="11" fillId="41" borderId="117" xfId="9" applyFont="1" applyFill="1" applyBorder="1" applyAlignment="1">
      <alignment horizontal="center" vertical="center"/>
    </xf>
    <xf numFmtId="0" fontId="11" fillId="41" borderId="59" xfId="9" applyFont="1" applyFill="1" applyBorder="1" applyAlignment="1">
      <alignment horizontal="center" vertical="center"/>
    </xf>
    <xf numFmtId="0" fontId="11" fillId="41" borderId="117" xfId="9" applyFont="1" applyFill="1" applyBorder="1" applyAlignment="1">
      <alignment horizontal="center" vertical="center" wrapText="1"/>
    </xf>
    <xf numFmtId="0" fontId="11" fillId="41" borderId="59" xfId="9" applyFont="1" applyFill="1" applyBorder="1" applyAlignment="1">
      <alignment horizontal="center" vertical="center" wrapText="1"/>
    </xf>
    <xf numFmtId="0" fontId="56" fillId="34" borderId="114" xfId="9" applyFont="1" applyFill="1" applyBorder="1" applyAlignment="1">
      <alignment horizontal="center" vertical="center"/>
    </xf>
    <xf numFmtId="0" fontId="56" fillId="34" borderId="115" xfId="9" applyFont="1" applyFill="1" applyBorder="1" applyAlignment="1">
      <alignment horizontal="center" vertical="center"/>
    </xf>
    <xf numFmtId="0" fontId="56" fillId="34" borderId="116" xfId="9" applyFont="1" applyFill="1" applyBorder="1" applyAlignment="1">
      <alignment horizontal="center" vertical="center"/>
    </xf>
    <xf numFmtId="0" fontId="41" fillId="35" borderId="34" xfId="9" applyFont="1" applyFill="1" applyBorder="1" applyAlignment="1">
      <alignment vertical="center"/>
    </xf>
    <xf numFmtId="0" fontId="41" fillId="35" borderId="35" xfId="9" applyFont="1" applyFill="1" applyBorder="1" applyAlignment="1">
      <alignment vertical="center"/>
    </xf>
    <xf numFmtId="0" fontId="9" fillId="7" borderId="35" xfId="9" applyFont="1" applyFill="1" applyBorder="1" applyAlignment="1" applyProtection="1">
      <alignment horizontal="right" vertical="center"/>
      <protection locked="0"/>
    </xf>
    <xf numFmtId="0" fontId="9" fillId="7" borderId="48" xfId="9" applyFont="1" applyFill="1" applyBorder="1" applyAlignment="1" applyProtection="1">
      <alignment horizontal="right" vertical="center"/>
      <protection locked="0"/>
    </xf>
    <xf numFmtId="0" fontId="11" fillId="41" borderId="132" xfId="9" applyFont="1" applyFill="1" applyBorder="1" applyAlignment="1">
      <alignment horizontal="center" vertical="center" wrapText="1"/>
    </xf>
    <xf numFmtId="0" fontId="15" fillId="38" borderId="125" xfId="5" applyFill="1" applyBorder="1" applyAlignment="1" applyProtection="1">
      <alignment horizontal="center"/>
    </xf>
    <xf numFmtId="177" fontId="11" fillId="51" borderId="47" xfId="9" applyNumberFormat="1" applyFont="1" applyFill="1" applyBorder="1" applyAlignment="1" applyProtection="1">
      <alignment horizontal="center" vertical="center"/>
      <protection hidden="1"/>
    </xf>
    <xf numFmtId="177" fontId="11" fillId="48" borderId="88" xfId="9" applyNumberFormat="1" applyFont="1" applyFill="1" applyBorder="1" applyAlignment="1" applyProtection="1">
      <alignment horizontal="center" vertical="center"/>
      <protection hidden="1"/>
    </xf>
    <xf numFmtId="177" fontId="11" fillId="48" borderId="89" xfId="9" applyNumberFormat="1" applyFont="1" applyFill="1" applyBorder="1" applyAlignment="1" applyProtection="1">
      <alignment horizontal="center" vertical="center"/>
      <protection hidden="1"/>
    </xf>
    <xf numFmtId="0" fontId="11" fillId="41" borderId="109" xfId="9" applyFont="1" applyFill="1" applyBorder="1" applyAlignment="1">
      <alignment horizontal="center" vertical="center"/>
    </xf>
    <xf numFmtId="0" fontId="11" fillId="41" borderId="63" xfId="9" applyFont="1" applyFill="1" applyBorder="1" applyAlignment="1">
      <alignment horizontal="center" vertical="center" wrapText="1"/>
    </xf>
    <xf numFmtId="0" fontId="11" fillId="41" borderId="112" xfId="9" applyFont="1" applyFill="1" applyBorder="1" applyAlignment="1">
      <alignment horizontal="center" vertical="center" wrapText="1"/>
    </xf>
    <xf numFmtId="0" fontId="11" fillId="41" borderId="89" xfId="9" applyFont="1" applyFill="1" applyBorder="1" applyAlignment="1">
      <alignment horizontal="center" vertical="center" wrapText="1"/>
    </xf>
    <xf numFmtId="0" fontId="11" fillId="41" borderId="91" xfId="9" applyFont="1" applyFill="1" applyBorder="1" applyAlignment="1">
      <alignment horizontal="center" vertical="center" wrapText="1"/>
    </xf>
    <xf numFmtId="17" fontId="11" fillId="41" borderId="40" xfId="9" applyNumberFormat="1" applyFont="1" applyFill="1" applyBorder="1" applyAlignment="1">
      <alignment horizontal="center" vertical="center"/>
    </xf>
    <xf numFmtId="17" fontId="11" fillId="41" borderId="88" xfId="9" applyNumberFormat="1" applyFont="1" applyFill="1" applyBorder="1" applyAlignment="1">
      <alignment horizontal="center" vertical="center"/>
    </xf>
    <xf numFmtId="17" fontId="11" fillId="41" borderId="89" xfId="9" applyNumberFormat="1" applyFont="1" applyFill="1" applyBorder="1" applyAlignment="1">
      <alignment horizontal="center" vertical="center"/>
    </xf>
    <xf numFmtId="177" fontId="11" fillId="41" borderId="40" xfId="9" applyNumberFormat="1" applyFont="1" applyFill="1" applyBorder="1" applyAlignment="1" applyProtection="1">
      <alignment horizontal="center" vertical="center"/>
      <protection locked="0"/>
    </xf>
    <xf numFmtId="177" fontId="11" fillId="41" borderId="88" xfId="9" applyNumberFormat="1" applyFont="1" applyFill="1" applyBorder="1" applyAlignment="1" applyProtection="1">
      <alignment horizontal="center" vertical="center"/>
      <protection locked="0"/>
    </xf>
    <xf numFmtId="177" fontId="11" fillId="41" borderId="89" xfId="9" applyNumberFormat="1" applyFont="1" applyFill="1" applyBorder="1" applyAlignment="1" applyProtection="1">
      <alignment horizontal="center" vertical="center"/>
      <protection locked="0"/>
    </xf>
    <xf numFmtId="0" fontId="88" fillId="6" borderId="19" xfId="0" applyFont="1" applyFill="1" applyBorder="1" applyAlignment="1">
      <alignment horizontal="center" vertical="center"/>
    </xf>
    <xf numFmtId="0" fontId="88" fillId="6" borderId="19" xfId="0" applyFont="1" applyFill="1" applyBorder="1" applyAlignment="1">
      <alignment horizontal="left" vertical="center"/>
    </xf>
    <xf numFmtId="0" fontId="2" fillId="2" borderId="6" xfId="0" applyFont="1" applyFill="1" applyBorder="1" applyAlignment="1">
      <alignment horizontal="left"/>
    </xf>
    <xf numFmtId="0" fontId="2" fillId="2" borderId="7" xfId="0" applyFont="1" applyFill="1" applyBorder="1" applyAlignment="1">
      <alignment horizontal="left"/>
    </xf>
    <xf numFmtId="0" fontId="2" fillId="2" borderId="8" xfId="0" applyFont="1" applyFill="1" applyBorder="1" applyAlignment="1">
      <alignment horizontal="left"/>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3" xfId="0" applyFont="1" applyFill="1" applyBorder="1" applyAlignment="1">
      <alignment horizontal="left" vertical="center"/>
    </xf>
    <xf numFmtId="0" fontId="2" fillId="2" borderId="9" xfId="0" applyFont="1" applyFill="1" applyBorder="1" applyAlignment="1">
      <alignment horizontal="left" vertical="center"/>
    </xf>
    <xf numFmtId="0" fontId="67" fillId="10" borderId="0" xfId="5" applyFont="1" applyFill="1" applyBorder="1" applyAlignment="1" applyProtection="1">
      <alignment horizontal="center" wrapText="1"/>
    </xf>
    <xf numFmtId="0" fontId="86" fillId="47" borderId="49" xfId="0" applyFont="1" applyFill="1" applyBorder="1" applyAlignment="1">
      <alignment horizontal="left" vertical="center" wrapText="1"/>
    </xf>
    <xf numFmtId="0" fontId="14" fillId="46" borderId="49" xfId="0" applyFont="1" applyFill="1" applyBorder="1" applyProtection="1">
      <protection locked="0"/>
    </xf>
    <xf numFmtId="0" fontId="84" fillId="47" borderId="49" xfId="0" applyFont="1" applyFill="1" applyBorder="1" applyAlignment="1">
      <alignment horizontal="left" vertical="center" wrapText="1"/>
    </xf>
    <xf numFmtId="0" fontId="5" fillId="7" borderId="24" xfId="0" applyFont="1" applyFill="1" applyBorder="1" applyAlignment="1" applyProtection="1">
      <alignment horizontal="left"/>
      <protection locked="0"/>
    </xf>
    <xf numFmtId="0" fontId="5" fillId="7" borderId="25" xfId="0" applyFont="1" applyFill="1" applyBorder="1" applyAlignment="1" applyProtection="1">
      <alignment horizontal="left"/>
      <protection locked="0"/>
    </xf>
    <xf numFmtId="0" fontId="5" fillId="7" borderId="26" xfId="0" applyFont="1" applyFill="1" applyBorder="1" applyAlignment="1" applyProtection="1">
      <alignment horizontal="left"/>
      <protection locked="0"/>
    </xf>
    <xf numFmtId="0" fontId="81" fillId="6" borderId="24" xfId="0" applyFont="1" applyFill="1" applyBorder="1" applyAlignment="1">
      <alignment horizontal="center" wrapText="1"/>
    </xf>
    <xf numFmtId="0" fontId="81" fillId="6" borderId="25" xfId="0" applyFont="1" applyFill="1" applyBorder="1" applyAlignment="1">
      <alignment horizontal="center" wrapText="1"/>
    </xf>
    <xf numFmtId="0" fontId="81" fillId="6" borderId="26" xfId="0" applyFont="1" applyFill="1" applyBorder="1" applyAlignment="1">
      <alignment horizontal="center" wrapText="1"/>
    </xf>
    <xf numFmtId="0" fontId="84" fillId="47" borderId="55" xfId="0" applyFont="1" applyFill="1" applyBorder="1" applyAlignment="1">
      <alignment horizontal="left" vertical="center" wrapText="1"/>
    </xf>
    <xf numFmtId="0" fontId="84" fillId="47" borderId="139" xfId="0" applyFont="1" applyFill="1" applyBorder="1" applyAlignment="1">
      <alignment horizontal="left" vertical="center" wrapText="1"/>
    </xf>
    <xf numFmtId="0" fontId="84" fillId="47" borderId="56" xfId="0" applyFont="1" applyFill="1" applyBorder="1" applyAlignment="1">
      <alignment horizontal="left" vertical="center" wrapText="1"/>
    </xf>
    <xf numFmtId="0" fontId="80" fillId="28" borderId="120" xfId="0" applyFont="1" applyFill="1" applyBorder="1" applyAlignment="1">
      <alignment horizontal="left"/>
    </xf>
    <xf numFmtId="0" fontId="80" fillId="28" borderId="0" xfId="0" applyFont="1" applyFill="1" applyAlignment="1">
      <alignment horizontal="left"/>
    </xf>
    <xf numFmtId="10" fontId="5" fillId="0" borderId="49" xfId="1" applyNumberFormat="1" applyFont="1" applyFill="1" applyBorder="1" applyAlignment="1" applyProtection="1">
      <alignment horizontal="left" vertical="center"/>
      <protection locked="0"/>
    </xf>
    <xf numFmtId="2" fontId="12" fillId="16" borderId="49" xfId="4" applyNumberFormat="1" applyFont="1" applyFill="1" applyBorder="1" applyAlignment="1">
      <alignment horizontal="center" vertical="center"/>
    </xf>
    <xf numFmtId="167" fontId="5" fillId="15" borderId="49" xfId="1" applyNumberFormat="1" applyFont="1" applyFill="1" applyBorder="1" applyAlignment="1" applyProtection="1">
      <alignment horizontal="left" vertical="top"/>
      <protection locked="0"/>
    </xf>
    <xf numFmtId="167" fontId="5" fillId="0" borderId="49" xfId="1" applyNumberFormat="1" applyFont="1" applyFill="1" applyBorder="1" applyAlignment="1" applyProtection="1">
      <alignment horizontal="left" vertical="center"/>
      <protection locked="0"/>
    </xf>
    <xf numFmtId="3" fontId="5" fillId="0" borderId="49" xfId="1" applyNumberFormat="1" applyFont="1" applyFill="1" applyBorder="1" applyAlignment="1" applyProtection="1">
      <alignment horizontal="left" vertical="center"/>
      <protection locked="0"/>
    </xf>
    <xf numFmtId="167" fontId="12" fillId="16" borderId="49" xfId="1" applyNumberFormat="1" applyFont="1" applyFill="1" applyBorder="1" applyAlignment="1" applyProtection="1">
      <alignment horizontal="left" vertical="top"/>
    </xf>
    <xf numFmtId="167" fontId="5" fillId="0" borderId="49" xfId="1" applyNumberFormat="1" applyFont="1" applyFill="1" applyBorder="1" applyAlignment="1" applyProtection="1">
      <alignment horizontal="left" vertical="top"/>
      <protection locked="0"/>
    </xf>
    <xf numFmtId="0" fontId="12" fillId="0" borderId="24" xfId="0" applyFont="1" applyBorder="1" applyAlignment="1">
      <alignment horizontal="left"/>
    </xf>
    <xf numFmtId="0" fontId="12" fillId="0" borderId="25" xfId="0" applyFont="1" applyBorder="1" applyAlignment="1">
      <alignment horizontal="left"/>
    </xf>
    <xf numFmtId="0" fontId="12" fillId="0" borderId="26" xfId="0" applyFont="1" applyBorder="1" applyAlignment="1">
      <alignment horizontal="left"/>
    </xf>
    <xf numFmtId="0" fontId="80" fillId="33" borderId="120" xfId="0" applyFont="1" applyFill="1" applyBorder="1" applyAlignment="1">
      <alignment horizontal="left"/>
    </xf>
    <xf numFmtId="0" fontId="80" fillId="33" borderId="0" xfId="0" applyFont="1" applyFill="1" applyAlignment="1">
      <alignment horizontal="left"/>
    </xf>
    <xf numFmtId="0" fontId="80" fillId="33" borderId="138" xfId="0" applyFont="1" applyFill="1" applyBorder="1" applyAlignment="1">
      <alignment horizontal="center"/>
    </xf>
    <xf numFmtId="0" fontId="80" fillId="33" borderId="73" xfId="0" applyFont="1" applyFill="1" applyBorder="1" applyAlignment="1">
      <alignment horizontal="center"/>
    </xf>
    <xf numFmtId="0" fontId="5" fillId="33" borderId="138" xfId="0" applyFont="1" applyFill="1" applyBorder="1" applyAlignment="1">
      <alignment horizontal="center"/>
    </xf>
    <xf numFmtId="0" fontId="5" fillId="33" borderId="73" xfId="0" applyFont="1" applyFill="1" applyBorder="1" applyAlignment="1">
      <alignment horizontal="center"/>
    </xf>
    <xf numFmtId="0" fontId="5" fillId="33" borderId="140" xfId="0" applyFont="1" applyFill="1" applyBorder="1" applyAlignment="1">
      <alignment horizontal="center"/>
    </xf>
    <xf numFmtId="0" fontId="86" fillId="47" borderId="55" xfId="0" applyFont="1" applyFill="1" applyBorder="1" applyAlignment="1">
      <alignment horizontal="left" vertical="center" wrapText="1"/>
    </xf>
    <xf numFmtId="0" fontId="86" fillId="47" borderId="139" xfId="0" applyFont="1" applyFill="1" applyBorder="1" applyAlignment="1">
      <alignment horizontal="left" vertical="center" wrapText="1"/>
    </xf>
    <xf numFmtId="0" fontId="86" fillId="47" borderId="56" xfId="0" applyFont="1" applyFill="1" applyBorder="1" applyAlignment="1">
      <alignment horizontal="left" vertical="center" wrapText="1"/>
    </xf>
    <xf numFmtId="167" fontId="12" fillId="52" borderId="19" xfId="1" applyNumberFormat="1" applyFont="1" applyFill="1" applyBorder="1" applyAlignment="1" applyProtection="1">
      <alignment horizontal="center" vertical="top"/>
      <protection locked="0"/>
    </xf>
    <xf numFmtId="167" fontId="12" fillId="49" borderId="19" xfId="1" applyNumberFormat="1" applyFont="1" applyFill="1" applyBorder="1" applyAlignment="1" applyProtection="1">
      <alignment horizontal="center" vertical="top"/>
      <protection locked="0"/>
    </xf>
    <xf numFmtId="0" fontId="5" fillId="33" borderId="24" xfId="0" applyFont="1" applyFill="1" applyBorder="1" applyAlignment="1">
      <alignment horizontal="center"/>
    </xf>
    <xf numFmtId="0" fontId="5" fillId="33" borderId="25" xfId="0" applyFont="1" applyFill="1" applyBorder="1" applyAlignment="1">
      <alignment horizontal="center"/>
    </xf>
    <xf numFmtId="0" fontId="5" fillId="33" borderId="26" xfId="0" applyFont="1" applyFill="1" applyBorder="1" applyAlignment="1">
      <alignment horizontal="center"/>
    </xf>
    <xf numFmtId="9" fontId="5" fillId="7" borderId="55" xfId="3" applyFont="1" applyFill="1" applyBorder="1" applyAlignment="1" applyProtection="1">
      <alignment horizontal="center" vertical="top"/>
      <protection locked="0"/>
    </xf>
    <xf numFmtId="9" fontId="5" fillId="7" borderId="139" xfId="3" applyFont="1" applyFill="1" applyBorder="1" applyAlignment="1" applyProtection="1">
      <alignment horizontal="center" vertical="top"/>
      <protection locked="0"/>
    </xf>
    <xf numFmtId="9" fontId="5" fillId="7" borderId="56" xfId="3" applyFont="1" applyFill="1" applyBorder="1" applyAlignment="1" applyProtection="1">
      <alignment horizontal="center" vertical="top"/>
      <protection locked="0"/>
    </xf>
    <xf numFmtId="0" fontId="14" fillId="0" borderId="0" xfId="0" applyFont="1" applyAlignment="1" applyProtection="1">
      <alignment horizontal="center"/>
      <protection locked="0"/>
    </xf>
    <xf numFmtId="0" fontId="14" fillId="0" borderId="120" xfId="0" applyFont="1" applyBorder="1" applyAlignment="1">
      <alignment horizontal="left"/>
    </xf>
    <xf numFmtId="0" fontId="66" fillId="10" borderId="19" xfId="5" applyFont="1" applyFill="1" applyBorder="1" applyAlignment="1" applyProtection="1">
      <alignment horizontal="center"/>
    </xf>
    <xf numFmtId="0" fontId="2" fillId="2" borderId="15" xfId="0" applyFont="1" applyFill="1" applyBorder="1" applyAlignment="1">
      <alignment horizontal="left"/>
    </xf>
    <xf numFmtId="0" fontId="2" fillId="2" borderId="16" xfId="0" applyFont="1" applyFill="1" applyBorder="1" applyAlignment="1">
      <alignment horizontal="left"/>
    </xf>
    <xf numFmtId="0" fontId="2" fillId="2" borderId="20" xfId="0" applyFont="1" applyFill="1" applyBorder="1" applyAlignment="1">
      <alignment horizontal="left"/>
    </xf>
    <xf numFmtId="0" fontId="2" fillId="2" borderId="42" xfId="0" applyFont="1" applyFill="1" applyBorder="1" applyAlignment="1">
      <alignment horizontal="left" vertical="center"/>
    </xf>
    <xf numFmtId="0" fontId="2" fillId="2" borderId="43" xfId="0" applyFont="1" applyFill="1" applyBorder="1" applyAlignment="1">
      <alignment horizontal="left" vertical="center"/>
    </xf>
    <xf numFmtId="0" fontId="2" fillId="2" borderId="44" xfId="0" applyFont="1" applyFill="1" applyBorder="1" applyAlignment="1">
      <alignment horizontal="left" vertical="center"/>
    </xf>
    <xf numFmtId="0" fontId="4" fillId="44" borderId="17" xfId="0" applyFont="1" applyFill="1" applyBorder="1" applyAlignment="1">
      <alignment horizontal="center" vertical="center" wrapText="1"/>
    </xf>
    <xf numFmtId="0" fontId="4" fillId="44" borderId="121" xfId="0" applyFont="1" applyFill="1" applyBorder="1" applyAlignment="1">
      <alignment horizontal="center" vertical="center" wrapText="1"/>
    </xf>
    <xf numFmtId="0" fontId="4" fillId="44" borderId="18" xfId="0" applyFont="1" applyFill="1" applyBorder="1" applyAlignment="1">
      <alignment horizontal="center" vertical="center" wrapText="1"/>
    </xf>
    <xf numFmtId="0" fontId="40" fillId="0" borderId="66" xfId="0" applyFont="1" applyBorder="1" applyAlignment="1">
      <alignment horizontal="left" vertical="center" wrapText="1"/>
    </xf>
    <xf numFmtId="0" fontId="40" fillId="0" borderId="67" xfId="0" applyFont="1" applyBorder="1" applyAlignment="1">
      <alignment horizontal="left" vertical="center" wrapText="1"/>
    </xf>
    <xf numFmtId="0" fontId="40" fillId="0" borderId="68" xfId="0" applyFont="1" applyBorder="1" applyAlignment="1">
      <alignment horizontal="left" vertical="center" wrapText="1"/>
    </xf>
    <xf numFmtId="10" fontId="40" fillId="0" borderId="66" xfId="0" applyNumberFormat="1" applyFont="1" applyBorder="1" applyAlignment="1">
      <alignment horizontal="center" vertical="center" wrapText="1"/>
    </xf>
    <xf numFmtId="10" fontId="40" fillId="0" borderId="67" xfId="0" applyNumberFormat="1" applyFont="1" applyBorder="1" applyAlignment="1">
      <alignment horizontal="center" vertical="center" wrapText="1"/>
    </xf>
    <xf numFmtId="10" fontId="40" fillId="0" borderId="68" xfId="0" applyNumberFormat="1" applyFont="1" applyBorder="1" applyAlignment="1">
      <alignment horizontal="center" vertical="center" wrapText="1"/>
    </xf>
    <xf numFmtId="0" fontId="40" fillId="0" borderId="66" xfId="0" applyFont="1" applyBorder="1" applyAlignment="1">
      <alignment horizontal="center" vertical="center" wrapText="1"/>
    </xf>
    <xf numFmtId="0" fontId="40" fillId="0" borderId="67" xfId="0" applyFont="1" applyBorder="1" applyAlignment="1">
      <alignment horizontal="center" vertical="center" wrapText="1"/>
    </xf>
    <xf numFmtId="0" fontId="40" fillId="0" borderId="68" xfId="0" applyFont="1" applyBorder="1" applyAlignment="1">
      <alignment horizontal="center" vertical="center" wrapText="1"/>
    </xf>
    <xf numFmtId="4" fontId="40" fillId="0" borderId="66" xfId="0" applyNumberFormat="1" applyFont="1" applyBorder="1" applyAlignment="1">
      <alignment horizontal="center" vertical="center" wrapText="1"/>
    </xf>
    <xf numFmtId="4" fontId="40" fillId="0" borderId="67" xfId="0" applyNumberFormat="1" applyFont="1" applyBorder="1" applyAlignment="1">
      <alignment horizontal="center" vertical="center" wrapText="1"/>
    </xf>
    <xf numFmtId="4" fontId="40" fillId="0" borderId="68" xfId="0" applyNumberFormat="1" applyFont="1" applyBorder="1" applyAlignment="1">
      <alignment horizontal="center" vertical="center" wrapText="1"/>
    </xf>
    <xf numFmtId="0" fontId="39" fillId="31" borderId="54" xfId="0" applyFont="1" applyFill="1" applyBorder="1" applyAlignment="1">
      <alignment horizontal="center" vertical="center" wrapText="1"/>
    </xf>
    <xf numFmtId="0" fontId="39" fillId="31" borderId="64" xfId="0" applyFont="1" applyFill="1" applyBorder="1" applyAlignment="1">
      <alignment horizontal="center" vertical="center" wrapText="1"/>
    </xf>
    <xf numFmtId="0" fontId="39" fillId="31" borderId="65" xfId="0" applyFont="1" applyFill="1" applyBorder="1" applyAlignment="1">
      <alignment horizontal="center" vertical="center" wrapText="1"/>
    </xf>
  </cellXfs>
  <cellStyles count="31">
    <cellStyle name="Comma" xfId="1" builtinId="3"/>
    <cellStyle name="Comma 2" xfId="8" xr:uid="{00000000-0005-0000-0000-000001000000}"/>
    <cellStyle name="Comma 3" xfId="29" xr:uid="{FE99D626-5AA5-4EFD-941E-A154EF4BBCB8}"/>
    <cellStyle name="Comma_PULIANI" xfId="7" xr:uid="{00000000-0005-0000-0000-000002000000}"/>
    <cellStyle name="Comma_PULIANI 2" xfId="30" xr:uid="{BE24E2B1-D44C-466A-8CF4-B65CE391BEC0}"/>
    <cellStyle name="Excel_BuiltIn_Comma" xfId="27" xr:uid="{00000000-0005-0000-0000-000003000000}"/>
    <cellStyle name="Hyperlink" xfId="5" builtinId="8"/>
    <cellStyle name="Hyperlink 2" xfId="11" xr:uid="{00000000-0005-0000-0000-000005000000}"/>
    <cellStyle name="Hyperlink 3" xfId="21" xr:uid="{00000000-0005-0000-0000-000006000000}"/>
    <cellStyle name="Normal" xfId="0" builtinId="0"/>
    <cellStyle name="Normal 2" xfId="6" xr:uid="{00000000-0005-0000-0000-000008000000}"/>
    <cellStyle name="Normal 2 2" xfId="26" xr:uid="{00000000-0005-0000-0000-000009000000}"/>
    <cellStyle name="Normal 2 3" xfId="23" xr:uid="{00000000-0005-0000-0000-00000A000000}"/>
    <cellStyle name="Normal 3" xfId="18" xr:uid="{00000000-0005-0000-0000-00000B000000}"/>
    <cellStyle name="Normal 3 2" xfId="9" xr:uid="{00000000-0005-0000-0000-00000C000000}"/>
    <cellStyle name="Normal 3 3" xfId="10" xr:uid="{00000000-0005-0000-0000-00000D000000}"/>
    <cellStyle name="Normal 4" xfId="2" xr:uid="{00000000-0005-0000-0000-00000E000000}"/>
    <cellStyle name="Normal 4 2" xfId="25" xr:uid="{00000000-0005-0000-0000-00000F000000}"/>
    <cellStyle name="Normal 4 3" xfId="22" xr:uid="{00000000-0005-0000-0000-000010000000}"/>
    <cellStyle name="Normal 5" xfId="20" xr:uid="{00000000-0005-0000-0000-000011000000}"/>
    <cellStyle name="Normal 58" xfId="13" xr:uid="{00000000-0005-0000-0000-000012000000}"/>
    <cellStyle name="Normal 58 2" xfId="17" xr:uid="{00000000-0005-0000-0000-000013000000}"/>
    <cellStyle name="Normal 58 3" xfId="15" xr:uid="{00000000-0005-0000-0000-000014000000}"/>
    <cellStyle name="Normal 58 4" xfId="19" xr:uid="{00000000-0005-0000-0000-000015000000}"/>
    <cellStyle name="Normal 6" xfId="14" xr:uid="{00000000-0005-0000-0000-000016000000}"/>
    <cellStyle name="Normal 7" xfId="16" xr:uid="{00000000-0005-0000-0000-000017000000}"/>
    <cellStyle name="Normal_senp__eligibility" xfId="4" xr:uid="{00000000-0005-0000-0000-000018000000}"/>
    <cellStyle name="Normal_senp__eligibility 2" xfId="28" xr:uid="{9345DDA0-712D-4206-965B-AE433728E9C7}"/>
    <cellStyle name="Percent" xfId="3" builtinId="5"/>
    <cellStyle name="Percent 2" xfId="24" xr:uid="{00000000-0005-0000-0000-00001A000000}"/>
    <cellStyle name="Percent 3" xfId="12" xr:uid="{00000000-0005-0000-0000-00001B000000}"/>
  </cellStyles>
  <dxfs count="244">
    <dxf>
      <font>
        <color theme="6" tint="0.59996337778862885"/>
      </font>
      <fill>
        <patternFill>
          <bgColor theme="6" tint="0.59996337778862885"/>
        </patternFill>
      </fill>
    </dxf>
    <dxf>
      <font>
        <color theme="6" tint="0.59996337778862885"/>
      </font>
      <fill>
        <patternFill>
          <bgColor theme="6" tint="0.59996337778862885"/>
        </patternFill>
      </fill>
    </dxf>
    <dxf>
      <font>
        <b val="0"/>
        <i val="0"/>
        <strike val="0"/>
        <condense val="0"/>
        <extend val="0"/>
        <outline val="0"/>
        <shadow val="0"/>
        <u val="none"/>
        <vertAlign val="baseline"/>
        <sz val="11"/>
        <color theme="1"/>
        <name val="Calibri"/>
        <family val="2"/>
        <scheme val="minor"/>
      </font>
      <numFmt numFmtId="178"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medium">
          <color theme="1"/>
        </right>
        <top/>
        <bottom style="medium">
          <color theme="1"/>
        </bottom>
      </border>
      <protection locked="1" hidden="1"/>
    </dxf>
    <dxf>
      <font>
        <strike val="0"/>
        <outline val="0"/>
        <shadow val="0"/>
        <u val="none"/>
        <vertAlign val="baseline"/>
        <sz val="10"/>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medium">
          <color indexed="64"/>
        </right>
        <top/>
        <bottom/>
      </border>
      <protection locked="0" hidden="0"/>
    </dxf>
    <dxf>
      <fill>
        <patternFill patternType="solid">
          <fgColor indexed="64"/>
          <bgColor theme="0"/>
        </patternFill>
      </fill>
      <border diagonalUp="0" diagonalDown="0" outline="0">
        <left style="thin">
          <color indexed="64"/>
        </left>
        <right/>
        <top style="medium">
          <color indexed="64"/>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numFmt numFmtId="19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color theme="1"/>
        <name val="Calibri"/>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color theme="1"/>
        <name val="Calibri"/>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b val="0"/>
        <i val="0"/>
        <strike val="0"/>
        <condense val="0"/>
        <extend val="0"/>
        <outline val="0"/>
        <shadow val="0"/>
        <u val="none"/>
        <vertAlign val="baseline"/>
        <sz val="10"/>
        <color theme="1"/>
        <name val="Calibri"/>
        <scheme val="minor"/>
      </font>
      <numFmt numFmtId="178"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color theme="1"/>
        <name val="Calibri"/>
        <scheme val="minor"/>
      </font>
      <numFmt numFmtId="178"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8"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0" formatCode="General"/>
      <fill>
        <patternFill patternType="solid">
          <fgColor indexed="64"/>
          <bgColor theme="9" tint="0.39997558519241921"/>
        </patternFill>
      </fill>
      <alignment horizontal="center"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1"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b val="0"/>
        <i val="0"/>
        <strike val="0"/>
        <condense val="0"/>
        <extend val="0"/>
        <outline val="0"/>
        <shadow val="0"/>
        <u val="none"/>
        <vertAlign val="baseline"/>
        <sz val="10"/>
        <color theme="1"/>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numFmt numFmtId="19" formatCode="dd/mm/yyyy"/>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right/>
        <top/>
        <bottom style="medium">
          <color theme="1"/>
        </bottom>
      </border>
      <protection locked="1" hidden="1"/>
    </dxf>
    <dxf>
      <font>
        <strike val="0"/>
        <outline val="0"/>
        <shadow val="0"/>
        <u val="none"/>
        <vertAlign val="baseline"/>
        <sz val="10"/>
        <color auto="1"/>
        <name val="Calibri"/>
        <scheme val="minor"/>
      </font>
      <numFmt numFmtId="3" formatCode="#,##0"/>
      <fill>
        <patternFill patternType="none">
          <fgColor indexed="64"/>
          <bgColor theme="9" tint="0.39997558519241921"/>
        </patternFill>
      </fill>
      <alignment horizontal="general" vertical="center" textRotation="0" wrapText="0" indent="0" justifyLastLine="0" shrinkToFit="0" readingOrder="0"/>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b val="0"/>
        <i val="0"/>
        <strike val="0"/>
        <condense val="0"/>
        <extend val="0"/>
        <outline val="0"/>
        <shadow val="0"/>
        <u val="none"/>
        <vertAlign val="baseline"/>
        <sz val="10"/>
        <color theme="1"/>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numFmt numFmtId="3" formatCode="#,##0"/>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8" formatCode="0;;;@"/>
      <fill>
        <patternFill patternType="solid">
          <fgColor indexed="64"/>
          <bgColor theme="8" tint="-0.249977111117893"/>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1" hidden="1"/>
    </dxf>
    <dxf>
      <font>
        <strike val="0"/>
        <outline val="0"/>
        <shadow val="0"/>
        <u val="none"/>
        <vertAlign val="baseline"/>
        <sz val="10"/>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style="medium">
          <color theme="1"/>
        </bottom>
      </border>
      <protection locked="0" hidden="0"/>
    </dxf>
    <dxf>
      <font>
        <strike val="0"/>
        <outline val="0"/>
        <shadow val="0"/>
        <u val="none"/>
        <vertAlign val="baseline"/>
        <sz val="10"/>
        <name val="Calibri"/>
        <scheme val="minor"/>
      </font>
      <fill>
        <patternFill patternType="none">
          <fgColor indexed="64"/>
          <bgColor theme="9" tint="0.39997558519241921"/>
        </patternFill>
      </fill>
      <alignment horizontal="general" vertical="center" textRotation="0" wrapText="0" indent="0" justifyLastLine="0" shrinkToFit="0" readingOrder="0"/>
      <border diagonalUp="0" diagonalDown="0">
        <left style="thin">
          <color indexed="64"/>
        </left>
        <right style="thin">
          <color indexed="64"/>
        </right>
        <top/>
        <bottom/>
      </border>
      <protection locked="0" hidden="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medium">
          <color theme="1"/>
        </left>
        <right style="thin">
          <color indexed="64"/>
        </right>
        <top/>
        <bottom style="medium">
          <color theme="1"/>
        </bottom>
      </border>
      <protection locked="1" hidden="0"/>
    </dxf>
    <dxf>
      <font>
        <b val="0"/>
        <i val="0"/>
        <strike val="0"/>
        <condense val="0"/>
        <extend val="0"/>
        <outline val="0"/>
        <shadow val="0"/>
        <u val="none"/>
        <vertAlign val="baseline"/>
        <sz val="10"/>
        <color theme="1"/>
        <name val="Calibri"/>
        <scheme val="minor"/>
      </font>
      <fill>
        <patternFill patternType="solid">
          <fgColor indexed="64"/>
          <bgColor theme="9" tint="0.39997558519241921"/>
        </patternFill>
      </fill>
      <alignment horizontal="general" vertical="center" textRotation="0" wrapText="0" indent="0" justifyLastLine="0" shrinkToFit="0" readingOrder="0"/>
      <border diagonalUp="0" diagonalDown="0">
        <left style="medium">
          <color indexed="64"/>
        </left>
        <right style="thin">
          <color indexed="64"/>
        </right>
        <top/>
        <bottom style="thin">
          <color indexed="64"/>
        </bottom>
      </border>
      <protection locked="0" hidden="0"/>
    </dxf>
    <dxf>
      <fill>
        <patternFill patternType="solid">
          <fgColor indexed="64"/>
          <bgColor theme="0"/>
        </patternFill>
      </fill>
      <border diagonalUp="0" diagonalDown="0" outline="0">
        <left/>
        <right style="thin">
          <color indexed="64"/>
        </right>
        <top/>
        <bottom style="thin">
          <color indexed="64"/>
        </bottom>
      </border>
    </dxf>
    <dxf>
      <border>
        <top style="thin">
          <color indexed="64"/>
        </top>
      </border>
    </dxf>
    <dxf>
      <font>
        <strike val="0"/>
        <outline val="0"/>
        <shadow val="0"/>
        <u val="none"/>
        <vertAlign val="baseline"/>
        <sz val="10"/>
        <name val="Calibri"/>
        <scheme val="minor"/>
      </font>
      <alignment vertical="center" textRotation="0" indent="0" justifyLastLine="0" shrinkToFit="0" readingOrder="0"/>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Calibri"/>
        <scheme val="minor"/>
      </font>
      <fill>
        <patternFill patternType="solid">
          <fgColor indexed="64"/>
          <bgColor theme="0"/>
        </patternFill>
      </fill>
      <alignment vertical="center" textRotation="0" indent="0" justifyLastLine="0" shrinkToFit="0" readingOrder="0"/>
      <protection locked="0" hidden="0"/>
    </dxf>
    <dxf>
      <border outline="0">
        <bottom style="thin">
          <color indexed="64"/>
        </bottom>
      </border>
    </dxf>
    <dxf>
      <font>
        <strike val="0"/>
        <outline val="0"/>
        <shadow val="0"/>
        <u val="none"/>
        <vertAlign val="baseline"/>
        <sz val="10"/>
        <name val="Calibri"/>
        <scheme val="minor"/>
      </font>
      <fill>
        <patternFill patternType="solid">
          <fgColor indexed="64"/>
          <bgColor theme="0"/>
        </patternFill>
      </fill>
      <alignment vertical="center" textRotation="0" indent="0" justifyLastLine="0" shrinkToFit="0" readingOrder="0"/>
      <border diagonalUp="0" diagonalDown="0">
        <left style="thin">
          <color indexed="64"/>
        </left>
        <right style="thin">
          <color indexed="64"/>
        </right>
        <top/>
        <bottom/>
      </border>
      <protection locked="0" hidden="0"/>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patternType="solid">
          <fgColor indexed="60"/>
          <bgColor indexed="1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val="0"/>
        <i val="0"/>
        <color rgb="FFFF0000"/>
      </font>
    </dxf>
    <dxf>
      <font>
        <b val="0"/>
        <i val="0"/>
        <color rgb="FFFF0000"/>
      </font>
    </dxf>
    <dxf>
      <font>
        <b val="0"/>
        <i val="0"/>
        <color rgb="FFFF0000"/>
      </font>
    </dxf>
    <dxf>
      <font>
        <b val="0"/>
        <i val="0"/>
        <color rgb="FFFF0000"/>
      </font>
    </dxf>
    <dxf>
      <font>
        <b val="0"/>
        <i val="0"/>
        <color rgb="FFFF0000"/>
      </font>
    </dxf>
    <dxf>
      <font>
        <b val="0"/>
        <i val="0"/>
        <color rgb="FFFF0000"/>
      </font>
    </dxf>
  </dxfs>
  <tableStyles count="0" defaultTableStyle="TableStyleMedium2" defaultPivotStyle="PivotStyleLight16"/>
  <colors>
    <mruColors>
      <color rgb="FF8A0000"/>
      <color rgb="FF053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1</xdr:col>
      <xdr:colOff>444501</xdr:colOff>
      <xdr:row>0</xdr:row>
      <xdr:rowOff>158751</xdr:rowOff>
    </xdr:from>
    <xdr:to>
      <xdr:col>1</xdr:col>
      <xdr:colOff>624417</xdr:colOff>
      <xdr:row>2</xdr:row>
      <xdr:rowOff>56095</xdr:rowOff>
    </xdr:to>
    <xdr:sp macro="" textlink="">
      <xdr:nvSpPr>
        <xdr:cNvPr id="2" name="Arrow: Bent 1">
          <a:extLst>
            <a:ext uri="{FF2B5EF4-FFF2-40B4-BE49-F238E27FC236}">
              <a16:creationId xmlns:a16="http://schemas.microsoft.com/office/drawing/2014/main" id="{00000000-0008-0000-0900-000002000000}"/>
            </a:ext>
          </a:extLst>
        </xdr:cNvPr>
        <xdr:cNvSpPr/>
      </xdr:nvSpPr>
      <xdr:spPr bwMode="auto">
        <a:xfrm rot="5400000">
          <a:off x="2908828" y="181507"/>
          <a:ext cx="225427"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2243666</xdr:colOff>
      <xdr:row>0</xdr:row>
      <xdr:rowOff>95250</xdr:rowOff>
    </xdr:from>
    <xdr:to>
      <xdr:col>1</xdr:col>
      <xdr:colOff>442384</xdr:colOff>
      <xdr:row>1</xdr:row>
      <xdr:rowOff>71967</xdr:rowOff>
    </xdr:to>
    <xdr:sp macro="" textlink="">
      <xdr:nvSpPr>
        <xdr:cNvPr id="4" name="Rectangle 3">
          <a:extLst>
            <a:ext uri="{FF2B5EF4-FFF2-40B4-BE49-F238E27FC236}">
              <a16:creationId xmlns:a16="http://schemas.microsoft.com/office/drawing/2014/main" id="{00000000-0008-0000-0900-000004000000}"/>
            </a:ext>
          </a:extLst>
        </xdr:cNvPr>
        <xdr:cNvSpPr/>
      </xdr:nvSpPr>
      <xdr:spPr bwMode="auto">
        <a:xfrm>
          <a:off x="2243666" y="95250"/>
          <a:ext cx="685801" cy="209550"/>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455086</xdr:colOff>
      <xdr:row>0</xdr:row>
      <xdr:rowOff>127000</xdr:rowOff>
    </xdr:from>
    <xdr:to>
      <xdr:col>1</xdr:col>
      <xdr:colOff>635002</xdr:colOff>
      <xdr:row>2</xdr:row>
      <xdr:rowOff>24344</xdr:rowOff>
    </xdr:to>
    <xdr:sp macro="" textlink="">
      <xdr:nvSpPr>
        <xdr:cNvPr id="2" name="Arrow: Bent 1">
          <a:extLst>
            <a:ext uri="{FF2B5EF4-FFF2-40B4-BE49-F238E27FC236}">
              <a16:creationId xmlns:a16="http://schemas.microsoft.com/office/drawing/2014/main" id="{00000000-0008-0000-0A00-000002000000}"/>
            </a:ext>
          </a:extLst>
        </xdr:cNvPr>
        <xdr:cNvSpPr/>
      </xdr:nvSpPr>
      <xdr:spPr bwMode="auto">
        <a:xfrm rot="5400000">
          <a:off x="2919413" y="149756"/>
          <a:ext cx="225427"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2254250</xdr:colOff>
      <xdr:row>0</xdr:row>
      <xdr:rowOff>95250</xdr:rowOff>
    </xdr:from>
    <xdr:to>
      <xdr:col>1</xdr:col>
      <xdr:colOff>452968</xdr:colOff>
      <xdr:row>1</xdr:row>
      <xdr:rowOff>71967</xdr:rowOff>
    </xdr:to>
    <xdr:sp macro="" textlink="">
      <xdr:nvSpPr>
        <xdr:cNvPr id="4" name="Rectangle 3">
          <a:extLst>
            <a:ext uri="{FF2B5EF4-FFF2-40B4-BE49-F238E27FC236}">
              <a16:creationId xmlns:a16="http://schemas.microsoft.com/office/drawing/2014/main" id="{00000000-0008-0000-0A00-000004000000}"/>
            </a:ext>
          </a:extLst>
        </xdr:cNvPr>
        <xdr:cNvSpPr/>
      </xdr:nvSpPr>
      <xdr:spPr bwMode="auto">
        <a:xfrm>
          <a:off x="2254250" y="95250"/>
          <a:ext cx="685801" cy="209550"/>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403414</xdr:colOff>
      <xdr:row>0</xdr:row>
      <xdr:rowOff>100854</xdr:rowOff>
    </xdr:from>
    <xdr:to>
      <xdr:col>1</xdr:col>
      <xdr:colOff>583330</xdr:colOff>
      <xdr:row>2</xdr:row>
      <xdr:rowOff>1310</xdr:rowOff>
    </xdr:to>
    <xdr:sp macro="" textlink="">
      <xdr:nvSpPr>
        <xdr:cNvPr id="2" name="Arrow: Bent 1">
          <a:extLst>
            <a:ext uri="{FF2B5EF4-FFF2-40B4-BE49-F238E27FC236}">
              <a16:creationId xmlns:a16="http://schemas.microsoft.com/office/drawing/2014/main" id="{00000000-0008-0000-0B00-000002000000}"/>
            </a:ext>
          </a:extLst>
        </xdr:cNvPr>
        <xdr:cNvSpPr/>
      </xdr:nvSpPr>
      <xdr:spPr bwMode="auto">
        <a:xfrm rot="5400000">
          <a:off x="2868364" y="123610"/>
          <a:ext cx="225427"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2207559</xdr:colOff>
      <xdr:row>0</xdr:row>
      <xdr:rowOff>89647</xdr:rowOff>
    </xdr:from>
    <xdr:to>
      <xdr:col>1</xdr:col>
      <xdr:colOff>405654</xdr:colOff>
      <xdr:row>1</xdr:row>
      <xdr:rowOff>75079</xdr:rowOff>
    </xdr:to>
    <xdr:sp macro="" textlink="">
      <xdr:nvSpPr>
        <xdr:cNvPr id="3" name="Rectangle 2">
          <a:extLst>
            <a:ext uri="{FF2B5EF4-FFF2-40B4-BE49-F238E27FC236}">
              <a16:creationId xmlns:a16="http://schemas.microsoft.com/office/drawing/2014/main" id="{00000000-0008-0000-0B00-000003000000}"/>
            </a:ext>
          </a:extLst>
        </xdr:cNvPr>
        <xdr:cNvSpPr/>
      </xdr:nvSpPr>
      <xdr:spPr bwMode="auto">
        <a:xfrm>
          <a:off x="2207559" y="89647"/>
          <a:ext cx="685801" cy="209550"/>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425824</xdr:colOff>
      <xdr:row>0</xdr:row>
      <xdr:rowOff>89647</xdr:rowOff>
    </xdr:from>
    <xdr:to>
      <xdr:col>1</xdr:col>
      <xdr:colOff>605740</xdr:colOff>
      <xdr:row>1</xdr:row>
      <xdr:rowOff>90956</xdr:rowOff>
    </xdr:to>
    <xdr:sp macro="" textlink="">
      <xdr:nvSpPr>
        <xdr:cNvPr id="2" name="Arrow: Bent 1">
          <a:extLst>
            <a:ext uri="{FF2B5EF4-FFF2-40B4-BE49-F238E27FC236}">
              <a16:creationId xmlns:a16="http://schemas.microsoft.com/office/drawing/2014/main" id="{00000000-0008-0000-0C00-000002000000}"/>
            </a:ext>
          </a:extLst>
        </xdr:cNvPr>
        <xdr:cNvSpPr/>
      </xdr:nvSpPr>
      <xdr:spPr bwMode="auto">
        <a:xfrm rot="5400000">
          <a:off x="2890774" y="112403"/>
          <a:ext cx="225427"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2229971</xdr:colOff>
      <xdr:row>0</xdr:row>
      <xdr:rowOff>56029</xdr:rowOff>
    </xdr:from>
    <xdr:to>
      <xdr:col>1</xdr:col>
      <xdr:colOff>428066</xdr:colOff>
      <xdr:row>1</xdr:row>
      <xdr:rowOff>41461</xdr:rowOff>
    </xdr:to>
    <xdr:sp macro="" textlink="">
      <xdr:nvSpPr>
        <xdr:cNvPr id="3" name="Rectangle 2">
          <a:extLst>
            <a:ext uri="{FF2B5EF4-FFF2-40B4-BE49-F238E27FC236}">
              <a16:creationId xmlns:a16="http://schemas.microsoft.com/office/drawing/2014/main" id="{00000000-0008-0000-0C00-000003000000}"/>
            </a:ext>
          </a:extLst>
        </xdr:cNvPr>
        <xdr:cNvSpPr/>
      </xdr:nvSpPr>
      <xdr:spPr bwMode="auto">
        <a:xfrm>
          <a:off x="2229971" y="56029"/>
          <a:ext cx="685801" cy="209550"/>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425824</xdr:colOff>
      <xdr:row>0</xdr:row>
      <xdr:rowOff>89647</xdr:rowOff>
    </xdr:from>
    <xdr:to>
      <xdr:col>1</xdr:col>
      <xdr:colOff>605740</xdr:colOff>
      <xdr:row>1</xdr:row>
      <xdr:rowOff>90956</xdr:rowOff>
    </xdr:to>
    <xdr:sp macro="" textlink="">
      <xdr:nvSpPr>
        <xdr:cNvPr id="2" name="Arrow: Bent 1">
          <a:extLst>
            <a:ext uri="{FF2B5EF4-FFF2-40B4-BE49-F238E27FC236}">
              <a16:creationId xmlns:a16="http://schemas.microsoft.com/office/drawing/2014/main" id="{00000000-0008-0000-0D00-000002000000}"/>
            </a:ext>
          </a:extLst>
        </xdr:cNvPr>
        <xdr:cNvSpPr/>
      </xdr:nvSpPr>
      <xdr:spPr bwMode="auto">
        <a:xfrm rot="5400000">
          <a:off x="2886852" y="114644"/>
          <a:ext cx="229909" cy="179916"/>
        </a:xfrm>
        <a:prstGeom prst="bentArrow">
          <a:avLst/>
        </a:prstGeom>
        <a:solidFill>
          <a:srgbClr val="8A0000"/>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solidFill>
              <a:schemeClr val="accent2">
                <a:lumMod val="75000"/>
              </a:schemeClr>
            </a:solidFill>
          </a:endParaRPr>
        </a:p>
      </xdr:txBody>
    </xdr:sp>
    <xdr:clientData/>
  </xdr:twoCellAnchor>
  <xdr:twoCellAnchor>
    <xdr:from>
      <xdr:col>0</xdr:col>
      <xdr:colOff>2229971</xdr:colOff>
      <xdr:row>0</xdr:row>
      <xdr:rowOff>56029</xdr:rowOff>
    </xdr:from>
    <xdr:to>
      <xdr:col>1</xdr:col>
      <xdr:colOff>428066</xdr:colOff>
      <xdr:row>1</xdr:row>
      <xdr:rowOff>41461</xdr:rowOff>
    </xdr:to>
    <xdr:sp macro="" textlink="">
      <xdr:nvSpPr>
        <xdr:cNvPr id="3" name="Rectangle 2">
          <a:extLst>
            <a:ext uri="{FF2B5EF4-FFF2-40B4-BE49-F238E27FC236}">
              <a16:creationId xmlns:a16="http://schemas.microsoft.com/office/drawing/2014/main" id="{00000000-0008-0000-0D00-000003000000}"/>
            </a:ext>
          </a:extLst>
        </xdr:cNvPr>
        <xdr:cNvSpPr/>
      </xdr:nvSpPr>
      <xdr:spPr bwMode="auto">
        <a:xfrm>
          <a:off x="2229971" y="56029"/>
          <a:ext cx="684120" cy="214032"/>
        </a:xfrm>
        <a:prstGeom prst="rect">
          <a:avLst/>
        </a:prstGeom>
        <a:solidFill>
          <a:schemeClr val="accent3">
            <a:lumMod val="75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r>
            <a:rPr lang="en-IN" sz="1100" b="1">
              <a:solidFill>
                <a:schemeClr val="bg1"/>
              </a:solidFill>
            </a:rPr>
            <a:t>Latest Year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389206\Desktop\Calculators\SENP%20Calculator\Copy%20of%20SENP_Calculator_Final-2018%20V4%20-%20Lock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TEST%20CASE\RD%20TMT%20STEELS%20INDIA%20PVT%20LTD%20(IDBI%20BANK%20LTD-CA-0397)%20-%20NC%20STANDALONE%20BANKING%20ANALYSI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10.16.168.211/Users/120127.ICICIBANKLTD/AppData/Local/Microsoft/Windows/Temporary%20Internet%20Files/Content.Outlook/4F4ZWR3C/Banking_product%20V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Ratios Sheet1"/>
      <sheetName val="Ratios Sheet2"/>
      <sheetName val="Ratios Sheet3"/>
      <sheetName val="Ratios Sheet4"/>
      <sheetName val="Ratios Sheet - combined"/>
      <sheetName val="Eligibility"/>
      <sheetName val="Daily balance"/>
      <sheetName val="Variant Inputs &amp; Comparison"/>
      <sheetName val="Credit Summation"/>
      <sheetName val="Empower HL &amp; NRP"/>
      <sheetName val="Banking product- Eligibility"/>
      <sheetName val="Express BT"/>
      <sheetName val="GTP - Eligibilit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5">
          <cell r="IV5">
            <v>32043.410787595167</v>
          </cell>
        </row>
        <row r="13">
          <cell r="IV13">
            <v>64086.821575190334</v>
          </cell>
        </row>
        <row r="15">
          <cell r="IV15">
            <v>1841052.7777777778</v>
          </cell>
        </row>
        <row r="16">
          <cell r="IV16">
            <v>2454737.0370370368</v>
          </cell>
        </row>
      </sheetData>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NC Rating"/>
      <sheetName val="1.Snapshot"/>
      <sheetName val="2.Daily-Balance"/>
      <sheetName val="3.Analysis"/>
      <sheetName val="4.Monthly-Summary"/>
      <sheetName val="5.Debit-Analysis"/>
      <sheetName val="6.Credit-Analysis"/>
      <sheetName val="7.Transaction-Analysis"/>
      <sheetName val="8.Loan-Track"/>
      <sheetName val="Expense-Analysis"/>
    </sheetNames>
    <sheetDataSet>
      <sheetData sheetId="0" refreshError="1"/>
      <sheetData sheetId="1" refreshError="1"/>
      <sheetData sheetId="2" refreshError="1"/>
      <sheetData sheetId="3">
        <row r="3">
          <cell r="B3">
            <v>44136</v>
          </cell>
          <cell r="D3">
            <v>536669.78</v>
          </cell>
          <cell r="E3">
            <v>19936.78</v>
          </cell>
          <cell r="F3">
            <v>46416.78</v>
          </cell>
          <cell r="G3">
            <v>144263.78</v>
          </cell>
          <cell r="H3">
            <v>26530.78</v>
          </cell>
          <cell r="I3">
            <v>26530.78</v>
          </cell>
          <cell r="J3">
            <v>26530.78</v>
          </cell>
          <cell r="K3">
            <v>69390.78</v>
          </cell>
          <cell r="L3">
            <v>1638.78</v>
          </cell>
          <cell r="M3">
            <v>565238.78</v>
          </cell>
          <cell r="N3">
            <v>15238.78</v>
          </cell>
          <cell r="O3">
            <v>141486.78</v>
          </cell>
          <cell r="P3">
            <v>141486.78</v>
          </cell>
          <cell r="Q3">
            <v>141486.78</v>
          </cell>
          <cell r="R3">
            <v>36932.78</v>
          </cell>
          <cell r="S3">
            <v>36932.78</v>
          </cell>
          <cell r="T3">
            <v>36932.78</v>
          </cell>
          <cell r="U3">
            <v>1127799.78</v>
          </cell>
          <cell r="V3">
            <v>13824</v>
          </cell>
          <cell r="W3">
            <v>250350.98</v>
          </cell>
          <cell r="X3">
            <v>250350.98</v>
          </cell>
          <cell r="Y3">
            <v>535.98</v>
          </cell>
          <cell r="Z3">
            <v>6316.98</v>
          </cell>
          <cell r="AA3">
            <v>6316.98</v>
          </cell>
          <cell r="AB3">
            <v>4346.9799999999996</v>
          </cell>
          <cell r="AC3">
            <v>257.98</v>
          </cell>
          <cell r="AD3">
            <v>257.98</v>
          </cell>
          <cell r="AE3">
            <v>257.98</v>
          </cell>
          <cell r="AF3">
            <v>206149.98</v>
          </cell>
        </row>
        <row r="4">
          <cell r="B4">
            <v>44166</v>
          </cell>
          <cell r="C4">
            <v>100329.98</v>
          </cell>
          <cell r="D4">
            <v>74059.98</v>
          </cell>
          <cell r="E4">
            <v>37429.980000000003</v>
          </cell>
          <cell r="F4">
            <v>17397.98</v>
          </cell>
          <cell r="G4">
            <v>19897.98</v>
          </cell>
          <cell r="H4">
            <v>19897.98</v>
          </cell>
          <cell r="I4">
            <v>471367.98</v>
          </cell>
          <cell r="J4">
            <v>12196.98</v>
          </cell>
          <cell r="K4">
            <v>12196.98</v>
          </cell>
          <cell r="L4">
            <v>32238.98</v>
          </cell>
          <cell r="M4">
            <v>11664.98</v>
          </cell>
          <cell r="N4">
            <v>11664.98</v>
          </cell>
          <cell r="O4">
            <v>11664.98</v>
          </cell>
          <cell r="P4">
            <v>1600999.98</v>
          </cell>
          <cell r="Q4">
            <v>2280323.98</v>
          </cell>
          <cell r="R4">
            <v>2120974.98</v>
          </cell>
          <cell r="S4">
            <v>6211.98</v>
          </cell>
          <cell r="T4">
            <v>55651.98</v>
          </cell>
          <cell r="U4">
            <v>48315.98</v>
          </cell>
          <cell r="V4">
            <v>11375.98</v>
          </cell>
          <cell r="W4">
            <v>1215.98</v>
          </cell>
          <cell r="X4">
            <v>3276.98</v>
          </cell>
          <cell r="Y4">
            <v>100256.98</v>
          </cell>
          <cell r="Z4">
            <v>100005.98</v>
          </cell>
          <cell r="AA4">
            <v>100005.98</v>
          </cell>
          <cell r="AB4">
            <v>100005.98</v>
          </cell>
          <cell r="AC4">
            <v>100005.98</v>
          </cell>
          <cell r="AD4">
            <v>59958.98</v>
          </cell>
          <cell r="AE4">
            <v>19434.98</v>
          </cell>
          <cell r="AF4">
            <v>732140.98</v>
          </cell>
          <cell r="AG4">
            <v>1188067.98</v>
          </cell>
        </row>
        <row r="5">
          <cell r="B5">
            <v>44197</v>
          </cell>
          <cell r="C5">
            <v>88067.98</v>
          </cell>
          <cell r="D5">
            <v>22716.18</v>
          </cell>
          <cell r="E5">
            <v>22716.18</v>
          </cell>
          <cell r="F5">
            <v>20414.18</v>
          </cell>
          <cell r="G5">
            <v>323206.18</v>
          </cell>
          <cell r="H5">
            <v>4786.18</v>
          </cell>
          <cell r="I5">
            <v>15894.18</v>
          </cell>
          <cell r="J5">
            <v>16706.18</v>
          </cell>
          <cell r="K5">
            <v>16706.18</v>
          </cell>
          <cell r="L5">
            <v>16706.18</v>
          </cell>
          <cell r="M5">
            <v>55147.18</v>
          </cell>
          <cell r="N5">
            <v>55147.18</v>
          </cell>
          <cell r="O5">
            <v>55147.18</v>
          </cell>
          <cell r="P5">
            <v>55147.18</v>
          </cell>
          <cell r="Q5">
            <v>19103.18</v>
          </cell>
          <cell r="R5">
            <v>32884.18</v>
          </cell>
          <cell r="S5">
            <v>32884.18</v>
          </cell>
          <cell r="T5">
            <v>34884.18</v>
          </cell>
          <cell r="U5">
            <v>711711.18</v>
          </cell>
          <cell r="V5">
            <v>31715.18</v>
          </cell>
          <cell r="W5">
            <v>28225.18</v>
          </cell>
          <cell r="X5">
            <v>28225.18</v>
          </cell>
          <cell r="Y5">
            <v>28213.38</v>
          </cell>
          <cell r="Z5">
            <v>28213.38</v>
          </cell>
          <cell r="AA5">
            <v>28066.38</v>
          </cell>
          <cell r="AB5">
            <v>28066.38</v>
          </cell>
          <cell r="AC5">
            <v>35172.379999999997</v>
          </cell>
          <cell r="AD5">
            <v>135172.38</v>
          </cell>
          <cell r="AE5">
            <v>1413903.38</v>
          </cell>
          <cell r="AF5">
            <v>13903.38</v>
          </cell>
          <cell r="AG5">
            <v>13903.38</v>
          </cell>
        </row>
        <row r="6">
          <cell r="B6">
            <v>44228</v>
          </cell>
          <cell r="C6">
            <v>52755.38</v>
          </cell>
          <cell r="D6">
            <v>52755.38</v>
          </cell>
          <cell r="E6">
            <v>42360.38</v>
          </cell>
          <cell r="F6">
            <v>17554.38</v>
          </cell>
          <cell r="G6">
            <v>17554.38</v>
          </cell>
          <cell r="H6">
            <v>1253373.3799999999</v>
          </cell>
          <cell r="I6">
            <v>1253373.3799999999</v>
          </cell>
          <cell r="J6">
            <v>1389481.38</v>
          </cell>
          <cell r="K6">
            <v>592814.38</v>
          </cell>
          <cell r="L6">
            <v>130012.38</v>
          </cell>
          <cell r="M6">
            <v>130012.38</v>
          </cell>
          <cell r="N6">
            <v>36071.58</v>
          </cell>
          <cell r="O6">
            <v>36071.58</v>
          </cell>
          <cell r="P6">
            <v>36071.58</v>
          </cell>
          <cell r="Q6">
            <v>776737.58</v>
          </cell>
          <cell r="R6">
            <v>27985.58</v>
          </cell>
          <cell r="S6">
            <v>212004.58</v>
          </cell>
          <cell r="T6">
            <v>47464.58</v>
          </cell>
          <cell r="U6">
            <v>28395.58</v>
          </cell>
          <cell r="V6">
            <v>42883</v>
          </cell>
          <cell r="W6">
            <v>34338.58</v>
          </cell>
          <cell r="X6">
            <v>437190.58</v>
          </cell>
          <cell r="Y6">
            <v>1275284.58</v>
          </cell>
          <cell r="Z6">
            <v>13870.58</v>
          </cell>
          <cell r="AA6">
            <v>2243.58</v>
          </cell>
          <cell r="AB6">
            <v>255227.58</v>
          </cell>
          <cell r="AC6">
            <v>355227.58</v>
          </cell>
          <cell r="AD6">
            <v>355227.58</v>
          </cell>
        </row>
        <row r="7">
          <cell r="B7">
            <v>44256</v>
          </cell>
          <cell r="C7">
            <v>115420.58</v>
          </cell>
          <cell r="D7">
            <v>115420.58</v>
          </cell>
          <cell r="E7">
            <v>116419.58</v>
          </cell>
          <cell r="F7">
            <v>214489.58</v>
          </cell>
          <cell r="G7">
            <v>1266973.58</v>
          </cell>
          <cell r="H7">
            <v>2665285.58</v>
          </cell>
          <cell r="I7">
            <v>2665285.58</v>
          </cell>
          <cell r="J7">
            <v>193898.58</v>
          </cell>
          <cell r="K7">
            <v>1729107.58</v>
          </cell>
          <cell r="L7">
            <v>182538.58</v>
          </cell>
          <cell r="M7">
            <v>182538.58</v>
          </cell>
          <cell r="N7">
            <v>182538.58</v>
          </cell>
          <cell r="O7">
            <v>182526.78</v>
          </cell>
          <cell r="P7">
            <v>182526.78</v>
          </cell>
          <cell r="Q7">
            <v>182526.78</v>
          </cell>
          <cell r="R7">
            <v>182526.78</v>
          </cell>
          <cell r="S7">
            <v>130997.78</v>
          </cell>
          <cell r="T7">
            <v>154960.78</v>
          </cell>
          <cell r="U7">
            <v>328157.78000000003</v>
          </cell>
          <cell r="V7">
            <v>123700.78</v>
          </cell>
          <cell r="W7">
            <v>123700.78</v>
          </cell>
          <cell r="X7">
            <v>3102319.78</v>
          </cell>
          <cell r="Y7">
            <v>141124.78</v>
          </cell>
          <cell r="Z7">
            <v>2048532.78</v>
          </cell>
          <cell r="AA7">
            <v>2228506.7799999998</v>
          </cell>
          <cell r="AB7">
            <v>848265.78</v>
          </cell>
          <cell r="AC7">
            <v>848265.78</v>
          </cell>
          <cell r="AD7">
            <v>848265.78</v>
          </cell>
          <cell r="AE7">
            <v>1870590.78</v>
          </cell>
          <cell r="AF7">
            <v>170590.78</v>
          </cell>
          <cell r="AG7">
            <v>170590.78</v>
          </cell>
        </row>
        <row r="8">
          <cell r="B8">
            <v>44287</v>
          </cell>
          <cell r="C8">
            <v>170590.78</v>
          </cell>
          <cell r="D8">
            <v>170590.78</v>
          </cell>
          <cell r="E8">
            <v>170590.78</v>
          </cell>
          <cell r="F8">
            <v>170590.78</v>
          </cell>
          <cell r="G8">
            <v>170590.78</v>
          </cell>
          <cell r="H8">
            <v>1747953.78</v>
          </cell>
          <cell r="I8">
            <v>147953.78</v>
          </cell>
          <cell r="J8">
            <v>147953.78</v>
          </cell>
          <cell r="K8">
            <v>147953.78</v>
          </cell>
          <cell r="L8">
            <v>147953.78</v>
          </cell>
          <cell r="M8">
            <v>147953.78</v>
          </cell>
          <cell r="N8">
            <v>147953.78</v>
          </cell>
          <cell r="O8">
            <v>147953.78</v>
          </cell>
          <cell r="P8">
            <v>100953.78</v>
          </cell>
          <cell r="Q8">
            <v>100953.78</v>
          </cell>
          <cell r="R8">
            <v>107235.78</v>
          </cell>
          <cell r="S8">
            <v>77335.78</v>
          </cell>
          <cell r="T8">
            <v>77335.78</v>
          </cell>
          <cell r="U8">
            <v>77335.78</v>
          </cell>
          <cell r="V8">
            <v>40395.78</v>
          </cell>
          <cell r="W8">
            <v>40395.78</v>
          </cell>
          <cell r="X8">
            <v>40395.78</v>
          </cell>
          <cell r="Y8">
            <v>40383.980000000003</v>
          </cell>
          <cell r="Z8">
            <v>40383.980000000003</v>
          </cell>
          <cell r="AA8">
            <v>40383.980000000003</v>
          </cell>
          <cell r="AB8">
            <v>40383.980000000003</v>
          </cell>
          <cell r="AC8">
            <v>40383.980000000003</v>
          </cell>
          <cell r="AD8">
            <v>40383.980000000003</v>
          </cell>
          <cell r="AE8">
            <v>40383.980000000003</v>
          </cell>
          <cell r="AF8">
            <v>40383.980000000003</v>
          </cell>
        </row>
        <row r="9">
          <cell r="B9">
            <v>44317</v>
          </cell>
          <cell r="C9">
            <v>40383.980000000003</v>
          </cell>
          <cell r="D9">
            <v>40383.980000000003</v>
          </cell>
          <cell r="E9">
            <v>40383.980000000003</v>
          </cell>
          <cell r="F9">
            <v>140383.98000000001</v>
          </cell>
          <cell r="G9">
            <v>140383.98000000001</v>
          </cell>
          <cell r="H9">
            <v>140383.98000000001</v>
          </cell>
          <cell r="I9">
            <v>140383.98000000001</v>
          </cell>
          <cell r="J9">
            <v>140383.98000000001</v>
          </cell>
          <cell r="K9">
            <v>140383.98000000001</v>
          </cell>
          <cell r="L9">
            <v>140383.98000000001</v>
          </cell>
          <cell r="M9">
            <v>140383.98000000001</v>
          </cell>
          <cell r="N9">
            <v>140383.98000000001</v>
          </cell>
          <cell r="O9">
            <v>140383.98000000001</v>
          </cell>
          <cell r="P9">
            <v>140383.98000000001</v>
          </cell>
          <cell r="Q9">
            <v>140383.98000000001</v>
          </cell>
          <cell r="R9">
            <v>140383.98000000001</v>
          </cell>
          <cell r="S9">
            <v>140383.98000000001</v>
          </cell>
          <cell r="T9">
            <v>140383.98000000001</v>
          </cell>
          <cell r="U9">
            <v>140383.98000000001</v>
          </cell>
          <cell r="V9">
            <v>103443.98</v>
          </cell>
          <cell r="W9">
            <v>103443.98</v>
          </cell>
          <cell r="X9">
            <v>103432.18</v>
          </cell>
          <cell r="Y9">
            <v>103432.18</v>
          </cell>
          <cell r="Z9">
            <v>103432.18</v>
          </cell>
          <cell r="AA9">
            <v>103432.18</v>
          </cell>
          <cell r="AB9">
            <v>103432.18</v>
          </cell>
          <cell r="AC9">
            <v>103432.18</v>
          </cell>
          <cell r="AD9">
            <v>103432.18</v>
          </cell>
          <cell r="AE9">
            <v>103432.18</v>
          </cell>
          <cell r="AF9">
            <v>103432.18</v>
          </cell>
          <cell r="AG9">
            <v>103432.18</v>
          </cell>
        </row>
        <row r="10">
          <cell r="B10">
            <v>44348</v>
          </cell>
          <cell r="C10">
            <v>103432.18</v>
          </cell>
          <cell r="D10">
            <v>103432.18</v>
          </cell>
          <cell r="E10">
            <v>103432.18</v>
          </cell>
          <cell r="F10">
            <v>103432.18</v>
          </cell>
          <cell r="G10">
            <v>103432.18</v>
          </cell>
          <cell r="H10">
            <v>103432.18</v>
          </cell>
          <cell r="I10">
            <v>103432.18</v>
          </cell>
          <cell r="J10">
            <v>103432.18</v>
          </cell>
          <cell r="K10">
            <v>103432.18</v>
          </cell>
          <cell r="L10">
            <v>103432.18</v>
          </cell>
          <cell r="M10">
            <v>103432.18</v>
          </cell>
          <cell r="N10">
            <v>103432.18</v>
          </cell>
          <cell r="O10">
            <v>103432.18</v>
          </cell>
          <cell r="P10">
            <v>103432.18</v>
          </cell>
          <cell r="Q10">
            <v>103432.18</v>
          </cell>
          <cell r="R10">
            <v>103432.18</v>
          </cell>
          <cell r="S10">
            <v>103432.18</v>
          </cell>
          <cell r="T10">
            <v>103432.18</v>
          </cell>
          <cell r="U10">
            <v>103432.18</v>
          </cell>
          <cell r="V10">
            <v>103432.18</v>
          </cell>
          <cell r="W10">
            <v>103432.18</v>
          </cell>
          <cell r="X10">
            <v>103432.18</v>
          </cell>
          <cell r="Y10">
            <v>103432.18</v>
          </cell>
          <cell r="Z10">
            <v>103432.18</v>
          </cell>
          <cell r="AA10">
            <v>103432.18</v>
          </cell>
          <cell r="AB10">
            <v>103420.38</v>
          </cell>
          <cell r="AC10">
            <v>103420.38</v>
          </cell>
          <cell r="AD10">
            <v>103420.38</v>
          </cell>
          <cell r="AE10">
            <v>103420.38</v>
          </cell>
          <cell r="AF10">
            <v>103420.38</v>
          </cell>
        </row>
        <row r="11">
          <cell r="B11">
            <v>44378</v>
          </cell>
          <cell r="C11">
            <v>103420.38</v>
          </cell>
          <cell r="D11">
            <v>103420.38</v>
          </cell>
          <cell r="E11">
            <v>103420.38</v>
          </cell>
          <cell r="F11">
            <v>103420.38</v>
          </cell>
          <cell r="G11">
            <v>103420.38</v>
          </cell>
          <cell r="H11">
            <v>103420.38</v>
          </cell>
          <cell r="I11">
            <v>960015.38</v>
          </cell>
          <cell r="J11">
            <v>894123.38</v>
          </cell>
          <cell r="K11">
            <v>97005.38</v>
          </cell>
          <cell r="L11">
            <v>97005.38</v>
          </cell>
          <cell r="M11">
            <v>97005.38</v>
          </cell>
          <cell r="N11">
            <v>97005.38</v>
          </cell>
          <cell r="O11">
            <v>97005.38</v>
          </cell>
          <cell r="P11">
            <v>97005.38</v>
          </cell>
          <cell r="Q11">
            <v>97005.38</v>
          </cell>
          <cell r="R11">
            <v>97005.38</v>
          </cell>
          <cell r="S11">
            <v>97005.38</v>
          </cell>
          <cell r="T11">
            <v>97005.38</v>
          </cell>
          <cell r="U11">
            <v>97005.38</v>
          </cell>
          <cell r="V11">
            <v>100253.38</v>
          </cell>
          <cell r="W11">
            <v>100253.38</v>
          </cell>
          <cell r="X11">
            <v>100253.38</v>
          </cell>
          <cell r="Y11">
            <v>100253.38</v>
          </cell>
          <cell r="Z11">
            <v>100253.38</v>
          </cell>
          <cell r="AA11">
            <v>100253.38</v>
          </cell>
          <cell r="AB11">
            <v>100253.38</v>
          </cell>
          <cell r="AC11">
            <v>100253.38</v>
          </cell>
          <cell r="AD11">
            <v>100253.38</v>
          </cell>
          <cell r="AE11">
            <v>100253.38</v>
          </cell>
          <cell r="AF11">
            <v>100253.38</v>
          </cell>
          <cell r="AG11">
            <v>500253.38</v>
          </cell>
        </row>
        <row r="12">
          <cell r="B12">
            <v>44409</v>
          </cell>
          <cell r="C12">
            <v>500253.38</v>
          </cell>
          <cell r="D12">
            <v>200253.38</v>
          </cell>
          <cell r="E12">
            <v>200241.58</v>
          </cell>
          <cell r="F12">
            <v>200241.58</v>
          </cell>
          <cell r="G12">
            <v>100241.58</v>
          </cell>
          <cell r="H12">
            <v>100241.58</v>
          </cell>
          <cell r="I12">
            <v>100241.58</v>
          </cell>
          <cell r="J12">
            <v>100241.58</v>
          </cell>
          <cell r="K12">
            <v>100241.58</v>
          </cell>
          <cell r="L12">
            <v>100241.58</v>
          </cell>
          <cell r="M12">
            <v>100241.58</v>
          </cell>
          <cell r="N12">
            <v>100241.58</v>
          </cell>
          <cell r="O12">
            <v>100241.58</v>
          </cell>
          <cell r="P12">
            <v>100241.58</v>
          </cell>
          <cell r="Q12">
            <v>100241.58</v>
          </cell>
          <cell r="R12">
            <v>100241.58</v>
          </cell>
          <cell r="S12">
            <v>100241.58</v>
          </cell>
          <cell r="T12">
            <v>44618.58</v>
          </cell>
          <cell r="U12">
            <v>44618.58</v>
          </cell>
          <cell r="V12">
            <v>44618.58</v>
          </cell>
          <cell r="W12">
            <v>44618.58</v>
          </cell>
          <cell r="X12">
            <v>44618.58</v>
          </cell>
          <cell r="Y12">
            <v>44618.58</v>
          </cell>
          <cell r="Z12">
            <v>44618.58</v>
          </cell>
          <cell r="AA12">
            <v>44618.58</v>
          </cell>
          <cell r="AB12">
            <v>44618.58</v>
          </cell>
          <cell r="AC12">
            <v>44618.58</v>
          </cell>
          <cell r="AD12">
            <v>44618.58</v>
          </cell>
          <cell r="AE12">
            <v>44618.58</v>
          </cell>
          <cell r="AF12">
            <v>44618.58</v>
          </cell>
          <cell r="AG12">
            <v>44618.58</v>
          </cell>
        </row>
        <row r="13">
          <cell r="B13">
            <v>44440</v>
          </cell>
          <cell r="C13">
            <v>44618.58</v>
          </cell>
          <cell r="D13">
            <v>44618.58</v>
          </cell>
          <cell r="E13">
            <v>44618.58</v>
          </cell>
          <cell r="F13">
            <v>44618.58</v>
          </cell>
          <cell r="G13">
            <v>44618.58</v>
          </cell>
          <cell r="H13">
            <v>44618.58</v>
          </cell>
          <cell r="I13">
            <v>44618.58</v>
          </cell>
          <cell r="J13">
            <v>44618.58</v>
          </cell>
          <cell r="K13">
            <v>44618.58</v>
          </cell>
          <cell r="L13">
            <v>44618.58</v>
          </cell>
          <cell r="M13">
            <v>44618.58</v>
          </cell>
          <cell r="N13">
            <v>44618.58</v>
          </cell>
          <cell r="O13">
            <v>44618.58</v>
          </cell>
          <cell r="P13">
            <v>26825.58</v>
          </cell>
          <cell r="Q13">
            <v>26825.58</v>
          </cell>
          <cell r="R13">
            <v>26825.58</v>
          </cell>
          <cell r="S13">
            <v>26813.78</v>
          </cell>
          <cell r="T13">
            <v>96813.78</v>
          </cell>
          <cell r="U13">
            <v>96813.78</v>
          </cell>
          <cell r="V13">
            <v>96813.78</v>
          </cell>
          <cell r="W13">
            <v>96813.78</v>
          </cell>
          <cell r="X13">
            <v>96813.78</v>
          </cell>
          <cell r="Y13">
            <v>96813.78</v>
          </cell>
          <cell r="Z13">
            <v>96813.78</v>
          </cell>
          <cell r="AA13">
            <v>96801.98</v>
          </cell>
          <cell r="AB13">
            <v>96801.98</v>
          </cell>
          <cell r="AC13">
            <v>96801.98</v>
          </cell>
          <cell r="AD13">
            <v>96801.98</v>
          </cell>
          <cell r="AE13">
            <v>96801.98</v>
          </cell>
          <cell r="AF13">
            <v>29001.98</v>
          </cell>
        </row>
        <row r="14">
          <cell r="B14">
            <v>44470</v>
          </cell>
          <cell r="C14">
            <v>29001.98</v>
          </cell>
          <cell r="D14">
            <v>29001.98</v>
          </cell>
          <cell r="E14">
            <v>29001.98</v>
          </cell>
          <cell r="F14">
            <v>37985.269999999997</v>
          </cell>
          <cell r="G14">
            <v>37985.269999999997</v>
          </cell>
          <cell r="H14">
            <v>37985.269999999997</v>
          </cell>
          <cell r="I14">
            <v>37985.269999999997</v>
          </cell>
          <cell r="J14">
            <v>37985.269999999997</v>
          </cell>
          <cell r="K14">
            <v>37985.269999999997</v>
          </cell>
          <cell r="L14">
            <v>37985.269999999997</v>
          </cell>
          <cell r="M14">
            <v>37985.269999999997</v>
          </cell>
          <cell r="N14">
            <v>37985.269999999997</v>
          </cell>
          <cell r="O14">
            <v>37985.269999999997</v>
          </cell>
          <cell r="P14">
            <v>37985.269999999997</v>
          </cell>
          <cell r="Q14">
            <v>37985.269999999997</v>
          </cell>
          <cell r="R14">
            <v>37985.269999999997</v>
          </cell>
          <cell r="S14">
            <v>37985.269999999997</v>
          </cell>
          <cell r="T14">
            <v>37985.269999999997</v>
          </cell>
          <cell r="U14">
            <v>37985.269999999997</v>
          </cell>
          <cell r="V14">
            <v>37985.269999999997</v>
          </cell>
          <cell r="W14">
            <v>37985.269999999997</v>
          </cell>
          <cell r="X14">
            <v>39907.269999999997</v>
          </cell>
          <cell r="Y14">
            <v>39895.47</v>
          </cell>
          <cell r="Z14">
            <v>39895.47</v>
          </cell>
          <cell r="AA14">
            <v>39895.47</v>
          </cell>
          <cell r="AB14">
            <v>6439895.4699999997</v>
          </cell>
          <cell r="AC14">
            <v>42070.47</v>
          </cell>
        </row>
      </sheetData>
      <sheetData sheetId="4" refreshError="1"/>
      <sheetData sheetId="5" refreshError="1"/>
      <sheetData sheetId="6" refreshError="1"/>
      <sheetData sheetId="7" refreshError="1"/>
      <sheetData sheetId="8" refreshError="1"/>
      <sheetData sheetId="9"/>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aily balance"/>
      <sheetName val="Credit Summation"/>
      <sheetName val="Banking product- Eligibility"/>
    </sheetNames>
    <sheetDataSet>
      <sheetData sheetId="0" refreshError="1"/>
      <sheetData sheetId="1" refreshError="1"/>
      <sheetData sheetId="2">
        <row r="12">
          <cell r="II12">
            <v>0</v>
          </cell>
        </row>
        <row r="13">
          <cell r="II13">
            <v>1</v>
          </cell>
        </row>
        <row r="14">
          <cell r="II14">
            <v>1</v>
          </cell>
        </row>
        <row r="31">
          <cell r="B31">
            <v>0</v>
          </cell>
        </row>
      </sheetData>
      <sheetData sheetId="3">
        <row r="5">
          <cell r="IV5">
            <v>38068.572278880114</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oanTrack" displayName="LoanTrack" ref="B26:BD30" headerRowCount="0" totalsRowCount="1" headerRowDxfId="172" dataDxfId="170" totalsRowDxfId="168" headerRowBorderDxfId="171" tableBorderDxfId="169" totalsRowBorderDxfId="167">
  <tableColumns count="55">
    <tableColumn id="1" xr3:uid="{00000000-0010-0000-0000-000001000000}" name="Column1" totalsRowLabel="Total" headerRowDxfId="166" dataDxfId="165" totalsRowDxfId="164" dataCellStyle="Normal 3 2"/>
    <tableColumn id="2" xr3:uid="{00000000-0010-0000-0000-000002000000}" name="Column2" headerRowDxfId="163" dataDxfId="162" totalsRowDxfId="161"/>
    <tableColumn id="49" xr3:uid="{00000000-0010-0000-0000-000031000000}" name="Column55" headerRowDxfId="160" dataDxfId="159" totalsRowDxfId="158" dataCellStyle="Normal 3 2"/>
    <tableColumn id="3" xr3:uid="{00000000-0010-0000-0000-000003000000}" name="Column3" totalsRowFunction="count" headerRowDxfId="157" dataDxfId="156" totalsRowDxfId="155" dataCellStyle="Normal 3 2"/>
    <tableColumn id="4" xr3:uid="{00000000-0010-0000-0000-000004000000}" name="Column4" totalsRowFunction="sum" headerRowDxfId="154" dataDxfId="153" totalsRowDxfId="152" dataCellStyle="Normal 3 2"/>
    <tableColumn id="53" xr3:uid="{00000000-0010-0000-0000-000035000000}" name="Column52" totalsRowFunction="sum" headerRowDxfId="151" dataDxfId="150" totalsRowDxfId="149" dataCellStyle="Normal 3 2"/>
    <tableColumn id="5" xr3:uid="{00000000-0010-0000-0000-000005000000}" name="Column5" totalsRowFunction="sum" headerRowDxfId="148" dataDxfId="147" totalsRowDxfId="146" dataCellStyle="Normal 3 2"/>
    <tableColumn id="6" xr3:uid="{00000000-0010-0000-0000-000006000000}" name="Column6" headerRowDxfId="145" dataDxfId="144" totalsRowDxfId="143" dataCellStyle="Normal 3 2"/>
    <tableColumn id="54" xr3:uid="{00000000-0010-0000-0000-000036000000}" name="Column54" totalsRowFunction="sum" headerRowDxfId="142" dataDxfId="141" totalsRowDxfId="140" dataCellStyle="Normal 3 2"/>
    <tableColumn id="7" xr3:uid="{00000000-0010-0000-0000-000007000000}" name="Column7" headerRowDxfId="139" dataDxfId="138" totalsRowDxfId="137" dataCellStyle="Normal 3 2"/>
    <tableColumn id="8" xr3:uid="{00000000-0010-0000-0000-000008000000}" name="Column8" headerRowDxfId="136" dataDxfId="135" totalsRowDxfId="134" dataCellStyle="Normal 3 2">
      <calculatedColumnFormula>IFERROR(IF(K26&lt;(TODAY()-I26)/30,"",K26-((TODAY()-I26)/30)+1),"")</calculatedColumnFormula>
    </tableColumn>
    <tableColumn id="9" xr3:uid="{00000000-0010-0000-0000-000009000000}" name="Column9" totalsRowFunction="custom" headerRowDxfId="133" dataDxfId="132" totalsRowDxfId="131" dataCellStyle="Normal 3 2">
      <totalsRowFormula>COUNTIF(M26:M29,"Yes")</totalsRowFormula>
    </tableColumn>
    <tableColumn id="10" xr3:uid="{00000000-0010-0000-0000-00000A000000}" name="Column10" totalsRowFunction="sum" headerRowDxfId="130" dataDxfId="129" totalsRowDxfId="128" dataCellStyle="Normal 3 2">
      <calculatedColumnFormula>IF(OR(M26="Yes",AND(L26&gt;1,L26&lt;&gt;"")),H26,"")</calculatedColumnFormula>
    </tableColumn>
    <tableColumn id="11" xr3:uid="{00000000-0010-0000-0000-00000B000000}" name="Column11" totalsRowFunction="custom" headerRowDxfId="127" dataDxfId="126" totalsRowDxfId="125" dataCellStyle="Normal 3 2">
      <totalsRowFormula>SUMPRODUCT((O26:O29&lt;&gt;"")/COUNTIF(O26:O29,O26:O29&amp;""))</totalsRowFormula>
    </tableColumn>
    <tableColumn id="52" xr3:uid="{00000000-0010-0000-0000-000034000000}" name="Column51" totalsRowFunction="sum" headerRowDxfId="124" dataDxfId="123" totalsRowDxfId="122" dataCellStyle="Normal 3 2">
      <calculatedColumnFormula>IF($H26&lt;&gt;"",COUNT($T26,$W26,$Z26,$AC26,$AF26,$AI26,$AL26,$AO26,$AR26,$AU26,$AX26,$BA26),"")</calculatedColumnFormula>
    </tableColumn>
    <tableColumn id="55" xr3:uid="{00000000-0010-0000-0000-000037000000}" name="Column53" totalsRowFunction="sum" headerRowDxfId="121" dataDxfId="120" totalsRowDxfId="119" dataCellStyle="Normal 3 2"/>
    <tableColumn id="51" xr3:uid="{00000000-0010-0000-0000-000033000000}" name="Column50" totalsRowFunction="sum" headerRowDxfId="118" dataDxfId="117" totalsRowDxfId="116" dataCellStyle="Normal 3 2">
      <calculatedColumnFormula>IF($H26&lt;&gt;"",SUM($U26,$X26,$AA26,$AD26,$AG26,$AJ26,$AM26,$AP26,$AS26,$AV26,$AY26,$BB26),"")</calculatedColumnFormula>
    </tableColumn>
    <tableColumn id="50" xr3:uid="{00000000-0010-0000-0000-000032000000}" name="Column49" totalsRowFunction="custom" headerRowDxfId="115" dataDxfId="114" totalsRowDxfId="113" dataCellStyle="Normal 3 2">
      <calculatedColumnFormula>IF($H26&lt;&gt;"",IFERROR(AVERAGE($V26,$Y26,$AB26,$AE26,$AH26,$AK26,$AN26,$AQ26,$AT26,$AW26,$AZ26,$BC26),""),"")</calculatedColumnFormula>
      <totalsRowFormula>IFERROR(SUBTOTAL(101,S26:S29),"")</totalsRowFormula>
    </tableColumn>
    <tableColumn id="12" xr3:uid="{00000000-0010-0000-0000-00000C000000}" name="Column12" totalsRowFunction="count" headerRowDxfId="112" dataDxfId="111" totalsRowDxfId="110" dataCellStyle="Normal 3 2"/>
    <tableColumn id="13" xr3:uid="{00000000-0010-0000-0000-00000D000000}" name="Column13" totalsRowFunction="sum" headerRowDxfId="109" dataDxfId="108" totalsRowDxfId="107" dataCellStyle="Normal 3 2"/>
    <tableColumn id="14" xr3:uid="{00000000-0010-0000-0000-00000E000000}" name="Column14" totalsRowFunction="custom" headerRowDxfId="106" dataDxfId="105" totalsRowDxfId="104" dataCellStyle="Normal 3 2">
      <totalsRowFormula>IFERROR(SUBTOTAL(101,V26:V29),"")</totalsRowFormula>
    </tableColumn>
    <tableColumn id="15" xr3:uid="{00000000-0010-0000-0000-00000F000000}" name="Column15" totalsRowFunction="count" headerRowDxfId="103" dataDxfId="102" totalsRowDxfId="101" dataCellStyle="Normal 3 2"/>
    <tableColumn id="16" xr3:uid="{00000000-0010-0000-0000-000010000000}" name="Column16" totalsRowFunction="sum" headerRowDxfId="100" dataDxfId="99" totalsRowDxfId="98" dataCellStyle="Normal 3 2"/>
    <tableColumn id="17" xr3:uid="{00000000-0010-0000-0000-000011000000}" name="Column17" totalsRowFunction="custom" headerRowDxfId="97" dataDxfId="96" totalsRowDxfId="95" dataCellStyle="Normal 3 2">
      <totalsRowFormula>IFERROR(SUBTOTAL(101,Y26:Y29),"")</totalsRowFormula>
    </tableColumn>
    <tableColumn id="18" xr3:uid="{00000000-0010-0000-0000-000012000000}" name="Column18" totalsRowFunction="count" headerRowDxfId="94" dataDxfId="93" totalsRowDxfId="92" dataCellStyle="Normal 3 2"/>
    <tableColumn id="19" xr3:uid="{00000000-0010-0000-0000-000013000000}" name="Column19" totalsRowFunction="sum" headerRowDxfId="91" dataDxfId="90" totalsRowDxfId="89" dataCellStyle="Normal 3 2"/>
    <tableColumn id="20" xr3:uid="{00000000-0010-0000-0000-000014000000}" name="Column20" totalsRowFunction="custom" headerRowDxfId="88" dataDxfId="87" totalsRowDxfId="86" dataCellStyle="Normal 3 2">
      <totalsRowFormula>IFERROR(SUBTOTAL(101,AB26:AB29),"")</totalsRowFormula>
    </tableColumn>
    <tableColumn id="21" xr3:uid="{00000000-0010-0000-0000-000015000000}" name="Column21" totalsRowFunction="count" headerRowDxfId="85" dataDxfId="84" totalsRowDxfId="83" dataCellStyle="Normal 3 2"/>
    <tableColumn id="22" xr3:uid="{00000000-0010-0000-0000-000016000000}" name="Column22" totalsRowFunction="sum" headerRowDxfId="82" dataDxfId="81" totalsRowDxfId="80" dataCellStyle="Normal 3 2"/>
    <tableColumn id="23" xr3:uid="{00000000-0010-0000-0000-000017000000}" name="Column23" totalsRowFunction="custom" headerRowDxfId="79" dataDxfId="78" totalsRowDxfId="77" dataCellStyle="Normal 3 2">
      <totalsRowFormula>IFERROR(SUBTOTAL(101,AE26:AE29),"")</totalsRowFormula>
    </tableColumn>
    <tableColumn id="24" xr3:uid="{00000000-0010-0000-0000-000018000000}" name="Column24" totalsRowFunction="count" headerRowDxfId="76" dataDxfId="75" totalsRowDxfId="74" dataCellStyle="Normal 3 2"/>
    <tableColumn id="25" xr3:uid="{00000000-0010-0000-0000-000019000000}" name="Column25" totalsRowFunction="sum" headerRowDxfId="73" dataDxfId="72" totalsRowDxfId="71" dataCellStyle="Normal 3 2"/>
    <tableColumn id="26" xr3:uid="{00000000-0010-0000-0000-00001A000000}" name="Column26" totalsRowFunction="custom" headerRowDxfId="70" dataDxfId="69" totalsRowDxfId="68" dataCellStyle="Normal 3 2">
      <totalsRowFormula>IFERROR(SUBTOTAL(101,AH26:AH29),"")</totalsRowFormula>
    </tableColumn>
    <tableColumn id="27" xr3:uid="{00000000-0010-0000-0000-00001B000000}" name="Column27" totalsRowFunction="count" headerRowDxfId="67" dataDxfId="66" totalsRowDxfId="65" dataCellStyle="Normal 3 2"/>
    <tableColumn id="28" xr3:uid="{00000000-0010-0000-0000-00001C000000}" name="Column28" totalsRowFunction="sum" headerRowDxfId="64" dataDxfId="63" totalsRowDxfId="62" dataCellStyle="Normal 3 2"/>
    <tableColumn id="29" xr3:uid="{00000000-0010-0000-0000-00001D000000}" name="Column29" totalsRowFunction="custom" headerRowDxfId="61" dataDxfId="60" totalsRowDxfId="59" dataCellStyle="Normal 3 2">
      <totalsRowFormula>IFERROR(SUBTOTAL(101,AK26:AK29),"")</totalsRowFormula>
    </tableColumn>
    <tableColumn id="30" xr3:uid="{00000000-0010-0000-0000-00001E000000}" name="Column30" totalsRowFunction="count" headerRowDxfId="58" dataDxfId="57" totalsRowDxfId="56" dataCellStyle="Normal 3 2"/>
    <tableColumn id="31" xr3:uid="{00000000-0010-0000-0000-00001F000000}" name="Column31" totalsRowFunction="sum" headerRowDxfId="55" dataDxfId="54" totalsRowDxfId="53" dataCellStyle="Normal 3 2"/>
    <tableColumn id="32" xr3:uid="{00000000-0010-0000-0000-000020000000}" name="Column32" totalsRowFunction="custom" headerRowDxfId="52" dataDxfId="51" totalsRowDxfId="50" dataCellStyle="Normal 3 2">
      <totalsRowFormula>IFERROR(SUBTOTAL(101,AN26:AN29),"")</totalsRowFormula>
    </tableColumn>
    <tableColumn id="33" xr3:uid="{00000000-0010-0000-0000-000021000000}" name="Column33" totalsRowFunction="count" headerRowDxfId="49" dataDxfId="48" totalsRowDxfId="47" dataCellStyle="Normal 3 2"/>
    <tableColumn id="34" xr3:uid="{00000000-0010-0000-0000-000022000000}" name="Column34" totalsRowFunction="sum" headerRowDxfId="46" dataDxfId="45" totalsRowDxfId="44" dataCellStyle="Normal 3 2"/>
    <tableColumn id="35" xr3:uid="{00000000-0010-0000-0000-000023000000}" name="Column35" totalsRowFunction="custom" headerRowDxfId="43" dataDxfId="42" totalsRowDxfId="41" dataCellStyle="Normal 3 2">
      <totalsRowFormula>IFERROR(SUBTOTAL(101,AQ26:AQ29),"")</totalsRowFormula>
    </tableColumn>
    <tableColumn id="36" xr3:uid="{00000000-0010-0000-0000-000024000000}" name="Column36" totalsRowFunction="count" headerRowDxfId="40" dataDxfId="39" totalsRowDxfId="38" dataCellStyle="Normal 3 2"/>
    <tableColumn id="37" xr3:uid="{00000000-0010-0000-0000-000025000000}" name="Column37" totalsRowFunction="sum" headerRowDxfId="37" dataDxfId="36" totalsRowDxfId="35" dataCellStyle="Normal 3 2"/>
    <tableColumn id="38" xr3:uid="{00000000-0010-0000-0000-000026000000}" name="Column38" totalsRowFunction="custom" headerRowDxfId="34" dataDxfId="33" totalsRowDxfId="32" dataCellStyle="Normal 3 2">
      <totalsRowFormula>IFERROR(SUBTOTAL(101,AT26:AT29),"")</totalsRowFormula>
    </tableColumn>
    <tableColumn id="39" xr3:uid="{00000000-0010-0000-0000-000027000000}" name="Column39" totalsRowFunction="count" headerRowDxfId="31" dataDxfId="30" totalsRowDxfId="29" dataCellStyle="Normal 3 2"/>
    <tableColumn id="40" xr3:uid="{00000000-0010-0000-0000-000028000000}" name="Column40" totalsRowFunction="sum" headerRowDxfId="28" dataDxfId="27" totalsRowDxfId="26" dataCellStyle="Normal 3 2"/>
    <tableColumn id="41" xr3:uid="{00000000-0010-0000-0000-000029000000}" name="Column41" totalsRowFunction="custom" headerRowDxfId="25" dataDxfId="24" totalsRowDxfId="23" dataCellStyle="Normal 3 2">
      <totalsRowFormula>IFERROR(SUBTOTAL(101,AW26:AW29),"")</totalsRowFormula>
    </tableColumn>
    <tableColumn id="42" xr3:uid="{00000000-0010-0000-0000-00002A000000}" name="Column42" totalsRowFunction="count" headerRowDxfId="22" dataDxfId="21" totalsRowDxfId="20" dataCellStyle="Normal 3 2"/>
    <tableColumn id="43" xr3:uid="{00000000-0010-0000-0000-00002B000000}" name="Column43" totalsRowFunction="sum" headerRowDxfId="19" dataDxfId="18" totalsRowDxfId="17" dataCellStyle="Normal 3 2"/>
    <tableColumn id="44" xr3:uid="{00000000-0010-0000-0000-00002C000000}" name="Column44" totalsRowFunction="custom" headerRowDxfId="16" dataDxfId="15" totalsRowDxfId="14" dataCellStyle="Normal 3 2">
      <totalsRowFormula>IFERROR(SUBTOTAL(101,AZ26:AZ29),"")</totalsRowFormula>
    </tableColumn>
    <tableColumn id="45" xr3:uid="{00000000-0010-0000-0000-00002D000000}" name="Column45" totalsRowFunction="count" headerRowDxfId="13" dataDxfId="12" totalsRowDxfId="11" dataCellStyle="Normal 3 2"/>
    <tableColumn id="46" xr3:uid="{00000000-0010-0000-0000-00002E000000}" name="Column46" totalsRowFunction="sum" headerRowDxfId="10" dataDxfId="9" totalsRowDxfId="8" dataCellStyle="Normal 3 2"/>
    <tableColumn id="47" xr3:uid="{00000000-0010-0000-0000-00002F000000}" name="Column47" totalsRowFunction="custom" headerRowDxfId="7" dataDxfId="6" totalsRowDxfId="5" dataCellStyle="Normal 3 2">
      <totalsRowFormula>IFERROR(SUBTOTAL(101,BC26:BC29),"")</totalsRowFormula>
    </tableColumn>
    <tableColumn id="48" xr3:uid="{00000000-0010-0000-0000-000030000000}" name="Column48" totalsRowFunction="count" headerRowDxfId="4" dataDxfId="3" totalsRowDxfId="2" dataCellStyle="Normal 3 2"/>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3C4EA-9CAF-45C8-A777-7FB01D9AF683}">
  <sheetPr codeName="Sheet3"/>
  <dimension ref="A1:O26"/>
  <sheetViews>
    <sheetView showGridLines="0" zoomScale="130" zoomScaleNormal="130" workbookViewId="0">
      <selection activeCell="B8" sqref="B8"/>
    </sheetView>
  </sheetViews>
  <sheetFormatPr defaultColWidth="0" defaultRowHeight="15" zeroHeight="1"/>
  <cols>
    <col min="1" max="1" width="23.7109375" style="626" bestFit="1" customWidth="1"/>
    <col min="2" max="2" width="7.85546875" style="626" customWidth="1"/>
    <col min="3" max="3" width="9.140625" style="626" customWidth="1"/>
    <col min="4" max="4" width="14.42578125" style="626" customWidth="1"/>
    <col min="5" max="6" width="9.140625" style="626" customWidth="1"/>
    <col min="7" max="7" width="14.140625" style="626" customWidth="1"/>
    <col min="8" max="8" width="6.85546875" style="626" customWidth="1"/>
    <col min="9" max="9" width="9.140625" style="626" customWidth="1"/>
    <col min="10" max="10" width="13.7109375" style="626" customWidth="1"/>
    <col min="11" max="12" width="9.140625" style="626" customWidth="1"/>
    <col min="13" max="13" width="13.7109375" style="626" customWidth="1"/>
    <col min="14" max="15" width="9.140625" style="626" customWidth="1"/>
    <col min="16" max="16384" width="9.140625" style="626" hidden="1"/>
  </cols>
  <sheetData>
    <row r="1" spans="1:14">
      <c r="A1" s="1079" t="s">
        <v>1027</v>
      </c>
      <c r="B1" s="1079"/>
    </row>
    <row r="2" spans="1:14">
      <c r="A2" s="627" t="s">
        <v>600</v>
      </c>
      <c r="B2" s="627">
        <f>COUNTIF('Documents Available &amp; Analysis'!E3:E8,"YES")</f>
        <v>0</v>
      </c>
    </row>
    <row r="3" spans="1:14">
      <c r="A3" s="627" t="s">
        <v>237</v>
      </c>
      <c r="B3" s="627">
        <f>COUNTIF('Documents Available &amp; Analysis'!G3:G8,"YES")</f>
        <v>0</v>
      </c>
    </row>
    <row r="4" spans="1:14">
      <c r="A4" s="627" t="s">
        <v>247</v>
      </c>
      <c r="B4" s="627">
        <f>COUNTIF('Documents Available &amp; Analysis'!I3:I8,"YES")</f>
        <v>0</v>
      </c>
    </row>
    <row r="5" spans="1:14">
      <c r="A5" s="627" t="s">
        <v>1028</v>
      </c>
      <c r="B5" s="627">
        <f>COUNTIF('Documents Available &amp; Analysis'!K3:K8,"YES")</f>
        <v>0</v>
      </c>
    </row>
    <row r="6" spans="1:14"/>
    <row r="7" spans="1:14">
      <c r="A7" s="1079" t="s">
        <v>1029</v>
      </c>
      <c r="B7" s="1079"/>
      <c r="D7" s="1079" t="s">
        <v>1031</v>
      </c>
      <c r="E7" s="1079"/>
      <c r="G7" s="1079" t="s">
        <v>1032</v>
      </c>
      <c r="H7" s="1079"/>
      <c r="J7" s="1079" t="s">
        <v>1033</v>
      </c>
      <c r="K7" s="1079"/>
      <c r="M7" s="1079" t="s">
        <v>1034</v>
      </c>
      <c r="N7" s="1079"/>
    </row>
    <row r="8" spans="1:14">
      <c r="A8" s="627" t="s">
        <v>1025</v>
      </c>
      <c r="B8" s="627">
        <f>COUNTIF('Financials_Applicant 1'!B5:H66,"0")</f>
        <v>232</v>
      </c>
      <c r="D8" s="627" t="s">
        <v>1025</v>
      </c>
      <c r="E8" s="627">
        <f>COUNTIF('Financials_Applicant 2'!B5:H66,"0")</f>
        <v>228</v>
      </c>
      <c r="G8" s="627" t="s">
        <v>1025</v>
      </c>
      <c r="H8" s="627">
        <f>COUNTIF('Financials_Applicant 3'!B5:H66,"0")</f>
        <v>228</v>
      </c>
      <c r="J8" s="627" t="s">
        <v>1025</v>
      </c>
      <c r="K8" s="627">
        <f>COUNTIF('Financials_Applicant 4'!B5:H66,"0")</f>
        <v>228</v>
      </c>
      <c r="M8" s="627" t="s">
        <v>1025</v>
      </c>
      <c r="N8" s="627">
        <f>COUNTIF('Financials_Applicant 5'!B5:H66,"0")</f>
        <v>228</v>
      </c>
    </row>
    <row r="9" spans="1:14">
      <c r="A9" s="627" t="s">
        <v>1030</v>
      </c>
      <c r="B9" s="627">
        <f>COUNTIF('Financials_Applicant 1'!B5:H66,"&gt;0")</f>
        <v>4</v>
      </c>
      <c r="D9" s="627" t="s">
        <v>1030</v>
      </c>
      <c r="E9" s="627">
        <f>COUNTIF('Financials_Applicant 2'!B5:H66,"&gt;0")</f>
        <v>4</v>
      </c>
      <c r="G9" s="627" t="s">
        <v>1030</v>
      </c>
      <c r="H9" s="627">
        <f>COUNTIF('Financials_Applicant 3'!B5:H66,"&gt;0")</f>
        <v>4</v>
      </c>
      <c r="J9" s="627" t="s">
        <v>1030</v>
      </c>
      <c r="K9" s="627">
        <f>COUNTIF('Financials_Applicant 4'!B5:H66,"&gt;0")</f>
        <v>4</v>
      </c>
      <c r="M9" s="627" t="s">
        <v>1030</v>
      </c>
      <c r="N9" s="627">
        <f>COUNTIF('Financials_Applicant 5'!B5:H66,"&gt;0")</f>
        <v>4</v>
      </c>
    </row>
    <row r="10" spans="1:14"/>
    <row r="11" spans="1:14">
      <c r="A11" s="1079" t="s">
        <v>927</v>
      </c>
      <c r="B11" s="1079"/>
      <c r="D11" s="1079" t="s">
        <v>1036</v>
      </c>
      <c r="E11" s="1079"/>
      <c r="F11" s="1079"/>
    </row>
    <row r="12" spans="1:14">
      <c r="A12" s="627" t="s">
        <v>1035</v>
      </c>
      <c r="B12" s="627">
        <f>COUNTA(Banking_Analysis!B4:BU4)</f>
        <v>0</v>
      </c>
      <c r="D12" s="1080" t="s">
        <v>1035</v>
      </c>
      <c r="E12" s="1080"/>
      <c r="F12" s="627">
        <f>COUNTA(Banking_Analysis!B28:CS28)</f>
        <v>2</v>
      </c>
    </row>
    <row r="13" spans="1:14">
      <c r="A13" s="627" t="s">
        <v>1025</v>
      </c>
      <c r="B13" s="627">
        <f>COUNTBLANK(Banking_Analysis!B9:BU20)</f>
        <v>864</v>
      </c>
      <c r="D13" s="1080" t="s">
        <v>1025</v>
      </c>
      <c r="E13" s="1080"/>
      <c r="F13" s="627">
        <f>COUNTIF(Banking_Analysis!B31:CS42,"0")</f>
        <v>0</v>
      </c>
    </row>
    <row r="14" spans="1:14">
      <c r="A14" s="627" t="s">
        <v>1030</v>
      </c>
      <c r="B14" s="627">
        <f>COUNTIF(Banking_Analysis!B9:BU20,"&gt;0")</f>
        <v>0</v>
      </c>
      <c r="D14" s="1080" t="s">
        <v>1030</v>
      </c>
      <c r="E14" s="1080"/>
      <c r="F14" s="627">
        <f>COUNTIF(Banking_Analysis!B31:CS42,"&gt;0")</f>
        <v>0</v>
      </c>
    </row>
    <row r="15" spans="1:14"/>
    <row r="16" spans="1:14">
      <c r="A16" s="1079" t="s">
        <v>1006</v>
      </c>
      <c r="B16" s="1079"/>
      <c r="C16" s="1079"/>
    </row>
    <row r="17" spans="1:3">
      <c r="A17" s="1080" t="s">
        <v>1037</v>
      </c>
      <c r="B17" s="1080"/>
      <c r="C17" s="627">
        <f>COUNTA('Obligation &amp; Repayment track'!F5:AA5)</f>
        <v>0</v>
      </c>
    </row>
    <row r="18" spans="1:3">
      <c r="A18" s="1080" t="s">
        <v>1038</v>
      </c>
      <c r="B18" s="1080"/>
      <c r="C18" s="627">
        <f>COUNTIF(LoanTrack[[Column4]:[Column5]],"&gt;0")</f>
        <v>0</v>
      </c>
    </row>
    <row r="19" spans="1:3"/>
    <row r="20" spans="1:3">
      <c r="A20" s="1079" t="s">
        <v>916</v>
      </c>
      <c r="B20" s="1079"/>
    </row>
    <row r="21" spans="1:3">
      <c r="A21" s="627" t="s">
        <v>1039</v>
      </c>
      <c r="B21" s="627">
        <f>COUNTA('Form 26 AS'!B3,'Form 26 AS'!B13,'Form 26 AS'!B23)</f>
        <v>0</v>
      </c>
    </row>
    <row r="22" spans="1:3"/>
    <row r="23" spans="1:3">
      <c r="A23" s="1079" t="s">
        <v>1040</v>
      </c>
      <c r="B23" s="1079"/>
    </row>
    <row r="24" spans="1:3">
      <c r="A24" s="627" t="s">
        <v>1041</v>
      </c>
      <c r="B24" s="627">
        <f>COUNTA('Normal &amp; CGTMSE Eligibility'!B209:B212)</f>
        <v>0</v>
      </c>
    </row>
    <row r="25" spans="1:3"/>
    <row r="26" spans="1:3"/>
  </sheetData>
  <sheetProtection algorithmName="SHA-512" hashValue="ri/Kj9bG4PquOMX6hAlv8/eotFI4P8wVu+wRto/ij1Zk/ZcYbrz5v+b8Ivptg2UmYDdpS00oFyR+ex9swqWttQ==" saltValue="dsNlZBZ0jA1ovpK75b+qUg==" spinCount="100000" sheet="1" objects="1" scenarios="1"/>
  <mergeCells count="16">
    <mergeCell ref="A1:B1"/>
    <mergeCell ref="A7:B7"/>
    <mergeCell ref="A11:B11"/>
    <mergeCell ref="D7:E7"/>
    <mergeCell ref="G7:H7"/>
    <mergeCell ref="M7:N7"/>
    <mergeCell ref="D11:F11"/>
    <mergeCell ref="A16:C16"/>
    <mergeCell ref="A20:B20"/>
    <mergeCell ref="A23:B23"/>
    <mergeCell ref="D12:E12"/>
    <mergeCell ref="D13:E13"/>
    <mergeCell ref="D14:E14"/>
    <mergeCell ref="A17:B17"/>
    <mergeCell ref="A18:B18"/>
    <mergeCell ref="J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2:G26"/>
  <sheetViews>
    <sheetView showGridLines="0" workbookViewId="0">
      <selection activeCell="A2" sqref="A2"/>
    </sheetView>
  </sheetViews>
  <sheetFormatPr defaultColWidth="0" defaultRowHeight="12.75"/>
  <cols>
    <col min="1" max="1" width="5.42578125" style="341" customWidth="1"/>
    <col min="2" max="2" width="29.5703125" style="342" customWidth="1"/>
    <col min="3" max="3" width="15.42578125" style="342" bestFit="1" customWidth="1"/>
    <col min="4" max="4" width="123.140625" style="342" customWidth="1"/>
    <col min="5" max="7" width="9.140625" style="342" customWidth="1"/>
    <col min="8" max="16384" width="9.140625" style="342" hidden="1"/>
  </cols>
  <sheetData>
    <row r="2" spans="1:4">
      <c r="A2" s="343" t="s">
        <v>923</v>
      </c>
      <c r="B2" s="344" t="s">
        <v>986</v>
      </c>
      <c r="C2" s="344" t="s">
        <v>987</v>
      </c>
      <c r="D2" s="344" t="s">
        <v>982</v>
      </c>
    </row>
    <row r="3" spans="1:4">
      <c r="A3" s="345">
        <v>1</v>
      </c>
      <c r="B3" s="346" t="s">
        <v>988</v>
      </c>
      <c r="C3" s="346" t="s">
        <v>983</v>
      </c>
      <c r="D3" s="346" t="s">
        <v>984</v>
      </c>
    </row>
    <row r="4" spans="1:4">
      <c r="A4" s="345">
        <v>2</v>
      </c>
      <c r="B4" s="346" t="s">
        <v>985</v>
      </c>
      <c r="C4" s="346" t="s">
        <v>989</v>
      </c>
      <c r="D4" s="346" t="s">
        <v>990</v>
      </c>
    </row>
    <row r="5" spans="1:4">
      <c r="A5" s="345">
        <v>3</v>
      </c>
      <c r="B5" s="346" t="s">
        <v>561</v>
      </c>
      <c r="C5" s="346" t="s">
        <v>991</v>
      </c>
      <c r="D5" s="346" t="s">
        <v>1018</v>
      </c>
    </row>
    <row r="6" spans="1:4">
      <c r="A6" s="345">
        <v>4</v>
      </c>
      <c r="B6" s="346" t="s">
        <v>868</v>
      </c>
      <c r="C6" s="346" t="s">
        <v>991</v>
      </c>
      <c r="D6" s="346" t="s">
        <v>1018</v>
      </c>
    </row>
    <row r="7" spans="1:4">
      <c r="A7" s="345">
        <v>5</v>
      </c>
      <c r="B7" s="346" t="s">
        <v>867</v>
      </c>
      <c r="C7" s="346" t="s">
        <v>991</v>
      </c>
      <c r="D7" s="346" t="s">
        <v>1018</v>
      </c>
    </row>
    <row r="8" spans="1:4">
      <c r="A8" s="345">
        <v>6</v>
      </c>
      <c r="B8" s="346" t="s">
        <v>992</v>
      </c>
      <c r="C8" s="346" t="s">
        <v>991</v>
      </c>
      <c r="D8" s="346" t="s">
        <v>1018</v>
      </c>
    </row>
    <row r="9" spans="1:4">
      <c r="A9" s="345">
        <v>7</v>
      </c>
      <c r="B9" s="346" t="s">
        <v>993</v>
      </c>
      <c r="C9" s="346" t="s">
        <v>991</v>
      </c>
      <c r="D9" s="346" t="s">
        <v>1019</v>
      </c>
    </row>
    <row r="10" spans="1:4" ht="25.5">
      <c r="A10" s="345">
        <v>8</v>
      </c>
      <c r="B10" s="346" t="s">
        <v>994</v>
      </c>
      <c r="C10" s="346" t="s">
        <v>991</v>
      </c>
      <c r="D10" s="346" t="s">
        <v>995</v>
      </c>
    </row>
    <row r="11" spans="1:4" ht="25.5">
      <c r="A11" s="345">
        <v>9</v>
      </c>
      <c r="B11" s="346" t="s">
        <v>994</v>
      </c>
      <c r="C11" s="346" t="s">
        <v>996</v>
      </c>
      <c r="D11" s="346" t="s">
        <v>997</v>
      </c>
    </row>
    <row r="12" spans="1:4" ht="38.25">
      <c r="A12" s="345">
        <v>10</v>
      </c>
      <c r="B12" s="346" t="s">
        <v>994</v>
      </c>
      <c r="C12" s="346" t="s">
        <v>998</v>
      </c>
      <c r="D12" s="346" t="s">
        <v>997</v>
      </c>
    </row>
    <row r="13" spans="1:4">
      <c r="A13" s="345">
        <v>11</v>
      </c>
      <c r="B13" s="346" t="s">
        <v>999</v>
      </c>
      <c r="C13" s="346" t="s">
        <v>991</v>
      </c>
      <c r="D13" s="346" t="s">
        <v>1000</v>
      </c>
    </row>
    <row r="14" spans="1:4">
      <c r="A14" s="345">
        <v>12</v>
      </c>
      <c r="B14" s="346" t="s">
        <v>1001</v>
      </c>
      <c r="C14" s="346" t="s">
        <v>991</v>
      </c>
      <c r="D14" s="346" t="s">
        <v>1000</v>
      </c>
    </row>
    <row r="15" spans="1:4">
      <c r="A15" s="345">
        <v>13</v>
      </c>
      <c r="B15" s="346" t="s">
        <v>1002</v>
      </c>
      <c r="C15" s="346" t="s">
        <v>991</v>
      </c>
      <c r="D15" s="346" t="s">
        <v>1000</v>
      </c>
    </row>
    <row r="16" spans="1:4">
      <c r="A16" s="345">
        <v>14</v>
      </c>
      <c r="B16" s="346" t="s">
        <v>1003</v>
      </c>
      <c r="C16" s="346" t="s">
        <v>991</v>
      </c>
      <c r="D16" s="346" t="s">
        <v>1000</v>
      </c>
    </row>
    <row r="17" spans="1:4">
      <c r="A17" s="345">
        <v>15</v>
      </c>
      <c r="B17" s="346" t="s">
        <v>1004</v>
      </c>
      <c r="C17" s="346" t="s">
        <v>991</v>
      </c>
      <c r="D17" s="346" t="s">
        <v>1000</v>
      </c>
    </row>
    <row r="18" spans="1:4">
      <c r="A18" s="345">
        <v>16</v>
      </c>
      <c r="B18" s="346" t="s">
        <v>947</v>
      </c>
      <c r="C18" s="346" t="s">
        <v>991</v>
      </c>
      <c r="D18" s="346" t="s">
        <v>1005</v>
      </c>
    </row>
    <row r="19" spans="1:4" ht="25.5">
      <c r="A19" s="345">
        <v>17</v>
      </c>
      <c r="B19" s="346" t="s">
        <v>927</v>
      </c>
      <c r="C19" s="346" t="s">
        <v>1013</v>
      </c>
      <c r="D19" s="346" t="s">
        <v>1014</v>
      </c>
    </row>
    <row r="20" spans="1:4">
      <c r="A20" s="345">
        <v>18</v>
      </c>
      <c r="B20" s="346" t="s">
        <v>1006</v>
      </c>
      <c r="C20" s="346" t="s">
        <v>991</v>
      </c>
      <c r="D20" s="346" t="s">
        <v>1018</v>
      </c>
    </row>
    <row r="21" spans="1:4">
      <c r="A21" s="345">
        <v>19</v>
      </c>
      <c r="B21" s="346" t="s">
        <v>916</v>
      </c>
      <c r="C21" s="346" t="s">
        <v>991</v>
      </c>
      <c r="D21" s="346" t="s">
        <v>1021</v>
      </c>
    </row>
    <row r="22" spans="1:4">
      <c r="A22" s="345">
        <v>20</v>
      </c>
      <c r="B22" s="346" t="s">
        <v>1007</v>
      </c>
      <c r="C22" s="346" t="s">
        <v>991</v>
      </c>
      <c r="D22" s="346" t="s">
        <v>1008</v>
      </c>
    </row>
    <row r="23" spans="1:4">
      <c r="A23" s="345">
        <v>21</v>
      </c>
      <c r="B23" s="346" t="s">
        <v>1007</v>
      </c>
      <c r="C23" s="346" t="s">
        <v>1009</v>
      </c>
      <c r="D23" s="346" t="s">
        <v>1010</v>
      </c>
    </row>
    <row r="24" spans="1:4">
      <c r="A24" s="345">
        <v>22</v>
      </c>
      <c r="B24" s="346" t="s">
        <v>1011</v>
      </c>
      <c r="C24" s="346" t="s">
        <v>991</v>
      </c>
      <c r="D24" s="346" t="s">
        <v>1012</v>
      </c>
    </row>
    <row r="25" spans="1:4">
      <c r="A25" s="345">
        <v>23</v>
      </c>
      <c r="B25" s="346" t="s">
        <v>247</v>
      </c>
      <c r="C25" s="346" t="s">
        <v>991</v>
      </c>
      <c r="D25" s="346" t="s">
        <v>1012</v>
      </c>
    </row>
    <row r="26" spans="1:4">
      <c r="A26" s="345">
        <v>24</v>
      </c>
      <c r="B26" s="346" t="s">
        <v>1016</v>
      </c>
      <c r="C26" s="346" t="s">
        <v>991</v>
      </c>
      <c r="D26" s="346" t="s">
        <v>1012</v>
      </c>
    </row>
  </sheetData>
  <sheetProtection algorithmName="SHA-512" hashValue="4wZTSZ9GIm+5/zQNC1cRXtsQvgGLAT/uqKFDJ+lS+Hp9HGPR9UOqJAzIiPC0hc/MNTTbgw3UPwtbosM8UsmyTQ==" saltValue="NCTs/96OZeavuHZbslmSCg=="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I31"/>
  <sheetViews>
    <sheetView showGridLines="0" zoomScaleNormal="100" workbookViewId="0">
      <selection activeCell="A2" sqref="A2"/>
    </sheetView>
  </sheetViews>
  <sheetFormatPr defaultColWidth="0" defaultRowHeight="14.25" zeroHeight="1"/>
  <cols>
    <col min="1" max="1" width="1.42578125" style="615" customWidth="1"/>
    <col min="2" max="2" width="9.140625" style="615" customWidth="1"/>
    <col min="3" max="3" width="32" style="615" bestFit="1" customWidth="1"/>
    <col min="4" max="4" width="12.85546875" style="615" bestFit="1" customWidth="1"/>
    <col min="5" max="5" width="85.7109375" style="615" customWidth="1"/>
    <col min="6" max="6" width="10.7109375" style="615" customWidth="1"/>
    <col min="7" max="14" width="9.140625" style="615" hidden="1" customWidth="1"/>
    <col min="15" max="16384" width="9.140625" style="615" hidden="1"/>
  </cols>
  <sheetData>
    <row r="1" spans="2:9" ht="9" customHeight="1" thickBot="1"/>
    <row r="2" spans="2:9" ht="15" thickBot="1">
      <c r="B2" s="1083"/>
      <c r="C2" s="1084"/>
      <c r="D2" s="1084"/>
      <c r="E2" s="1085"/>
    </row>
    <row r="3" spans="2:9" ht="15">
      <c r="B3" s="1086" t="s">
        <v>851</v>
      </c>
      <c r="C3" s="1087"/>
      <c r="D3" s="1087"/>
      <c r="E3" s="1088"/>
    </row>
    <row r="4" spans="2:9">
      <c r="B4" s="1089" t="s">
        <v>945</v>
      </c>
      <c r="C4" s="1090"/>
      <c r="D4" s="1090"/>
      <c r="E4" s="1091"/>
    </row>
    <row r="5" spans="2:9" ht="15">
      <c r="B5" s="618" t="s">
        <v>850</v>
      </c>
      <c r="C5" s="1092" t="s">
        <v>848</v>
      </c>
      <c r="D5" s="1092"/>
      <c r="E5" s="619" t="s">
        <v>849</v>
      </c>
    </row>
    <row r="6" spans="2:9">
      <c r="B6" s="617" cm="1">
        <f t="array" ref="B6:B25">_xlfn.SEQUENCE(COUNTA(C6:D25))</f>
        <v>1</v>
      </c>
      <c r="C6" s="1093" t="s">
        <v>935</v>
      </c>
      <c r="D6" s="1093"/>
      <c r="E6" s="620" t="s">
        <v>960</v>
      </c>
    </row>
    <row r="7" spans="2:9">
      <c r="B7" s="616">
        <v>2</v>
      </c>
      <c r="C7" s="1093" t="s">
        <v>971</v>
      </c>
      <c r="D7" s="1094"/>
      <c r="E7" s="620" t="s">
        <v>972</v>
      </c>
    </row>
    <row r="8" spans="2:9">
      <c r="B8" s="616">
        <v>3</v>
      </c>
      <c r="C8" s="1095" t="s">
        <v>868</v>
      </c>
      <c r="D8" s="1095"/>
      <c r="E8" s="621" t="s">
        <v>852</v>
      </c>
    </row>
    <row r="9" spans="2:9">
      <c r="B9" s="616">
        <v>4</v>
      </c>
      <c r="C9" s="1095" t="s">
        <v>867</v>
      </c>
      <c r="D9" s="1095"/>
      <c r="E9" s="621" t="s">
        <v>853</v>
      </c>
    </row>
    <row r="10" spans="2:9">
      <c r="B10" s="616">
        <v>5</v>
      </c>
      <c r="C10" s="1095" t="s">
        <v>869</v>
      </c>
      <c r="D10" s="1095"/>
      <c r="E10" s="621" t="s">
        <v>854</v>
      </c>
    </row>
    <row r="11" spans="2:9">
      <c r="B11" s="616">
        <v>6</v>
      </c>
      <c r="C11" s="1095" t="s">
        <v>870</v>
      </c>
      <c r="D11" s="1095"/>
      <c r="E11" s="621" t="s">
        <v>855</v>
      </c>
    </row>
    <row r="12" spans="2:9">
      <c r="B12" s="616">
        <v>7</v>
      </c>
      <c r="C12" s="1095" t="s">
        <v>871</v>
      </c>
      <c r="D12" s="1095"/>
      <c r="E12" s="621" t="s">
        <v>856</v>
      </c>
    </row>
    <row r="13" spans="2:9" ht="15">
      <c r="B13" s="616">
        <v>8</v>
      </c>
      <c r="C13" s="1095" t="s">
        <v>961</v>
      </c>
      <c r="D13" s="1095"/>
      <c r="E13" s="621" t="s">
        <v>857</v>
      </c>
      <c r="F13" s="1081"/>
      <c r="G13" s="1082"/>
      <c r="H13" s="1082"/>
      <c r="I13" s="1082"/>
    </row>
    <row r="14" spans="2:9">
      <c r="B14" s="616">
        <v>9</v>
      </c>
      <c r="C14" s="1095" t="s">
        <v>962</v>
      </c>
      <c r="D14" s="1095"/>
      <c r="E14" s="621" t="s">
        <v>858</v>
      </c>
    </row>
    <row r="15" spans="2:9">
      <c r="B15" s="616">
        <v>10</v>
      </c>
      <c r="C15" s="1095" t="s">
        <v>963</v>
      </c>
      <c r="D15" s="1095"/>
      <c r="E15" s="621" t="s">
        <v>859</v>
      </c>
    </row>
    <row r="16" spans="2:9">
      <c r="B16" s="616">
        <v>11</v>
      </c>
      <c r="C16" s="1095" t="s">
        <v>964</v>
      </c>
      <c r="D16" s="1095"/>
      <c r="E16" s="621" t="s">
        <v>860</v>
      </c>
    </row>
    <row r="17" spans="2:5">
      <c r="B17" s="616">
        <v>12</v>
      </c>
      <c r="C17" s="1095" t="s">
        <v>1024</v>
      </c>
      <c r="D17" s="1095"/>
      <c r="E17" s="621" t="s">
        <v>860</v>
      </c>
    </row>
    <row r="18" spans="2:5">
      <c r="B18" s="616">
        <v>13</v>
      </c>
      <c r="C18" s="1095" t="s">
        <v>948</v>
      </c>
      <c r="D18" s="1095"/>
      <c r="E18" s="621" t="s">
        <v>861</v>
      </c>
    </row>
    <row r="19" spans="2:5">
      <c r="B19" s="616">
        <v>14</v>
      </c>
      <c r="C19" s="1095" t="s">
        <v>839</v>
      </c>
      <c r="D19" s="1095"/>
      <c r="E19" s="621" t="s">
        <v>862</v>
      </c>
    </row>
    <row r="20" spans="2:5">
      <c r="B20" s="616">
        <v>15</v>
      </c>
      <c r="C20" s="1095" t="s">
        <v>872</v>
      </c>
      <c r="D20" s="1095"/>
      <c r="E20" s="621" t="s">
        <v>863</v>
      </c>
    </row>
    <row r="21" spans="2:5">
      <c r="B21" s="616">
        <v>16</v>
      </c>
      <c r="C21" s="1095" t="s">
        <v>916</v>
      </c>
      <c r="D21" s="1095"/>
      <c r="E21" s="620" t="s">
        <v>917</v>
      </c>
    </row>
    <row r="22" spans="2:5">
      <c r="B22" s="616">
        <v>17</v>
      </c>
      <c r="C22" s="1095" t="s">
        <v>840</v>
      </c>
      <c r="D22" s="1095"/>
      <c r="E22" s="621" t="s">
        <v>864</v>
      </c>
    </row>
    <row r="23" spans="2:5">
      <c r="B23" s="616">
        <v>18</v>
      </c>
      <c r="C23" s="1095" t="s">
        <v>841</v>
      </c>
      <c r="D23" s="1095"/>
      <c r="E23" s="621" t="s">
        <v>865</v>
      </c>
    </row>
    <row r="24" spans="2:5">
      <c r="B24" s="616">
        <v>19</v>
      </c>
      <c r="C24" s="1095" t="s">
        <v>838</v>
      </c>
      <c r="D24" s="1095"/>
      <c r="E24" s="621" t="s">
        <v>866</v>
      </c>
    </row>
    <row r="25" spans="2:5">
      <c r="B25" s="616">
        <v>20</v>
      </c>
      <c r="C25" s="1095" t="s">
        <v>836</v>
      </c>
      <c r="D25" s="1095"/>
      <c r="E25" s="620" t="s">
        <v>965</v>
      </c>
    </row>
    <row r="26" spans="2:5" ht="15" hidden="1" thickBot="1">
      <c r="B26" s="622">
        <v>20</v>
      </c>
      <c r="C26" s="1096" t="s">
        <v>966</v>
      </c>
      <c r="D26" s="1096"/>
      <c r="E26" s="623" t="s">
        <v>563</v>
      </c>
    </row>
    <row r="27" spans="2:5"/>
    <row r="28" spans="2:5"/>
    <row r="29" spans="2:5"/>
    <row r="30" spans="2:5"/>
    <row r="31" spans="2:5"/>
  </sheetData>
  <sheetProtection algorithmName="SHA-512" hashValue="h+zPHPD+j2Zkd2w20EXGeRL9b2QEeY/IuNJ6ujiDTEpLoLZhUgfY09s5S+iUhOlxe6NBtcNgtWehf0YnaLWbbQ==" saltValue="PzI5eol1QtwE0PoKMh1Tpw==" spinCount="100000" sheet="1" objects="1" scenarios="1"/>
  <mergeCells count="26">
    <mergeCell ref="C14:D14"/>
    <mergeCell ref="C15:D15"/>
    <mergeCell ref="C16:D16"/>
    <mergeCell ref="C18:D18"/>
    <mergeCell ref="C25:D25"/>
    <mergeCell ref="C21:D21"/>
    <mergeCell ref="C17:D17"/>
    <mergeCell ref="C26:D26"/>
    <mergeCell ref="C19:D19"/>
    <mergeCell ref="C20:D20"/>
    <mergeCell ref="C22:D22"/>
    <mergeCell ref="C23:D23"/>
    <mergeCell ref="C24:D24"/>
    <mergeCell ref="F13:I13"/>
    <mergeCell ref="B2:E2"/>
    <mergeCell ref="B3:E3"/>
    <mergeCell ref="B4:E4"/>
    <mergeCell ref="C5:D5"/>
    <mergeCell ref="C7:D7"/>
    <mergeCell ref="C8:D8"/>
    <mergeCell ref="C9:D9"/>
    <mergeCell ref="C10:D10"/>
    <mergeCell ref="C11:D11"/>
    <mergeCell ref="C12:D12"/>
    <mergeCell ref="C13:D13"/>
    <mergeCell ref="C6:D6"/>
  </mergeCells>
  <hyperlinks>
    <hyperlink ref="C7:D7" location="'Business Profile'!A1" display="Business profile " xr:uid="{00000000-0004-0000-0100-000000000000}"/>
    <hyperlink ref="C8:D8" location="'ITR Verification'!A1" display="ITR Verification" xr:uid="{00000000-0004-0000-0100-000001000000}"/>
    <hyperlink ref="C9:D9" location="'ROC Verification'!A1" display="ROC Verification" xr:uid="{00000000-0004-0000-0100-000002000000}"/>
    <hyperlink ref="C10:D10" location="'KYC details &amp; Verification'!A1" display="KYC Details &amp; Verification sheet" xr:uid="{00000000-0004-0000-0100-000003000000}"/>
    <hyperlink ref="C11:D11" location="'GST Input Sheet'!A1" display="GST Input Sheet" xr:uid="{00000000-0004-0000-0100-000004000000}"/>
    <hyperlink ref="C12:D12" location="'Input-Loan Product and details'!A1" display="Input-Loan product &amp; Customer details" xr:uid="{00000000-0004-0000-0100-000005000000}"/>
    <hyperlink ref="C13:D13" location="'Financials_Applicant 1'!A1" display="Financials  Applicatant 1" xr:uid="{00000000-0004-0000-0100-000006000000}"/>
    <hyperlink ref="C14:D14" location="'Financials_Applicant 2'!A1" display="Financials  Applicatant 2" xr:uid="{00000000-0004-0000-0100-000007000000}"/>
    <hyperlink ref="C15:D15" location="'Financials_Applicant 3'!A1" display="Financials  Applicatant 3" xr:uid="{00000000-0004-0000-0100-000008000000}"/>
    <hyperlink ref="C16:D16" location="'Financials_Applicant 4'!A1" display="Financials  Applicatant 4" xr:uid="{00000000-0004-0000-0100-000009000000}"/>
    <hyperlink ref="C18:D18" location="'Financials - combined'!A1" display="Financials Combined" xr:uid="{00000000-0004-0000-0100-00000A000000}"/>
    <hyperlink ref="C19:D19" location="Banking_Analysis!A1" display="Banking Analysis Sheet" xr:uid="{00000000-0004-0000-0100-00000B000000}"/>
    <hyperlink ref="C20:D20" location="'Obligation &amp; Repayment track'!A1" display="Obligation sheet &amp; Repayment track sheet" xr:uid="{00000000-0004-0000-0100-00000C000000}"/>
    <hyperlink ref="C22:D22" location="'Normal &amp; CGTMSE Eligibility'!A1" display="Normal &amp; CGTMSE Eligibility Sheet" xr:uid="{00000000-0004-0000-0100-00000D000000}"/>
    <hyperlink ref="C23:D23" location="Banking_Product!A1" display="Banking Product Sheet" xr:uid="{00000000-0004-0000-0100-00000E000000}"/>
    <hyperlink ref="C24:D24" location="'GST Sheet'!A1" display="GST Sheet" xr:uid="{00000000-0004-0000-0100-00000F000000}"/>
    <hyperlink ref="C25:D25" location="Output!A1" display="Output Sheet" xr:uid="{00000000-0004-0000-0100-000010000000}"/>
    <hyperlink ref="C26:D26" location="'CGTMSE Scorecard'!A1" display="CGTMSE ScoreCard Sheet" xr:uid="{00000000-0004-0000-0100-000011000000}"/>
    <hyperlink ref="C21:D21" location="'Form 26 AS'!A1" display="Form 26 AS" xr:uid="{00000000-0004-0000-0100-000012000000}"/>
    <hyperlink ref="C6:D6" location="'Documents Available &amp; Analysis'!A1" display="Documents Availability &amp; Analysis Done" xr:uid="{00000000-0004-0000-0100-000013000000}"/>
    <hyperlink ref="C17:D17" location="'Financials_Applicant 5'!A1" display="Financials  Applicant 5 - SENP" xr:uid="{5F01E1E3-064F-48DA-AC59-109A4F19A2B1}"/>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1"/>
  <dimension ref="A1:M30"/>
  <sheetViews>
    <sheetView showGridLines="0" zoomScale="85" zoomScaleNormal="85" workbookViewId="0"/>
  </sheetViews>
  <sheetFormatPr defaultColWidth="0" defaultRowHeight="14.25" zeroHeight="1"/>
  <cols>
    <col min="1" max="1" width="1" style="314" customWidth="1"/>
    <col min="2" max="2" width="26.28515625" style="314" customWidth="1"/>
    <col min="3" max="3" width="22.85546875" style="314" customWidth="1"/>
    <col min="4" max="4" width="40" style="314" customWidth="1"/>
    <col min="5" max="5" width="24.140625" style="314" bestFit="1" customWidth="1"/>
    <col min="6" max="6" width="37.7109375" style="314" bestFit="1" customWidth="1"/>
    <col min="7" max="7" width="21.85546875" style="314" bestFit="1" customWidth="1"/>
    <col min="8" max="8" width="20.7109375" style="314" bestFit="1" customWidth="1"/>
    <col min="9" max="12" width="20.7109375" style="374" customWidth="1"/>
    <col min="13" max="13" width="5.7109375" style="314" customWidth="1"/>
    <col min="14" max="16384" width="9.140625" style="314" hidden="1"/>
  </cols>
  <sheetData>
    <row r="1" spans="2:12">
      <c r="B1" s="594" t="s">
        <v>842</v>
      </c>
    </row>
    <row r="2" spans="2:12" ht="15">
      <c r="B2" s="612" t="s">
        <v>946</v>
      </c>
      <c r="C2" s="612" t="s">
        <v>949</v>
      </c>
      <c r="D2" s="612" t="s">
        <v>620</v>
      </c>
      <c r="E2" s="612" t="s">
        <v>925</v>
      </c>
      <c r="F2" s="612" t="s">
        <v>967</v>
      </c>
      <c r="G2" s="612" t="s">
        <v>926</v>
      </c>
      <c r="H2" s="612" t="s">
        <v>927</v>
      </c>
      <c r="I2" s="613" t="s">
        <v>978</v>
      </c>
      <c r="J2" s="613" t="s">
        <v>979</v>
      </c>
      <c r="K2" s="613" t="s">
        <v>950</v>
      </c>
      <c r="L2" s="613" t="s">
        <v>951</v>
      </c>
    </row>
    <row r="3" spans="2:12">
      <c r="B3" s="614" t="s">
        <v>928</v>
      </c>
      <c r="C3" s="611"/>
      <c r="D3" s="392">
        <f>+C3</f>
        <v>0</v>
      </c>
      <c r="E3" s="611"/>
      <c r="F3" s="611">
        <f>+E3</f>
        <v>0</v>
      </c>
      <c r="G3" s="611"/>
      <c r="H3" s="611">
        <f>+G3</f>
        <v>0</v>
      </c>
      <c r="I3" s="611"/>
      <c r="J3" s="611">
        <f>+I3</f>
        <v>0</v>
      </c>
      <c r="K3" s="611"/>
      <c r="L3" s="611">
        <f>+K3</f>
        <v>0</v>
      </c>
    </row>
    <row r="4" spans="2:12">
      <c r="B4" s="614" t="s">
        <v>929</v>
      </c>
      <c r="C4" s="611"/>
      <c r="D4" s="392">
        <f>+C4</f>
        <v>0</v>
      </c>
      <c r="E4" s="611"/>
      <c r="F4" s="611">
        <f>+E4</f>
        <v>0</v>
      </c>
      <c r="G4" s="611"/>
      <c r="H4" s="611">
        <f>+G4</f>
        <v>0</v>
      </c>
      <c r="I4" s="611"/>
      <c r="J4" s="611">
        <f>+I4</f>
        <v>0</v>
      </c>
      <c r="K4" s="611"/>
      <c r="L4" s="611">
        <f>+K4</f>
        <v>0</v>
      </c>
    </row>
    <row r="5" spans="2:12">
      <c r="B5" s="614" t="s">
        <v>930</v>
      </c>
      <c r="C5" s="611"/>
      <c r="D5" s="392"/>
      <c r="E5" s="611"/>
      <c r="F5" s="611"/>
      <c r="G5" s="611"/>
      <c r="H5" s="611"/>
      <c r="I5" s="611"/>
      <c r="J5" s="611"/>
      <c r="K5" s="611"/>
      <c r="L5" s="611"/>
    </row>
    <row r="6" spans="2:12">
      <c r="B6" s="614" t="s">
        <v>931</v>
      </c>
      <c r="C6" s="611"/>
      <c r="D6" s="392"/>
      <c r="E6" s="611"/>
      <c r="F6" s="611"/>
      <c r="G6" s="611"/>
      <c r="H6" s="611"/>
      <c r="I6" s="611"/>
      <c r="J6" s="611"/>
      <c r="K6" s="611"/>
      <c r="L6" s="611"/>
    </row>
    <row r="7" spans="2:12">
      <c r="B7" s="614" t="s">
        <v>932</v>
      </c>
      <c r="C7" s="611"/>
      <c r="D7" s="392"/>
      <c r="E7" s="611"/>
      <c r="F7" s="611"/>
      <c r="G7" s="611"/>
      <c r="H7" s="611"/>
      <c r="I7" s="611"/>
      <c r="J7" s="611"/>
      <c r="K7" s="611"/>
      <c r="L7" s="611"/>
    </row>
    <row r="8" spans="2:12">
      <c r="B8" s="614" t="s">
        <v>933</v>
      </c>
      <c r="C8" s="611"/>
      <c r="D8" s="392"/>
      <c r="E8" s="611"/>
      <c r="F8" s="611"/>
      <c r="G8" s="611"/>
      <c r="H8" s="611"/>
      <c r="I8" s="611"/>
      <c r="J8" s="611"/>
      <c r="K8" s="611"/>
      <c r="L8" s="611"/>
    </row>
    <row r="9" spans="2:12">
      <c r="B9" s="628"/>
      <c r="C9" s="374"/>
      <c r="E9" s="374"/>
      <c r="F9" s="374"/>
      <c r="G9" s="374"/>
      <c r="H9" s="374"/>
    </row>
    <row r="10" spans="2:12" ht="15">
      <c r="B10" s="808" t="s">
        <v>1046</v>
      </c>
      <c r="C10" s="809"/>
      <c r="D10" s="810"/>
      <c r="E10" s="809"/>
      <c r="F10" s="809"/>
      <c r="G10" s="809"/>
      <c r="H10" s="809"/>
      <c r="I10" s="809"/>
      <c r="J10" s="809"/>
    </row>
    <row r="11" spans="2:12">
      <c r="B11" s="1097" t="s">
        <v>1053</v>
      </c>
      <c r="C11" s="1097"/>
      <c r="D11" s="1097"/>
      <c r="E11" s="1097"/>
      <c r="F11" s="1097"/>
      <c r="G11" s="1097"/>
      <c r="H11" s="1097"/>
      <c r="I11" s="1097"/>
      <c r="J11" s="809"/>
    </row>
    <row r="12" spans="2:12">
      <c r="B12" s="1097" t="s">
        <v>1047</v>
      </c>
      <c r="C12" s="1097"/>
      <c r="D12" s="1097"/>
      <c r="E12" s="1097"/>
      <c r="F12" s="1097"/>
      <c r="G12" s="1097"/>
      <c r="H12" s="1097"/>
      <c r="I12" s="1097"/>
      <c r="J12" s="809"/>
    </row>
    <row r="13" spans="2:12">
      <c r="B13" s="1097" t="s">
        <v>1048</v>
      </c>
      <c r="C13" s="1097"/>
      <c r="D13" s="1097"/>
      <c r="E13" s="1097"/>
      <c r="F13" s="1097"/>
      <c r="G13" s="1097"/>
      <c r="H13" s="1097"/>
      <c r="I13" s="1097"/>
      <c r="J13" s="809"/>
    </row>
    <row r="14" spans="2:12">
      <c r="B14" s="1097" t="s">
        <v>1049</v>
      </c>
      <c r="C14" s="1097"/>
      <c r="D14" s="1097"/>
      <c r="E14" s="1097"/>
      <c r="F14" s="1097"/>
      <c r="G14" s="1097"/>
      <c r="H14" s="1097"/>
      <c r="I14" s="1097"/>
      <c r="J14" s="809"/>
    </row>
    <row r="15" spans="2:12">
      <c r="B15" s="1097" t="s">
        <v>1050</v>
      </c>
      <c r="C15" s="1097"/>
      <c r="D15" s="1097"/>
      <c r="E15" s="1097"/>
      <c r="F15" s="1097"/>
      <c r="G15" s="1097"/>
      <c r="H15" s="1097"/>
      <c r="I15" s="1097"/>
      <c r="J15" s="809"/>
    </row>
    <row r="16" spans="2:12">
      <c r="B16" s="1097" t="s">
        <v>1051</v>
      </c>
      <c r="C16" s="1097"/>
      <c r="D16" s="1097"/>
      <c r="E16" s="1097"/>
      <c r="F16" s="1097"/>
      <c r="G16" s="1097"/>
      <c r="H16" s="1097"/>
      <c r="I16" s="1097"/>
      <c r="J16" s="809"/>
    </row>
    <row r="17" spans="2:12">
      <c r="B17" s="1097" t="s">
        <v>1052</v>
      </c>
      <c r="C17" s="1097"/>
      <c r="D17" s="1097"/>
      <c r="E17" s="1097"/>
      <c r="F17" s="1097"/>
      <c r="G17" s="1097"/>
      <c r="H17" s="1097"/>
      <c r="I17" s="1097"/>
      <c r="J17" s="809"/>
    </row>
    <row r="18" spans="2:12">
      <c r="B18" s="1098"/>
      <c r="C18" s="1098"/>
      <c r="D18" s="1098"/>
      <c r="E18" s="1098"/>
      <c r="F18" s="1098"/>
      <c r="G18" s="1098"/>
      <c r="H18" s="1098"/>
      <c r="I18" s="1098"/>
    </row>
    <row r="19" spans="2:12">
      <c r="B19" s="1098"/>
      <c r="C19" s="1098"/>
      <c r="D19" s="1098"/>
      <c r="E19" s="1098"/>
      <c r="F19" s="1098"/>
      <c r="G19" s="1098"/>
      <c r="H19" s="1098"/>
      <c r="I19" s="1098"/>
    </row>
    <row r="20" spans="2:12">
      <c r="B20" s="1099"/>
      <c r="C20" s="1099"/>
      <c r="D20" s="1099"/>
      <c r="E20" s="1099"/>
      <c r="F20" s="1099"/>
      <c r="G20" s="1099"/>
      <c r="H20" s="1099"/>
      <c r="I20" s="1099"/>
    </row>
    <row r="21" spans="2:12">
      <c r="B21" s="628"/>
      <c r="C21" s="374"/>
      <c r="E21" s="374"/>
      <c r="F21" s="374"/>
      <c r="G21" s="374"/>
      <c r="H21" s="374"/>
    </row>
    <row r="22" spans="2:12">
      <c r="B22" s="628"/>
      <c r="C22" s="374"/>
      <c r="E22" s="374"/>
      <c r="F22" s="374"/>
      <c r="G22" s="374"/>
      <c r="H22" s="374"/>
    </row>
    <row r="23" spans="2:12">
      <c r="B23" s="628"/>
      <c r="C23" s="374"/>
      <c r="E23" s="374"/>
      <c r="F23" s="374"/>
      <c r="G23" s="374"/>
      <c r="H23" s="374"/>
    </row>
    <row r="24" spans="2:12">
      <c r="B24" s="628"/>
      <c r="C24" s="374"/>
      <c r="E24" s="374"/>
      <c r="F24" s="374"/>
      <c r="G24" s="374"/>
      <c r="H24" s="374"/>
    </row>
    <row r="25" spans="2:12">
      <c r="B25" s="628"/>
      <c r="C25" s="374"/>
      <c r="E25" s="374"/>
      <c r="F25" s="374"/>
      <c r="G25" s="374"/>
      <c r="H25" s="374"/>
    </row>
    <row r="26" spans="2:12">
      <c r="B26" s="628"/>
      <c r="C26" s="374"/>
      <c r="E26" s="374"/>
      <c r="F26" s="374"/>
      <c r="G26" s="374"/>
      <c r="H26" s="374"/>
    </row>
    <row r="27" spans="2:12">
      <c r="B27" s="628"/>
      <c r="C27" s="374"/>
      <c r="E27" s="374"/>
      <c r="F27" s="374"/>
      <c r="G27" s="374"/>
      <c r="H27" s="374"/>
    </row>
    <row r="28" spans="2:12">
      <c r="B28" s="628"/>
      <c r="C28" s="374"/>
      <c r="E28" s="374"/>
      <c r="F28" s="374"/>
      <c r="G28" s="374"/>
      <c r="H28" s="374"/>
    </row>
    <row r="29" spans="2:12">
      <c r="B29" s="628"/>
      <c r="C29" s="374"/>
      <c r="D29" s="374"/>
      <c r="E29" s="374"/>
      <c r="F29" s="374"/>
      <c r="G29" s="374"/>
      <c r="H29" s="374"/>
      <c r="J29" s="629"/>
    </row>
    <row r="30" spans="2:12">
      <c r="B30" s="628"/>
      <c r="C30" s="374"/>
      <c r="D30" s="374"/>
      <c r="E30" s="374"/>
      <c r="F30" s="374"/>
      <c r="G30" s="374"/>
      <c r="H30" s="374"/>
      <c r="J30" s="629"/>
      <c r="L30" s="630"/>
    </row>
  </sheetData>
  <mergeCells count="10">
    <mergeCell ref="B17:I17"/>
    <mergeCell ref="B18:I18"/>
    <mergeCell ref="B19:I19"/>
    <mergeCell ref="B20:I20"/>
    <mergeCell ref="B11:I11"/>
    <mergeCell ref="B12:I12"/>
    <mergeCell ref="B13:I13"/>
    <mergeCell ref="B14:I14"/>
    <mergeCell ref="B15:I15"/>
    <mergeCell ref="B16:I16"/>
  </mergeCells>
  <hyperlinks>
    <hyperlink ref="B1" location="'Sheet Index'!A2" display="Table of Content" xr:uid="{00000000-0004-0000-0200-000000000000}"/>
  </hyperlink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T87"/>
  <sheetViews>
    <sheetView workbookViewId="0">
      <selection activeCell="M11" sqref="M11"/>
    </sheetView>
  </sheetViews>
  <sheetFormatPr defaultColWidth="0" defaultRowHeight="14.25" zeroHeight="1" outlineLevelRow="2"/>
  <cols>
    <col min="1" max="1" width="3" style="568" customWidth="1"/>
    <col min="2" max="2" width="3.85546875" style="568" customWidth="1"/>
    <col min="3" max="3" width="25.85546875" style="568" customWidth="1"/>
    <col min="4" max="9" width="13.28515625" style="568" customWidth="1"/>
    <col min="10" max="10" width="11.5703125" style="568" customWidth="1"/>
    <col min="11" max="11" width="12.140625" style="568" customWidth="1"/>
    <col min="12" max="20" width="9.140625" style="568" customWidth="1"/>
    <col min="21" max="16384" width="9.140625" style="568" hidden="1"/>
  </cols>
  <sheetData>
    <row r="1" spans="1:10" ht="15" thickBot="1">
      <c r="B1" s="569"/>
      <c r="C1" s="569"/>
      <c r="D1" s="569"/>
      <c r="E1" s="569"/>
      <c r="F1" s="569"/>
      <c r="G1" s="570"/>
      <c r="H1" s="570"/>
      <c r="I1" s="570"/>
    </row>
    <row r="2" spans="1:10" ht="21.75" customHeight="1" thickBot="1">
      <c r="A2" s="571"/>
      <c r="B2" s="1100" t="s">
        <v>561</v>
      </c>
      <c r="C2" s="1101"/>
      <c r="D2" s="1101"/>
      <c r="E2" s="1101"/>
      <c r="F2" s="1101"/>
      <c r="G2" s="1101"/>
      <c r="H2" s="1101"/>
      <c r="I2" s="1102"/>
      <c r="J2" s="594" t="s">
        <v>842</v>
      </c>
    </row>
    <row r="3" spans="1:10" ht="15.75" customHeight="1">
      <c r="A3" s="571"/>
      <c r="B3" s="1103" t="s">
        <v>601</v>
      </c>
      <c r="C3" s="1104"/>
      <c r="D3" s="1105"/>
      <c r="E3" s="1105"/>
      <c r="F3" s="1106" t="s">
        <v>1022</v>
      </c>
      <c r="G3" s="1107"/>
      <c r="H3" s="1105"/>
      <c r="I3" s="1108"/>
      <c r="J3" s="572"/>
    </row>
    <row r="4" spans="1:10">
      <c r="A4" s="571"/>
      <c r="B4" s="1109" t="s">
        <v>602</v>
      </c>
      <c r="C4" s="1110"/>
      <c r="D4" s="1111"/>
      <c r="E4" s="1111"/>
      <c r="F4" s="1111"/>
      <c r="G4" s="1111"/>
      <c r="H4" s="1111"/>
      <c r="I4" s="1112"/>
      <c r="J4" s="573"/>
    </row>
    <row r="5" spans="1:10" outlineLevel="1">
      <c r="A5" s="571"/>
      <c r="B5" s="1109" t="s">
        <v>603</v>
      </c>
      <c r="C5" s="1110"/>
      <c r="D5" s="1111"/>
      <c r="E5" s="1111"/>
      <c r="F5" s="1111"/>
      <c r="G5" s="1111"/>
      <c r="H5" s="1111"/>
      <c r="I5" s="1112"/>
      <c r="J5" s="573"/>
    </row>
    <row r="6" spans="1:10" outlineLevel="1">
      <c r="A6" s="571"/>
      <c r="B6" s="1109" t="s">
        <v>604</v>
      </c>
      <c r="C6" s="1110"/>
      <c r="D6" s="1111"/>
      <c r="E6" s="1111"/>
      <c r="F6" s="1111"/>
      <c r="G6" s="1111"/>
      <c r="H6" s="1111"/>
      <c r="I6" s="1112"/>
      <c r="J6" s="573"/>
    </row>
    <row r="7" spans="1:10" outlineLevel="1">
      <c r="A7" s="571"/>
      <c r="B7" s="1109" t="s">
        <v>605</v>
      </c>
      <c r="C7" s="1110"/>
      <c r="D7" s="1111"/>
      <c r="E7" s="1111"/>
      <c r="F7" s="1114" t="s">
        <v>606</v>
      </c>
      <c r="G7" s="1115"/>
      <c r="H7" s="1121"/>
      <c r="I7" s="1122"/>
      <c r="J7" s="573"/>
    </row>
    <row r="8" spans="1:10" outlineLevel="1">
      <c r="A8" s="571"/>
      <c r="B8" s="1109" t="s">
        <v>607</v>
      </c>
      <c r="C8" s="1110"/>
      <c r="D8" s="1113">
        <f>GST!E3</f>
        <v>0</v>
      </c>
      <c r="E8" s="1113"/>
      <c r="F8" s="1114" t="s">
        <v>608</v>
      </c>
      <c r="G8" s="1115"/>
      <c r="H8" s="1116">
        <f>GST!E8</f>
        <v>0</v>
      </c>
      <c r="I8" s="1117"/>
      <c r="J8" s="573"/>
    </row>
    <row r="9" spans="1:10">
      <c r="A9" s="571"/>
      <c r="B9" s="1109" t="s">
        <v>609</v>
      </c>
      <c r="C9" s="1110"/>
      <c r="D9" s="1118"/>
      <c r="E9" s="1118"/>
      <c r="F9" s="1114" t="s">
        <v>610</v>
      </c>
      <c r="G9" s="1115"/>
      <c r="H9" s="1119" t="str">
        <f ca="1">IF(D9&lt;&gt;"",DATEDIF(D9,TODAY(),"Y")&amp;" Years","")</f>
        <v/>
      </c>
      <c r="I9" s="1120"/>
      <c r="J9" s="573"/>
    </row>
    <row r="10" spans="1:10" ht="14.25" customHeight="1">
      <c r="A10" s="571"/>
      <c r="B10" s="1109" t="s">
        <v>611</v>
      </c>
      <c r="C10" s="1110"/>
      <c r="D10" s="1127"/>
      <c r="E10" s="1128"/>
      <c r="F10" s="1114" t="s">
        <v>612</v>
      </c>
      <c r="G10" s="1115"/>
      <c r="H10" s="1129"/>
      <c r="I10" s="1130"/>
      <c r="J10" s="573"/>
    </row>
    <row r="11" spans="1:10" outlineLevel="1">
      <c r="A11" s="571"/>
      <c r="B11" s="1109" t="s">
        <v>613</v>
      </c>
      <c r="C11" s="1110"/>
      <c r="D11" s="1131">
        <f>ROC!E3</f>
        <v>0</v>
      </c>
      <c r="E11" s="1131"/>
      <c r="F11" s="1114" t="s">
        <v>608</v>
      </c>
      <c r="G11" s="1115"/>
      <c r="H11" s="1131">
        <f>ROC!E22</f>
        <v>0</v>
      </c>
      <c r="I11" s="1132"/>
      <c r="J11" s="573"/>
    </row>
    <row r="12" spans="1:10" outlineLevel="1">
      <c r="A12" s="571"/>
      <c r="B12" s="1109" t="s">
        <v>614</v>
      </c>
      <c r="C12" s="1110"/>
      <c r="D12" s="1123">
        <f>ROC!E10</f>
        <v>0</v>
      </c>
      <c r="E12" s="1123"/>
      <c r="F12" s="1114" t="s">
        <v>615</v>
      </c>
      <c r="G12" s="1115"/>
      <c r="H12" s="1123">
        <f>ROC!E11</f>
        <v>0</v>
      </c>
      <c r="I12" s="1124"/>
      <c r="J12" s="573"/>
    </row>
    <row r="13" spans="1:10" ht="31.5" customHeight="1">
      <c r="A13" s="571"/>
      <c r="B13" s="1109" t="s">
        <v>616</v>
      </c>
      <c r="C13" s="1110"/>
      <c r="D13" s="1125">
        <f>+GST!E10</f>
        <v>0</v>
      </c>
      <c r="E13" s="1125"/>
      <c r="F13" s="1125"/>
      <c r="G13" s="1125"/>
      <c r="H13" s="1125"/>
      <c r="I13" s="1126"/>
      <c r="J13" s="573"/>
    </row>
    <row r="14" spans="1:10" ht="15" thickBot="1">
      <c r="A14" s="571"/>
      <c r="B14" s="1142" t="str">
        <f>"Total Revenue - "&amp;YEAR('Financials_Applicant 1'!B3)</f>
        <v>Total Revenue - 2021</v>
      </c>
      <c r="C14" s="1143"/>
      <c r="D14" s="1144">
        <f>SUM('Financials - combined'!B5:B6)*100000</f>
        <v>0</v>
      </c>
      <c r="E14" s="1144"/>
      <c r="F14" s="1145" t="str">
        <f>"Net Profit - "&amp;YEAR('Financials_Applicant 1'!B3)</f>
        <v>Net Profit - 2021</v>
      </c>
      <c r="G14" s="1146"/>
      <c r="H14" s="1144">
        <f>'Financials - combined'!B25*100000</f>
        <v>0</v>
      </c>
      <c r="I14" s="1147"/>
      <c r="J14" s="573"/>
    </row>
    <row r="15" spans="1:10" ht="21" customHeight="1" outlineLevel="1" thickBot="1">
      <c r="A15" s="571"/>
      <c r="B15" s="1148" t="s">
        <v>617</v>
      </c>
      <c r="C15" s="1149"/>
      <c r="D15" s="1149"/>
      <c r="E15" s="1149"/>
      <c r="F15" s="1149"/>
      <c r="G15" s="1149"/>
      <c r="H15" s="1149"/>
      <c r="I15" s="1150"/>
      <c r="J15" s="573"/>
    </row>
    <row r="16" spans="1:10" ht="15" outlineLevel="1">
      <c r="A16" s="571"/>
      <c r="B16" s="1151" t="s">
        <v>618</v>
      </c>
      <c r="C16" s="1152"/>
      <c r="D16" s="1152"/>
      <c r="E16" s="1152"/>
      <c r="F16" s="1152"/>
      <c r="G16" s="1152"/>
      <c r="H16" s="1152"/>
      <c r="I16" s="1153"/>
      <c r="J16" s="573"/>
    </row>
    <row r="17" spans="1:10" ht="15" hidden="1" outlineLevel="2">
      <c r="A17" s="571"/>
      <c r="B17" s="1133" t="s">
        <v>619</v>
      </c>
      <c r="C17" s="1135" t="s">
        <v>620</v>
      </c>
      <c r="D17" s="1137">
        <v>43921</v>
      </c>
      <c r="E17" s="1138"/>
      <c r="F17" s="1137">
        <v>43555</v>
      </c>
      <c r="G17" s="1138"/>
      <c r="H17" s="1137">
        <v>43190</v>
      </c>
      <c r="I17" s="1139"/>
      <c r="J17" s="573"/>
    </row>
    <row r="18" spans="1:10" hidden="1" outlineLevel="2">
      <c r="A18" s="571"/>
      <c r="B18" s="1134"/>
      <c r="C18" s="1136"/>
      <c r="D18" s="595" t="s">
        <v>621</v>
      </c>
      <c r="E18" s="595" t="s">
        <v>622</v>
      </c>
      <c r="F18" s="595" t="s">
        <v>621</v>
      </c>
      <c r="G18" s="595" t="s">
        <v>622</v>
      </c>
      <c r="H18" s="595" t="s">
        <v>621</v>
      </c>
      <c r="I18" s="596" t="s">
        <v>622</v>
      </c>
      <c r="J18" s="573"/>
    </row>
    <row r="19" spans="1:10" ht="18" hidden="1" customHeight="1" outlineLevel="2">
      <c r="A19" s="571"/>
      <c r="B19" s="597">
        <v>1</v>
      </c>
      <c r="C19" s="574"/>
      <c r="D19" s="575"/>
      <c r="E19" s="576"/>
      <c r="F19" s="575"/>
      <c r="G19" s="576"/>
      <c r="H19" s="575"/>
      <c r="I19" s="577"/>
      <c r="J19" s="573"/>
    </row>
    <row r="20" spans="1:10" ht="14.25" hidden="1" customHeight="1" outlineLevel="2">
      <c r="A20" s="571"/>
      <c r="B20" s="597">
        <v>2</v>
      </c>
      <c r="C20" s="574"/>
      <c r="D20" s="575"/>
      <c r="E20" s="576"/>
      <c r="F20" s="575"/>
      <c r="G20" s="576"/>
      <c r="H20" s="575"/>
      <c r="I20" s="577"/>
      <c r="J20" s="573"/>
    </row>
    <row r="21" spans="1:10" ht="14.25" hidden="1" customHeight="1" outlineLevel="2">
      <c r="A21" s="571"/>
      <c r="B21" s="597">
        <v>3</v>
      </c>
      <c r="C21" s="574"/>
      <c r="D21" s="575"/>
      <c r="E21" s="576"/>
      <c r="F21" s="575"/>
      <c r="G21" s="576"/>
      <c r="H21" s="575"/>
      <c r="I21" s="577"/>
      <c r="J21" s="573"/>
    </row>
    <row r="22" spans="1:10" ht="14.25" hidden="1" customHeight="1" outlineLevel="2">
      <c r="A22" s="571"/>
      <c r="B22" s="597">
        <v>4</v>
      </c>
      <c r="C22" s="574"/>
      <c r="D22" s="575"/>
      <c r="E22" s="576"/>
      <c r="F22" s="575"/>
      <c r="G22" s="576"/>
      <c r="H22" s="575"/>
      <c r="I22" s="577"/>
      <c r="J22" s="573"/>
    </row>
    <row r="23" spans="1:10" ht="14.25" hidden="1" customHeight="1" outlineLevel="2">
      <c r="A23" s="571"/>
      <c r="B23" s="597">
        <v>5</v>
      </c>
      <c r="C23" s="574"/>
      <c r="D23" s="575"/>
      <c r="E23" s="576"/>
      <c r="F23" s="575"/>
      <c r="G23" s="576"/>
      <c r="H23" s="575"/>
      <c r="I23" s="577"/>
      <c r="J23" s="573"/>
    </row>
    <row r="24" spans="1:10" ht="14.25" hidden="1" customHeight="1" outlineLevel="2">
      <c r="A24" s="571"/>
      <c r="B24" s="597">
        <v>6</v>
      </c>
      <c r="C24" s="574"/>
      <c r="D24" s="578"/>
      <c r="E24" s="576"/>
      <c r="F24" s="578"/>
      <c r="G24" s="576"/>
      <c r="H24" s="578"/>
      <c r="I24" s="601" t="str">
        <f t="shared" ref="I24" si="0">IFERROR(H24/$H$25,"")</f>
        <v/>
      </c>
      <c r="J24" s="573"/>
    </row>
    <row r="25" spans="1:10" ht="14.25" hidden="1" customHeight="1" outlineLevel="2">
      <c r="A25" s="571"/>
      <c r="B25" s="1140" t="s">
        <v>40</v>
      </c>
      <c r="C25" s="1141"/>
      <c r="D25" s="602">
        <f t="shared" ref="D25:I25" si="1">SUM(D19:D24)</f>
        <v>0</v>
      </c>
      <c r="E25" s="603">
        <f t="shared" si="1"/>
        <v>0</v>
      </c>
      <c r="F25" s="602">
        <f t="shared" si="1"/>
        <v>0</v>
      </c>
      <c r="G25" s="603">
        <f t="shared" si="1"/>
        <v>0</v>
      </c>
      <c r="H25" s="602">
        <f t="shared" si="1"/>
        <v>0</v>
      </c>
      <c r="I25" s="604">
        <f t="shared" si="1"/>
        <v>0</v>
      </c>
      <c r="J25" s="573"/>
    </row>
    <row r="26" spans="1:10" ht="15" outlineLevel="1" collapsed="1">
      <c r="A26" s="571"/>
      <c r="B26" s="1154" t="s">
        <v>624</v>
      </c>
      <c r="C26" s="1155"/>
      <c r="D26" s="1155"/>
      <c r="E26" s="1155"/>
      <c r="F26" s="1155"/>
      <c r="G26" s="1155"/>
      <c r="H26" s="1155"/>
      <c r="I26" s="1156"/>
      <c r="J26" s="573"/>
    </row>
    <row r="27" spans="1:10" ht="15" hidden="1" customHeight="1" outlineLevel="2">
      <c r="A27" s="571"/>
      <c r="B27" s="1133" t="s">
        <v>619</v>
      </c>
      <c r="C27" s="1135" t="s">
        <v>620</v>
      </c>
      <c r="D27" s="1157">
        <v>0</v>
      </c>
      <c r="E27" s="1158"/>
      <c r="F27" s="1157" t="s">
        <v>787</v>
      </c>
      <c r="G27" s="1158"/>
      <c r="H27" s="1157" t="s">
        <v>787</v>
      </c>
      <c r="I27" s="1159"/>
      <c r="J27" s="573"/>
    </row>
    <row r="28" spans="1:10" hidden="1" outlineLevel="2">
      <c r="A28" s="571"/>
      <c r="B28" s="1134"/>
      <c r="C28" s="1136"/>
      <c r="D28" s="595" t="s">
        <v>621</v>
      </c>
      <c r="E28" s="595" t="s">
        <v>622</v>
      </c>
      <c r="F28" s="595" t="s">
        <v>621</v>
      </c>
      <c r="G28" s="595" t="s">
        <v>622</v>
      </c>
      <c r="H28" s="595" t="s">
        <v>621</v>
      </c>
      <c r="I28" s="596" t="s">
        <v>622</v>
      </c>
      <c r="J28" s="573"/>
    </row>
    <row r="29" spans="1:10" ht="14.25" hidden="1" customHeight="1" outlineLevel="2">
      <c r="A29" s="571"/>
      <c r="B29" s="597">
        <v>1</v>
      </c>
      <c r="C29" s="574"/>
      <c r="D29" s="575"/>
      <c r="E29" s="606" t="str">
        <f>IFERROR(D29/$D$35,"")</f>
        <v/>
      </c>
      <c r="F29" s="580"/>
      <c r="G29" s="606" t="str">
        <f>IFERROR(F29/$F$35,"")</f>
        <v/>
      </c>
      <c r="H29" s="575"/>
      <c r="I29" s="601" t="str">
        <f>IFERROR(H29/$H$35,"")</f>
        <v/>
      </c>
      <c r="J29" s="573"/>
    </row>
    <row r="30" spans="1:10" ht="14.25" hidden="1" customHeight="1" outlineLevel="2">
      <c r="A30" s="571"/>
      <c r="B30" s="597">
        <v>2</v>
      </c>
      <c r="C30" s="574"/>
      <c r="D30" s="575"/>
      <c r="E30" s="606" t="str">
        <f t="shared" ref="E30:E34" si="2">IFERROR(D30/$D$35,"")</f>
        <v/>
      </c>
      <c r="F30" s="580"/>
      <c r="G30" s="606" t="str">
        <f t="shared" ref="G30:G34" si="3">IFERROR(F30/$F$35,"")</f>
        <v/>
      </c>
      <c r="H30" s="575"/>
      <c r="I30" s="601" t="str">
        <f t="shared" ref="I30:I34" si="4">IFERROR(H30/$H$35,"")</f>
        <v/>
      </c>
      <c r="J30" s="573"/>
    </row>
    <row r="31" spans="1:10" ht="14.25" hidden="1" customHeight="1" outlineLevel="2">
      <c r="A31" s="571"/>
      <c r="B31" s="597">
        <v>3</v>
      </c>
      <c r="C31" s="574"/>
      <c r="D31" s="575"/>
      <c r="E31" s="606" t="str">
        <f t="shared" si="2"/>
        <v/>
      </c>
      <c r="F31" s="580"/>
      <c r="G31" s="606" t="str">
        <f t="shared" si="3"/>
        <v/>
      </c>
      <c r="H31" s="575"/>
      <c r="I31" s="601" t="str">
        <f t="shared" si="4"/>
        <v/>
      </c>
      <c r="J31" s="573"/>
    </row>
    <row r="32" spans="1:10" ht="14.25" hidden="1" customHeight="1" outlineLevel="2">
      <c r="A32" s="571"/>
      <c r="B32" s="597">
        <v>4</v>
      </c>
      <c r="C32" s="574"/>
      <c r="D32" s="575"/>
      <c r="E32" s="606" t="str">
        <f t="shared" si="2"/>
        <v/>
      </c>
      <c r="F32" s="580"/>
      <c r="G32" s="606" t="str">
        <f t="shared" si="3"/>
        <v/>
      </c>
      <c r="H32" s="575"/>
      <c r="I32" s="601" t="str">
        <f t="shared" si="4"/>
        <v/>
      </c>
      <c r="J32" s="573"/>
    </row>
    <row r="33" spans="1:10" ht="14.25" hidden="1" customHeight="1" outlineLevel="2">
      <c r="A33" s="571"/>
      <c r="B33" s="597">
        <v>5</v>
      </c>
      <c r="C33" s="574"/>
      <c r="D33" s="575"/>
      <c r="E33" s="606" t="str">
        <f t="shared" si="2"/>
        <v/>
      </c>
      <c r="F33" s="580"/>
      <c r="G33" s="606" t="str">
        <f t="shared" si="3"/>
        <v/>
      </c>
      <c r="H33" s="575"/>
      <c r="I33" s="601" t="str">
        <f t="shared" si="4"/>
        <v/>
      </c>
      <c r="J33" s="573"/>
    </row>
    <row r="34" spans="1:10" ht="14.25" hidden="1" customHeight="1" outlineLevel="2">
      <c r="A34" s="571"/>
      <c r="B34" s="597">
        <v>6</v>
      </c>
      <c r="C34" s="598" t="s">
        <v>623</v>
      </c>
      <c r="D34" s="605">
        <f>D35-SUM(D29:D33)</f>
        <v>0</v>
      </c>
      <c r="E34" s="607" t="str">
        <f t="shared" si="2"/>
        <v/>
      </c>
      <c r="F34" s="605">
        <f>F35-SUM(F29:F33)</f>
        <v>0</v>
      </c>
      <c r="G34" s="607" t="str">
        <f t="shared" si="3"/>
        <v/>
      </c>
      <c r="H34" s="605">
        <f>H35-SUM(H29:H33)</f>
        <v>0</v>
      </c>
      <c r="I34" s="608" t="str">
        <f t="shared" si="4"/>
        <v/>
      </c>
      <c r="J34" s="573"/>
    </row>
    <row r="35" spans="1:10" ht="14.25" hidden="1" customHeight="1" outlineLevel="2">
      <c r="A35" s="571"/>
      <c r="B35" s="1140" t="s">
        <v>40</v>
      </c>
      <c r="C35" s="1141"/>
      <c r="D35" s="579"/>
      <c r="E35" s="603">
        <f>SUM(E29:E34)</f>
        <v>0</v>
      </c>
      <c r="F35" s="579"/>
      <c r="G35" s="603">
        <f>SUM(G29:G34)</f>
        <v>0</v>
      </c>
      <c r="H35" s="579"/>
      <c r="I35" s="604">
        <f>SUM(I29:I34)</f>
        <v>0</v>
      </c>
      <c r="J35" s="573"/>
    </row>
    <row r="36" spans="1:10" ht="15" outlineLevel="1" collapsed="1">
      <c r="A36" s="571"/>
      <c r="B36" s="1154" t="s">
        <v>625</v>
      </c>
      <c r="C36" s="1155"/>
      <c r="D36" s="1155"/>
      <c r="E36" s="1155"/>
      <c r="F36" s="1155"/>
      <c r="G36" s="1155"/>
      <c r="H36" s="1155"/>
      <c r="I36" s="1156"/>
      <c r="J36" s="573"/>
    </row>
    <row r="37" spans="1:10" ht="15" hidden="1" customHeight="1" outlineLevel="2">
      <c r="A37" s="571"/>
      <c r="B37" s="1133" t="s">
        <v>619</v>
      </c>
      <c r="C37" s="1135" t="s">
        <v>620</v>
      </c>
      <c r="D37" s="1157">
        <v>0</v>
      </c>
      <c r="E37" s="1158"/>
      <c r="F37" s="1157" t="s">
        <v>787</v>
      </c>
      <c r="G37" s="1158"/>
      <c r="H37" s="1157" t="s">
        <v>787</v>
      </c>
      <c r="I37" s="1159"/>
      <c r="J37" s="573"/>
    </row>
    <row r="38" spans="1:10" hidden="1" outlineLevel="2">
      <c r="A38" s="571"/>
      <c r="B38" s="1134"/>
      <c r="C38" s="1136"/>
      <c r="D38" s="595" t="s">
        <v>621</v>
      </c>
      <c r="E38" s="595" t="s">
        <v>622</v>
      </c>
      <c r="F38" s="595" t="s">
        <v>621</v>
      </c>
      <c r="G38" s="595" t="s">
        <v>622</v>
      </c>
      <c r="H38" s="595" t="s">
        <v>621</v>
      </c>
      <c r="I38" s="596" t="s">
        <v>622</v>
      </c>
      <c r="J38" s="573"/>
    </row>
    <row r="39" spans="1:10" ht="15" hidden="1" outlineLevel="2">
      <c r="A39" s="571"/>
      <c r="B39" s="597">
        <v>1</v>
      </c>
      <c r="C39" s="574"/>
      <c r="D39" s="575"/>
      <c r="E39" s="606" t="str">
        <f>IFERROR(D39/$D$35,"")</f>
        <v/>
      </c>
      <c r="F39" s="580"/>
      <c r="G39" s="606" t="str">
        <f>IFERROR(F39/$F$35,"")</f>
        <v/>
      </c>
      <c r="H39" s="575"/>
      <c r="I39" s="601" t="str">
        <f>IFERROR(H39/$H$35,"")</f>
        <v/>
      </c>
      <c r="J39" s="573"/>
    </row>
    <row r="40" spans="1:10" ht="15" hidden="1" outlineLevel="2">
      <c r="A40" s="571"/>
      <c r="B40" s="597">
        <v>2</v>
      </c>
      <c r="C40" s="574"/>
      <c r="D40" s="575"/>
      <c r="E40" s="606" t="str">
        <f t="shared" ref="E40:E44" si="5">IFERROR(D40/$D$35,"")</f>
        <v/>
      </c>
      <c r="F40" s="580"/>
      <c r="G40" s="606" t="str">
        <f t="shared" ref="G40:G44" si="6">IFERROR(F40/$F$35,"")</f>
        <v/>
      </c>
      <c r="H40" s="575"/>
      <c r="I40" s="601" t="str">
        <f t="shared" ref="I40:I44" si="7">IFERROR(H40/$H$35,"")</f>
        <v/>
      </c>
      <c r="J40" s="573"/>
    </row>
    <row r="41" spans="1:10" ht="15" hidden="1" outlineLevel="2">
      <c r="A41" s="571"/>
      <c r="B41" s="597">
        <v>3</v>
      </c>
      <c r="C41" s="574"/>
      <c r="D41" s="575"/>
      <c r="E41" s="606" t="str">
        <f t="shared" si="5"/>
        <v/>
      </c>
      <c r="F41" s="580"/>
      <c r="G41" s="606" t="str">
        <f t="shared" si="6"/>
        <v/>
      </c>
      <c r="H41" s="575"/>
      <c r="I41" s="601" t="str">
        <f t="shared" si="7"/>
        <v/>
      </c>
      <c r="J41" s="573"/>
    </row>
    <row r="42" spans="1:10" ht="15" hidden="1" outlineLevel="2">
      <c r="A42" s="571"/>
      <c r="B42" s="597">
        <v>4</v>
      </c>
      <c r="C42" s="574"/>
      <c r="D42" s="575"/>
      <c r="E42" s="606" t="str">
        <f t="shared" si="5"/>
        <v/>
      </c>
      <c r="F42" s="580"/>
      <c r="G42" s="606" t="str">
        <f t="shared" si="6"/>
        <v/>
      </c>
      <c r="H42" s="575"/>
      <c r="I42" s="601" t="str">
        <f t="shared" si="7"/>
        <v/>
      </c>
      <c r="J42" s="573"/>
    </row>
    <row r="43" spans="1:10" ht="15" hidden="1" outlineLevel="2">
      <c r="A43" s="571"/>
      <c r="B43" s="597">
        <v>5</v>
      </c>
      <c r="C43" s="574"/>
      <c r="D43" s="575"/>
      <c r="E43" s="606" t="str">
        <f t="shared" si="5"/>
        <v/>
      </c>
      <c r="F43" s="580"/>
      <c r="G43" s="606" t="str">
        <f t="shared" si="6"/>
        <v/>
      </c>
      <c r="H43" s="575"/>
      <c r="I43" s="601" t="str">
        <f t="shared" si="7"/>
        <v/>
      </c>
      <c r="J43" s="573"/>
    </row>
    <row r="44" spans="1:10" ht="15" hidden="1" outlineLevel="2">
      <c r="A44" s="571"/>
      <c r="B44" s="597">
        <v>6</v>
      </c>
      <c r="C44" s="598" t="s">
        <v>623</v>
      </c>
      <c r="D44" s="605">
        <f>D45-SUM(D39:D43)</f>
        <v>0</v>
      </c>
      <c r="E44" s="607" t="str">
        <f t="shared" si="5"/>
        <v/>
      </c>
      <c r="F44" s="605">
        <f>F45-SUM(F39:F43)</f>
        <v>0</v>
      </c>
      <c r="G44" s="607" t="str">
        <f t="shared" si="6"/>
        <v/>
      </c>
      <c r="H44" s="605">
        <f>H45-SUM(H39:H43)</f>
        <v>0</v>
      </c>
      <c r="I44" s="608" t="str">
        <f t="shared" si="7"/>
        <v/>
      </c>
      <c r="J44" s="573"/>
    </row>
    <row r="45" spans="1:10" hidden="1" outlineLevel="2">
      <c r="A45" s="571"/>
      <c r="B45" s="1140" t="s">
        <v>40</v>
      </c>
      <c r="C45" s="1141"/>
      <c r="D45" s="579"/>
      <c r="E45" s="603">
        <f>SUM(E39:E44)</f>
        <v>0</v>
      </c>
      <c r="F45" s="579"/>
      <c r="G45" s="603">
        <f>SUM(G39:G44)</f>
        <v>0</v>
      </c>
      <c r="H45" s="579"/>
      <c r="I45" s="604">
        <f>SUM(I39:I44)</f>
        <v>0</v>
      </c>
      <c r="J45" s="573"/>
    </row>
    <row r="46" spans="1:10" ht="15" outlineLevel="1" collapsed="1">
      <c r="A46" s="571"/>
      <c r="B46" s="1154" t="s">
        <v>626</v>
      </c>
      <c r="C46" s="1155"/>
      <c r="D46" s="1155"/>
      <c r="E46" s="1155"/>
      <c r="F46" s="1155"/>
      <c r="G46" s="1155"/>
      <c r="H46" s="1155"/>
      <c r="I46" s="1156"/>
      <c r="J46" s="573"/>
    </row>
    <row r="47" spans="1:10" ht="25.5" hidden="1" outlineLevel="2">
      <c r="A47" s="571"/>
      <c r="B47" s="600" t="s">
        <v>619</v>
      </c>
      <c r="C47" s="599" t="s">
        <v>620</v>
      </c>
      <c r="D47" s="595" t="s">
        <v>627</v>
      </c>
      <c r="E47" s="1171" t="s">
        <v>628</v>
      </c>
      <c r="F47" s="1172"/>
      <c r="G47" s="609">
        <f>D37</f>
        <v>0</v>
      </c>
      <c r="H47" s="609" t="str">
        <f>F37</f>
        <v>-</v>
      </c>
      <c r="I47" s="610" t="str">
        <f>H37</f>
        <v>-</v>
      </c>
      <c r="J47" s="573"/>
    </row>
    <row r="48" spans="1:10" ht="15" hidden="1" outlineLevel="2">
      <c r="A48" s="571"/>
      <c r="B48" s="597">
        <v>1</v>
      </c>
      <c r="C48" s="574"/>
      <c r="D48" s="575"/>
      <c r="E48" s="1160" t="str">
        <f>IFERROR(D48/$D$35,"")</f>
        <v/>
      </c>
      <c r="F48" s="1161"/>
      <c r="G48" s="606" t="str">
        <f>IFERROR(F48/$F$35,"")</f>
        <v/>
      </c>
      <c r="H48" s="582"/>
      <c r="I48" s="601" t="str">
        <f>IFERROR(H48/$H$35,"")</f>
        <v/>
      </c>
      <c r="J48" s="573"/>
    </row>
    <row r="49" spans="1:10" ht="15" hidden="1" outlineLevel="2">
      <c r="A49" s="571"/>
      <c r="B49" s="597">
        <v>2</v>
      </c>
      <c r="C49" s="574"/>
      <c r="D49" s="575"/>
      <c r="E49" s="1160" t="str">
        <f t="shared" ref="E49:E53" si="8">IFERROR(D49/$D$35,"")</f>
        <v/>
      </c>
      <c r="F49" s="1161"/>
      <c r="G49" s="606" t="str">
        <f t="shared" ref="G49:G53" si="9">IFERROR(F49/$F$35,"")</f>
        <v/>
      </c>
      <c r="H49" s="582"/>
      <c r="I49" s="601" t="str">
        <f t="shared" ref="I49:I53" si="10">IFERROR(H49/$H$35,"")</f>
        <v/>
      </c>
      <c r="J49" s="573"/>
    </row>
    <row r="50" spans="1:10" ht="15" hidden="1" outlineLevel="2">
      <c r="A50" s="571"/>
      <c r="B50" s="597">
        <v>3</v>
      </c>
      <c r="C50" s="574"/>
      <c r="D50" s="575"/>
      <c r="E50" s="1160" t="str">
        <f t="shared" si="8"/>
        <v/>
      </c>
      <c r="F50" s="1161"/>
      <c r="G50" s="606" t="str">
        <f t="shared" si="9"/>
        <v/>
      </c>
      <c r="H50" s="582"/>
      <c r="I50" s="601" t="str">
        <f t="shared" si="10"/>
        <v/>
      </c>
      <c r="J50" s="573"/>
    </row>
    <row r="51" spans="1:10" ht="15" hidden="1" outlineLevel="2">
      <c r="A51" s="571"/>
      <c r="B51" s="597">
        <v>4</v>
      </c>
      <c r="C51" s="574"/>
      <c r="D51" s="575"/>
      <c r="E51" s="1160" t="str">
        <f t="shared" si="8"/>
        <v/>
      </c>
      <c r="F51" s="1161"/>
      <c r="G51" s="606" t="str">
        <f t="shared" si="9"/>
        <v/>
      </c>
      <c r="H51" s="582"/>
      <c r="I51" s="601" t="str">
        <f t="shared" si="10"/>
        <v/>
      </c>
      <c r="J51" s="573"/>
    </row>
    <row r="52" spans="1:10" ht="15" hidden="1" outlineLevel="2">
      <c r="A52" s="571"/>
      <c r="B52" s="597">
        <v>5</v>
      </c>
      <c r="C52" s="574"/>
      <c r="D52" s="575"/>
      <c r="E52" s="1160" t="str">
        <f t="shared" si="8"/>
        <v/>
      </c>
      <c r="F52" s="1161"/>
      <c r="G52" s="606" t="str">
        <f t="shared" si="9"/>
        <v/>
      </c>
      <c r="H52" s="582"/>
      <c r="I52" s="601" t="str">
        <f t="shared" si="10"/>
        <v/>
      </c>
      <c r="J52" s="573"/>
    </row>
    <row r="53" spans="1:10" ht="15" hidden="1" outlineLevel="2">
      <c r="A53" s="571"/>
      <c r="B53" s="597">
        <v>6</v>
      </c>
      <c r="C53" s="598" t="s">
        <v>623</v>
      </c>
      <c r="D53" s="581"/>
      <c r="E53" s="1162" t="str">
        <f t="shared" si="8"/>
        <v/>
      </c>
      <c r="F53" s="1163"/>
      <c r="G53" s="607" t="str">
        <f t="shared" si="9"/>
        <v/>
      </c>
      <c r="H53" s="583"/>
      <c r="I53" s="608" t="str">
        <f t="shared" si="10"/>
        <v/>
      </c>
      <c r="J53" s="573"/>
    </row>
    <row r="54" spans="1:10" hidden="1" outlineLevel="2">
      <c r="A54" s="571"/>
      <c r="B54" s="1140" t="s">
        <v>40</v>
      </c>
      <c r="C54" s="1141"/>
      <c r="D54" s="579"/>
      <c r="E54" s="1164"/>
      <c r="F54" s="1165"/>
      <c r="G54" s="603">
        <f>SUM(G48:G53)</f>
        <v>0</v>
      </c>
      <c r="H54" s="603">
        <f>SUM(H48:H53)</f>
        <v>0</v>
      </c>
      <c r="I54" s="604">
        <f>SUM(I48:I53)</f>
        <v>0</v>
      </c>
      <c r="J54" s="573"/>
    </row>
    <row r="55" spans="1:10" ht="15" outlineLevel="1" collapsed="1" thickBot="1">
      <c r="A55" s="571"/>
      <c r="B55" s="1166" t="s">
        <v>629</v>
      </c>
      <c r="C55" s="1167"/>
      <c r="D55" s="1168"/>
      <c r="E55" s="1169"/>
      <c r="F55" s="1169"/>
      <c r="G55" s="1169"/>
      <c r="H55" s="1169"/>
      <c r="I55" s="1170"/>
      <c r="J55" s="573"/>
    </row>
    <row r="56" spans="1:10" ht="15" thickBot="1">
      <c r="A56" s="571"/>
      <c r="B56" s="584"/>
      <c r="C56" s="585"/>
      <c r="D56" s="585"/>
      <c r="E56" s="585"/>
      <c r="F56" s="585"/>
      <c r="G56" s="585"/>
      <c r="H56" s="585"/>
      <c r="I56" s="586"/>
      <c r="J56" s="573"/>
    </row>
    <row r="57" spans="1:10" ht="15" outlineLevel="1">
      <c r="A57" s="571"/>
      <c r="B57" s="1185" t="s">
        <v>630</v>
      </c>
      <c r="C57" s="1186"/>
      <c r="D57" s="1186"/>
      <c r="E57" s="1186"/>
      <c r="F57" s="1186"/>
      <c r="G57" s="1186"/>
      <c r="H57" s="1186"/>
      <c r="I57" s="1187"/>
      <c r="J57" s="573"/>
    </row>
    <row r="58" spans="1:10" outlineLevel="1">
      <c r="A58" s="571"/>
      <c r="B58" s="1109" t="s">
        <v>631</v>
      </c>
      <c r="C58" s="1110"/>
      <c r="D58" s="1188"/>
      <c r="E58" s="1188"/>
      <c r="F58" s="1114" t="s">
        <v>632</v>
      </c>
      <c r="G58" s="1115"/>
      <c r="H58" s="1188"/>
      <c r="I58" s="1189"/>
      <c r="J58" s="573"/>
    </row>
    <row r="59" spans="1:10" outlineLevel="1">
      <c r="A59" s="571"/>
      <c r="B59" s="1109" t="s">
        <v>633</v>
      </c>
      <c r="C59" s="1110"/>
      <c r="D59" s="1188"/>
      <c r="E59" s="1188"/>
      <c r="F59" s="1114" t="s">
        <v>634</v>
      </c>
      <c r="G59" s="1115"/>
      <c r="H59" s="1188"/>
      <c r="I59" s="1189"/>
      <c r="J59" s="573"/>
    </row>
    <row r="60" spans="1:10" ht="39.75" customHeight="1" outlineLevel="1">
      <c r="A60" s="571"/>
      <c r="B60" s="1109" t="s">
        <v>635</v>
      </c>
      <c r="C60" s="1110"/>
      <c r="D60" s="1173"/>
      <c r="E60" s="1173"/>
      <c r="F60" s="1173"/>
      <c r="G60" s="1173"/>
      <c r="H60" s="1173"/>
      <c r="I60" s="1174"/>
      <c r="J60" s="573"/>
    </row>
    <row r="61" spans="1:10" ht="15" outlineLevel="1" thickBot="1">
      <c r="A61" s="571"/>
      <c r="B61" s="1175" t="s">
        <v>629</v>
      </c>
      <c r="C61" s="1176"/>
      <c r="D61" s="1177"/>
      <c r="E61" s="1177"/>
      <c r="F61" s="1177"/>
      <c r="G61" s="1177"/>
      <c r="H61" s="1177"/>
      <c r="I61" s="1178"/>
      <c r="J61" s="573"/>
    </row>
    <row r="62" spans="1:10" ht="15" thickBot="1">
      <c r="A62" s="571"/>
      <c r="B62" s="587"/>
      <c r="C62" s="569"/>
      <c r="D62" s="569"/>
      <c r="E62" s="569"/>
      <c r="F62" s="569"/>
      <c r="G62" s="569"/>
      <c r="H62" s="588"/>
      <c r="I62" s="588"/>
      <c r="J62" s="573"/>
    </row>
    <row r="63" spans="1:10" ht="15.75" outlineLevel="1" thickBot="1">
      <c r="A63" s="571"/>
      <c r="B63" s="1179" t="s">
        <v>636</v>
      </c>
      <c r="C63" s="1180"/>
      <c r="D63" s="1180"/>
      <c r="E63" s="1180"/>
      <c r="F63" s="1181"/>
      <c r="G63" s="573"/>
      <c r="I63" s="573"/>
    </row>
    <row r="64" spans="1:10" ht="13.5" customHeight="1" outlineLevel="1">
      <c r="A64" s="571"/>
      <c r="B64" s="1103" t="s">
        <v>637</v>
      </c>
      <c r="C64" s="1104"/>
      <c r="D64" s="1182"/>
      <c r="E64" s="1183"/>
      <c r="F64" s="1184"/>
      <c r="G64" s="589"/>
      <c r="I64" s="573"/>
    </row>
    <row r="65" spans="1:10" ht="13.5" customHeight="1" outlineLevel="1">
      <c r="A65" s="571"/>
      <c r="B65" s="1109" t="s">
        <v>638</v>
      </c>
      <c r="C65" s="1110"/>
      <c r="D65" s="1190"/>
      <c r="E65" s="1191"/>
      <c r="F65" s="1192"/>
      <c r="G65" s="589"/>
      <c r="I65" s="573"/>
    </row>
    <row r="66" spans="1:10" ht="13.5" customHeight="1" outlineLevel="1">
      <c r="A66" s="571"/>
      <c r="B66" s="1109" t="s">
        <v>639</v>
      </c>
      <c r="C66" s="1110"/>
      <c r="D66" s="1190"/>
      <c r="E66" s="1191"/>
      <c r="F66" s="1192"/>
      <c r="G66" s="589"/>
      <c r="I66" s="573"/>
    </row>
    <row r="67" spans="1:10" ht="13.5" customHeight="1" outlineLevel="1">
      <c r="A67" s="571"/>
      <c r="B67" s="1109" t="s">
        <v>640</v>
      </c>
      <c r="C67" s="1110"/>
      <c r="D67" s="1190"/>
      <c r="E67" s="1191"/>
      <c r="F67" s="1192"/>
      <c r="G67" s="590"/>
      <c r="I67" s="573"/>
    </row>
    <row r="68" spans="1:10" ht="13.5" customHeight="1" outlineLevel="1">
      <c r="A68" s="571"/>
      <c r="B68" s="1109" t="s">
        <v>958</v>
      </c>
      <c r="C68" s="1110"/>
      <c r="D68" s="1190"/>
      <c r="E68" s="1191"/>
      <c r="F68" s="1192"/>
      <c r="G68" s="590"/>
      <c r="I68" s="573"/>
    </row>
    <row r="69" spans="1:10" ht="13.5" customHeight="1" outlineLevel="1">
      <c r="A69" s="571"/>
      <c r="B69" s="1109" t="s">
        <v>959</v>
      </c>
      <c r="C69" s="1110"/>
      <c r="D69" s="1190"/>
      <c r="E69" s="1191"/>
      <c r="F69" s="1192"/>
      <c r="G69" s="590"/>
      <c r="I69" s="573"/>
    </row>
    <row r="70" spans="1:10" ht="13.5" customHeight="1" outlineLevel="1">
      <c r="A70" s="571"/>
      <c r="B70" s="1109" t="s">
        <v>608</v>
      </c>
      <c r="C70" s="1110"/>
      <c r="D70" s="1190"/>
      <c r="E70" s="1191"/>
      <c r="F70" s="1192"/>
      <c r="G70" s="591"/>
      <c r="I70" s="573"/>
    </row>
    <row r="71" spans="1:10" ht="15" outlineLevel="1" thickBot="1">
      <c r="A71" s="571"/>
      <c r="B71" s="1175" t="s">
        <v>606</v>
      </c>
      <c r="C71" s="1176"/>
      <c r="D71" s="1193"/>
      <c r="E71" s="1194"/>
      <c r="F71" s="1195"/>
      <c r="G71" s="592"/>
      <c r="I71" s="573"/>
    </row>
    <row r="72" spans="1:10" ht="15">
      <c r="B72" s="593"/>
      <c r="C72" s="593"/>
      <c r="D72" s="593"/>
      <c r="E72" s="593"/>
      <c r="F72" s="593"/>
      <c r="G72" s="593"/>
      <c r="H72" s="593"/>
      <c r="I72" s="593"/>
      <c r="J72" s="593"/>
    </row>
    <row r="73" spans="1:10"/>
    <row r="74" spans="1:10"/>
    <row r="75" spans="1:10"/>
    <row r="76" spans="1:10"/>
    <row r="77" spans="1:10"/>
    <row r="78" spans="1:10"/>
    <row r="79" spans="1:10"/>
    <row r="80" spans="1:10"/>
    <row r="81" s="568" customFormat="1"/>
    <row r="82" s="568" customFormat="1"/>
    <row r="83" s="568" customFormat="1"/>
    <row r="84" s="568" customFormat="1"/>
    <row r="85" s="568" customFormat="1"/>
    <row r="86" s="568" customFormat="1"/>
    <row r="87" s="568" customFormat="1"/>
  </sheetData>
  <mergeCells count="105">
    <mergeCell ref="B70:C70"/>
    <mergeCell ref="D70:F70"/>
    <mergeCell ref="B71:C71"/>
    <mergeCell ref="D71:F71"/>
    <mergeCell ref="B65:C65"/>
    <mergeCell ref="D65:F65"/>
    <mergeCell ref="B66:C66"/>
    <mergeCell ref="D66:F66"/>
    <mergeCell ref="B67:C67"/>
    <mergeCell ref="D67:F67"/>
    <mergeCell ref="B68:C68"/>
    <mergeCell ref="D68:F68"/>
    <mergeCell ref="B69:C69"/>
    <mergeCell ref="D69:F69"/>
    <mergeCell ref="B60:C60"/>
    <mergeCell ref="D60:I60"/>
    <mergeCell ref="B61:C61"/>
    <mergeCell ref="D61:I61"/>
    <mergeCell ref="B63:F63"/>
    <mergeCell ref="B64:C64"/>
    <mergeCell ref="D64:F64"/>
    <mergeCell ref="B57:I57"/>
    <mergeCell ref="B58:C58"/>
    <mergeCell ref="D58:E58"/>
    <mergeCell ref="F58:G58"/>
    <mergeCell ref="H58:I58"/>
    <mergeCell ref="B59:C59"/>
    <mergeCell ref="D59:E59"/>
    <mergeCell ref="F59:G59"/>
    <mergeCell ref="H59:I59"/>
    <mergeCell ref="E51:F51"/>
    <mergeCell ref="E52:F52"/>
    <mergeCell ref="E53:F53"/>
    <mergeCell ref="B54:C54"/>
    <mergeCell ref="E54:F54"/>
    <mergeCell ref="B55:C55"/>
    <mergeCell ref="D55:I55"/>
    <mergeCell ref="B45:C45"/>
    <mergeCell ref="B46:I46"/>
    <mergeCell ref="E47:F47"/>
    <mergeCell ref="E48:F48"/>
    <mergeCell ref="E49:F49"/>
    <mergeCell ref="E50:F50"/>
    <mergeCell ref="B35:C35"/>
    <mergeCell ref="B36:I36"/>
    <mergeCell ref="B37:B38"/>
    <mergeCell ref="C37:C38"/>
    <mergeCell ref="D37:E37"/>
    <mergeCell ref="F37:G37"/>
    <mergeCell ref="H37:I37"/>
    <mergeCell ref="B26:I26"/>
    <mergeCell ref="B27:B28"/>
    <mergeCell ref="C27:C28"/>
    <mergeCell ref="D27:E27"/>
    <mergeCell ref="F27:G27"/>
    <mergeCell ref="H27:I27"/>
    <mergeCell ref="B17:B18"/>
    <mergeCell ref="C17:C18"/>
    <mergeCell ref="D17:E17"/>
    <mergeCell ref="F17:G17"/>
    <mergeCell ref="H17:I17"/>
    <mergeCell ref="B25:C25"/>
    <mergeCell ref="B14:C14"/>
    <mergeCell ref="D14:E14"/>
    <mergeCell ref="F14:G14"/>
    <mergeCell ref="H14:I14"/>
    <mergeCell ref="B15:I15"/>
    <mergeCell ref="B16:I16"/>
    <mergeCell ref="B12:C12"/>
    <mergeCell ref="D12:E12"/>
    <mergeCell ref="F12:G12"/>
    <mergeCell ref="H12:I12"/>
    <mergeCell ref="B13:C13"/>
    <mergeCell ref="D13:I13"/>
    <mergeCell ref="B10:C10"/>
    <mergeCell ref="D10:E10"/>
    <mergeCell ref="F10:G10"/>
    <mergeCell ref="H10:I10"/>
    <mergeCell ref="B11:C11"/>
    <mergeCell ref="D11:E11"/>
    <mergeCell ref="F11:G11"/>
    <mergeCell ref="H11:I11"/>
    <mergeCell ref="B9:C9"/>
    <mergeCell ref="D9:E9"/>
    <mergeCell ref="F9:G9"/>
    <mergeCell ref="H9:I9"/>
    <mergeCell ref="B5:C5"/>
    <mergeCell ref="D5:I5"/>
    <mergeCell ref="B6:C6"/>
    <mergeCell ref="D6:I6"/>
    <mergeCell ref="B7:C7"/>
    <mergeCell ref="D7:E7"/>
    <mergeCell ref="F7:G7"/>
    <mergeCell ref="H7:I7"/>
    <mergeCell ref="B2:I2"/>
    <mergeCell ref="B3:C3"/>
    <mergeCell ref="D3:E3"/>
    <mergeCell ref="F3:G3"/>
    <mergeCell ref="H3:I3"/>
    <mergeCell ref="B4:C4"/>
    <mergeCell ref="D4:I4"/>
    <mergeCell ref="B8:C8"/>
    <mergeCell ref="D8:E8"/>
    <mergeCell ref="F8:G8"/>
    <mergeCell ref="H8:I8"/>
  </mergeCells>
  <dataValidations count="1">
    <dataValidation type="list" allowBlank="1" showInputMessage="1" showErrorMessage="1" sqref="D10" xr:uid="{00000000-0002-0000-0300-000000000000}">
      <formula1>"Proprietorship, Partnership, Private Ltd Company, Limited Liablity Partnership, Public Ltd Co, Trust, Society"</formula1>
    </dataValidation>
  </dataValidations>
  <hyperlinks>
    <hyperlink ref="J2" location="'Sheet Index'!J2" display="Table of Content" xr:uid="{00000000-0004-0000-03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646F-ECAB-441C-BC58-28C17FA05580}">
  <sheetPr codeName="Sheet27">
    <tabColor theme="3" tint="-0.499984740745262"/>
  </sheetPr>
  <dimension ref="B1:H46"/>
  <sheetViews>
    <sheetView showGridLines="0" showRowColHeaders="0" workbookViewId="0">
      <selection activeCell="B2" sqref="B2:G2"/>
    </sheetView>
  </sheetViews>
  <sheetFormatPr defaultColWidth="9.140625" defaultRowHeight="14.25" outlineLevelRow="1"/>
  <cols>
    <col min="1" max="1" width="2.7109375" style="772" customWidth="1"/>
    <col min="2" max="2" width="3.7109375" style="772" customWidth="1"/>
    <col min="3" max="3" width="12.7109375" style="771" customWidth="1"/>
    <col min="4" max="7" width="14.7109375" style="771" customWidth="1"/>
    <col min="8" max="16384" width="9.140625" style="772"/>
  </cols>
  <sheetData>
    <row r="1" spans="2:7" s="771" customFormat="1" ht="13.5" thickBot="1"/>
    <row r="2" spans="2:7" ht="21" customHeight="1" thickBot="1">
      <c r="B2" s="1200" t="s">
        <v>685</v>
      </c>
      <c r="C2" s="1201"/>
      <c r="D2" s="1201"/>
      <c r="E2" s="1201"/>
      <c r="F2" s="1201"/>
      <c r="G2" s="1202"/>
    </row>
    <row r="3" spans="2:7" ht="15" customHeight="1">
      <c r="B3" s="1203" t="s">
        <v>686</v>
      </c>
      <c r="C3" s="1204"/>
      <c r="D3" s="1204"/>
      <c r="E3" s="1205"/>
      <c r="F3" s="1205"/>
      <c r="G3" s="1206"/>
    </row>
    <row r="4" spans="2:7" s="773" customFormat="1" ht="28.5" customHeight="1">
      <c r="B4" s="1196" t="s">
        <v>687</v>
      </c>
      <c r="C4" s="1197"/>
      <c r="D4" s="1197"/>
      <c r="E4" s="1198"/>
      <c r="F4" s="1198"/>
      <c r="G4" s="1199"/>
    </row>
    <row r="5" spans="2:7" s="773" customFormat="1" ht="28.5" customHeight="1">
      <c r="B5" s="1196" t="s">
        <v>688</v>
      </c>
      <c r="C5" s="1197"/>
      <c r="D5" s="1197"/>
      <c r="E5" s="1198"/>
      <c r="F5" s="1198"/>
      <c r="G5" s="1199"/>
    </row>
    <row r="6" spans="2:7" ht="13.5" customHeight="1">
      <c r="B6" s="1207" t="s">
        <v>689</v>
      </c>
      <c r="C6" s="1208"/>
      <c r="D6" s="1208"/>
      <c r="E6" s="1209"/>
      <c r="F6" s="1209"/>
      <c r="G6" s="1210"/>
    </row>
    <row r="7" spans="2:7" ht="13.5" customHeight="1">
      <c r="B7" s="1207" t="s">
        <v>690</v>
      </c>
      <c r="C7" s="1208"/>
      <c r="D7" s="1208"/>
      <c r="E7" s="1209"/>
      <c r="F7" s="1209"/>
      <c r="G7" s="1210"/>
    </row>
    <row r="8" spans="2:7" ht="13.5" customHeight="1">
      <c r="B8" s="1207" t="s">
        <v>691</v>
      </c>
      <c r="C8" s="1208"/>
      <c r="D8" s="1208"/>
      <c r="E8" s="1211"/>
      <c r="F8" s="1209"/>
      <c r="G8" s="1210"/>
    </row>
    <row r="9" spans="2:7" ht="13.5" customHeight="1">
      <c r="B9" s="1207" t="s">
        <v>692</v>
      </c>
      <c r="C9" s="1208"/>
      <c r="D9" s="1208"/>
      <c r="E9" s="1209"/>
      <c r="F9" s="1209"/>
      <c r="G9" s="1210"/>
    </row>
    <row r="10" spans="2:7" ht="36.75" customHeight="1">
      <c r="B10" s="1207" t="s">
        <v>693</v>
      </c>
      <c r="C10" s="1208"/>
      <c r="D10" s="1208"/>
      <c r="E10" s="1198"/>
      <c r="F10" s="1198"/>
      <c r="G10" s="1199"/>
    </row>
    <row r="11" spans="2:7" ht="36.75" customHeight="1">
      <c r="B11" s="1207" t="s">
        <v>694</v>
      </c>
      <c r="C11" s="1208"/>
      <c r="D11" s="1208"/>
      <c r="E11" s="1198"/>
      <c r="F11" s="1198"/>
      <c r="G11" s="1199"/>
    </row>
    <row r="12" spans="2:7" ht="36.75" customHeight="1">
      <c r="B12" s="1207" t="s">
        <v>695</v>
      </c>
      <c r="C12" s="1208"/>
      <c r="D12" s="1208"/>
      <c r="E12" s="1198"/>
      <c r="F12" s="1198"/>
      <c r="G12" s="1199"/>
    </row>
    <row r="13" spans="2:7" ht="13.5" customHeight="1">
      <c r="B13" s="1207" t="s">
        <v>696</v>
      </c>
      <c r="C13" s="1208"/>
      <c r="D13" s="1208"/>
      <c r="E13" s="1209"/>
      <c r="F13" s="1209"/>
      <c r="G13" s="1210"/>
    </row>
    <row r="14" spans="2:7" ht="13.5" customHeight="1">
      <c r="B14" s="1207" t="s">
        <v>606</v>
      </c>
      <c r="C14" s="1208"/>
      <c r="D14" s="1208"/>
      <c r="E14" s="1212"/>
      <c r="F14" s="1209"/>
      <c r="G14" s="1210"/>
    </row>
    <row r="15" spans="2:7">
      <c r="B15" s="774"/>
      <c r="C15" s="775"/>
      <c r="D15" s="775"/>
      <c r="E15" s="775"/>
      <c r="F15" s="775"/>
      <c r="G15" s="776"/>
    </row>
    <row r="16" spans="2:7" ht="25.5">
      <c r="B16" s="777" t="s">
        <v>671</v>
      </c>
      <c r="C16" s="778" t="s">
        <v>697</v>
      </c>
      <c r="D16" s="778" t="s">
        <v>698</v>
      </c>
      <c r="E16" s="778" t="s">
        <v>699</v>
      </c>
      <c r="F16" s="778" t="s">
        <v>700</v>
      </c>
      <c r="G16" s="779" t="s">
        <v>608</v>
      </c>
    </row>
    <row r="17" spans="2:8" ht="13.5" customHeight="1">
      <c r="B17" s="780"/>
      <c r="C17" s="781"/>
      <c r="D17" s="781"/>
      <c r="E17" s="781"/>
      <c r="F17" s="782"/>
      <c r="G17" s="783"/>
    </row>
    <row r="18" spans="2:8" ht="13.5" customHeight="1">
      <c r="B18" s="780"/>
      <c r="C18" s="781"/>
      <c r="D18" s="781"/>
      <c r="E18" s="781"/>
      <c r="F18" s="782"/>
      <c r="G18" s="783"/>
    </row>
    <row r="19" spans="2:8" ht="13.5" customHeight="1">
      <c r="B19" s="780"/>
      <c r="C19" s="781"/>
      <c r="D19" s="781"/>
      <c r="E19" s="781"/>
      <c r="F19" s="782"/>
      <c r="G19" s="783"/>
    </row>
    <row r="20" spans="2:8" ht="13.5" customHeight="1">
      <c r="B20" s="780"/>
      <c r="C20" s="781"/>
      <c r="D20" s="781"/>
      <c r="E20" s="781"/>
      <c r="F20" s="782"/>
      <c r="G20" s="783"/>
    </row>
    <row r="21" spans="2:8" ht="13.5" customHeight="1">
      <c r="B21" s="780"/>
      <c r="C21" s="781"/>
      <c r="D21" s="781"/>
      <c r="E21" s="781"/>
      <c r="F21" s="782"/>
      <c r="G21" s="783"/>
    </row>
    <row r="22" spans="2:8" ht="13.5" customHeight="1">
      <c r="B22" s="780"/>
      <c r="C22" s="781"/>
      <c r="D22" s="781"/>
      <c r="E22" s="781"/>
      <c r="F22" s="782"/>
      <c r="G22" s="783"/>
    </row>
    <row r="23" spans="2:8" ht="13.5" customHeight="1">
      <c r="B23" s="780"/>
      <c r="C23" s="781"/>
      <c r="D23" s="781"/>
      <c r="E23" s="781"/>
      <c r="F23" s="782"/>
      <c r="G23" s="783"/>
    </row>
    <row r="24" spans="2:8" ht="13.5" customHeight="1">
      <c r="B24" s="780"/>
      <c r="C24" s="781"/>
      <c r="D24" s="781"/>
      <c r="E24" s="781"/>
      <c r="F24" s="782"/>
      <c r="G24" s="783"/>
    </row>
    <row r="25" spans="2:8" ht="13.5" customHeight="1">
      <c r="B25" s="780"/>
      <c r="C25" s="781"/>
      <c r="D25" s="781"/>
      <c r="E25" s="781"/>
      <c r="F25" s="782"/>
      <c r="G25" s="783"/>
    </row>
    <row r="26" spans="2:8" ht="13.5" customHeight="1" thickBot="1">
      <c r="B26" s="784"/>
      <c r="C26" s="785"/>
      <c r="D26" s="785"/>
      <c r="E26" s="785"/>
      <c r="F26" s="786"/>
      <c r="G26" s="787"/>
    </row>
    <row r="27" spans="2:8" ht="15" thickBot="1"/>
    <row r="28" spans="2:8" ht="17.25" outlineLevel="1" thickBot="1">
      <c r="B28" s="1200" t="s">
        <v>701</v>
      </c>
      <c r="C28" s="1201"/>
      <c r="D28" s="1201"/>
      <c r="E28" s="1201"/>
      <c r="F28" s="1201"/>
      <c r="G28" s="1202"/>
    </row>
    <row r="29" spans="2:8" ht="30" outlineLevel="1">
      <c r="B29" s="1215" t="s">
        <v>702</v>
      </c>
      <c r="C29" s="1216"/>
      <c r="D29" s="788"/>
      <c r="E29" s="789"/>
      <c r="F29" s="738" t="s">
        <v>703</v>
      </c>
      <c r="G29" s="790"/>
    </row>
    <row r="30" spans="2:8" ht="15" outlineLevel="1">
      <c r="B30" s="1217" t="s">
        <v>704</v>
      </c>
      <c r="C30" s="1218"/>
      <c r="D30" s="1219"/>
      <c r="E30" s="1219"/>
      <c r="F30" s="739" t="s">
        <v>705</v>
      </c>
      <c r="G30" s="791"/>
    </row>
    <row r="31" spans="2:8" outlineLevel="1">
      <c r="B31" s="1220" t="s">
        <v>706</v>
      </c>
      <c r="C31" s="1221"/>
      <c r="D31" s="1222" t="s">
        <v>707</v>
      </c>
      <c r="E31" s="1222"/>
      <c r="F31" s="1222"/>
      <c r="G31" s="1223" t="s">
        <v>708</v>
      </c>
      <c r="H31" s="771"/>
    </row>
    <row r="32" spans="2:8" ht="38.25" outlineLevel="1">
      <c r="B32" s="1220"/>
      <c r="C32" s="1221"/>
      <c r="D32" s="740" t="s">
        <v>709</v>
      </c>
      <c r="E32" s="740" t="s">
        <v>710</v>
      </c>
      <c r="F32" s="740" t="s">
        <v>1045</v>
      </c>
      <c r="G32" s="1223"/>
      <c r="H32" s="771"/>
    </row>
    <row r="33" spans="2:8" outlineLevel="1">
      <c r="B33" s="1213">
        <v>44287</v>
      </c>
      <c r="C33" s="1214"/>
      <c r="D33" s="792"/>
      <c r="E33" s="792"/>
      <c r="F33" s="792"/>
      <c r="G33" s="793">
        <f>SUM(D33:F33)</f>
        <v>0</v>
      </c>
      <c r="H33" s="771"/>
    </row>
    <row r="34" spans="2:8" outlineLevel="1">
      <c r="B34" s="1213">
        <f>EDATE(B33,1)</f>
        <v>44317</v>
      </c>
      <c r="C34" s="1214"/>
      <c r="D34" s="792"/>
      <c r="E34" s="792"/>
      <c r="F34" s="792"/>
      <c r="G34" s="793">
        <f t="shared" ref="G34:G44" si="0">SUM(D34:F34)</f>
        <v>0</v>
      </c>
      <c r="H34" s="771"/>
    </row>
    <row r="35" spans="2:8" outlineLevel="1">
      <c r="B35" s="1213">
        <f t="shared" ref="B35:B44" si="1">EDATE(B34,1)</f>
        <v>44348</v>
      </c>
      <c r="C35" s="1214"/>
      <c r="D35" s="792"/>
      <c r="E35" s="792"/>
      <c r="F35" s="792"/>
      <c r="G35" s="793">
        <f t="shared" si="0"/>
        <v>0</v>
      </c>
      <c r="H35" s="771"/>
    </row>
    <row r="36" spans="2:8" outlineLevel="1">
      <c r="B36" s="1213">
        <f t="shared" si="1"/>
        <v>44378</v>
      </c>
      <c r="C36" s="1214"/>
      <c r="D36" s="792"/>
      <c r="E36" s="792"/>
      <c r="F36" s="792"/>
      <c r="G36" s="793">
        <f t="shared" si="0"/>
        <v>0</v>
      </c>
      <c r="H36" s="771"/>
    </row>
    <row r="37" spans="2:8" outlineLevel="1">
      <c r="B37" s="1213">
        <f t="shared" si="1"/>
        <v>44409</v>
      </c>
      <c r="C37" s="1214"/>
      <c r="D37" s="792"/>
      <c r="E37" s="792"/>
      <c r="F37" s="792"/>
      <c r="G37" s="793">
        <f t="shared" si="0"/>
        <v>0</v>
      </c>
      <c r="H37" s="771"/>
    </row>
    <row r="38" spans="2:8" outlineLevel="1">
      <c r="B38" s="1213">
        <f t="shared" si="1"/>
        <v>44440</v>
      </c>
      <c r="C38" s="1214"/>
      <c r="D38" s="792"/>
      <c r="E38" s="792"/>
      <c r="F38" s="792"/>
      <c r="G38" s="793">
        <f t="shared" si="0"/>
        <v>0</v>
      </c>
      <c r="H38" s="771"/>
    </row>
    <row r="39" spans="2:8" outlineLevel="1">
      <c r="B39" s="1213">
        <f t="shared" si="1"/>
        <v>44470</v>
      </c>
      <c r="C39" s="1214"/>
      <c r="D39" s="792"/>
      <c r="E39" s="792"/>
      <c r="F39" s="792"/>
      <c r="G39" s="793">
        <f t="shared" si="0"/>
        <v>0</v>
      </c>
      <c r="H39" s="771"/>
    </row>
    <row r="40" spans="2:8" outlineLevel="1">
      <c r="B40" s="1213">
        <f t="shared" si="1"/>
        <v>44501</v>
      </c>
      <c r="C40" s="1214"/>
      <c r="D40" s="792"/>
      <c r="E40" s="792"/>
      <c r="F40" s="792"/>
      <c r="G40" s="793">
        <f t="shared" si="0"/>
        <v>0</v>
      </c>
      <c r="H40" s="771"/>
    </row>
    <row r="41" spans="2:8" outlineLevel="1">
      <c r="B41" s="1213">
        <f t="shared" si="1"/>
        <v>44531</v>
      </c>
      <c r="C41" s="1214"/>
      <c r="D41" s="792"/>
      <c r="E41" s="792"/>
      <c r="F41" s="792"/>
      <c r="G41" s="793">
        <f t="shared" si="0"/>
        <v>0</v>
      </c>
      <c r="H41" s="771"/>
    </row>
    <row r="42" spans="2:8" outlineLevel="1">
      <c r="B42" s="1213">
        <f t="shared" si="1"/>
        <v>44562</v>
      </c>
      <c r="C42" s="1214"/>
      <c r="D42" s="792"/>
      <c r="E42" s="792"/>
      <c r="F42" s="792"/>
      <c r="G42" s="793">
        <f t="shared" si="0"/>
        <v>0</v>
      </c>
      <c r="H42" s="771"/>
    </row>
    <row r="43" spans="2:8" outlineLevel="1">
      <c r="B43" s="1213">
        <f t="shared" si="1"/>
        <v>44593</v>
      </c>
      <c r="C43" s="1214"/>
      <c r="D43" s="792"/>
      <c r="E43" s="792"/>
      <c r="F43" s="792"/>
      <c r="G43" s="793">
        <f t="shared" si="0"/>
        <v>0</v>
      </c>
      <c r="H43" s="771"/>
    </row>
    <row r="44" spans="2:8" outlineLevel="1">
      <c r="B44" s="1213">
        <f t="shared" si="1"/>
        <v>44621</v>
      </c>
      <c r="C44" s="1214"/>
      <c r="D44" s="792"/>
      <c r="E44" s="792"/>
      <c r="F44" s="792"/>
      <c r="G44" s="793">
        <f t="shared" si="0"/>
        <v>0</v>
      </c>
      <c r="H44" s="771"/>
    </row>
    <row r="45" spans="2:8" ht="15" outlineLevel="1">
      <c r="B45" s="1224" t="s">
        <v>712</v>
      </c>
      <c r="C45" s="1225"/>
      <c r="D45" s="794">
        <f>SUM(D33:D44)</f>
        <v>0</v>
      </c>
      <c r="E45" s="794">
        <f>SUM(E33:E44)</f>
        <v>0</v>
      </c>
      <c r="F45" s="794">
        <f>SUM(F33:F44)</f>
        <v>0</v>
      </c>
      <c r="G45" s="795">
        <f>SUM(G33:G44)</f>
        <v>0</v>
      </c>
      <c r="H45" s="771"/>
    </row>
    <row r="46" spans="2:8" ht="15" outlineLevel="1" thickBot="1">
      <c r="B46" s="741" t="s">
        <v>713</v>
      </c>
      <c r="C46" s="796"/>
      <c r="D46" s="797" t="str">
        <f>IFERROR(_xlfn.IFS($G$30="Monthly",AVERAGE(D33:D44),$G$30="Quaterly",AVERAGE(D33:D36),$G$30="Half Yearly",AVERAGE(D33:D34),$G$30="Annually",D33),"")</f>
        <v/>
      </c>
      <c r="E46" s="797" t="str">
        <f t="shared" ref="E46:G46" si="2">IFERROR(_xlfn.IFS($G$30="Monthly",AVERAGE(E33:E44),$G$30="Quaterly",AVERAGE(E33:E36),$G$30="Half Yearly",AVERAGE(E33:E34),$G$30="Annually",E33),"")</f>
        <v/>
      </c>
      <c r="F46" s="797" t="str">
        <f t="shared" si="2"/>
        <v/>
      </c>
      <c r="G46" s="798" t="str">
        <f t="shared" si="2"/>
        <v/>
      </c>
      <c r="H46" s="771"/>
    </row>
  </sheetData>
  <mergeCells count="45">
    <mergeCell ref="B45:C45"/>
    <mergeCell ref="B39:C39"/>
    <mergeCell ref="B40:C40"/>
    <mergeCell ref="B41:C41"/>
    <mergeCell ref="B42:C42"/>
    <mergeCell ref="B43:C43"/>
    <mergeCell ref="B44:C44"/>
    <mergeCell ref="B38:C38"/>
    <mergeCell ref="B28:G28"/>
    <mergeCell ref="B29:C29"/>
    <mergeCell ref="B30:C30"/>
    <mergeCell ref="D30:E30"/>
    <mergeCell ref="B31:C32"/>
    <mergeCell ref="D31:F31"/>
    <mergeCell ref="G31:G32"/>
    <mergeCell ref="B33:C33"/>
    <mergeCell ref="B34:C34"/>
    <mergeCell ref="B35:C35"/>
    <mergeCell ref="B36:C36"/>
    <mergeCell ref="B37:C37"/>
    <mergeCell ref="B12:D12"/>
    <mergeCell ref="E12:G12"/>
    <mergeCell ref="B13:D13"/>
    <mergeCell ref="E13:G13"/>
    <mergeCell ref="B14:D14"/>
    <mergeCell ref="E14:G14"/>
    <mergeCell ref="B9:D9"/>
    <mergeCell ref="E9:G9"/>
    <mergeCell ref="B10:D10"/>
    <mergeCell ref="E10:G10"/>
    <mergeCell ref="B11:D11"/>
    <mergeCell ref="E11:G11"/>
    <mergeCell ref="B6:D6"/>
    <mergeCell ref="E6:G6"/>
    <mergeCell ref="B7:D7"/>
    <mergeCell ref="E7:G7"/>
    <mergeCell ref="B8:D8"/>
    <mergeCell ref="E8:G8"/>
    <mergeCell ref="B5:D5"/>
    <mergeCell ref="E5:G5"/>
    <mergeCell ref="B2:G2"/>
    <mergeCell ref="B3:D3"/>
    <mergeCell ref="E3:G3"/>
    <mergeCell ref="B4:D4"/>
    <mergeCell ref="E4:G4"/>
  </mergeCells>
  <dataValidations count="1">
    <dataValidation type="list" allowBlank="1" showInputMessage="1" showErrorMessage="1" sqref="G30" xr:uid="{436E1B33-85C4-4172-83ED-71C0862DB96D}">
      <formula1>"Monthly,Quaterly,Half Yearly,Annually"</formula1>
    </dataValidation>
  </dataValidations>
  <pageMargins left="0.7" right="0.7" top="0.75" bottom="0.75" header="0.3" footer="0.3"/>
  <pageSetup paperSize="9" orientation="portrait" horizontalDpi="4294967292" verticalDpi="0"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A928-52C5-4062-AB74-3423CE262806}">
  <sheetPr codeName="Sheet28">
    <tabColor theme="3" tint="-0.499984740745262"/>
  </sheetPr>
  <dimension ref="B1:J38"/>
  <sheetViews>
    <sheetView showRowColHeaders="0" workbookViewId="0">
      <selection activeCell="B2" sqref="B2:G2"/>
    </sheetView>
  </sheetViews>
  <sheetFormatPr defaultColWidth="9.140625" defaultRowHeight="15"/>
  <cols>
    <col min="1" max="1" width="2.7109375" style="742" customWidth="1"/>
    <col min="2" max="2" width="3.85546875" style="742" customWidth="1"/>
    <col min="3" max="3" width="19.42578125" style="742" customWidth="1"/>
    <col min="4" max="4" width="23.7109375" style="742" customWidth="1"/>
    <col min="5" max="5" width="40.7109375" style="742" customWidth="1"/>
    <col min="6" max="8" width="12.7109375" style="742" customWidth="1"/>
    <col min="9" max="9" width="13.7109375" style="742" customWidth="1"/>
    <col min="10" max="10" width="62.7109375" style="742" customWidth="1"/>
    <col min="11" max="16384" width="9.140625" style="742"/>
  </cols>
  <sheetData>
    <row r="1" spans="2:7" ht="15.75" thickBot="1"/>
    <row r="2" spans="2:7" ht="20.25" customHeight="1" thickBot="1">
      <c r="B2" s="1231" t="s">
        <v>646</v>
      </c>
      <c r="C2" s="1232"/>
      <c r="D2" s="1232"/>
      <c r="E2" s="1232"/>
      <c r="F2" s="1232"/>
      <c r="G2" s="1233"/>
    </row>
    <row r="3" spans="2:7">
      <c r="B3" s="1234" t="s">
        <v>647</v>
      </c>
      <c r="C3" s="1235"/>
      <c r="D3" s="1236"/>
      <c r="E3" s="1237"/>
      <c r="F3" s="1237"/>
      <c r="G3" s="1238"/>
    </row>
    <row r="4" spans="2:7">
      <c r="B4" s="1226" t="s">
        <v>648</v>
      </c>
      <c r="C4" s="1227"/>
      <c r="D4" s="1228"/>
      <c r="E4" s="1229"/>
      <c r="F4" s="1229"/>
      <c r="G4" s="1230"/>
    </row>
    <row r="5" spans="2:7">
      <c r="B5" s="1226" t="s">
        <v>649</v>
      </c>
      <c r="C5" s="1227"/>
      <c r="D5" s="1228"/>
      <c r="E5" s="1229"/>
      <c r="F5" s="1229"/>
      <c r="G5" s="1230"/>
    </row>
    <row r="6" spans="2:7">
      <c r="B6" s="1226" t="s">
        <v>650</v>
      </c>
      <c r="C6" s="1227"/>
      <c r="D6" s="1228"/>
      <c r="E6" s="1239"/>
      <c r="F6" s="1240"/>
      <c r="G6" s="1241"/>
    </row>
    <row r="7" spans="2:7">
      <c r="B7" s="1226" t="s">
        <v>651</v>
      </c>
      <c r="C7" s="1227"/>
      <c r="D7" s="1228"/>
      <c r="E7" s="1229"/>
      <c r="F7" s="1229"/>
      <c r="G7" s="1230"/>
    </row>
    <row r="8" spans="2:7">
      <c r="B8" s="1226" t="s">
        <v>652</v>
      </c>
      <c r="C8" s="1227"/>
      <c r="D8" s="1228"/>
      <c r="E8" s="1229"/>
      <c r="F8" s="1229"/>
      <c r="G8" s="1230"/>
    </row>
    <row r="9" spans="2:7">
      <c r="B9" s="1226" t="s">
        <v>653</v>
      </c>
      <c r="C9" s="1227"/>
      <c r="D9" s="1228"/>
      <c r="E9" s="1229"/>
      <c r="F9" s="1229"/>
      <c r="G9" s="1230"/>
    </row>
    <row r="10" spans="2:7">
      <c r="B10" s="1226" t="s">
        <v>654</v>
      </c>
      <c r="C10" s="1227"/>
      <c r="D10" s="1228"/>
      <c r="E10" s="1247"/>
      <c r="F10" s="1247"/>
      <c r="G10" s="1248"/>
    </row>
    <row r="11" spans="2:7">
      <c r="B11" s="1226" t="s">
        <v>655</v>
      </c>
      <c r="C11" s="1227"/>
      <c r="D11" s="1228"/>
      <c r="E11" s="1247"/>
      <c r="F11" s="1247"/>
      <c r="G11" s="1248"/>
    </row>
    <row r="12" spans="2:7">
      <c r="B12" s="1226" t="s">
        <v>656</v>
      </c>
      <c r="C12" s="1227"/>
      <c r="D12" s="1228"/>
      <c r="E12" s="1229"/>
      <c r="F12" s="1229"/>
      <c r="G12" s="1230"/>
    </row>
    <row r="13" spans="2:7">
      <c r="B13" s="1226" t="s">
        <v>609</v>
      </c>
      <c r="C13" s="1227"/>
      <c r="D13" s="1228"/>
      <c r="E13" s="743"/>
      <c r="F13" s="744" t="s">
        <v>657</v>
      </c>
      <c r="G13" s="745" t="str">
        <f ca="1">IF(E13&lt;&gt;"",DATEDIF(E13,TODAY(),"Y")&amp;" Years","")</f>
        <v/>
      </c>
    </row>
    <row r="14" spans="2:7" ht="30" customHeight="1">
      <c r="B14" s="1226" t="s">
        <v>658</v>
      </c>
      <c r="C14" s="1227"/>
      <c r="D14" s="1228"/>
      <c r="E14" s="1245"/>
      <c r="F14" s="1245"/>
      <c r="G14" s="1246"/>
    </row>
    <row r="15" spans="2:7" ht="39" customHeight="1">
      <c r="B15" s="1242" t="s">
        <v>659</v>
      </c>
      <c r="C15" s="1243"/>
      <c r="D15" s="1244"/>
      <c r="E15" s="1245"/>
      <c r="F15" s="1245"/>
      <c r="G15" s="1246"/>
    </row>
    <row r="16" spans="2:7">
      <c r="B16" s="1226" t="s">
        <v>660</v>
      </c>
      <c r="C16" s="1227"/>
      <c r="D16" s="1228"/>
      <c r="E16" s="1229"/>
      <c r="F16" s="1229"/>
      <c r="G16" s="1230"/>
    </row>
    <row r="17" spans="2:10">
      <c r="B17" s="1226" t="s">
        <v>661</v>
      </c>
      <c r="C17" s="1227"/>
      <c r="D17" s="1228"/>
      <c r="E17" s="1229"/>
      <c r="F17" s="1229"/>
      <c r="G17" s="1230"/>
    </row>
    <row r="18" spans="2:10">
      <c r="B18" s="1226" t="s">
        <v>662</v>
      </c>
      <c r="C18" s="1227"/>
      <c r="D18" s="1228"/>
      <c r="E18" s="1229"/>
      <c r="F18" s="1229"/>
      <c r="G18" s="1230"/>
    </row>
    <row r="19" spans="2:10">
      <c r="B19" s="1226" t="s">
        <v>663</v>
      </c>
      <c r="C19" s="1227"/>
      <c r="D19" s="1228"/>
      <c r="E19" s="1229"/>
      <c r="F19" s="1229"/>
      <c r="G19" s="1230"/>
    </row>
    <row r="20" spans="2:10">
      <c r="B20" s="1226" t="s">
        <v>664</v>
      </c>
      <c r="C20" s="1227"/>
      <c r="D20" s="1228"/>
      <c r="E20" s="1251"/>
      <c r="F20" s="1251"/>
      <c r="G20" s="1252"/>
    </row>
    <row r="21" spans="2:10">
      <c r="B21" s="1226" t="s">
        <v>665</v>
      </c>
      <c r="C21" s="1227"/>
      <c r="D21" s="1228"/>
      <c r="E21" s="1251"/>
      <c r="F21" s="1251"/>
      <c r="G21" s="1252"/>
    </row>
    <row r="22" spans="2:10">
      <c r="B22" s="1226" t="s">
        <v>666</v>
      </c>
      <c r="C22" s="1227"/>
      <c r="D22" s="1228"/>
      <c r="E22" s="1253"/>
      <c r="F22" s="1253"/>
      <c r="G22" s="1254"/>
    </row>
    <row r="23" spans="2:10" ht="15.75" thickBot="1">
      <c r="B23" s="1255" t="s">
        <v>606</v>
      </c>
      <c r="C23" s="1256"/>
      <c r="D23" s="1257"/>
      <c r="E23" s="1258"/>
      <c r="F23" s="1259"/>
      <c r="G23" s="1260"/>
    </row>
    <row r="24" spans="2:10" ht="15.75" thickBot="1"/>
    <row r="25" spans="2:10" ht="20.25" customHeight="1" thickBot="1">
      <c r="B25" s="1261" t="s">
        <v>667</v>
      </c>
      <c r="C25" s="1262"/>
      <c r="D25" s="1262"/>
      <c r="E25" s="1263"/>
    </row>
    <row r="26" spans="2:10">
      <c r="B26" s="1249" t="s">
        <v>668</v>
      </c>
      <c r="C26" s="1250"/>
      <c r="D26" s="746">
        <f>COUNTIF(H32:H33,"-")</f>
        <v>0</v>
      </c>
      <c r="E26" s="747">
        <f>SUMIF(H32:H33,"-",I32:I33)</f>
        <v>0</v>
      </c>
    </row>
    <row r="27" spans="2:10">
      <c r="B27" s="1249" t="s">
        <v>669</v>
      </c>
      <c r="C27" s="1250"/>
      <c r="D27" s="746">
        <f>COUNTIFS(H32:H33,"&lt;&gt;-",H32:H33,"&lt;&gt;")</f>
        <v>0</v>
      </c>
      <c r="E27" s="747">
        <f>SUMIF(H32:H33,"&lt;&gt;-",I32:I33)</f>
        <v>0</v>
      </c>
    </row>
    <row r="28" spans="2:10" ht="15.75" thickBot="1">
      <c r="B28" s="1266" t="s">
        <v>40</v>
      </c>
      <c r="C28" s="1267"/>
      <c r="D28" s="748">
        <f>SUM(D26:D27)</f>
        <v>0</v>
      </c>
      <c r="E28" s="749">
        <f>+SUM(E26:E27)</f>
        <v>0</v>
      </c>
    </row>
    <row r="29" spans="2:10" ht="15.75" thickBot="1"/>
    <row r="30" spans="2:10" ht="20.25" customHeight="1" thickBot="1">
      <c r="B30" s="1261" t="s">
        <v>670</v>
      </c>
      <c r="C30" s="1262"/>
      <c r="D30" s="1262"/>
      <c r="E30" s="1262"/>
      <c r="F30" s="1262"/>
      <c r="G30" s="1262"/>
      <c r="H30" s="1262"/>
      <c r="I30" s="1262"/>
      <c r="J30" s="1263"/>
    </row>
    <row r="31" spans="2:10" ht="30">
      <c r="B31" s="750" t="s">
        <v>671</v>
      </c>
      <c r="C31" s="751" t="s">
        <v>672</v>
      </c>
      <c r="D31" s="751" t="s">
        <v>673</v>
      </c>
      <c r="E31" s="751" t="s">
        <v>674</v>
      </c>
      <c r="F31" s="751" t="s">
        <v>675</v>
      </c>
      <c r="G31" s="751" t="s">
        <v>676</v>
      </c>
      <c r="H31" s="751" t="s">
        <v>677</v>
      </c>
      <c r="I31" s="751" t="s">
        <v>593</v>
      </c>
      <c r="J31" s="752" t="s">
        <v>628</v>
      </c>
    </row>
    <row r="32" spans="2:10">
      <c r="B32" s="753"/>
      <c r="C32" s="754"/>
      <c r="D32" s="754"/>
      <c r="E32" s="754"/>
      <c r="F32" s="755"/>
      <c r="G32" s="755"/>
      <c r="H32" s="755"/>
      <c r="I32" s="756"/>
      <c r="J32" s="757"/>
    </row>
    <row r="33" spans="2:10" ht="15.75" thickBot="1">
      <c r="B33" s="758"/>
      <c r="C33" s="759"/>
      <c r="D33" s="759"/>
      <c r="E33" s="759"/>
      <c r="F33" s="760"/>
      <c r="G33" s="760"/>
      <c r="H33" s="760"/>
      <c r="I33" s="761"/>
      <c r="J33" s="762"/>
    </row>
    <row r="34" spans="2:10" ht="15.75" thickBot="1">
      <c r="J34" s="763"/>
    </row>
    <row r="35" spans="2:10" ht="20.25" customHeight="1" thickBot="1">
      <c r="B35" s="1268" t="s">
        <v>678</v>
      </c>
      <c r="C35" s="1269"/>
      <c r="D35" s="1269"/>
      <c r="E35" s="1269"/>
      <c r="F35" s="1269"/>
      <c r="G35" s="1269"/>
      <c r="H35" s="1269"/>
      <c r="I35" s="1269"/>
      <c r="J35" s="1270"/>
    </row>
    <row r="36" spans="2:10" s="766" customFormat="1" ht="30">
      <c r="B36" s="764" t="s">
        <v>671</v>
      </c>
      <c r="C36" s="765" t="s">
        <v>679</v>
      </c>
      <c r="D36" s="765" t="s">
        <v>620</v>
      </c>
      <c r="E36" s="765" t="s">
        <v>680</v>
      </c>
      <c r="F36" s="765" t="s">
        <v>681</v>
      </c>
      <c r="G36" s="765" t="s">
        <v>682</v>
      </c>
      <c r="H36" s="765" t="s">
        <v>683</v>
      </c>
      <c r="I36" s="1271" t="s">
        <v>684</v>
      </c>
      <c r="J36" s="1272"/>
    </row>
    <row r="37" spans="2:10">
      <c r="B37" s="767">
        <v>1</v>
      </c>
      <c r="C37" s="768"/>
      <c r="D37" s="754"/>
      <c r="E37" s="754"/>
      <c r="F37" s="755"/>
      <c r="G37" s="754"/>
      <c r="H37" s="755"/>
      <c r="I37" s="1273"/>
      <c r="J37" s="1274"/>
    </row>
    <row r="38" spans="2:10" ht="15.75" thickBot="1">
      <c r="B38" s="769"/>
      <c r="C38" s="770"/>
      <c r="D38" s="759"/>
      <c r="E38" s="759"/>
      <c r="F38" s="760"/>
      <c r="G38" s="759"/>
      <c r="H38" s="760"/>
      <c r="I38" s="1264"/>
      <c r="J38" s="1265"/>
    </row>
  </sheetData>
  <mergeCells count="51">
    <mergeCell ref="I38:J38"/>
    <mergeCell ref="B27:C27"/>
    <mergeCell ref="B28:C28"/>
    <mergeCell ref="B30:J30"/>
    <mergeCell ref="B35:J35"/>
    <mergeCell ref="I36:J36"/>
    <mergeCell ref="I37:J37"/>
    <mergeCell ref="B26:C26"/>
    <mergeCell ref="B19:D19"/>
    <mergeCell ref="E19:G19"/>
    <mergeCell ref="B20:D20"/>
    <mergeCell ref="E20:G20"/>
    <mergeCell ref="B21:D21"/>
    <mergeCell ref="E21:G21"/>
    <mergeCell ref="B22:D22"/>
    <mergeCell ref="E22:G22"/>
    <mergeCell ref="B23:D23"/>
    <mergeCell ref="E23:G23"/>
    <mergeCell ref="B25:E25"/>
    <mergeCell ref="B16:D16"/>
    <mergeCell ref="E16:G16"/>
    <mergeCell ref="B17:D17"/>
    <mergeCell ref="E17:G17"/>
    <mergeCell ref="B18:D18"/>
    <mergeCell ref="E18:G18"/>
    <mergeCell ref="B15:D15"/>
    <mergeCell ref="E15:G15"/>
    <mergeCell ref="B9:D9"/>
    <mergeCell ref="E9:G9"/>
    <mergeCell ref="B10:D10"/>
    <mergeCell ref="E10:G10"/>
    <mergeCell ref="B11:D11"/>
    <mergeCell ref="E11:G11"/>
    <mergeCell ref="B12:D12"/>
    <mergeCell ref="E12:G12"/>
    <mergeCell ref="B13:D13"/>
    <mergeCell ref="B14:D14"/>
    <mergeCell ref="E14:G14"/>
    <mergeCell ref="B6:D6"/>
    <mergeCell ref="E6:G6"/>
    <mergeCell ref="B7:D7"/>
    <mergeCell ref="E7:G7"/>
    <mergeCell ref="B8:D8"/>
    <mergeCell ref="E8:G8"/>
    <mergeCell ref="B5:D5"/>
    <mergeCell ref="E5:G5"/>
    <mergeCell ref="B2:G2"/>
    <mergeCell ref="B3:D3"/>
    <mergeCell ref="E3:G3"/>
    <mergeCell ref="B4:D4"/>
    <mergeCell ref="E4:G4"/>
  </mergeCells>
  <pageMargins left="0.7" right="0.7" top="0.75" bottom="0.75" header="0.3" footer="0.3"/>
  <pageSetup paperSize="9" orientation="portrait" horizontalDpi="4294967292" verticalDpi="0"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ES93"/>
  <sheetViews>
    <sheetView showGridLines="0" workbookViewId="0">
      <selection activeCell="B28" sqref="B28:H28"/>
    </sheetView>
  </sheetViews>
  <sheetFormatPr defaultColWidth="10" defaultRowHeight="12.75" zeroHeight="1"/>
  <cols>
    <col min="1" max="1" width="2.7109375" style="631" customWidth="1"/>
    <col min="2" max="2" width="3" style="631" customWidth="1"/>
    <col min="3" max="3" width="25" style="631" customWidth="1"/>
    <col min="4" max="5" width="17.28515625" style="631" customWidth="1"/>
    <col min="6" max="6" width="36.42578125" style="631" customWidth="1"/>
    <col min="7" max="8" width="17.28515625" style="631" customWidth="1"/>
    <col min="9" max="9" width="53.28515625" style="631" bestFit="1" customWidth="1"/>
    <col min="10" max="16384" width="10" style="631"/>
  </cols>
  <sheetData>
    <row r="1" spans="1:149" ht="13.5" thickBot="1"/>
    <row r="2" spans="1:149" ht="17.25" thickBot="1">
      <c r="A2" s="632"/>
      <c r="B2" s="1275" t="s">
        <v>641</v>
      </c>
      <c r="C2" s="1276"/>
      <c r="D2" s="1276"/>
      <c r="E2" s="1276"/>
      <c r="F2" s="1276"/>
      <c r="G2" s="1276"/>
      <c r="H2" s="1277"/>
      <c r="I2" s="640" t="s">
        <v>842</v>
      </c>
    </row>
    <row r="3" spans="1:149">
      <c r="B3" s="1278" t="s">
        <v>620</v>
      </c>
      <c r="C3" s="1279"/>
      <c r="D3" s="1280">
        <f>+'Business Profile'!D5</f>
        <v>0</v>
      </c>
      <c r="E3" s="1280"/>
      <c r="F3" s="641" t="s">
        <v>605</v>
      </c>
      <c r="G3" s="1280">
        <f>+'Business Profile'!D7</f>
        <v>0</v>
      </c>
      <c r="H3" s="1281"/>
      <c r="I3" s="633"/>
    </row>
    <row r="4" spans="1:149" s="635" customFormat="1">
      <c r="A4" s="634"/>
      <c r="B4" s="1282"/>
      <c r="C4" s="1283"/>
      <c r="D4" s="1283"/>
      <c r="E4" s="1283"/>
      <c r="F4" s="1283"/>
      <c r="G4" s="1283"/>
      <c r="H4" s="1284"/>
      <c r="J4" s="631"/>
      <c r="K4" s="631"/>
      <c r="L4" s="631"/>
      <c r="M4" s="631"/>
      <c r="N4" s="631"/>
      <c r="O4" s="631"/>
      <c r="P4" s="631"/>
      <c r="Q4" s="631"/>
      <c r="R4" s="631"/>
      <c r="S4" s="631"/>
      <c r="T4" s="631"/>
      <c r="U4" s="631"/>
      <c r="V4" s="631"/>
      <c r="W4" s="631"/>
      <c r="X4" s="631"/>
      <c r="Y4" s="631"/>
      <c r="Z4" s="631"/>
      <c r="AA4" s="631"/>
      <c r="AB4" s="631"/>
      <c r="AC4" s="631"/>
      <c r="AD4" s="631"/>
      <c r="AE4" s="631"/>
      <c r="AF4" s="631"/>
      <c r="AG4" s="631"/>
      <c r="AH4" s="631"/>
      <c r="AI4" s="631"/>
      <c r="AJ4" s="631"/>
      <c r="AK4" s="631"/>
      <c r="AL4" s="631"/>
      <c r="AM4" s="631"/>
      <c r="AN4" s="631"/>
      <c r="AO4" s="631"/>
      <c r="AP4" s="631"/>
      <c r="AQ4" s="631"/>
      <c r="AR4" s="631"/>
      <c r="AS4" s="631"/>
      <c r="AT4" s="631"/>
      <c r="AU4" s="631"/>
      <c r="AV4" s="631"/>
      <c r="AW4" s="631"/>
      <c r="AX4" s="631"/>
      <c r="AY4" s="631"/>
      <c r="AZ4" s="631"/>
      <c r="BA4" s="631"/>
      <c r="BB4" s="631"/>
      <c r="BC4" s="631"/>
      <c r="BD4" s="631"/>
      <c r="BE4" s="631"/>
      <c r="BF4" s="631"/>
      <c r="BG4" s="631"/>
      <c r="BH4" s="631"/>
      <c r="BI4" s="631"/>
      <c r="BJ4" s="631"/>
      <c r="BK4" s="631"/>
      <c r="BL4" s="631"/>
      <c r="BM4" s="631"/>
      <c r="BN4" s="631"/>
      <c r="BO4" s="631"/>
      <c r="BP4" s="631"/>
      <c r="BQ4" s="631"/>
      <c r="BR4" s="631"/>
      <c r="BS4" s="631"/>
      <c r="BT4" s="631"/>
      <c r="BU4" s="631"/>
      <c r="BV4" s="631"/>
      <c r="BW4" s="631"/>
      <c r="BX4" s="631"/>
      <c r="BY4" s="631"/>
      <c r="BZ4" s="631"/>
      <c r="CA4" s="631"/>
      <c r="CB4" s="631"/>
      <c r="CC4" s="631"/>
      <c r="CD4" s="631"/>
      <c r="CE4" s="631"/>
      <c r="CF4" s="631"/>
      <c r="CG4" s="631"/>
      <c r="CH4" s="631"/>
      <c r="CI4" s="631"/>
      <c r="CJ4" s="631"/>
      <c r="CK4" s="631"/>
      <c r="CL4" s="631"/>
      <c r="CM4" s="631"/>
      <c r="CN4" s="631"/>
      <c r="CO4" s="631"/>
      <c r="CP4" s="631"/>
      <c r="CQ4" s="631"/>
      <c r="CR4" s="631"/>
      <c r="CS4" s="631"/>
      <c r="CT4" s="631"/>
      <c r="CU4" s="631"/>
      <c r="CV4" s="631"/>
      <c r="CW4" s="631"/>
      <c r="CX4" s="631"/>
      <c r="CY4" s="631"/>
      <c r="CZ4" s="631"/>
      <c r="DA4" s="631"/>
      <c r="DB4" s="631"/>
      <c r="DC4" s="631"/>
      <c r="DD4" s="631"/>
      <c r="DE4" s="631"/>
      <c r="DF4" s="631"/>
      <c r="DG4" s="631"/>
      <c r="DH4" s="631"/>
      <c r="DI4" s="631"/>
      <c r="DJ4" s="631"/>
      <c r="DK4" s="631"/>
      <c r="DL4" s="631"/>
      <c r="DM4" s="631"/>
      <c r="DN4" s="631"/>
      <c r="DO4" s="631"/>
      <c r="DP4" s="631"/>
      <c r="DQ4" s="631"/>
      <c r="DR4" s="631"/>
      <c r="DS4" s="631"/>
      <c r="DT4" s="631"/>
      <c r="DU4" s="631"/>
      <c r="DV4" s="631"/>
      <c r="DW4" s="631"/>
      <c r="DX4" s="631"/>
      <c r="DY4" s="631"/>
      <c r="DZ4" s="631"/>
      <c r="EA4" s="631"/>
      <c r="EB4" s="631"/>
      <c r="EC4" s="631"/>
      <c r="ED4" s="631"/>
      <c r="EE4" s="631"/>
      <c r="EF4" s="631"/>
      <c r="EG4" s="631"/>
      <c r="EH4" s="631"/>
      <c r="EI4" s="631"/>
      <c r="EJ4" s="631"/>
      <c r="EK4" s="631"/>
      <c r="EL4" s="631"/>
      <c r="EM4" s="631"/>
      <c r="EN4" s="631"/>
      <c r="EO4" s="631"/>
      <c r="EP4" s="631"/>
      <c r="EQ4" s="631"/>
      <c r="ER4" s="631"/>
      <c r="ES4" s="631"/>
    </row>
    <row r="5" spans="1:149">
      <c r="B5" s="1293"/>
      <c r="C5" s="642" t="s">
        <v>642</v>
      </c>
      <c r="D5" s="1288" t="s">
        <v>1070</v>
      </c>
      <c r="E5" s="1289"/>
      <c r="F5" s="636" t="s">
        <v>1071</v>
      </c>
      <c r="G5" s="1288" t="s">
        <v>1069</v>
      </c>
      <c r="H5" s="1290"/>
      <c r="I5" s="633"/>
    </row>
    <row r="6" spans="1:149">
      <c r="B6" s="1294"/>
      <c r="C6" s="642" t="s">
        <v>643</v>
      </c>
      <c r="D6" s="1296"/>
      <c r="E6" s="1297"/>
      <c r="F6" s="637"/>
      <c r="G6" s="1296"/>
      <c r="H6" s="1298"/>
    </row>
    <row r="7" spans="1:149">
      <c r="B7" s="1294"/>
      <c r="C7" s="643" t="s">
        <v>608</v>
      </c>
      <c r="D7" s="1288"/>
      <c r="E7" s="1289"/>
      <c r="F7" s="636"/>
      <c r="G7" s="1288"/>
      <c r="H7" s="1290"/>
    </row>
    <row r="8" spans="1:149">
      <c r="B8" s="1294"/>
      <c r="C8" s="644" t="s">
        <v>644</v>
      </c>
      <c r="D8" s="1291"/>
      <c r="E8" s="1292"/>
      <c r="F8" s="638"/>
      <c r="G8" s="1291"/>
      <c r="H8" s="1290"/>
    </row>
    <row r="9" spans="1:149">
      <c r="B9" s="1295"/>
      <c r="C9" s="644" t="s">
        <v>645</v>
      </c>
      <c r="D9" s="1288"/>
      <c r="E9" s="1289"/>
      <c r="F9" s="639"/>
      <c r="G9" s="1288"/>
      <c r="H9" s="1290"/>
    </row>
    <row r="10" spans="1:149" s="635" customFormat="1" ht="13.5" thickBot="1">
      <c r="B10" s="1285"/>
      <c r="C10" s="1286"/>
      <c r="D10" s="1286"/>
      <c r="E10" s="1286"/>
      <c r="F10" s="1286"/>
      <c r="G10" s="1286"/>
      <c r="H10" s="1287"/>
      <c r="J10" s="631"/>
      <c r="K10" s="631"/>
      <c r="L10" s="631"/>
      <c r="M10" s="631"/>
      <c r="N10" s="631"/>
      <c r="O10" s="631"/>
      <c r="P10" s="631"/>
      <c r="Q10" s="631"/>
      <c r="R10" s="631"/>
      <c r="S10" s="631"/>
      <c r="T10" s="631"/>
      <c r="U10" s="631"/>
      <c r="V10" s="631"/>
      <c r="W10" s="631"/>
      <c r="X10" s="631"/>
      <c r="Y10" s="631"/>
      <c r="Z10" s="631"/>
      <c r="AA10" s="631"/>
      <c r="AB10" s="631"/>
      <c r="AC10" s="631"/>
      <c r="AD10" s="631"/>
      <c r="AE10" s="631"/>
      <c r="AF10" s="631"/>
      <c r="AG10" s="631"/>
      <c r="AH10" s="631"/>
      <c r="AI10" s="631"/>
      <c r="AJ10" s="631"/>
      <c r="AK10" s="631"/>
      <c r="AL10" s="631"/>
      <c r="AM10" s="631"/>
      <c r="AN10" s="631"/>
      <c r="AO10" s="631"/>
      <c r="AP10" s="631"/>
      <c r="AQ10" s="631"/>
      <c r="AR10" s="631"/>
      <c r="AS10" s="631"/>
      <c r="AT10" s="631"/>
      <c r="AU10" s="631"/>
      <c r="AV10" s="631"/>
      <c r="AW10" s="631"/>
      <c r="AX10" s="631"/>
      <c r="AY10" s="631"/>
      <c r="AZ10" s="631"/>
      <c r="BA10" s="631"/>
      <c r="BB10" s="631"/>
      <c r="BC10" s="631"/>
      <c r="BD10" s="631"/>
      <c r="BE10" s="631"/>
      <c r="BF10" s="631"/>
      <c r="BG10" s="631"/>
      <c r="BH10" s="631"/>
      <c r="BI10" s="631"/>
      <c r="BJ10" s="631"/>
      <c r="BK10" s="631"/>
      <c r="BL10" s="631"/>
      <c r="BM10" s="631"/>
      <c r="BN10" s="631"/>
      <c r="BO10" s="631"/>
      <c r="BP10" s="631"/>
      <c r="BQ10" s="631"/>
      <c r="BR10" s="631"/>
      <c r="BS10" s="631"/>
      <c r="BT10" s="631"/>
      <c r="BU10" s="631"/>
      <c r="BV10" s="631"/>
      <c r="BW10" s="631"/>
      <c r="BX10" s="631"/>
      <c r="BY10" s="631"/>
      <c r="BZ10" s="631"/>
      <c r="CA10" s="631"/>
      <c r="CB10" s="631"/>
      <c r="CC10" s="631"/>
      <c r="CD10" s="631"/>
      <c r="CE10" s="631"/>
      <c r="CF10" s="631"/>
      <c r="CG10" s="631"/>
      <c r="CH10" s="631"/>
      <c r="CI10" s="631"/>
      <c r="CJ10" s="631"/>
      <c r="CK10" s="631"/>
      <c r="CL10" s="631"/>
      <c r="CM10" s="631"/>
      <c r="CN10" s="631"/>
      <c r="CO10" s="631"/>
      <c r="CP10" s="631"/>
      <c r="CQ10" s="631"/>
      <c r="CR10" s="631"/>
      <c r="CS10" s="631"/>
      <c r="CT10" s="631"/>
      <c r="CU10" s="631"/>
      <c r="CV10" s="631"/>
      <c r="CW10" s="631"/>
      <c r="CX10" s="631"/>
      <c r="CY10" s="631"/>
      <c r="CZ10" s="631"/>
      <c r="DA10" s="631"/>
      <c r="DB10" s="631"/>
      <c r="DC10" s="631"/>
      <c r="DD10" s="631"/>
      <c r="DE10" s="631"/>
      <c r="DF10" s="631"/>
      <c r="DG10" s="631"/>
      <c r="DH10" s="631"/>
      <c r="DI10" s="631"/>
      <c r="DJ10" s="631"/>
      <c r="DK10" s="631"/>
      <c r="DL10" s="631"/>
      <c r="DM10" s="631"/>
      <c r="DN10" s="631"/>
      <c r="DO10" s="631"/>
      <c r="DP10" s="631"/>
      <c r="DQ10" s="631"/>
      <c r="DR10" s="631"/>
      <c r="DS10" s="631"/>
      <c r="DT10" s="631"/>
      <c r="DU10" s="631"/>
      <c r="DV10" s="631"/>
      <c r="DW10" s="631"/>
      <c r="DX10" s="631"/>
      <c r="DY10" s="631"/>
      <c r="DZ10" s="631"/>
      <c r="EA10" s="631"/>
      <c r="EB10" s="631"/>
      <c r="EC10" s="631"/>
      <c r="ED10" s="631"/>
      <c r="EE10" s="631"/>
      <c r="EF10" s="631"/>
      <c r="EG10" s="631"/>
      <c r="EH10" s="631"/>
      <c r="EI10" s="631"/>
      <c r="EJ10" s="631"/>
      <c r="EK10" s="631"/>
      <c r="EL10" s="631"/>
      <c r="EM10" s="631"/>
      <c r="EN10" s="631"/>
      <c r="EO10" s="631"/>
      <c r="EP10" s="631"/>
      <c r="EQ10" s="631"/>
      <c r="ER10" s="631"/>
      <c r="ES10" s="631"/>
    </row>
    <row r="11" spans="1:149" ht="17.25" thickBot="1">
      <c r="B11" s="1275" t="s">
        <v>641</v>
      </c>
      <c r="C11" s="1276"/>
      <c r="D11" s="1276"/>
      <c r="E11" s="1276"/>
      <c r="F11" s="1276"/>
      <c r="G11" s="1276"/>
      <c r="H11" s="1277"/>
    </row>
    <row r="12" spans="1:149">
      <c r="B12" s="1278" t="s">
        <v>620</v>
      </c>
      <c r="C12" s="1279"/>
      <c r="D12" s="1280">
        <f>+'Documents Available &amp; Analysis'!D4</f>
        <v>0</v>
      </c>
      <c r="E12" s="1280"/>
      <c r="F12" s="641" t="s">
        <v>605</v>
      </c>
      <c r="G12" s="1280">
        <f>+'KYC details &amp; Verification'!D9</f>
        <v>0</v>
      </c>
      <c r="H12" s="1281"/>
    </row>
    <row r="13" spans="1:149">
      <c r="B13" s="1282"/>
      <c r="C13" s="1283"/>
      <c r="D13" s="1283"/>
      <c r="E13" s="1283"/>
      <c r="F13" s="1283"/>
      <c r="G13" s="1283"/>
      <c r="H13" s="1284"/>
    </row>
    <row r="14" spans="1:149">
      <c r="B14" s="1293"/>
      <c r="C14" s="642" t="s">
        <v>642</v>
      </c>
      <c r="D14" s="1288" t="s">
        <v>1070</v>
      </c>
      <c r="E14" s="1289"/>
      <c r="F14" s="636" t="s">
        <v>1071</v>
      </c>
      <c r="G14" s="1288" t="s">
        <v>1069</v>
      </c>
      <c r="H14" s="1290"/>
    </row>
    <row r="15" spans="1:149">
      <c r="B15" s="1294"/>
      <c r="C15" s="642" t="s">
        <v>643</v>
      </c>
      <c r="D15" s="1296"/>
      <c r="E15" s="1297"/>
      <c r="F15" s="637"/>
      <c r="G15" s="1296"/>
      <c r="H15" s="1298"/>
    </row>
    <row r="16" spans="1:149">
      <c r="B16" s="1294"/>
      <c r="C16" s="643" t="s">
        <v>608</v>
      </c>
      <c r="D16" s="1288"/>
      <c r="E16" s="1289"/>
      <c r="F16" s="636"/>
      <c r="G16" s="1288"/>
      <c r="H16" s="1290"/>
    </row>
    <row r="17" spans="2:8">
      <c r="B17" s="1294"/>
      <c r="C17" s="644" t="s">
        <v>644</v>
      </c>
      <c r="D17" s="1291"/>
      <c r="E17" s="1292"/>
      <c r="F17" s="638"/>
      <c r="G17" s="1291"/>
      <c r="H17" s="1290"/>
    </row>
    <row r="18" spans="2:8">
      <c r="B18" s="1295"/>
      <c r="C18" s="644" t="s">
        <v>645</v>
      </c>
      <c r="D18" s="1288"/>
      <c r="E18" s="1289"/>
      <c r="F18" s="639"/>
      <c r="G18" s="1288"/>
      <c r="H18" s="1290"/>
    </row>
    <row r="19" spans="2:8" ht="13.5" thickBot="1">
      <c r="B19" s="1285"/>
      <c r="C19" s="1286"/>
      <c r="D19" s="1286"/>
      <c r="E19" s="1286"/>
      <c r="F19" s="1286"/>
      <c r="G19" s="1286"/>
      <c r="H19" s="1287"/>
    </row>
    <row r="20" spans="2:8" ht="17.25" thickBot="1">
      <c r="B20" s="1275" t="s">
        <v>641</v>
      </c>
      <c r="C20" s="1276"/>
      <c r="D20" s="1276"/>
      <c r="E20" s="1276"/>
      <c r="F20" s="1276"/>
      <c r="G20" s="1276"/>
      <c r="H20" s="1277"/>
    </row>
    <row r="21" spans="2:8">
      <c r="B21" s="1278" t="s">
        <v>620</v>
      </c>
      <c r="C21" s="1279"/>
      <c r="D21" s="1280"/>
      <c r="E21" s="1280"/>
      <c r="F21" s="641" t="s">
        <v>605</v>
      </c>
      <c r="G21" s="1280"/>
      <c r="H21" s="1281"/>
    </row>
    <row r="22" spans="2:8">
      <c r="B22" s="1282"/>
      <c r="C22" s="1283"/>
      <c r="D22" s="1283"/>
      <c r="E22" s="1283"/>
      <c r="F22" s="1283"/>
      <c r="G22" s="1283"/>
      <c r="H22" s="1284"/>
    </row>
    <row r="23" spans="2:8">
      <c r="B23" s="1293"/>
      <c r="C23" s="642" t="s">
        <v>642</v>
      </c>
      <c r="D23" s="1288" t="s">
        <v>1070</v>
      </c>
      <c r="E23" s="1289"/>
      <c r="F23" s="636" t="s">
        <v>1071</v>
      </c>
      <c r="G23" s="1288" t="s">
        <v>1069</v>
      </c>
      <c r="H23" s="1290"/>
    </row>
    <row r="24" spans="2:8">
      <c r="B24" s="1294"/>
      <c r="C24" s="642" t="s">
        <v>643</v>
      </c>
      <c r="D24" s="1296"/>
      <c r="E24" s="1297"/>
      <c r="F24" s="637"/>
      <c r="G24" s="1296"/>
      <c r="H24" s="1298"/>
    </row>
    <row r="25" spans="2:8">
      <c r="B25" s="1294"/>
      <c r="C25" s="643" t="s">
        <v>608</v>
      </c>
      <c r="D25" s="1288"/>
      <c r="E25" s="1289"/>
      <c r="F25" s="636"/>
      <c r="G25" s="1288"/>
      <c r="H25" s="1290"/>
    </row>
    <row r="26" spans="2:8">
      <c r="B26" s="1294"/>
      <c r="C26" s="644" t="s">
        <v>644</v>
      </c>
      <c r="D26" s="1291"/>
      <c r="E26" s="1292"/>
      <c r="F26" s="638"/>
      <c r="G26" s="1291"/>
      <c r="H26" s="1290"/>
    </row>
    <row r="27" spans="2:8">
      <c r="B27" s="1295"/>
      <c r="C27" s="644" t="s">
        <v>645</v>
      </c>
      <c r="D27" s="1288"/>
      <c r="E27" s="1289"/>
      <c r="F27" s="639"/>
      <c r="G27" s="1288"/>
      <c r="H27" s="1290"/>
    </row>
    <row r="28" spans="2:8" ht="13.5" thickBot="1">
      <c r="B28" s="1285"/>
      <c r="C28" s="1286"/>
      <c r="D28" s="1286"/>
      <c r="E28" s="1286"/>
      <c r="F28" s="1286"/>
      <c r="G28" s="1286"/>
      <c r="H28" s="1287"/>
    </row>
    <row r="29" spans="2:8" ht="17.25" thickBot="1">
      <c r="B29" s="1275" t="s">
        <v>641</v>
      </c>
      <c r="C29" s="1276"/>
      <c r="D29" s="1276"/>
      <c r="E29" s="1276"/>
      <c r="F29" s="1276"/>
      <c r="G29" s="1276"/>
      <c r="H29" s="1277"/>
    </row>
    <row r="30" spans="2:8">
      <c r="B30" s="1278" t="s">
        <v>620</v>
      </c>
      <c r="C30" s="1279"/>
      <c r="D30" s="1280"/>
      <c r="E30" s="1280"/>
      <c r="F30" s="641" t="s">
        <v>605</v>
      </c>
      <c r="G30" s="1280"/>
      <c r="H30" s="1281"/>
    </row>
    <row r="31" spans="2:8">
      <c r="B31" s="1282"/>
      <c r="C31" s="1283"/>
      <c r="D31" s="1283"/>
      <c r="E31" s="1283"/>
      <c r="F31" s="1283"/>
      <c r="G31" s="1283"/>
      <c r="H31" s="1284"/>
    </row>
    <row r="32" spans="2:8">
      <c r="B32" s="1293"/>
      <c r="C32" s="642" t="s">
        <v>642</v>
      </c>
      <c r="D32" s="1288" t="s">
        <v>1070</v>
      </c>
      <c r="E32" s="1289"/>
      <c r="F32" s="636" t="s">
        <v>1071</v>
      </c>
      <c r="G32" s="1288" t="s">
        <v>1069</v>
      </c>
      <c r="H32" s="1290"/>
    </row>
    <row r="33" spans="2:9">
      <c r="B33" s="1294"/>
      <c r="C33" s="642" t="s">
        <v>643</v>
      </c>
      <c r="D33" s="1296"/>
      <c r="E33" s="1297"/>
      <c r="F33" s="637"/>
      <c r="G33" s="1296"/>
      <c r="H33" s="1298"/>
    </row>
    <row r="34" spans="2:9">
      <c r="B34" s="1294"/>
      <c r="C34" s="643" t="s">
        <v>608</v>
      </c>
      <c r="D34" s="1288"/>
      <c r="E34" s="1289"/>
      <c r="F34" s="636"/>
      <c r="G34" s="1288"/>
      <c r="H34" s="1290"/>
    </row>
    <row r="35" spans="2:9">
      <c r="B35" s="1294"/>
      <c r="C35" s="644" t="s">
        <v>644</v>
      </c>
      <c r="D35" s="1291"/>
      <c r="E35" s="1292"/>
      <c r="F35" s="638"/>
      <c r="G35" s="1291"/>
      <c r="H35" s="1290"/>
    </row>
    <row r="36" spans="2:9">
      <c r="B36" s="1295"/>
      <c r="C36" s="644" t="s">
        <v>645</v>
      </c>
      <c r="D36" s="1288"/>
      <c r="E36" s="1289"/>
      <c r="F36" s="639"/>
      <c r="G36" s="1288"/>
      <c r="H36" s="1290"/>
    </row>
    <row r="37" spans="2:9" ht="13.5" thickBot="1">
      <c r="B37" s="1285"/>
      <c r="C37" s="1286"/>
      <c r="D37" s="1286"/>
      <c r="E37" s="1286"/>
      <c r="F37" s="1286"/>
      <c r="G37" s="1286"/>
      <c r="H37" s="1287"/>
    </row>
    <row r="38" spans="2:9" ht="17.25" thickBot="1">
      <c r="B38" s="1275" t="s">
        <v>641</v>
      </c>
      <c r="C38" s="1276"/>
      <c r="D38" s="1276"/>
      <c r="E38" s="1276"/>
      <c r="F38" s="1276"/>
      <c r="G38" s="1276"/>
      <c r="H38" s="1277"/>
    </row>
    <row r="39" spans="2:9">
      <c r="B39" s="1278" t="s">
        <v>620</v>
      </c>
      <c r="C39" s="1279"/>
      <c r="D39" s="1280"/>
      <c r="E39" s="1280"/>
      <c r="F39" s="641" t="s">
        <v>605</v>
      </c>
      <c r="G39" s="1280"/>
      <c r="H39" s="1281"/>
    </row>
    <row r="40" spans="2:9">
      <c r="B40" s="1282"/>
      <c r="C40" s="1283"/>
      <c r="D40" s="1283"/>
      <c r="E40" s="1283"/>
      <c r="F40" s="1283"/>
      <c r="G40" s="1283"/>
      <c r="H40" s="1284"/>
    </row>
    <row r="41" spans="2:9">
      <c r="B41" s="1293"/>
      <c r="C41" s="642" t="s">
        <v>642</v>
      </c>
      <c r="D41" s="1288" t="s">
        <v>1070</v>
      </c>
      <c r="E41" s="1289"/>
      <c r="F41" s="636" t="s">
        <v>1071</v>
      </c>
      <c r="G41" s="1288" t="s">
        <v>1069</v>
      </c>
      <c r="H41" s="1290"/>
    </row>
    <row r="42" spans="2:9">
      <c r="B42" s="1294"/>
      <c r="C42" s="642" t="s">
        <v>643</v>
      </c>
      <c r="D42" s="1296"/>
      <c r="E42" s="1297"/>
      <c r="F42" s="637"/>
      <c r="G42" s="1296"/>
      <c r="H42" s="1298"/>
    </row>
    <row r="43" spans="2:9">
      <c r="B43" s="1294"/>
      <c r="C43" s="643" t="s">
        <v>608</v>
      </c>
      <c r="D43" s="1288"/>
      <c r="E43" s="1289"/>
      <c r="F43" s="636"/>
      <c r="G43" s="1288"/>
      <c r="H43" s="1290"/>
    </row>
    <row r="44" spans="2:9">
      <c r="B44" s="1294"/>
      <c r="C44" s="644" t="s">
        <v>644</v>
      </c>
      <c r="D44" s="1291"/>
      <c r="E44" s="1292"/>
      <c r="F44" s="638"/>
      <c r="G44" s="1291"/>
      <c r="H44" s="1290"/>
      <c r="I44" s="631" t="s">
        <v>1074</v>
      </c>
    </row>
    <row r="45" spans="2:9">
      <c r="B45" s="1295"/>
      <c r="C45" s="644" t="s">
        <v>645</v>
      </c>
      <c r="D45" s="1288"/>
      <c r="E45" s="1289"/>
      <c r="F45" s="639"/>
      <c r="G45" s="1288"/>
      <c r="H45" s="1290"/>
    </row>
    <row r="46" spans="2:9" ht="13.5" thickBot="1">
      <c r="B46" s="1285"/>
      <c r="C46" s="1286"/>
      <c r="D46" s="1286"/>
      <c r="E46" s="1286"/>
      <c r="F46" s="1286"/>
      <c r="G46" s="1286"/>
      <c r="H46" s="1287"/>
    </row>
    <row r="47" spans="2:9"/>
    <row r="48" spans="2:9"/>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sheetData>
  <mergeCells count="85">
    <mergeCell ref="B46:H46"/>
    <mergeCell ref="B40:H40"/>
    <mergeCell ref="B41:B45"/>
    <mergeCell ref="D41:E41"/>
    <mergeCell ref="G41:H41"/>
    <mergeCell ref="D42:E42"/>
    <mergeCell ref="G42:H42"/>
    <mergeCell ref="D43:E43"/>
    <mergeCell ref="G43:H43"/>
    <mergeCell ref="D44:E44"/>
    <mergeCell ref="G44:H44"/>
    <mergeCell ref="D45:E45"/>
    <mergeCell ref="G45:H45"/>
    <mergeCell ref="B37:H37"/>
    <mergeCell ref="B38:H38"/>
    <mergeCell ref="B39:C39"/>
    <mergeCell ref="D39:E39"/>
    <mergeCell ref="G39:H39"/>
    <mergeCell ref="B31:H31"/>
    <mergeCell ref="B32:B36"/>
    <mergeCell ref="D32:E32"/>
    <mergeCell ref="G32:H32"/>
    <mergeCell ref="D33:E33"/>
    <mergeCell ref="G33:H33"/>
    <mergeCell ref="D34:E34"/>
    <mergeCell ref="G34:H34"/>
    <mergeCell ref="D35:E35"/>
    <mergeCell ref="G35:H35"/>
    <mergeCell ref="D36:E36"/>
    <mergeCell ref="G36:H36"/>
    <mergeCell ref="B28:H28"/>
    <mergeCell ref="B29:H29"/>
    <mergeCell ref="B30:C30"/>
    <mergeCell ref="D30:E30"/>
    <mergeCell ref="G30:H30"/>
    <mergeCell ref="B22:H22"/>
    <mergeCell ref="B23:B27"/>
    <mergeCell ref="D23:E23"/>
    <mergeCell ref="G23:H23"/>
    <mergeCell ref="D24:E24"/>
    <mergeCell ref="G24:H24"/>
    <mergeCell ref="D25:E25"/>
    <mergeCell ref="G25:H25"/>
    <mergeCell ref="D26:E26"/>
    <mergeCell ref="G26:H26"/>
    <mergeCell ref="D27:E27"/>
    <mergeCell ref="G27:H27"/>
    <mergeCell ref="B19:H19"/>
    <mergeCell ref="B20:H20"/>
    <mergeCell ref="B21:C21"/>
    <mergeCell ref="D21:E21"/>
    <mergeCell ref="G21:H21"/>
    <mergeCell ref="B14:B18"/>
    <mergeCell ref="D14:E14"/>
    <mergeCell ref="G14:H14"/>
    <mergeCell ref="D15:E15"/>
    <mergeCell ref="G15:H15"/>
    <mergeCell ref="D16:E16"/>
    <mergeCell ref="G16:H16"/>
    <mergeCell ref="D17:E17"/>
    <mergeCell ref="G17:H17"/>
    <mergeCell ref="D18:E18"/>
    <mergeCell ref="G18:H18"/>
    <mergeCell ref="B11:H11"/>
    <mergeCell ref="B12:C12"/>
    <mergeCell ref="D12:E12"/>
    <mergeCell ref="G12:H12"/>
    <mergeCell ref="B13:H13"/>
    <mergeCell ref="B10:H10"/>
    <mergeCell ref="D7:E7"/>
    <mergeCell ref="G7:H7"/>
    <mergeCell ref="D8:E8"/>
    <mergeCell ref="G8:H8"/>
    <mergeCell ref="D9:E9"/>
    <mergeCell ref="G9:H9"/>
    <mergeCell ref="B5:B9"/>
    <mergeCell ref="D5:E5"/>
    <mergeCell ref="G5:H5"/>
    <mergeCell ref="D6:E6"/>
    <mergeCell ref="G6:H6"/>
    <mergeCell ref="B2:H2"/>
    <mergeCell ref="B3:C3"/>
    <mergeCell ref="D3:E3"/>
    <mergeCell ref="G3:H3"/>
    <mergeCell ref="B4:H4"/>
  </mergeCells>
  <dataValidations count="1">
    <dataValidation type="list" allowBlank="1" showInputMessage="1" showErrorMessage="1" sqref="D7:H7 D16:H16 D25:H25 D34:H34 D43:H43" xr:uid="{00000000-0002-0000-0400-000000000000}">
      <formula1>"Return Submitted and verified, Return Processed and Refund Paid, Successfully e-Verified, ITR Processed, e-Return for this PAN and Acknowledgement Number has been Digitally signed, Return Processed with No Demand and No Refund,No Records found "</formula1>
    </dataValidation>
  </dataValidations>
  <hyperlinks>
    <hyperlink ref="I2" location="'Sheet Index'!I2" display="TABLE OF CONTECT" xr:uid="{00000000-0004-0000-0400-000000000000}"/>
  </hyperlink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XFD59"/>
  <sheetViews>
    <sheetView topLeftCell="A2" workbookViewId="0">
      <selection activeCell="B10" sqref="B10:D10"/>
    </sheetView>
  </sheetViews>
  <sheetFormatPr defaultColWidth="9.140625" defaultRowHeight="15" zeroHeight="1"/>
  <cols>
    <col min="1" max="1" width="2.7109375" style="645" customWidth="1"/>
    <col min="2" max="2" width="3.85546875" style="645" customWidth="1"/>
    <col min="3" max="3" width="19.42578125" style="645" customWidth="1"/>
    <col min="4" max="4" width="23.7109375" style="645" customWidth="1"/>
    <col min="5" max="5" width="40.7109375" style="645" customWidth="1"/>
    <col min="6" max="8" width="12.7109375" style="645" customWidth="1"/>
    <col min="9" max="9" width="13.7109375" style="645" customWidth="1"/>
    <col min="10" max="10" width="65.42578125" style="645" customWidth="1"/>
    <col min="11" max="16384" width="9.140625" style="645"/>
  </cols>
  <sheetData>
    <row r="1" spans="2:8" ht="15.75" thickBot="1">
      <c r="B1" s="1299" t="s">
        <v>873</v>
      </c>
      <c r="C1" s="1299"/>
      <c r="D1" s="646"/>
    </row>
    <row r="2" spans="2:8" ht="20.25" customHeight="1" thickBot="1">
      <c r="B2" s="1319" t="s">
        <v>646</v>
      </c>
      <c r="C2" s="1320"/>
      <c r="D2" s="1320"/>
      <c r="E2" s="1320"/>
      <c r="F2" s="1320"/>
      <c r="G2" s="1321"/>
      <c r="H2" s="640" t="s">
        <v>842</v>
      </c>
    </row>
    <row r="3" spans="2:8">
      <c r="B3" s="1322" t="s">
        <v>647</v>
      </c>
      <c r="C3" s="1323"/>
      <c r="D3" s="1324"/>
      <c r="E3" s="1325"/>
      <c r="F3" s="1325"/>
      <c r="G3" s="1326"/>
      <c r="H3" s="647"/>
    </row>
    <row r="4" spans="2:8">
      <c r="B4" s="1304" t="s">
        <v>648</v>
      </c>
      <c r="C4" s="1305"/>
      <c r="D4" s="1306"/>
      <c r="E4" s="1307"/>
      <c r="F4" s="1307"/>
      <c r="G4" s="1308"/>
      <c r="H4" s="648"/>
    </row>
    <row r="5" spans="2:8">
      <c r="B5" s="1304" t="s">
        <v>649</v>
      </c>
      <c r="C5" s="1305"/>
      <c r="D5" s="1306"/>
      <c r="E5" s="1307"/>
      <c r="F5" s="1307"/>
      <c r="G5" s="1308"/>
    </row>
    <row r="6" spans="2:8">
      <c r="B6" s="1304" t="s">
        <v>650</v>
      </c>
      <c r="C6" s="1305"/>
      <c r="D6" s="1306"/>
      <c r="E6" s="1309"/>
      <c r="F6" s="1310"/>
      <c r="G6" s="1311"/>
    </row>
    <row r="7" spans="2:8">
      <c r="B7" s="1304" t="s">
        <v>651</v>
      </c>
      <c r="C7" s="1305"/>
      <c r="D7" s="1306"/>
      <c r="E7" s="1307"/>
      <c r="F7" s="1307"/>
      <c r="G7" s="1308"/>
    </row>
    <row r="8" spans="2:8">
      <c r="B8" s="1304" t="s">
        <v>652</v>
      </c>
      <c r="C8" s="1305"/>
      <c r="D8" s="1306"/>
      <c r="E8" s="1307"/>
      <c r="F8" s="1307"/>
      <c r="G8" s="1308"/>
    </row>
    <row r="9" spans="2:8">
      <c r="B9" s="1304" t="s">
        <v>653</v>
      </c>
      <c r="C9" s="1305"/>
      <c r="D9" s="1306"/>
      <c r="E9" s="1307"/>
      <c r="F9" s="1307"/>
      <c r="G9" s="1308"/>
    </row>
    <row r="10" spans="2:8">
      <c r="B10" s="1304" t="s">
        <v>654</v>
      </c>
      <c r="C10" s="1305"/>
      <c r="D10" s="1306"/>
      <c r="E10" s="1317"/>
      <c r="F10" s="1317"/>
      <c r="G10" s="1318"/>
    </row>
    <row r="11" spans="2:8">
      <c r="B11" s="1304" t="s">
        <v>655</v>
      </c>
      <c r="C11" s="1305"/>
      <c r="D11" s="1306"/>
      <c r="E11" s="1317"/>
      <c r="F11" s="1317"/>
      <c r="G11" s="1318"/>
    </row>
    <row r="12" spans="2:8">
      <c r="B12" s="1304" t="s">
        <v>656</v>
      </c>
      <c r="C12" s="1305"/>
      <c r="D12" s="1306"/>
      <c r="E12" s="1307"/>
      <c r="F12" s="1307"/>
      <c r="G12" s="1308"/>
    </row>
    <row r="13" spans="2:8">
      <c r="B13" s="1304" t="s">
        <v>609</v>
      </c>
      <c r="C13" s="1305"/>
      <c r="D13" s="1306"/>
      <c r="E13" s="649"/>
      <c r="F13" s="676" t="s">
        <v>657</v>
      </c>
      <c r="G13" s="682" t="str">
        <f ca="1">IF(E13&lt;&gt;"",DATEDIF(E13,TODAY(),"Y")&amp;" Years","")</f>
        <v/>
      </c>
    </row>
    <row r="14" spans="2:8" ht="30" customHeight="1">
      <c r="B14" s="1304" t="s">
        <v>658</v>
      </c>
      <c r="C14" s="1305"/>
      <c r="D14" s="1306"/>
      <c r="E14" s="1327"/>
      <c r="F14" s="1327"/>
      <c r="G14" s="1328"/>
    </row>
    <row r="15" spans="2:8" ht="39" customHeight="1">
      <c r="B15" s="1312" t="s">
        <v>659</v>
      </c>
      <c r="C15" s="1313"/>
      <c r="D15" s="1314"/>
      <c r="E15" s="1315" t="s">
        <v>787</v>
      </c>
      <c r="F15" s="1315"/>
      <c r="G15" s="1316"/>
    </row>
    <row r="16" spans="2:8">
      <c r="B16" s="1304" t="s">
        <v>660</v>
      </c>
      <c r="C16" s="1305"/>
      <c r="D16" s="1306"/>
      <c r="E16" s="1307"/>
      <c r="F16" s="1307"/>
      <c r="G16" s="1308"/>
    </row>
    <row r="17" spans="2:10">
      <c r="B17" s="1304" t="s">
        <v>661</v>
      </c>
      <c r="C17" s="1305"/>
      <c r="D17" s="1306"/>
      <c r="E17" s="1307"/>
      <c r="F17" s="1307"/>
      <c r="G17" s="1308"/>
    </row>
    <row r="18" spans="2:10">
      <c r="B18" s="1304" t="s">
        <v>662</v>
      </c>
      <c r="C18" s="1305"/>
      <c r="D18" s="1306"/>
      <c r="E18" s="1307"/>
      <c r="F18" s="1307"/>
      <c r="G18" s="1308"/>
    </row>
    <row r="19" spans="2:10">
      <c r="B19" s="1304" t="s">
        <v>663</v>
      </c>
      <c r="C19" s="1305"/>
      <c r="D19" s="1306"/>
      <c r="E19" s="1307"/>
      <c r="F19" s="1307"/>
      <c r="G19" s="1308"/>
    </row>
    <row r="20" spans="2:10">
      <c r="B20" s="1304" t="s">
        <v>664</v>
      </c>
      <c r="C20" s="1305"/>
      <c r="D20" s="1306"/>
      <c r="E20" s="1331"/>
      <c r="F20" s="1331"/>
      <c r="G20" s="1332"/>
    </row>
    <row r="21" spans="2:10">
      <c r="B21" s="1304" t="s">
        <v>665</v>
      </c>
      <c r="C21" s="1305"/>
      <c r="D21" s="1306"/>
      <c r="E21" s="1331"/>
      <c r="F21" s="1331"/>
      <c r="G21" s="1332"/>
    </row>
    <row r="22" spans="2:10">
      <c r="B22" s="1304" t="s">
        <v>666</v>
      </c>
      <c r="C22" s="1305"/>
      <c r="D22" s="1306"/>
      <c r="E22" s="1333"/>
      <c r="F22" s="1333"/>
      <c r="G22" s="1334"/>
    </row>
    <row r="23" spans="2:10" ht="15.75" thickBot="1">
      <c r="B23" s="1335" t="s">
        <v>606</v>
      </c>
      <c r="C23" s="1336"/>
      <c r="D23" s="1337"/>
      <c r="E23" s="1338"/>
      <c r="F23" s="1339"/>
      <c r="G23" s="1340"/>
    </row>
    <row r="24" spans="2:10" ht="15.75" thickBot="1"/>
    <row r="25" spans="2:10" ht="20.25" customHeight="1" thickBot="1">
      <c r="B25" s="1341" t="s">
        <v>667</v>
      </c>
      <c r="C25" s="1342"/>
      <c r="D25" s="1342"/>
      <c r="E25" s="1343"/>
    </row>
    <row r="26" spans="2:10">
      <c r="B26" s="1329" t="s">
        <v>668</v>
      </c>
      <c r="C26" s="1330"/>
      <c r="D26" s="650"/>
      <c r="E26" s="651"/>
    </row>
    <row r="27" spans="2:10">
      <c r="B27" s="1329" t="s">
        <v>669</v>
      </c>
      <c r="C27" s="1330"/>
      <c r="D27" s="650"/>
      <c r="E27" s="651"/>
    </row>
    <row r="28" spans="2:10" ht="15.75" thickBot="1">
      <c r="B28" s="1344" t="s">
        <v>40</v>
      </c>
      <c r="C28" s="1345"/>
      <c r="D28" s="683">
        <f>SUM(D26:D27)</f>
        <v>0</v>
      </c>
      <c r="E28" s="684">
        <f>+SUM(E26:E27)</f>
        <v>0</v>
      </c>
    </row>
    <row r="29" spans="2:10" ht="15.75" thickBot="1"/>
    <row r="30" spans="2:10" ht="20.25" customHeight="1" thickBot="1">
      <c r="B30" s="1341" t="s">
        <v>670</v>
      </c>
      <c r="C30" s="1342"/>
      <c r="D30" s="1342"/>
      <c r="E30" s="1342"/>
      <c r="F30" s="1342"/>
      <c r="G30" s="1342"/>
      <c r="H30" s="1342"/>
      <c r="I30" s="1342"/>
      <c r="J30" s="1343"/>
    </row>
    <row r="31" spans="2:10" ht="30">
      <c r="B31" s="677" t="s">
        <v>671</v>
      </c>
      <c r="C31" s="678" t="s">
        <v>672</v>
      </c>
      <c r="D31" s="678" t="s">
        <v>673</v>
      </c>
      <c r="E31" s="678" t="s">
        <v>674</v>
      </c>
      <c r="F31" s="678" t="s">
        <v>675</v>
      </c>
      <c r="G31" s="678" t="s">
        <v>676</v>
      </c>
      <c r="H31" s="678" t="s">
        <v>677</v>
      </c>
      <c r="I31" s="678" t="s">
        <v>593</v>
      </c>
      <c r="J31" s="679" t="s">
        <v>628</v>
      </c>
    </row>
    <row r="32" spans="2:10">
      <c r="B32" s="652"/>
      <c r="C32" s="653"/>
      <c r="D32" s="653"/>
      <c r="E32" s="653"/>
      <c r="F32" s="654"/>
      <c r="G32" s="654"/>
      <c r="H32" s="654"/>
      <c r="I32" s="655"/>
      <c r="J32" s="656"/>
    </row>
    <row r="33" spans="1:16384" s="645" customFormat="1">
      <c r="B33" s="657"/>
      <c r="C33" s="658"/>
      <c r="D33" s="658"/>
      <c r="E33" s="658"/>
      <c r="F33" s="659"/>
      <c r="G33" s="659"/>
      <c r="H33" s="659"/>
      <c r="I33" s="660"/>
      <c r="J33" s="661"/>
    </row>
    <row r="34" spans="1:16384" s="645" customFormat="1">
      <c r="B34" s="657"/>
      <c r="C34" s="658"/>
      <c r="D34" s="658"/>
      <c r="E34" s="658"/>
      <c r="F34" s="659"/>
      <c r="G34" s="659"/>
      <c r="H34" s="659"/>
      <c r="I34" s="660"/>
      <c r="J34" s="661"/>
    </row>
    <row r="35" spans="1:16384" s="645" customFormat="1">
      <c r="B35" s="657"/>
      <c r="C35" s="658"/>
      <c r="D35" s="658"/>
      <c r="E35" s="658"/>
      <c r="F35" s="659"/>
      <c r="G35" s="659"/>
      <c r="H35" s="659"/>
      <c r="I35" s="660"/>
      <c r="J35" s="661"/>
    </row>
    <row r="36" spans="1:16384" s="645" customFormat="1">
      <c r="B36" s="657"/>
      <c r="C36" s="658"/>
      <c r="D36" s="658"/>
      <c r="E36" s="658"/>
      <c r="F36" s="659"/>
      <c r="G36" s="659"/>
      <c r="H36" s="659"/>
      <c r="I36" s="660"/>
      <c r="J36" s="661"/>
    </row>
    <row r="37" spans="1:16384" s="645" customFormat="1">
      <c r="B37" s="657"/>
      <c r="C37" s="658"/>
      <c r="D37" s="658"/>
      <c r="E37" s="658"/>
      <c r="F37" s="659"/>
      <c r="G37" s="659"/>
      <c r="H37" s="659"/>
      <c r="I37" s="660"/>
      <c r="J37" s="661"/>
    </row>
    <row r="38" spans="1:16384" s="645" customFormat="1">
      <c r="B38" s="657"/>
      <c r="C38" s="658"/>
      <c r="D38" s="658"/>
      <c r="E38" s="658"/>
      <c r="F38" s="659"/>
      <c r="G38" s="659"/>
      <c r="H38" s="659"/>
      <c r="I38" s="660"/>
      <c r="J38" s="661"/>
    </row>
    <row r="39" spans="1:16384" s="645" customFormat="1">
      <c r="B39" s="657"/>
      <c r="C39" s="658"/>
      <c r="D39" s="658"/>
      <c r="E39" s="658"/>
      <c r="F39" s="659"/>
      <c r="G39" s="659"/>
      <c r="H39" s="659"/>
      <c r="I39" s="660"/>
      <c r="J39" s="661"/>
    </row>
    <row r="40" spans="1:16384" s="645" customFormat="1">
      <c r="B40" s="657"/>
      <c r="C40" s="658"/>
      <c r="D40" s="658"/>
      <c r="E40" s="658"/>
      <c r="F40" s="659"/>
      <c r="G40" s="659"/>
      <c r="H40" s="659"/>
      <c r="I40" s="660"/>
      <c r="J40" s="661"/>
    </row>
    <row r="41" spans="1:16384" s="645" customFormat="1">
      <c r="B41" s="657"/>
      <c r="C41" s="658"/>
      <c r="D41" s="658"/>
      <c r="E41" s="658"/>
      <c r="F41" s="659"/>
      <c r="G41" s="659"/>
      <c r="H41" s="659"/>
      <c r="I41" s="660"/>
      <c r="J41" s="661"/>
    </row>
    <row r="42" spans="1:16384" s="645" customFormat="1">
      <c r="B42" s="657"/>
      <c r="C42" s="658"/>
      <c r="D42" s="658"/>
      <c r="E42" s="658"/>
      <c r="F42" s="659"/>
      <c r="G42" s="659"/>
      <c r="H42" s="659"/>
      <c r="I42" s="660"/>
      <c r="J42" s="661"/>
    </row>
    <row r="43" spans="1:16384" s="645" customFormat="1">
      <c r="B43" s="657"/>
      <c r="C43" s="658"/>
      <c r="D43" s="658"/>
      <c r="E43" s="658"/>
      <c r="F43" s="659"/>
      <c r="G43" s="659"/>
      <c r="H43" s="659"/>
      <c r="I43" s="660"/>
      <c r="J43" s="661"/>
    </row>
    <row r="44" spans="1:16384" s="687" customFormat="1">
      <c r="A44" s="645"/>
      <c r="B44" s="657"/>
      <c r="C44" s="658"/>
      <c r="D44" s="658"/>
      <c r="E44" s="658"/>
      <c r="F44" s="659"/>
      <c r="G44" s="659"/>
      <c r="H44" s="659"/>
      <c r="I44" s="660"/>
      <c r="J44" s="661"/>
      <c r="K44" s="685">
        <f>COUNTIF(O49:O61,"-")</f>
        <v>0</v>
      </c>
      <c r="L44" s="686">
        <f>SUMIF(O49:O61,"-",P49:P61)</f>
        <v>0</v>
      </c>
      <c r="M44" s="685">
        <f>COUNTIF(Q49:Q61,"-")</f>
        <v>0</v>
      </c>
      <c r="N44" s="686">
        <f>SUMIF(Q49:Q61,"-",R49:R61)</f>
        <v>0</v>
      </c>
      <c r="O44" s="685">
        <f>COUNTIF(S49:S61,"-")</f>
        <v>0</v>
      </c>
      <c r="P44" s="686">
        <f>SUMIF(S49:S61,"-",T49:T61)</f>
        <v>0</v>
      </c>
      <c r="Q44" s="685">
        <f>COUNTIF(U49:U61,"-")</f>
        <v>0</v>
      </c>
      <c r="R44" s="686">
        <f>SUMIF(U49:U61,"-",V49:V61)</f>
        <v>0</v>
      </c>
      <c r="S44" s="685">
        <f>COUNTIF(W49:W61,"-")</f>
        <v>0</v>
      </c>
      <c r="T44" s="686">
        <f>SUMIF(W49:W61,"-",X49:X61)</f>
        <v>0</v>
      </c>
      <c r="U44" s="685">
        <f>COUNTIF(Y49:Y61,"-")</f>
        <v>0</v>
      </c>
      <c r="V44" s="686">
        <f>SUMIF(Y49:Y61,"-",Z49:Z61)</f>
        <v>0</v>
      </c>
      <c r="W44" s="685">
        <f>COUNTIF(AA49:AA61,"-")</f>
        <v>0</v>
      </c>
      <c r="X44" s="686">
        <f>SUMIF(AA49:AA61,"-",AB49:AB61)</f>
        <v>0</v>
      </c>
      <c r="Y44" s="685">
        <f>COUNTIF(AC49:AC61,"-")</f>
        <v>0</v>
      </c>
      <c r="Z44" s="686">
        <f>SUMIF(AC49:AC61,"-",AD49:AD61)</f>
        <v>0</v>
      </c>
      <c r="AA44" s="685">
        <f>COUNTIF(AE49:AE61,"-")</f>
        <v>0</v>
      </c>
      <c r="AB44" s="686">
        <f>SUMIF(AE49:AE61,"-",AF49:AF61)</f>
        <v>0</v>
      </c>
      <c r="AC44" s="685">
        <f>COUNTIF(AG49:AG61,"-")</f>
        <v>0</v>
      </c>
      <c r="AD44" s="686">
        <f>SUMIF(AG49:AG61,"-",AH49:AH61)</f>
        <v>0</v>
      </c>
      <c r="AE44" s="685">
        <f>COUNTIF(AI49:AI61,"-")</f>
        <v>0</v>
      </c>
      <c r="AF44" s="686">
        <f>SUMIF(AI49:AI61,"-",AJ49:AJ61)</f>
        <v>0</v>
      </c>
      <c r="AG44" s="685">
        <f>COUNTIF(AK49:AK61,"-")</f>
        <v>0</v>
      </c>
      <c r="AH44" s="686">
        <f>SUMIF(AK49:AK61,"-",AL49:AL61)</f>
        <v>0</v>
      </c>
      <c r="AI44" s="685">
        <f>COUNTIF(AM49:AM61,"-")</f>
        <v>0</v>
      </c>
      <c r="AJ44" s="686">
        <f>SUMIF(AM49:AM61,"-",AN49:AN61)</f>
        <v>0</v>
      </c>
      <c r="AK44" s="685">
        <f>COUNTIF(AO49:AO61,"-")</f>
        <v>0</v>
      </c>
      <c r="AL44" s="686">
        <f>SUMIF(AO49:AO61,"-",AP49:AP61)</f>
        <v>0</v>
      </c>
      <c r="AM44" s="685">
        <f>COUNTIF(AQ49:AQ61,"-")</f>
        <v>0</v>
      </c>
      <c r="AN44" s="686">
        <f>SUMIF(AQ49:AQ61,"-",AR49:AR61)</f>
        <v>0</v>
      </c>
      <c r="AO44" s="685">
        <f>COUNTIF(AS49:AS61,"-")</f>
        <v>0</v>
      </c>
      <c r="AP44" s="686">
        <f>SUMIF(AS49:AS61,"-",AT49:AT61)</f>
        <v>0</v>
      </c>
      <c r="AQ44" s="685">
        <f>COUNTIF(AU49:AU61,"-")</f>
        <v>0</v>
      </c>
      <c r="AR44" s="686">
        <f>SUMIF(AU49:AU61,"-",AV49:AV61)</f>
        <v>0</v>
      </c>
      <c r="AS44" s="685">
        <f>COUNTIF(AW49:AW61,"-")</f>
        <v>0</v>
      </c>
      <c r="AT44" s="686">
        <f>SUMIF(AW49:AW61,"-",AX49:AX61)</f>
        <v>0</v>
      </c>
      <c r="AU44" s="685">
        <f>COUNTIF(AY49:AY61,"-")</f>
        <v>0</v>
      </c>
      <c r="AV44" s="686">
        <f>SUMIF(AY49:AY61,"-",AZ49:AZ61)</f>
        <v>0</v>
      </c>
      <c r="AW44" s="685">
        <f>COUNTIF(BA49:BA61,"-")</f>
        <v>0</v>
      </c>
      <c r="AX44" s="686">
        <f>SUMIF(BA49:BA61,"-",BB49:BB61)</f>
        <v>0</v>
      </c>
      <c r="AY44" s="685">
        <f>COUNTIF(BC49:BC61,"-")</f>
        <v>0</v>
      </c>
      <c r="AZ44" s="686">
        <f>SUMIF(BC49:BC61,"-",BD49:BD61)</f>
        <v>0</v>
      </c>
      <c r="BA44" s="685">
        <f>COUNTIF(BE49:BE61,"-")</f>
        <v>0</v>
      </c>
      <c r="BB44" s="686">
        <f>SUMIF(BE49:BE61,"-",BF49:BF61)</f>
        <v>0</v>
      </c>
      <c r="BC44" s="685">
        <f>COUNTIF(BG49:BG61,"-")</f>
        <v>0</v>
      </c>
      <c r="BD44" s="686">
        <f>SUMIF(BG49:BG61,"-",BH49:BH61)</f>
        <v>0</v>
      </c>
      <c r="BE44" s="685">
        <f>COUNTIF(BI49:BI61,"-")</f>
        <v>0</v>
      </c>
      <c r="BF44" s="686">
        <f>SUMIF(BI49:BI61,"-",BJ49:BJ61)</f>
        <v>0</v>
      </c>
      <c r="BG44" s="685">
        <f>COUNTIF(BK49:BK61,"-")</f>
        <v>0</v>
      </c>
      <c r="BH44" s="686">
        <f>SUMIF(BK49:BK61,"-",BL49:BL61)</f>
        <v>0</v>
      </c>
      <c r="BI44" s="685">
        <f>COUNTIF(BM49:BM61,"-")</f>
        <v>0</v>
      </c>
      <c r="BJ44" s="686">
        <f>SUMIF(BM49:BM61,"-",BN49:BN61)</f>
        <v>0</v>
      </c>
      <c r="BK44" s="685">
        <f>COUNTIF(BO49:BO61,"-")</f>
        <v>0</v>
      </c>
      <c r="BL44" s="686">
        <f>SUMIF(BO49:BO61,"-",BP49:BP61)</f>
        <v>0</v>
      </c>
      <c r="BM44" s="685">
        <f>COUNTIF(BQ49:BQ61,"-")</f>
        <v>0</v>
      </c>
      <c r="BN44" s="686">
        <f>SUMIF(BQ49:BQ61,"-",BR49:BR61)</f>
        <v>0</v>
      </c>
      <c r="BO44" s="685">
        <f>COUNTIF(BS49:BS61,"-")</f>
        <v>0</v>
      </c>
      <c r="BP44" s="686">
        <f>SUMIF(BS49:BS61,"-",BT49:BT61)</f>
        <v>0</v>
      </c>
      <c r="BQ44" s="685">
        <f>COUNTIF(BU49:BU61,"-")</f>
        <v>0</v>
      </c>
      <c r="BR44" s="686">
        <f>SUMIF(BU49:BU61,"-",BV49:BV61)</f>
        <v>0</v>
      </c>
      <c r="BS44" s="685">
        <f>COUNTIF(BW49:BW61,"-")</f>
        <v>0</v>
      </c>
      <c r="BT44" s="686">
        <f>SUMIF(BW49:BW61,"-",BX49:BX61)</f>
        <v>0</v>
      </c>
      <c r="BU44" s="685">
        <f>COUNTIF(BY49:BY61,"-")</f>
        <v>0</v>
      </c>
      <c r="BV44" s="686">
        <f>SUMIF(BY49:BY61,"-",BZ49:BZ61)</f>
        <v>0</v>
      </c>
      <c r="BW44" s="685">
        <f>COUNTIF(CA49:CA61,"-")</f>
        <v>0</v>
      </c>
      <c r="BX44" s="686">
        <f>SUMIF(CA49:CA61,"-",CB49:CB61)</f>
        <v>0</v>
      </c>
      <c r="BY44" s="685">
        <f>COUNTIF(CC49:CC61,"-")</f>
        <v>0</v>
      </c>
      <c r="BZ44" s="686">
        <f>SUMIF(CC49:CC61,"-",CD49:CD61)</f>
        <v>0</v>
      </c>
      <c r="CA44" s="685">
        <f>COUNTIF(CE49:CE61,"-")</f>
        <v>0</v>
      </c>
      <c r="CB44" s="686">
        <f>SUMIF(CE49:CE61,"-",CF49:CF61)</f>
        <v>0</v>
      </c>
      <c r="CC44" s="685">
        <f>COUNTIF(CG49:CG61,"-")</f>
        <v>0</v>
      </c>
      <c r="CD44" s="686">
        <f>SUMIF(CG49:CG61,"-",CH49:CH61)</f>
        <v>0</v>
      </c>
      <c r="CE44" s="685">
        <f>COUNTIF(CI49:CI61,"-")</f>
        <v>0</v>
      </c>
      <c r="CF44" s="686">
        <f>SUMIF(CI49:CI61,"-",CJ49:CJ61)</f>
        <v>0</v>
      </c>
      <c r="CG44" s="685">
        <f>COUNTIF(CK49:CK61,"-")</f>
        <v>0</v>
      </c>
      <c r="CH44" s="686">
        <f>SUMIF(CK49:CK61,"-",CL49:CL61)</f>
        <v>0</v>
      </c>
      <c r="CI44" s="685">
        <f>COUNTIF(CM49:CM61,"-")</f>
        <v>0</v>
      </c>
      <c r="CJ44" s="686">
        <f>SUMIF(CM49:CM61,"-",CN49:CN61)</f>
        <v>0</v>
      </c>
      <c r="CK44" s="685">
        <f>COUNTIF(CO49:CO61,"-")</f>
        <v>0</v>
      </c>
      <c r="CL44" s="686">
        <f>SUMIF(CO49:CO61,"-",CP49:CP61)</f>
        <v>0</v>
      </c>
      <c r="CM44" s="685">
        <f>COUNTIF(CQ49:CQ61,"-")</f>
        <v>0</v>
      </c>
      <c r="CN44" s="686">
        <f>SUMIF(CQ49:CQ61,"-",CR49:CR61)</f>
        <v>0</v>
      </c>
      <c r="CO44" s="685">
        <f>COUNTIF(CS49:CS61,"-")</f>
        <v>0</v>
      </c>
      <c r="CP44" s="686">
        <f>SUMIF(CS49:CS61,"-",CT49:CT61)</f>
        <v>0</v>
      </c>
      <c r="CQ44" s="685">
        <f>COUNTIF(CU49:CU61,"-")</f>
        <v>0</v>
      </c>
      <c r="CR44" s="686">
        <f>SUMIF(CU49:CU61,"-",CV49:CV61)</f>
        <v>0</v>
      </c>
      <c r="CS44" s="685">
        <f>COUNTIF(CW49:CW61,"-")</f>
        <v>0</v>
      </c>
      <c r="CT44" s="686">
        <f>SUMIF(CW49:CW61,"-",CX49:CX61)</f>
        <v>0</v>
      </c>
      <c r="CU44" s="685">
        <f>COUNTIF(CY49:CY61,"-")</f>
        <v>0</v>
      </c>
      <c r="CV44" s="686">
        <f>SUMIF(CY49:CY61,"-",CZ49:CZ61)</f>
        <v>0</v>
      </c>
      <c r="CW44" s="685">
        <f>COUNTIF(DA49:DA61,"-")</f>
        <v>0</v>
      </c>
      <c r="CX44" s="686">
        <f>SUMIF(DA49:DA61,"-",DB49:DB61)</f>
        <v>0</v>
      </c>
      <c r="CY44" s="685">
        <f>COUNTIF(DC49:DC61,"-")</f>
        <v>0</v>
      </c>
      <c r="CZ44" s="686">
        <f>SUMIF(DC49:DC61,"-",DD49:DD61)</f>
        <v>0</v>
      </c>
      <c r="DA44" s="685">
        <f>COUNTIF(DE49:DE61,"-")</f>
        <v>0</v>
      </c>
      <c r="DB44" s="686">
        <f>SUMIF(DE49:DE61,"-",DF49:DF61)</f>
        <v>0</v>
      </c>
      <c r="DC44" s="685">
        <f>COUNTIF(DG49:DG61,"-")</f>
        <v>0</v>
      </c>
      <c r="DD44" s="686">
        <f>SUMIF(DG49:DG61,"-",DH49:DH61)</f>
        <v>0</v>
      </c>
      <c r="DE44" s="685">
        <f>COUNTIF(DI49:DI61,"-")</f>
        <v>0</v>
      </c>
      <c r="DF44" s="686">
        <f>SUMIF(DI49:DI61,"-",DJ49:DJ61)</f>
        <v>0</v>
      </c>
      <c r="DG44" s="685">
        <f>COUNTIF(DK49:DK61,"-")</f>
        <v>0</v>
      </c>
      <c r="DH44" s="686">
        <f>SUMIF(DK49:DK61,"-",DL49:DL61)</f>
        <v>0</v>
      </c>
      <c r="DI44" s="685">
        <f>COUNTIF(DM49:DM61,"-")</f>
        <v>0</v>
      </c>
      <c r="DJ44" s="686">
        <f>SUMIF(DM49:DM61,"-",DN49:DN61)</f>
        <v>0</v>
      </c>
      <c r="DK44" s="685">
        <f>COUNTIF(DO49:DO61,"-")</f>
        <v>0</v>
      </c>
      <c r="DL44" s="686">
        <f>SUMIF(DO49:DO61,"-",DP49:DP61)</f>
        <v>0</v>
      </c>
      <c r="DM44" s="685">
        <f>COUNTIF(DQ49:DQ61,"-")</f>
        <v>0</v>
      </c>
      <c r="DN44" s="686">
        <f>SUMIF(DQ49:DQ61,"-",DR49:DR61)</f>
        <v>0</v>
      </c>
      <c r="DO44" s="685">
        <f>COUNTIF(DS49:DS61,"-")</f>
        <v>0</v>
      </c>
      <c r="DP44" s="686">
        <f>SUMIF(DS49:DS61,"-",DT49:DT61)</f>
        <v>0</v>
      </c>
      <c r="DQ44" s="685">
        <f>COUNTIF(DU49:DU61,"-")</f>
        <v>0</v>
      </c>
      <c r="DR44" s="686">
        <f>SUMIF(DU49:DU61,"-",DV49:DV61)</f>
        <v>0</v>
      </c>
      <c r="DS44" s="685">
        <f>COUNTIF(DW49:DW61,"-")</f>
        <v>0</v>
      </c>
      <c r="DT44" s="686">
        <f>SUMIF(DW49:DW61,"-",DX49:DX61)</f>
        <v>0</v>
      </c>
      <c r="DU44" s="685">
        <f>COUNTIF(DY49:DY61,"-")</f>
        <v>0</v>
      </c>
      <c r="DV44" s="686">
        <f>SUMIF(DY49:DY61,"-",DZ49:DZ61)</f>
        <v>0</v>
      </c>
      <c r="DW44" s="685">
        <f>COUNTIF(EA49:EA61,"-")</f>
        <v>0</v>
      </c>
      <c r="DX44" s="686">
        <f>SUMIF(EA49:EA61,"-",EB49:EB61)</f>
        <v>0</v>
      </c>
      <c r="DY44" s="685">
        <f>COUNTIF(EC49:EC61,"-")</f>
        <v>0</v>
      </c>
      <c r="DZ44" s="686">
        <f>SUMIF(EC49:EC61,"-",ED49:ED61)</f>
        <v>0</v>
      </c>
      <c r="EA44" s="685">
        <f>COUNTIF(EE49:EE61,"-")</f>
        <v>0</v>
      </c>
      <c r="EB44" s="686">
        <f>SUMIF(EE49:EE61,"-",EF49:EF61)</f>
        <v>0</v>
      </c>
      <c r="EC44" s="685">
        <f>COUNTIF(EG49:EG61,"-")</f>
        <v>0</v>
      </c>
      <c r="ED44" s="686">
        <f>SUMIF(EG49:EG61,"-",EH49:EH61)</f>
        <v>0</v>
      </c>
      <c r="EE44" s="685">
        <f>COUNTIF(EI49:EI61,"-")</f>
        <v>0</v>
      </c>
      <c r="EF44" s="686">
        <f>SUMIF(EI49:EI61,"-",EJ49:EJ61)</f>
        <v>0</v>
      </c>
      <c r="EG44" s="685">
        <f>COUNTIF(EK49:EK61,"-")</f>
        <v>0</v>
      </c>
      <c r="EH44" s="686">
        <f>SUMIF(EK49:EK61,"-",EL49:EL61)</f>
        <v>0</v>
      </c>
      <c r="EI44" s="685">
        <f>COUNTIF(EM49:EM61,"-")</f>
        <v>0</v>
      </c>
      <c r="EJ44" s="686">
        <f>SUMIF(EM49:EM61,"-",EN49:EN61)</f>
        <v>0</v>
      </c>
      <c r="EK44" s="685">
        <f>COUNTIF(EO49:EO61,"-")</f>
        <v>0</v>
      </c>
      <c r="EL44" s="686">
        <f>SUMIF(EO49:EO61,"-",EP49:EP61)</f>
        <v>0</v>
      </c>
      <c r="EM44" s="685">
        <f>COUNTIF(EQ49:EQ61,"-")</f>
        <v>0</v>
      </c>
      <c r="EN44" s="686">
        <f>SUMIF(EQ49:EQ61,"-",ER49:ER61)</f>
        <v>0</v>
      </c>
      <c r="EO44" s="685">
        <f>COUNTIF(ES49:ES61,"-")</f>
        <v>0</v>
      </c>
      <c r="EP44" s="686">
        <f>SUMIF(ES49:ES61,"-",ET49:ET61)</f>
        <v>0</v>
      </c>
      <c r="EQ44" s="685">
        <f>COUNTIF(EU49:EU61,"-")</f>
        <v>0</v>
      </c>
      <c r="ER44" s="686">
        <f>SUMIF(EU49:EU61,"-",EV49:EV61)</f>
        <v>0</v>
      </c>
      <c r="ES44" s="685">
        <f>COUNTIF(EW49:EW61,"-")</f>
        <v>0</v>
      </c>
      <c r="ET44" s="686">
        <f>SUMIF(EW49:EW61,"-",EX49:EX61)</f>
        <v>0</v>
      </c>
      <c r="EU44" s="685">
        <f>COUNTIF(EY49:EY61,"-")</f>
        <v>0</v>
      </c>
      <c r="EV44" s="686">
        <f>SUMIF(EY49:EY61,"-",EZ49:EZ61)</f>
        <v>0</v>
      </c>
      <c r="EW44" s="685">
        <f>COUNTIF(FA49:FA61,"-")</f>
        <v>0</v>
      </c>
      <c r="EX44" s="686">
        <f>SUMIF(FA49:FA61,"-",FB49:FB61)</f>
        <v>0</v>
      </c>
      <c r="EY44" s="685">
        <f>COUNTIF(FC49:FC61,"-")</f>
        <v>0</v>
      </c>
      <c r="EZ44" s="686">
        <f>SUMIF(FC49:FC61,"-",FD49:FD61)</f>
        <v>0</v>
      </c>
      <c r="FA44" s="685">
        <f>COUNTIF(FE49:FE61,"-")</f>
        <v>0</v>
      </c>
      <c r="FB44" s="686">
        <f>SUMIF(FE49:FE61,"-",FF49:FF61)</f>
        <v>0</v>
      </c>
      <c r="FC44" s="685">
        <f>COUNTIF(FG49:FG61,"-")</f>
        <v>0</v>
      </c>
      <c r="FD44" s="686">
        <f>SUMIF(FG49:FG61,"-",FH49:FH61)</f>
        <v>0</v>
      </c>
      <c r="FE44" s="685">
        <f>COUNTIF(FI49:FI61,"-")</f>
        <v>0</v>
      </c>
      <c r="FF44" s="686">
        <f>SUMIF(FI49:FI61,"-",FJ49:FJ61)</f>
        <v>0</v>
      </c>
      <c r="FG44" s="685">
        <f>COUNTIF(FK49:FK61,"-")</f>
        <v>0</v>
      </c>
      <c r="FH44" s="686">
        <f>SUMIF(FK49:FK61,"-",FL49:FL61)</f>
        <v>0</v>
      </c>
      <c r="FI44" s="685">
        <f>COUNTIF(FM49:FM61,"-")</f>
        <v>0</v>
      </c>
      <c r="FJ44" s="686">
        <f>SUMIF(FM49:FM61,"-",FN49:FN61)</f>
        <v>0</v>
      </c>
      <c r="FK44" s="685">
        <f>COUNTIF(FO49:FO61,"-")</f>
        <v>0</v>
      </c>
      <c r="FL44" s="686">
        <f>SUMIF(FO49:FO61,"-",FP49:FP61)</f>
        <v>0</v>
      </c>
      <c r="FM44" s="685">
        <f>COUNTIF(FQ49:FQ61,"-")</f>
        <v>0</v>
      </c>
      <c r="FN44" s="686">
        <f>SUMIF(FQ49:FQ61,"-",FR49:FR61)</f>
        <v>0</v>
      </c>
      <c r="FO44" s="685">
        <f>COUNTIF(FS49:FS61,"-")</f>
        <v>0</v>
      </c>
      <c r="FP44" s="686">
        <f>SUMIF(FS49:FS61,"-",FT49:FT61)</f>
        <v>0</v>
      </c>
      <c r="FQ44" s="685">
        <f>COUNTIF(FU49:FU61,"-")</f>
        <v>0</v>
      </c>
      <c r="FR44" s="686">
        <f>SUMIF(FU49:FU61,"-",FV49:FV61)</f>
        <v>0</v>
      </c>
      <c r="FS44" s="685">
        <f>COUNTIF(FW49:FW61,"-")</f>
        <v>0</v>
      </c>
      <c r="FT44" s="686">
        <f>SUMIF(FW49:FW61,"-",FX49:FX61)</f>
        <v>0</v>
      </c>
      <c r="FU44" s="685">
        <f>COUNTIF(FY49:FY61,"-")</f>
        <v>0</v>
      </c>
      <c r="FV44" s="686">
        <f>SUMIF(FY49:FY61,"-",FZ49:FZ61)</f>
        <v>0</v>
      </c>
      <c r="FW44" s="685">
        <f>COUNTIF(GA49:GA61,"-")</f>
        <v>0</v>
      </c>
      <c r="FX44" s="686">
        <f>SUMIF(GA49:GA61,"-",GB49:GB61)</f>
        <v>0</v>
      </c>
      <c r="FY44" s="685">
        <f>COUNTIF(GC49:GC61,"-")</f>
        <v>0</v>
      </c>
      <c r="FZ44" s="686">
        <f>SUMIF(GC49:GC61,"-",GD49:GD61)</f>
        <v>0</v>
      </c>
      <c r="GA44" s="685">
        <f>COUNTIF(GE49:GE61,"-")</f>
        <v>0</v>
      </c>
      <c r="GB44" s="686">
        <f>SUMIF(GE49:GE61,"-",GF49:GF61)</f>
        <v>0</v>
      </c>
      <c r="GC44" s="685">
        <f>COUNTIF(GG49:GG61,"-")</f>
        <v>0</v>
      </c>
      <c r="GD44" s="686">
        <f>SUMIF(GG49:GG61,"-",GH49:GH61)</f>
        <v>0</v>
      </c>
      <c r="GE44" s="685">
        <f>COUNTIF(GI49:GI61,"-")</f>
        <v>0</v>
      </c>
      <c r="GF44" s="686">
        <f>SUMIF(GI49:GI61,"-",GJ49:GJ61)</f>
        <v>0</v>
      </c>
      <c r="GG44" s="685">
        <f>COUNTIF(GK49:GK61,"-")</f>
        <v>0</v>
      </c>
      <c r="GH44" s="686">
        <f>SUMIF(GK49:GK61,"-",GL49:GL61)</f>
        <v>0</v>
      </c>
      <c r="GI44" s="685">
        <f>COUNTIF(GM49:GM61,"-")</f>
        <v>0</v>
      </c>
      <c r="GJ44" s="686">
        <f>SUMIF(GM49:GM61,"-",GN49:GN61)</f>
        <v>0</v>
      </c>
      <c r="GK44" s="685">
        <f>COUNTIF(GO49:GO61,"-")</f>
        <v>0</v>
      </c>
      <c r="GL44" s="686">
        <f>SUMIF(GO49:GO61,"-",GP49:GP61)</f>
        <v>0</v>
      </c>
      <c r="GM44" s="685">
        <f>COUNTIF(GQ49:GQ61,"-")</f>
        <v>0</v>
      </c>
      <c r="GN44" s="686">
        <f>SUMIF(GQ49:GQ61,"-",GR49:GR61)</f>
        <v>0</v>
      </c>
      <c r="GO44" s="685">
        <f>COUNTIF(GS49:GS61,"-")</f>
        <v>0</v>
      </c>
      <c r="GP44" s="686">
        <f>SUMIF(GS49:GS61,"-",GT49:GT61)</f>
        <v>0</v>
      </c>
      <c r="GQ44" s="685">
        <f>COUNTIF(GU49:GU61,"-")</f>
        <v>0</v>
      </c>
      <c r="GR44" s="686">
        <f>SUMIF(GU49:GU61,"-",GV49:GV61)</f>
        <v>0</v>
      </c>
      <c r="GS44" s="685">
        <f>COUNTIF(GW49:GW61,"-")</f>
        <v>0</v>
      </c>
      <c r="GT44" s="686">
        <f>SUMIF(GW49:GW61,"-",GX49:GX61)</f>
        <v>0</v>
      </c>
      <c r="GU44" s="685">
        <f>COUNTIF(GY49:GY61,"-")</f>
        <v>0</v>
      </c>
      <c r="GV44" s="686">
        <f>SUMIF(GY49:GY61,"-",GZ49:GZ61)</f>
        <v>0</v>
      </c>
      <c r="GW44" s="685">
        <f>COUNTIF(HA49:HA61,"-")</f>
        <v>0</v>
      </c>
      <c r="GX44" s="686">
        <f>SUMIF(HA49:HA61,"-",HB49:HB61)</f>
        <v>0</v>
      </c>
      <c r="GY44" s="685">
        <f>COUNTIF(HC49:HC61,"-")</f>
        <v>0</v>
      </c>
      <c r="GZ44" s="686">
        <f>SUMIF(HC49:HC61,"-",HD49:HD61)</f>
        <v>0</v>
      </c>
      <c r="HA44" s="685">
        <f>COUNTIF(HE49:HE61,"-")</f>
        <v>0</v>
      </c>
      <c r="HB44" s="686">
        <f>SUMIF(HE49:HE61,"-",HF49:HF61)</f>
        <v>0</v>
      </c>
      <c r="HC44" s="685">
        <f>COUNTIF(HG49:HG61,"-")</f>
        <v>0</v>
      </c>
      <c r="HD44" s="686">
        <f>SUMIF(HG49:HG61,"-",HH49:HH61)</f>
        <v>0</v>
      </c>
      <c r="HE44" s="685">
        <f>COUNTIF(HI49:HI61,"-")</f>
        <v>0</v>
      </c>
      <c r="HF44" s="686">
        <f>SUMIF(HI49:HI61,"-",HJ49:HJ61)</f>
        <v>0</v>
      </c>
      <c r="HG44" s="685">
        <f>COUNTIF(HK49:HK61,"-")</f>
        <v>0</v>
      </c>
      <c r="HH44" s="686">
        <f>SUMIF(HK49:HK61,"-",HL49:HL61)</f>
        <v>0</v>
      </c>
      <c r="HI44" s="685">
        <f>COUNTIF(HM49:HM61,"-")</f>
        <v>0</v>
      </c>
      <c r="HJ44" s="686">
        <f>SUMIF(HM49:HM61,"-",HN49:HN61)</f>
        <v>0</v>
      </c>
      <c r="HK44" s="685">
        <f>COUNTIF(HO49:HO61,"-")</f>
        <v>0</v>
      </c>
      <c r="HL44" s="686">
        <f>SUMIF(HO49:HO61,"-",HP49:HP61)</f>
        <v>0</v>
      </c>
      <c r="HM44" s="685">
        <f>COUNTIF(HQ49:HQ61,"-")</f>
        <v>0</v>
      </c>
      <c r="HN44" s="686">
        <f>SUMIF(HQ49:HQ61,"-",HR49:HR61)</f>
        <v>0</v>
      </c>
      <c r="HO44" s="685">
        <f>COUNTIF(HS49:HS61,"-")</f>
        <v>0</v>
      </c>
      <c r="HP44" s="686">
        <f>SUMIF(HS49:HS61,"-",HT49:HT61)</f>
        <v>0</v>
      </c>
      <c r="HQ44" s="685">
        <f>COUNTIF(HU49:HU61,"-")</f>
        <v>0</v>
      </c>
      <c r="HR44" s="686">
        <f>SUMIF(HU49:HU61,"-",HV49:HV61)</f>
        <v>0</v>
      </c>
      <c r="HS44" s="685">
        <f>COUNTIF(HW49:HW61,"-")</f>
        <v>0</v>
      </c>
      <c r="HT44" s="686">
        <f>SUMIF(HW49:HW61,"-",HX49:HX61)</f>
        <v>0</v>
      </c>
      <c r="HU44" s="685">
        <f>COUNTIF(HY49:HY61,"-")</f>
        <v>0</v>
      </c>
      <c r="HV44" s="686">
        <f>SUMIF(HY49:HY61,"-",HZ49:HZ61)</f>
        <v>0</v>
      </c>
      <c r="HW44" s="685">
        <f>COUNTIF(IA49:IA61,"-")</f>
        <v>0</v>
      </c>
      <c r="HX44" s="686">
        <f>SUMIF(IA49:IA61,"-",IB49:IB61)</f>
        <v>0</v>
      </c>
      <c r="HY44" s="685">
        <f>COUNTIF(IC49:IC61,"-")</f>
        <v>0</v>
      </c>
      <c r="HZ44" s="686">
        <f>SUMIF(IC49:IC61,"-",ID49:ID61)</f>
        <v>0</v>
      </c>
      <c r="IA44" s="685">
        <f>COUNTIF(IE49:IE61,"-")</f>
        <v>0</v>
      </c>
      <c r="IB44" s="686">
        <f>SUMIF(IE49:IE61,"-",IF49:IF61)</f>
        <v>0</v>
      </c>
      <c r="IC44" s="685">
        <f>COUNTIF(IG49:IG61,"-")</f>
        <v>0</v>
      </c>
      <c r="ID44" s="686">
        <f>SUMIF(IG49:IG61,"-",IH49:IH61)</f>
        <v>0</v>
      </c>
      <c r="IE44" s="685">
        <f>COUNTIF(II49:II61,"-")</f>
        <v>0</v>
      </c>
      <c r="IF44" s="686">
        <f>SUMIF(II49:II61,"-",IJ49:IJ61)</f>
        <v>0</v>
      </c>
      <c r="IG44" s="685">
        <f>COUNTIF(IK49:IK61,"-")</f>
        <v>0</v>
      </c>
      <c r="IH44" s="686">
        <f>SUMIF(IK49:IK61,"-",IL49:IL61)</f>
        <v>0</v>
      </c>
      <c r="II44" s="685">
        <f>COUNTIF(IM49:IM61,"-")</f>
        <v>0</v>
      </c>
      <c r="IJ44" s="686">
        <f>SUMIF(IM49:IM61,"-",IN49:IN61)</f>
        <v>0</v>
      </c>
      <c r="IK44" s="685">
        <f>COUNTIF(IO49:IO61,"-")</f>
        <v>0</v>
      </c>
      <c r="IL44" s="686">
        <f>SUMIF(IO49:IO61,"-",IP49:IP61)</f>
        <v>0</v>
      </c>
      <c r="IM44" s="685">
        <f>COUNTIF(IQ49:IQ61,"-")</f>
        <v>0</v>
      </c>
      <c r="IN44" s="686">
        <f>SUMIF(IQ49:IQ61,"-",IR49:IR61)</f>
        <v>0</v>
      </c>
      <c r="IO44" s="685">
        <f>COUNTIF(IS49:IS61,"-")</f>
        <v>0</v>
      </c>
      <c r="IP44" s="686">
        <f>SUMIF(IS49:IS61,"-",IT49:IT61)</f>
        <v>0</v>
      </c>
      <c r="IQ44" s="685">
        <f>COUNTIF(IU49:IU61,"-")</f>
        <v>0</v>
      </c>
      <c r="IR44" s="686">
        <f>SUMIF(IU49:IU61,"-",IV49:IV61)</f>
        <v>0</v>
      </c>
      <c r="IS44" s="685">
        <f>COUNTIF(IW49:IW61,"-")</f>
        <v>0</v>
      </c>
      <c r="IT44" s="686">
        <f>SUMIF(IW49:IW61,"-",IX49:IX61)</f>
        <v>0</v>
      </c>
      <c r="IU44" s="685">
        <f>COUNTIF(IY49:IY61,"-")</f>
        <v>0</v>
      </c>
      <c r="IV44" s="686">
        <f>SUMIF(IY49:IY61,"-",IZ49:IZ61)</f>
        <v>0</v>
      </c>
      <c r="IW44" s="685">
        <f>COUNTIF(JA49:JA61,"-")</f>
        <v>0</v>
      </c>
      <c r="IX44" s="686">
        <f>SUMIF(JA49:JA61,"-",JB49:JB61)</f>
        <v>0</v>
      </c>
      <c r="IY44" s="685">
        <f>COUNTIF(JC49:JC61,"-")</f>
        <v>0</v>
      </c>
      <c r="IZ44" s="686">
        <f>SUMIF(JC49:JC61,"-",JD49:JD61)</f>
        <v>0</v>
      </c>
      <c r="JA44" s="685">
        <f>COUNTIF(JE49:JE61,"-")</f>
        <v>0</v>
      </c>
      <c r="JB44" s="686">
        <f>SUMIF(JE49:JE61,"-",JF49:JF61)</f>
        <v>0</v>
      </c>
      <c r="JC44" s="685">
        <f>COUNTIF(JG49:JG61,"-")</f>
        <v>0</v>
      </c>
      <c r="JD44" s="686">
        <f>SUMIF(JG49:JG61,"-",JH49:JH61)</f>
        <v>0</v>
      </c>
      <c r="JE44" s="685">
        <f>COUNTIF(JI49:JI61,"-")</f>
        <v>0</v>
      </c>
      <c r="JF44" s="686">
        <f>SUMIF(JI49:JI61,"-",JJ49:JJ61)</f>
        <v>0</v>
      </c>
      <c r="JG44" s="685">
        <f>COUNTIF(JK49:JK61,"-")</f>
        <v>0</v>
      </c>
      <c r="JH44" s="686">
        <f>SUMIF(JK49:JK61,"-",JL49:JL61)</f>
        <v>0</v>
      </c>
      <c r="JI44" s="685">
        <f>COUNTIF(JM49:JM61,"-")</f>
        <v>0</v>
      </c>
      <c r="JJ44" s="686">
        <f>SUMIF(JM49:JM61,"-",JN49:JN61)</f>
        <v>0</v>
      </c>
      <c r="JK44" s="685">
        <f>COUNTIF(JO49:JO61,"-")</f>
        <v>0</v>
      </c>
      <c r="JL44" s="686">
        <f>SUMIF(JO49:JO61,"-",JP49:JP61)</f>
        <v>0</v>
      </c>
      <c r="JM44" s="685">
        <f>COUNTIF(JQ49:JQ61,"-")</f>
        <v>0</v>
      </c>
      <c r="JN44" s="686">
        <f>SUMIF(JQ49:JQ61,"-",JR49:JR61)</f>
        <v>0</v>
      </c>
      <c r="JO44" s="685">
        <f>COUNTIF(JS49:JS61,"-")</f>
        <v>0</v>
      </c>
      <c r="JP44" s="686">
        <f>SUMIF(JS49:JS61,"-",JT49:JT61)</f>
        <v>0</v>
      </c>
      <c r="JQ44" s="685">
        <f>COUNTIF(JU49:JU61,"-")</f>
        <v>0</v>
      </c>
      <c r="JR44" s="686">
        <f>SUMIF(JU49:JU61,"-",JV49:JV61)</f>
        <v>0</v>
      </c>
      <c r="JS44" s="685">
        <f>COUNTIF(JW49:JW61,"-")</f>
        <v>0</v>
      </c>
      <c r="JT44" s="686">
        <f>SUMIF(JW49:JW61,"-",JX49:JX61)</f>
        <v>0</v>
      </c>
      <c r="JU44" s="685">
        <f>COUNTIF(JY49:JY61,"-")</f>
        <v>0</v>
      </c>
      <c r="JV44" s="686">
        <f>SUMIF(JY49:JY61,"-",JZ49:JZ61)</f>
        <v>0</v>
      </c>
      <c r="JW44" s="685">
        <f>COUNTIF(KA49:KA61,"-")</f>
        <v>0</v>
      </c>
      <c r="JX44" s="686">
        <f>SUMIF(KA49:KA61,"-",KB49:KB61)</f>
        <v>0</v>
      </c>
      <c r="JY44" s="685">
        <f>COUNTIF(KC49:KC61,"-")</f>
        <v>0</v>
      </c>
      <c r="JZ44" s="686">
        <f>SUMIF(KC49:KC61,"-",KD49:KD61)</f>
        <v>0</v>
      </c>
      <c r="KA44" s="685">
        <f>COUNTIF(KE49:KE61,"-")</f>
        <v>0</v>
      </c>
      <c r="KB44" s="686">
        <f>SUMIF(KE49:KE61,"-",KF49:KF61)</f>
        <v>0</v>
      </c>
      <c r="KC44" s="685">
        <f>COUNTIF(KG49:KG61,"-")</f>
        <v>0</v>
      </c>
      <c r="KD44" s="686">
        <f>SUMIF(KG49:KG61,"-",KH49:KH61)</f>
        <v>0</v>
      </c>
      <c r="KE44" s="685">
        <f>COUNTIF(KI49:KI61,"-")</f>
        <v>0</v>
      </c>
      <c r="KF44" s="686">
        <f>SUMIF(KI49:KI61,"-",KJ49:KJ61)</f>
        <v>0</v>
      </c>
      <c r="KG44" s="685">
        <f>COUNTIF(KK49:KK61,"-")</f>
        <v>0</v>
      </c>
      <c r="KH44" s="686">
        <f>SUMIF(KK49:KK61,"-",KL49:KL61)</f>
        <v>0</v>
      </c>
      <c r="KI44" s="685">
        <f>COUNTIF(KM49:KM61,"-")</f>
        <v>0</v>
      </c>
      <c r="KJ44" s="686">
        <f>SUMIF(KM49:KM61,"-",KN49:KN61)</f>
        <v>0</v>
      </c>
      <c r="KK44" s="685">
        <f>COUNTIF(KO49:KO61,"-")</f>
        <v>0</v>
      </c>
      <c r="KL44" s="686">
        <f>SUMIF(KO49:KO61,"-",KP49:KP61)</f>
        <v>0</v>
      </c>
      <c r="KM44" s="685">
        <f>COUNTIF(KQ49:KQ61,"-")</f>
        <v>0</v>
      </c>
      <c r="KN44" s="686">
        <f>SUMIF(KQ49:KQ61,"-",KR49:KR61)</f>
        <v>0</v>
      </c>
      <c r="KO44" s="685">
        <f>COUNTIF(KS49:KS61,"-")</f>
        <v>0</v>
      </c>
      <c r="KP44" s="686">
        <f>SUMIF(KS49:KS61,"-",KT49:KT61)</f>
        <v>0</v>
      </c>
      <c r="KQ44" s="685">
        <f>COUNTIF(KU49:KU61,"-")</f>
        <v>0</v>
      </c>
      <c r="KR44" s="686">
        <f>SUMIF(KU49:KU61,"-",KV49:KV61)</f>
        <v>0</v>
      </c>
      <c r="KS44" s="685">
        <f>COUNTIF(KW49:KW61,"-")</f>
        <v>0</v>
      </c>
      <c r="KT44" s="686">
        <f>SUMIF(KW49:KW61,"-",KX49:KX61)</f>
        <v>0</v>
      </c>
      <c r="KU44" s="685">
        <f>COUNTIF(KY49:KY61,"-")</f>
        <v>0</v>
      </c>
      <c r="KV44" s="686">
        <f>SUMIF(KY49:KY61,"-",KZ49:KZ61)</f>
        <v>0</v>
      </c>
      <c r="KW44" s="685">
        <f>COUNTIF(LA49:LA61,"-")</f>
        <v>0</v>
      </c>
      <c r="KX44" s="686">
        <f>SUMIF(LA49:LA61,"-",LB49:LB61)</f>
        <v>0</v>
      </c>
      <c r="KY44" s="685">
        <f>COUNTIF(LC49:LC61,"-")</f>
        <v>0</v>
      </c>
      <c r="KZ44" s="686">
        <f>SUMIF(LC49:LC61,"-",LD49:LD61)</f>
        <v>0</v>
      </c>
      <c r="LA44" s="685">
        <f>COUNTIF(LE49:LE61,"-")</f>
        <v>0</v>
      </c>
      <c r="LB44" s="686">
        <f>SUMIF(LE49:LE61,"-",LF49:LF61)</f>
        <v>0</v>
      </c>
      <c r="LC44" s="685">
        <f>COUNTIF(LG49:LG61,"-")</f>
        <v>0</v>
      </c>
      <c r="LD44" s="686">
        <f>SUMIF(LG49:LG61,"-",LH49:LH61)</f>
        <v>0</v>
      </c>
      <c r="LE44" s="685">
        <f>COUNTIF(LI49:LI61,"-")</f>
        <v>0</v>
      </c>
      <c r="LF44" s="686">
        <f>SUMIF(LI49:LI61,"-",LJ49:LJ61)</f>
        <v>0</v>
      </c>
      <c r="LG44" s="685">
        <f>COUNTIF(LK49:LK61,"-")</f>
        <v>0</v>
      </c>
      <c r="LH44" s="686">
        <f>SUMIF(LK49:LK61,"-",LL49:LL61)</f>
        <v>0</v>
      </c>
      <c r="LI44" s="685">
        <f>COUNTIF(LM49:LM61,"-")</f>
        <v>0</v>
      </c>
      <c r="LJ44" s="686">
        <f>SUMIF(LM49:LM61,"-",LN49:LN61)</f>
        <v>0</v>
      </c>
      <c r="LK44" s="685">
        <f>COUNTIF(LO49:LO61,"-")</f>
        <v>0</v>
      </c>
      <c r="LL44" s="686">
        <f>SUMIF(LO49:LO61,"-",LP49:LP61)</f>
        <v>0</v>
      </c>
      <c r="LM44" s="685">
        <f>COUNTIF(LQ49:LQ61,"-")</f>
        <v>0</v>
      </c>
      <c r="LN44" s="686">
        <f>SUMIF(LQ49:LQ61,"-",LR49:LR61)</f>
        <v>0</v>
      </c>
      <c r="LO44" s="685">
        <f>COUNTIF(LS49:LS61,"-")</f>
        <v>0</v>
      </c>
      <c r="LP44" s="686">
        <f>SUMIF(LS49:LS61,"-",LT49:LT61)</f>
        <v>0</v>
      </c>
      <c r="LQ44" s="685">
        <f>COUNTIF(LU49:LU61,"-")</f>
        <v>0</v>
      </c>
      <c r="LR44" s="686">
        <f>SUMIF(LU49:LU61,"-",LV49:LV61)</f>
        <v>0</v>
      </c>
      <c r="LS44" s="685">
        <f>COUNTIF(LW49:LW61,"-")</f>
        <v>0</v>
      </c>
      <c r="LT44" s="686">
        <f>SUMIF(LW49:LW61,"-",LX49:LX61)</f>
        <v>0</v>
      </c>
      <c r="LU44" s="685">
        <f>COUNTIF(LY49:LY61,"-")</f>
        <v>0</v>
      </c>
      <c r="LV44" s="686">
        <f>SUMIF(LY49:LY61,"-",LZ49:LZ61)</f>
        <v>0</v>
      </c>
      <c r="LW44" s="685">
        <f>COUNTIF(MA49:MA61,"-")</f>
        <v>0</v>
      </c>
      <c r="LX44" s="686">
        <f>SUMIF(MA49:MA61,"-",MB49:MB61)</f>
        <v>0</v>
      </c>
      <c r="LY44" s="685">
        <f>COUNTIF(MC49:MC61,"-")</f>
        <v>0</v>
      </c>
      <c r="LZ44" s="686">
        <f>SUMIF(MC49:MC61,"-",MD49:MD61)</f>
        <v>0</v>
      </c>
      <c r="MA44" s="685">
        <f>COUNTIF(ME49:ME61,"-")</f>
        <v>0</v>
      </c>
      <c r="MB44" s="686">
        <f>SUMIF(ME49:ME61,"-",MF49:MF61)</f>
        <v>0</v>
      </c>
      <c r="MC44" s="685">
        <f>COUNTIF(MG49:MG61,"-")</f>
        <v>0</v>
      </c>
      <c r="MD44" s="686">
        <f>SUMIF(MG49:MG61,"-",MH49:MH61)</f>
        <v>0</v>
      </c>
      <c r="ME44" s="685">
        <f>COUNTIF(MI49:MI61,"-")</f>
        <v>0</v>
      </c>
      <c r="MF44" s="686">
        <f>SUMIF(MI49:MI61,"-",MJ49:MJ61)</f>
        <v>0</v>
      </c>
      <c r="MG44" s="685">
        <f>COUNTIF(MK49:MK61,"-")</f>
        <v>0</v>
      </c>
      <c r="MH44" s="686">
        <f>SUMIF(MK49:MK61,"-",ML49:ML61)</f>
        <v>0</v>
      </c>
      <c r="MI44" s="685">
        <f>COUNTIF(MM49:MM61,"-")</f>
        <v>0</v>
      </c>
      <c r="MJ44" s="686">
        <f>SUMIF(MM49:MM61,"-",MN49:MN61)</f>
        <v>0</v>
      </c>
      <c r="MK44" s="685">
        <f>COUNTIF(MO49:MO61,"-")</f>
        <v>0</v>
      </c>
      <c r="ML44" s="686">
        <f>SUMIF(MO49:MO61,"-",MP49:MP61)</f>
        <v>0</v>
      </c>
      <c r="MM44" s="685">
        <f>COUNTIF(MQ49:MQ61,"-")</f>
        <v>0</v>
      </c>
      <c r="MN44" s="686">
        <f>SUMIF(MQ49:MQ61,"-",MR49:MR61)</f>
        <v>0</v>
      </c>
      <c r="MO44" s="685">
        <f>COUNTIF(MS49:MS61,"-")</f>
        <v>0</v>
      </c>
      <c r="MP44" s="686">
        <f>SUMIF(MS49:MS61,"-",MT49:MT61)</f>
        <v>0</v>
      </c>
      <c r="MQ44" s="685">
        <f>COUNTIF(MU49:MU61,"-")</f>
        <v>0</v>
      </c>
      <c r="MR44" s="686">
        <f>SUMIF(MU49:MU61,"-",MV49:MV61)</f>
        <v>0</v>
      </c>
      <c r="MS44" s="685">
        <f>COUNTIF(MW49:MW61,"-")</f>
        <v>0</v>
      </c>
      <c r="MT44" s="686">
        <f>SUMIF(MW49:MW61,"-",MX49:MX61)</f>
        <v>0</v>
      </c>
      <c r="MU44" s="685">
        <f>COUNTIF(MY49:MY61,"-")</f>
        <v>0</v>
      </c>
      <c r="MV44" s="686">
        <f>SUMIF(MY49:MY61,"-",MZ49:MZ61)</f>
        <v>0</v>
      </c>
      <c r="MW44" s="685">
        <f>COUNTIF(NA49:NA61,"-")</f>
        <v>0</v>
      </c>
      <c r="MX44" s="686">
        <f>SUMIF(NA49:NA61,"-",NB49:NB61)</f>
        <v>0</v>
      </c>
      <c r="MY44" s="685">
        <f>COUNTIF(NC49:NC61,"-")</f>
        <v>0</v>
      </c>
      <c r="MZ44" s="686">
        <f>SUMIF(NC49:NC61,"-",ND49:ND61)</f>
        <v>0</v>
      </c>
      <c r="NA44" s="685">
        <f>COUNTIF(NE49:NE61,"-")</f>
        <v>0</v>
      </c>
      <c r="NB44" s="686">
        <f>SUMIF(NE49:NE61,"-",NF49:NF61)</f>
        <v>0</v>
      </c>
      <c r="NC44" s="685">
        <f>COUNTIF(NG49:NG61,"-")</f>
        <v>0</v>
      </c>
      <c r="ND44" s="686">
        <f>SUMIF(NG49:NG61,"-",NH49:NH61)</f>
        <v>0</v>
      </c>
      <c r="NE44" s="685">
        <f>COUNTIF(NI49:NI61,"-")</f>
        <v>0</v>
      </c>
      <c r="NF44" s="686">
        <f>SUMIF(NI49:NI61,"-",NJ49:NJ61)</f>
        <v>0</v>
      </c>
      <c r="NG44" s="685">
        <f>COUNTIF(NK49:NK61,"-")</f>
        <v>0</v>
      </c>
      <c r="NH44" s="686">
        <f>SUMIF(NK49:NK61,"-",NL49:NL61)</f>
        <v>0</v>
      </c>
      <c r="NI44" s="685">
        <f>COUNTIF(NM49:NM61,"-")</f>
        <v>0</v>
      </c>
      <c r="NJ44" s="686">
        <f>SUMIF(NM49:NM61,"-",NN49:NN61)</f>
        <v>0</v>
      </c>
      <c r="NK44" s="685">
        <f>COUNTIF(NO49:NO61,"-")</f>
        <v>0</v>
      </c>
      <c r="NL44" s="686">
        <f>SUMIF(NO49:NO61,"-",NP49:NP61)</f>
        <v>0</v>
      </c>
      <c r="NM44" s="685">
        <f>COUNTIF(NQ49:NQ61,"-")</f>
        <v>0</v>
      </c>
      <c r="NN44" s="686">
        <f>SUMIF(NQ49:NQ61,"-",NR49:NR61)</f>
        <v>0</v>
      </c>
      <c r="NO44" s="685">
        <f>COUNTIF(NS49:NS61,"-")</f>
        <v>0</v>
      </c>
      <c r="NP44" s="686">
        <f>SUMIF(NS49:NS61,"-",NT49:NT61)</f>
        <v>0</v>
      </c>
      <c r="NQ44" s="685">
        <f>COUNTIF(NU49:NU61,"-")</f>
        <v>0</v>
      </c>
      <c r="NR44" s="686">
        <f>SUMIF(NU49:NU61,"-",NV49:NV61)</f>
        <v>0</v>
      </c>
      <c r="NS44" s="685">
        <f>COUNTIF(NW49:NW61,"-")</f>
        <v>0</v>
      </c>
      <c r="NT44" s="686">
        <f>SUMIF(NW49:NW61,"-",NX49:NX61)</f>
        <v>0</v>
      </c>
      <c r="NU44" s="685">
        <f>COUNTIF(NY49:NY61,"-")</f>
        <v>0</v>
      </c>
      <c r="NV44" s="686">
        <f>SUMIF(NY49:NY61,"-",NZ49:NZ61)</f>
        <v>0</v>
      </c>
      <c r="NW44" s="685">
        <f>COUNTIF(OA49:OA61,"-")</f>
        <v>0</v>
      </c>
      <c r="NX44" s="686">
        <f>SUMIF(OA49:OA61,"-",OB49:OB61)</f>
        <v>0</v>
      </c>
      <c r="NY44" s="685">
        <f>COUNTIF(OC49:OC61,"-")</f>
        <v>0</v>
      </c>
      <c r="NZ44" s="686">
        <f>SUMIF(OC49:OC61,"-",OD49:OD61)</f>
        <v>0</v>
      </c>
      <c r="OA44" s="685">
        <f>COUNTIF(OE49:OE61,"-")</f>
        <v>0</v>
      </c>
      <c r="OB44" s="686">
        <f>SUMIF(OE49:OE61,"-",OF49:OF61)</f>
        <v>0</v>
      </c>
      <c r="OC44" s="685">
        <f>COUNTIF(OG49:OG61,"-")</f>
        <v>0</v>
      </c>
      <c r="OD44" s="686">
        <f>SUMIF(OG49:OG61,"-",OH49:OH61)</f>
        <v>0</v>
      </c>
      <c r="OE44" s="685">
        <f>COUNTIF(OI49:OI61,"-")</f>
        <v>0</v>
      </c>
      <c r="OF44" s="686">
        <f>SUMIF(OI49:OI61,"-",OJ49:OJ61)</f>
        <v>0</v>
      </c>
      <c r="OG44" s="685">
        <f>COUNTIF(OK49:OK61,"-")</f>
        <v>0</v>
      </c>
      <c r="OH44" s="686">
        <f>SUMIF(OK49:OK61,"-",OL49:OL61)</f>
        <v>0</v>
      </c>
      <c r="OI44" s="685">
        <f>COUNTIF(OM49:OM61,"-")</f>
        <v>0</v>
      </c>
      <c r="OJ44" s="686">
        <f>SUMIF(OM49:OM61,"-",ON49:ON61)</f>
        <v>0</v>
      </c>
      <c r="OK44" s="685">
        <f>COUNTIF(OO49:OO61,"-")</f>
        <v>0</v>
      </c>
      <c r="OL44" s="686">
        <f>SUMIF(OO49:OO61,"-",OP49:OP61)</f>
        <v>0</v>
      </c>
      <c r="OM44" s="685">
        <f>COUNTIF(OQ49:OQ61,"-")</f>
        <v>0</v>
      </c>
      <c r="ON44" s="686">
        <f>SUMIF(OQ49:OQ61,"-",OR49:OR61)</f>
        <v>0</v>
      </c>
      <c r="OO44" s="685">
        <f>COUNTIF(OS49:OS61,"-")</f>
        <v>0</v>
      </c>
      <c r="OP44" s="686">
        <f>SUMIF(OS49:OS61,"-",OT49:OT61)</f>
        <v>0</v>
      </c>
      <c r="OQ44" s="685">
        <f>COUNTIF(OU49:OU61,"-")</f>
        <v>0</v>
      </c>
      <c r="OR44" s="686">
        <f>SUMIF(OU49:OU61,"-",OV49:OV61)</f>
        <v>0</v>
      </c>
      <c r="OS44" s="685">
        <f>COUNTIF(OW49:OW61,"-")</f>
        <v>0</v>
      </c>
      <c r="OT44" s="686">
        <f>SUMIF(OW49:OW61,"-",OX49:OX61)</f>
        <v>0</v>
      </c>
      <c r="OU44" s="685">
        <f>COUNTIF(OY49:OY61,"-")</f>
        <v>0</v>
      </c>
      <c r="OV44" s="686">
        <f>SUMIF(OY49:OY61,"-",OZ49:OZ61)</f>
        <v>0</v>
      </c>
      <c r="OW44" s="685">
        <f>COUNTIF(PA49:PA61,"-")</f>
        <v>0</v>
      </c>
      <c r="OX44" s="686">
        <f>SUMIF(PA49:PA61,"-",PB49:PB61)</f>
        <v>0</v>
      </c>
      <c r="OY44" s="685">
        <f>COUNTIF(PC49:PC61,"-")</f>
        <v>0</v>
      </c>
      <c r="OZ44" s="686">
        <f>SUMIF(PC49:PC61,"-",PD49:PD61)</f>
        <v>0</v>
      </c>
      <c r="PA44" s="685">
        <f>COUNTIF(PE49:PE61,"-")</f>
        <v>0</v>
      </c>
      <c r="PB44" s="686">
        <f>SUMIF(PE49:PE61,"-",PF49:PF61)</f>
        <v>0</v>
      </c>
      <c r="PC44" s="685">
        <f>COUNTIF(PG49:PG61,"-")</f>
        <v>0</v>
      </c>
      <c r="PD44" s="686">
        <f>SUMIF(PG49:PG61,"-",PH49:PH61)</f>
        <v>0</v>
      </c>
      <c r="PE44" s="685">
        <f>COUNTIF(PI49:PI61,"-")</f>
        <v>0</v>
      </c>
      <c r="PF44" s="686">
        <f>SUMIF(PI49:PI61,"-",PJ49:PJ61)</f>
        <v>0</v>
      </c>
      <c r="PG44" s="685">
        <f>COUNTIF(PK49:PK61,"-")</f>
        <v>0</v>
      </c>
      <c r="PH44" s="686">
        <f>SUMIF(PK49:PK61,"-",PL49:PL61)</f>
        <v>0</v>
      </c>
      <c r="PI44" s="685">
        <f>COUNTIF(PM49:PM61,"-")</f>
        <v>0</v>
      </c>
      <c r="PJ44" s="686">
        <f>SUMIF(PM49:PM61,"-",PN49:PN61)</f>
        <v>0</v>
      </c>
      <c r="PK44" s="685">
        <f>COUNTIF(PO49:PO61,"-")</f>
        <v>0</v>
      </c>
      <c r="PL44" s="686">
        <f>SUMIF(PO49:PO61,"-",PP49:PP61)</f>
        <v>0</v>
      </c>
      <c r="PM44" s="685">
        <f>COUNTIF(PQ49:PQ61,"-")</f>
        <v>0</v>
      </c>
      <c r="PN44" s="686">
        <f>SUMIF(PQ49:PQ61,"-",PR49:PR61)</f>
        <v>0</v>
      </c>
      <c r="PO44" s="685">
        <f>COUNTIF(PS49:PS61,"-")</f>
        <v>0</v>
      </c>
      <c r="PP44" s="686">
        <f>SUMIF(PS49:PS61,"-",PT49:PT61)</f>
        <v>0</v>
      </c>
      <c r="PQ44" s="685">
        <f>COUNTIF(PU49:PU61,"-")</f>
        <v>0</v>
      </c>
      <c r="PR44" s="686">
        <f>SUMIF(PU49:PU61,"-",PV49:PV61)</f>
        <v>0</v>
      </c>
      <c r="PS44" s="685">
        <f>COUNTIF(PW49:PW61,"-")</f>
        <v>0</v>
      </c>
      <c r="PT44" s="686">
        <f>SUMIF(PW49:PW61,"-",PX49:PX61)</f>
        <v>0</v>
      </c>
      <c r="PU44" s="685">
        <f>COUNTIF(PY49:PY61,"-")</f>
        <v>0</v>
      </c>
      <c r="PV44" s="686">
        <f>SUMIF(PY49:PY61,"-",PZ49:PZ61)</f>
        <v>0</v>
      </c>
      <c r="PW44" s="685">
        <f>COUNTIF(QA49:QA61,"-")</f>
        <v>0</v>
      </c>
      <c r="PX44" s="686">
        <f>SUMIF(QA49:QA61,"-",QB49:QB61)</f>
        <v>0</v>
      </c>
      <c r="PY44" s="685">
        <f>COUNTIF(QC49:QC61,"-")</f>
        <v>0</v>
      </c>
      <c r="PZ44" s="686">
        <f>SUMIF(QC49:QC61,"-",QD49:QD61)</f>
        <v>0</v>
      </c>
      <c r="QA44" s="685">
        <f>COUNTIF(QE49:QE61,"-")</f>
        <v>0</v>
      </c>
      <c r="QB44" s="686">
        <f>SUMIF(QE49:QE61,"-",QF49:QF61)</f>
        <v>0</v>
      </c>
      <c r="QC44" s="685">
        <f>COUNTIF(QG49:QG61,"-")</f>
        <v>0</v>
      </c>
      <c r="QD44" s="686">
        <f>SUMIF(QG49:QG61,"-",QH49:QH61)</f>
        <v>0</v>
      </c>
      <c r="QE44" s="685">
        <f>COUNTIF(QI49:QI61,"-")</f>
        <v>0</v>
      </c>
      <c r="QF44" s="686">
        <f>SUMIF(QI49:QI61,"-",QJ49:QJ61)</f>
        <v>0</v>
      </c>
      <c r="QG44" s="685">
        <f>COUNTIF(QK49:QK61,"-")</f>
        <v>0</v>
      </c>
      <c r="QH44" s="686">
        <f>SUMIF(QK49:QK61,"-",QL49:QL61)</f>
        <v>0</v>
      </c>
      <c r="QI44" s="685">
        <f>COUNTIF(QM49:QM61,"-")</f>
        <v>0</v>
      </c>
      <c r="QJ44" s="686">
        <f>SUMIF(QM49:QM61,"-",QN49:QN61)</f>
        <v>0</v>
      </c>
      <c r="QK44" s="685">
        <f>COUNTIF(QO49:QO61,"-")</f>
        <v>0</v>
      </c>
      <c r="QL44" s="686">
        <f>SUMIF(QO49:QO61,"-",QP49:QP61)</f>
        <v>0</v>
      </c>
      <c r="QM44" s="685">
        <f>COUNTIF(QQ49:QQ61,"-")</f>
        <v>0</v>
      </c>
      <c r="QN44" s="686">
        <f>SUMIF(QQ49:QQ61,"-",QR49:QR61)</f>
        <v>0</v>
      </c>
      <c r="QO44" s="685">
        <f>COUNTIF(QS49:QS61,"-")</f>
        <v>0</v>
      </c>
      <c r="QP44" s="686">
        <f>SUMIF(QS49:QS61,"-",QT49:QT61)</f>
        <v>0</v>
      </c>
      <c r="QQ44" s="685">
        <f>COUNTIF(QU49:QU61,"-")</f>
        <v>0</v>
      </c>
      <c r="QR44" s="686">
        <f>SUMIF(QU49:QU61,"-",QV49:QV61)</f>
        <v>0</v>
      </c>
      <c r="QS44" s="685">
        <f>COUNTIF(QW49:QW61,"-")</f>
        <v>0</v>
      </c>
      <c r="QT44" s="686">
        <f>SUMIF(QW49:QW61,"-",QX49:QX61)</f>
        <v>0</v>
      </c>
      <c r="QU44" s="685">
        <f>COUNTIF(QY49:QY61,"-")</f>
        <v>0</v>
      </c>
      <c r="QV44" s="686">
        <f>SUMIF(QY49:QY61,"-",QZ49:QZ61)</f>
        <v>0</v>
      </c>
      <c r="QW44" s="685">
        <f>COUNTIF(RA49:RA61,"-")</f>
        <v>0</v>
      </c>
      <c r="QX44" s="686">
        <f>SUMIF(RA49:RA61,"-",RB49:RB61)</f>
        <v>0</v>
      </c>
      <c r="QY44" s="685">
        <f>COUNTIF(RC49:RC61,"-")</f>
        <v>0</v>
      </c>
      <c r="QZ44" s="686">
        <f>SUMIF(RC49:RC61,"-",RD49:RD61)</f>
        <v>0</v>
      </c>
      <c r="RA44" s="685">
        <f>COUNTIF(RE49:RE61,"-")</f>
        <v>0</v>
      </c>
      <c r="RB44" s="686">
        <f>SUMIF(RE49:RE61,"-",RF49:RF61)</f>
        <v>0</v>
      </c>
      <c r="RC44" s="685">
        <f>COUNTIF(RG49:RG61,"-")</f>
        <v>0</v>
      </c>
      <c r="RD44" s="686">
        <f>SUMIF(RG49:RG61,"-",RH49:RH61)</f>
        <v>0</v>
      </c>
      <c r="RE44" s="685">
        <f>COUNTIF(RI49:RI61,"-")</f>
        <v>0</v>
      </c>
      <c r="RF44" s="686">
        <f>SUMIF(RI49:RI61,"-",RJ49:RJ61)</f>
        <v>0</v>
      </c>
      <c r="RG44" s="685">
        <f>COUNTIF(RK49:RK61,"-")</f>
        <v>0</v>
      </c>
      <c r="RH44" s="686">
        <f>SUMIF(RK49:RK61,"-",RL49:RL61)</f>
        <v>0</v>
      </c>
      <c r="RI44" s="685">
        <f>COUNTIF(RM49:RM61,"-")</f>
        <v>0</v>
      </c>
      <c r="RJ44" s="686">
        <f>SUMIF(RM49:RM61,"-",RN49:RN61)</f>
        <v>0</v>
      </c>
      <c r="RK44" s="685">
        <f>COUNTIF(RO49:RO61,"-")</f>
        <v>0</v>
      </c>
      <c r="RL44" s="686">
        <f>SUMIF(RO49:RO61,"-",RP49:RP61)</f>
        <v>0</v>
      </c>
      <c r="RM44" s="685">
        <f>COUNTIF(RQ49:RQ61,"-")</f>
        <v>0</v>
      </c>
      <c r="RN44" s="686">
        <f>SUMIF(RQ49:RQ61,"-",RR49:RR61)</f>
        <v>0</v>
      </c>
      <c r="RO44" s="685">
        <f>COUNTIF(RS49:RS61,"-")</f>
        <v>0</v>
      </c>
      <c r="RP44" s="686">
        <f>SUMIF(RS49:RS61,"-",RT49:RT61)</f>
        <v>0</v>
      </c>
      <c r="RQ44" s="685">
        <f>COUNTIF(RU49:RU61,"-")</f>
        <v>0</v>
      </c>
      <c r="RR44" s="686">
        <f>SUMIF(RU49:RU61,"-",RV49:RV61)</f>
        <v>0</v>
      </c>
      <c r="RS44" s="685">
        <f>COUNTIF(RW49:RW61,"-")</f>
        <v>0</v>
      </c>
      <c r="RT44" s="686">
        <f>SUMIF(RW49:RW61,"-",RX49:RX61)</f>
        <v>0</v>
      </c>
      <c r="RU44" s="685">
        <f>COUNTIF(RY49:RY61,"-")</f>
        <v>0</v>
      </c>
      <c r="RV44" s="686">
        <f>SUMIF(RY49:RY61,"-",RZ49:RZ61)</f>
        <v>0</v>
      </c>
      <c r="RW44" s="685">
        <f>COUNTIF(SA49:SA61,"-")</f>
        <v>0</v>
      </c>
      <c r="RX44" s="686">
        <f>SUMIF(SA49:SA61,"-",SB49:SB61)</f>
        <v>0</v>
      </c>
      <c r="RY44" s="685">
        <f>COUNTIF(SC49:SC61,"-")</f>
        <v>0</v>
      </c>
      <c r="RZ44" s="686">
        <f>SUMIF(SC49:SC61,"-",SD49:SD61)</f>
        <v>0</v>
      </c>
      <c r="SA44" s="685">
        <f>COUNTIF(SE49:SE61,"-")</f>
        <v>0</v>
      </c>
      <c r="SB44" s="686">
        <f>SUMIF(SE49:SE61,"-",SF49:SF61)</f>
        <v>0</v>
      </c>
      <c r="SC44" s="685">
        <f>COUNTIF(SG49:SG61,"-")</f>
        <v>0</v>
      </c>
      <c r="SD44" s="686">
        <f>SUMIF(SG49:SG61,"-",SH49:SH61)</f>
        <v>0</v>
      </c>
      <c r="SE44" s="685">
        <f>COUNTIF(SI49:SI61,"-")</f>
        <v>0</v>
      </c>
      <c r="SF44" s="686">
        <f>SUMIF(SI49:SI61,"-",SJ49:SJ61)</f>
        <v>0</v>
      </c>
      <c r="SG44" s="685">
        <f>COUNTIF(SK49:SK61,"-")</f>
        <v>0</v>
      </c>
      <c r="SH44" s="686">
        <f>SUMIF(SK49:SK61,"-",SL49:SL61)</f>
        <v>0</v>
      </c>
      <c r="SI44" s="685">
        <f>COUNTIF(SM49:SM61,"-")</f>
        <v>0</v>
      </c>
      <c r="SJ44" s="686">
        <f>SUMIF(SM49:SM61,"-",SN49:SN61)</f>
        <v>0</v>
      </c>
      <c r="SK44" s="685">
        <f>COUNTIF(SO49:SO61,"-")</f>
        <v>0</v>
      </c>
      <c r="SL44" s="686">
        <f>SUMIF(SO49:SO61,"-",SP49:SP61)</f>
        <v>0</v>
      </c>
      <c r="SM44" s="685">
        <f>COUNTIF(SQ49:SQ61,"-")</f>
        <v>0</v>
      </c>
      <c r="SN44" s="686">
        <f>SUMIF(SQ49:SQ61,"-",SR49:SR61)</f>
        <v>0</v>
      </c>
      <c r="SO44" s="685">
        <f>COUNTIF(SS49:SS61,"-")</f>
        <v>0</v>
      </c>
      <c r="SP44" s="686">
        <f>SUMIF(SS49:SS61,"-",ST49:ST61)</f>
        <v>0</v>
      </c>
      <c r="SQ44" s="685">
        <f>COUNTIF(SU49:SU61,"-")</f>
        <v>0</v>
      </c>
      <c r="SR44" s="686">
        <f>SUMIF(SU49:SU61,"-",SV49:SV61)</f>
        <v>0</v>
      </c>
      <c r="SS44" s="685">
        <f>COUNTIF(SW49:SW61,"-")</f>
        <v>0</v>
      </c>
      <c r="ST44" s="686">
        <f>SUMIF(SW49:SW61,"-",SX49:SX61)</f>
        <v>0</v>
      </c>
      <c r="SU44" s="685">
        <f>COUNTIF(SY49:SY61,"-")</f>
        <v>0</v>
      </c>
      <c r="SV44" s="686">
        <f>SUMIF(SY49:SY61,"-",SZ49:SZ61)</f>
        <v>0</v>
      </c>
      <c r="SW44" s="685">
        <f>COUNTIF(TA49:TA61,"-")</f>
        <v>0</v>
      </c>
      <c r="SX44" s="686">
        <f>SUMIF(TA49:TA61,"-",TB49:TB61)</f>
        <v>0</v>
      </c>
      <c r="SY44" s="685">
        <f>COUNTIF(TC49:TC61,"-")</f>
        <v>0</v>
      </c>
      <c r="SZ44" s="686">
        <f>SUMIF(TC49:TC61,"-",TD49:TD61)</f>
        <v>0</v>
      </c>
      <c r="TA44" s="685">
        <f>COUNTIF(TE49:TE61,"-")</f>
        <v>0</v>
      </c>
      <c r="TB44" s="686">
        <f>SUMIF(TE49:TE61,"-",TF49:TF61)</f>
        <v>0</v>
      </c>
      <c r="TC44" s="685">
        <f>COUNTIF(TG49:TG61,"-")</f>
        <v>0</v>
      </c>
      <c r="TD44" s="686">
        <f>SUMIF(TG49:TG61,"-",TH49:TH61)</f>
        <v>0</v>
      </c>
      <c r="TE44" s="685">
        <f>COUNTIF(TI49:TI61,"-")</f>
        <v>0</v>
      </c>
      <c r="TF44" s="686">
        <f>SUMIF(TI49:TI61,"-",TJ49:TJ61)</f>
        <v>0</v>
      </c>
      <c r="TG44" s="685">
        <f>COUNTIF(TK49:TK61,"-")</f>
        <v>0</v>
      </c>
      <c r="TH44" s="686">
        <f>SUMIF(TK49:TK61,"-",TL49:TL61)</f>
        <v>0</v>
      </c>
      <c r="TI44" s="685">
        <f>COUNTIF(TM49:TM61,"-")</f>
        <v>0</v>
      </c>
      <c r="TJ44" s="686">
        <f>SUMIF(TM49:TM61,"-",TN49:TN61)</f>
        <v>0</v>
      </c>
      <c r="TK44" s="685">
        <f>COUNTIF(TO49:TO61,"-")</f>
        <v>0</v>
      </c>
      <c r="TL44" s="686">
        <f>SUMIF(TO49:TO61,"-",TP49:TP61)</f>
        <v>0</v>
      </c>
      <c r="TM44" s="685">
        <f>COUNTIF(TQ49:TQ61,"-")</f>
        <v>0</v>
      </c>
      <c r="TN44" s="686">
        <f>SUMIF(TQ49:TQ61,"-",TR49:TR61)</f>
        <v>0</v>
      </c>
      <c r="TO44" s="685">
        <f>COUNTIF(TS49:TS61,"-")</f>
        <v>0</v>
      </c>
      <c r="TP44" s="686">
        <f>SUMIF(TS49:TS61,"-",TT49:TT61)</f>
        <v>0</v>
      </c>
      <c r="TQ44" s="685">
        <f>COUNTIF(TU49:TU61,"-")</f>
        <v>0</v>
      </c>
      <c r="TR44" s="686">
        <f>SUMIF(TU49:TU61,"-",TV49:TV61)</f>
        <v>0</v>
      </c>
      <c r="TS44" s="685">
        <f>COUNTIF(TW49:TW61,"-")</f>
        <v>0</v>
      </c>
      <c r="TT44" s="686">
        <f>SUMIF(TW49:TW61,"-",TX49:TX61)</f>
        <v>0</v>
      </c>
      <c r="TU44" s="685">
        <f>COUNTIF(TY49:TY61,"-")</f>
        <v>0</v>
      </c>
      <c r="TV44" s="686">
        <f>SUMIF(TY49:TY61,"-",TZ49:TZ61)</f>
        <v>0</v>
      </c>
      <c r="TW44" s="685">
        <f>COUNTIF(UA49:UA61,"-")</f>
        <v>0</v>
      </c>
      <c r="TX44" s="686">
        <f>SUMIF(UA49:UA61,"-",UB49:UB61)</f>
        <v>0</v>
      </c>
      <c r="TY44" s="685">
        <f>COUNTIF(UC49:UC61,"-")</f>
        <v>0</v>
      </c>
      <c r="TZ44" s="686">
        <f>SUMIF(UC49:UC61,"-",UD49:UD61)</f>
        <v>0</v>
      </c>
      <c r="UA44" s="685">
        <f>COUNTIF(UE49:UE61,"-")</f>
        <v>0</v>
      </c>
      <c r="UB44" s="686">
        <f>SUMIF(UE49:UE61,"-",UF49:UF61)</f>
        <v>0</v>
      </c>
      <c r="UC44" s="685">
        <f>COUNTIF(UG49:UG61,"-")</f>
        <v>0</v>
      </c>
      <c r="UD44" s="686">
        <f>SUMIF(UG49:UG61,"-",UH49:UH61)</f>
        <v>0</v>
      </c>
      <c r="UE44" s="685">
        <f>COUNTIF(UI49:UI61,"-")</f>
        <v>0</v>
      </c>
      <c r="UF44" s="686">
        <f>SUMIF(UI49:UI61,"-",UJ49:UJ61)</f>
        <v>0</v>
      </c>
      <c r="UG44" s="685">
        <f>COUNTIF(UK49:UK61,"-")</f>
        <v>0</v>
      </c>
      <c r="UH44" s="686">
        <f>SUMIF(UK49:UK61,"-",UL49:UL61)</f>
        <v>0</v>
      </c>
      <c r="UI44" s="685">
        <f>COUNTIF(UM49:UM61,"-")</f>
        <v>0</v>
      </c>
      <c r="UJ44" s="686">
        <f>SUMIF(UM49:UM61,"-",UN49:UN61)</f>
        <v>0</v>
      </c>
      <c r="UK44" s="685">
        <f>COUNTIF(UO49:UO61,"-")</f>
        <v>0</v>
      </c>
      <c r="UL44" s="686">
        <f>SUMIF(UO49:UO61,"-",UP49:UP61)</f>
        <v>0</v>
      </c>
      <c r="UM44" s="685">
        <f>COUNTIF(UQ49:UQ61,"-")</f>
        <v>0</v>
      </c>
      <c r="UN44" s="686">
        <f>SUMIF(UQ49:UQ61,"-",UR49:UR61)</f>
        <v>0</v>
      </c>
      <c r="UO44" s="685">
        <f>COUNTIF(US49:US61,"-")</f>
        <v>0</v>
      </c>
      <c r="UP44" s="686">
        <f>SUMIF(US49:US61,"-",UT49:UT61)</f>
        <v>0</v>
      </c>
      <c r="UQ44" s="685">
        <f>COUNTIF(UU49:UU61,"-")</f>
        <v>0</v>
      </c>
      <c r="UR44" s="686">
        <f>SUMIF(UU49:UU61,"-",UV49:UV61)</f>
        <v>0</v>
      </c>
      <c r="US44" s="685">
        <f>COUNTIF(UW49:UW61,"-")</f>
        <v>0</v>
      </c>
      <c r="UT44" s="686">
        <f>SUMIF(UW49:UW61,"-",UX49:UX61)</f>
        <v>0</v>
      </c>
      <c r="UU44" s="685">
        <f>COUNTIF(UY49:UY61,"-")</f>
        <v>0</v>
      </c>
      <c r="UV44" s="686">
        <f>SUMIF(UY49:UY61,"-",UZ49:UZ61)</f>
        <v>0</v>
      </c>
      <c r="UW44" s="685">
        <f>COUNTIF(VA49:VA61,"-")</f>
        <v>0</v>
      </c>
      <c r="UX44" s="686">
        <f>SUMIF(VA49:VA61,"-",VB49:VB61)</f>
        <v>0</v>
      </c>
      <c r="UY44" s="685">
        <f>COUNTIF(VC49:VC61,"-")</f>
        <v>0</v>
      </c>
      <c r="UZ44" s="686">
        <f>SUMIF(VC49:VC61,"-",VD49:VD61)</f>
        <v>0</v>
      </c>
      <c r="VA44" s="685">
        <f>COUNTIF(VE49:VE61,"-")</f>
        <v>0</v>
      </c>
      <c r="VB44" s="686">
        <f>SUMIF(VE49:VE61,"-",VF49:VF61)</f>
        <v>0</v>
      </c>
      <c r="VC44" s="685">
        <f>COUNTIF(VG49:VG61,"-")</f>
        <v>0</v>
      </c>
      <c r="VD44" s="686">
        <f>SUMIF(VG49:VG61,"-",VH49:VH61)</f>
        <v>0</v>
      </c>
      <c r="VE44" s="685">
        <f>COUNTIF(VI49:VI61,"-")</f>
        <v>0</v>
      </c>
      <c r="VF44" s="686">
        <f>SUMIF(VI49:VI61,"-",VJ49:VJ61)</f>
        <v>0</v>
      </c>
      <c r="VG44" s="685">
        <f>COUNTIF(VK49:VK61,"-")</f>
        <v>0</v>
      </c>
      <c r="VH44" s="686">
        <f>SUMIF(VK49:VK61,"-",VL49:VL61)</f>
        <v>0</v>
      </c>
      <c r="VI44" s="685">
        <f>COUNTIF(VM49:VM61,"-")</f>
        <v>0</v>
      </c>
      <c r="VJ44" s="686">
        <f>SUMIF(VM49:VM61,"-",VN49:VN61)</f>
        <v>0</v>
      </c>
      <c r="VK44" s="685">
        <f>COUNTIF(VO49:VO61,"-")</f>
        <v>0</v>
      </c>
      <c r="VL44" s="686">
        <f>SUMIF(VO49:VO61,"-",VP49:VP61)</f>
        <v>0</v>
      </c>
      <c r="VM44" s="685">
        <f>COUNTIF(VQ49:VQ61,"-")</f>
        <v>0</v>
      </c>
      <c r="VN44" s="686">
        <f>SUMIF(VQ49:VQ61,"-",VR49:VR61)</f>
        <v>0</v>
      </c>
      <c r="VO44" s="685">
        <f>COUNTIF(VS49:VS61,"-")</f>
        <v>0</v>
      </c>
      <c r="VP44" s="686">
        <f>SUMIF(VS49:VS61,"-",VT49:VT61)</f>
        <v>0</v>
      </c>
      <c r="VQ44" s="685">
        <f>COUNTIF(VU49:VU61,"-")</f>
        <v>0</v>
      </c>
      <c r="VR44" s="686">
        <f>SUMIF(VU49:VU61,"-",VV49:VV61)</f>
        <v>0</v>
      </c>
      <c r="VS44" s="685">
        <f>COUNTIF(VW49:VW61,"-")</f>
        <v>0</v>
      </c>
      <c r="VT44" s="686">
        <f>SUMIF(VW49:VW61,"-",VX49:VX61)</f>
        <v>0</v>
      </c>
      <c r="VU44" s="685">
        <f>COUNTIF(VY49:VY61,"-")</f>
        <v>0</v>
      </c>
      <c r="VV44" s="686">
        <f>SUMIF(VY49:VY61,"-",VZ49:VZ61)</f>
        <v>0</v>
      </c>
      <c r="VW44" s="685">
        <f>COUNTIF(WA49:WA61,"-")</f>
        <v>0</v>
      </c>
      <c r="VX44" s="686">
        <f>SUMIF(WA49:WA61,"-",WB49:WB61)</f>
        <v>0</v>
      </c>
      <c r="VY44" s="685">
        <f>COUNTIF(WC49:WC61,"-")</f>
        <v>0</v>
      </c>
      <c r="VZ44" s="686">
        <f>SUMIF(WC49:WC61,"-",WD49:WD61)</f>
        <v>0</v>
      </c>
      <c r="WA44" s="685">
        <f>COUNTIF(WE49:WE61,"-")</f>
        <v>0</v>
      </c>
      <c r="WB44" s="686">
        <f>SUMIF(WE49:WE61,"-",WF49:WF61)</f>
        <v>0</v>
      </c>
      <c r="WC44" s="685">
        <f>COUNTIF(WG49:WG61,"-")</f>
        <v>0</v>
      </c>
      <c r="WD44" s="686">
        <f>SUMIF(WG49:WG61,"-",WH49:WH61)</f>
        <v>0</v>
      </c>
      <c r="WE44" s="685">
        <f>COUNTIF(WI49:WI61,"-")</f>
        <v>0</v>
      </c>
      <c r="WF44" s="686">
        <f>SUMIF(WI49:WI61,"-",WJ49:WJ61)</f>
        <v>0</v>
      </c>
      <c r="WG44" s="685">
        <f>COUNTIF(WK49:WK61,"-")</f>
        <v>0</v>
      </c>
      <c r="WH44" s="686">
        <f>SUMIF(WK49:WK61,"-",WL49:WL61)</f>
        <v>0</v>
      </c>
      <c r="WI44" s="685">
        <f>COUNTIF(WM49:WM61,"-")</f>
        <v>0</v>
      </c>
      <c r="WJ44" s="686">
        <f>SUMIF(WM49:WM61,"-",WN49:WN61)</f>
        <v>0</v>
      </c>
      <c r="WK44" s="685">
        <f>COUNTIF(WO49:WO61,"-")</f>
        <v>0</v>
      </c>
      <c r="WL44" s="686">
        <f>SUMIF(WO49:WO61,"-",WP49:WP61)</f>
        <v>0</v>
      </c>
      <c r="WM44" s="685">
        <f>COUNTIF(WQ49:WQ61,"-")</f>
        <v>0</v>
      </c>
      <c r="WN44" s="686">
        <f>SUMIF(WQ49:WQ61,"-",WR49:WR61)</f>
        <v>0</v>
      </c>
      <c r="WO44" s="685">
        <f>COUNTIF(WS49:WS61,"-")</f>
        <v>0</v>
      </c>
      <c r="WP44" s="686">
        <f>SUMIF(WS49:WS61,"-",WT49:WT61)</f>
        <v>0</v>
      </c>
      <c r="WQ44" s="685">
        <f>COUNTIF(WU49:WU61,"-")</f>
        <v>0</v>
      </c>
      <c r="WR44" s="686">
        <f>SUMIF(WU49:WU61,"-",WV49:WV61)</f>
        <v>0</v>
      </c>
      <c r="WS44" s="685">
        <f>COUNTIF(WW49:WW61,"-")</f>
        <v>0</v>
      </c>
      <c r="WT44" s="686">
        <f>SUMIF(WW49:WW61,"-",WX49:WX61)</f>
        <v>0</v>
      </c>
      <c r="WU44" s="685">
        <f>COUNTIF(WY49:WY61,"-")</f>
        <v>0</v>
      </c>
      <c r="WV44" s="686">
        <f>SUMIF(WY49:WY61,"-",WZ49:WZ61)</f>
        <v>0</v>
      </c>
      <c r="WW44" s="685">
        <f>COUNTIF(XA49:XA61,"-")</f>
        <v>0</v>
      </c>
      <c r="WX44" s="686">
        <f>SUMIF(XA49:XA61,"-",XB49:XB61)</f>
        <v>0</v>
      </c>
      <c r="WY44" s="685">
        <f>COUNTIF(XC49:XC61,"-")</f>
        <v>0</v>
      </c>
      <c r="WZ44" s="686">
        <f>SUMIF(XC49:XC61,"-",XD49:XD61)</f>
        <v>0</v>
      </c>
      <c r="XA44" s="685">
        <f>COUNTIF(XE49:XE61,"-")</f>
        <v>0</v>
      </c>
      <c r="XB44" s="686">
        <f>SUMIF(XE49:XE61,"-",XF49:XF61)</f>
        <v>0</v>
      </c>
      <c r="XC44" s="685">
        <f>COUNTIF(XG49:XG61,"-")</f>
        <v>0</v>
      </c>
      <c r="XD44" s="686">
        <f>SUMIF(XG49:XG61,"-",XH49:XH61)</f>
        <v>0</v>
      </c>
      <c r="XE44" s="685">
        <f>COUNTIF(XI49:XI61,"-")</f>
        <v>0</v>
      </c>
      <c r="XF44" s="686">
        <f>SUMIF(XI49:XI61,"-",XJ49:XJ61)</f>
        <v>0</v>
      </c>
      <c r="XG44" s="685">
        <f>COUNTIF(XK49:XK61,"-")</f>
        <v>0</v>
      </c>
      <c r="XH44" s="686">
        <f>SUMIF(XK49:XK61,"-",XL49:XL61)</f>
        <v>0</v>
      </c>
      <c r="XI44" s="685">
        <f>COUNTIF(XM49:XM61,"-")</f>
        <v>0</v>
      </c>
      <c r="XJ44" s="686">
        <f>SUMIF(XM49:XM61,"-",XN49:XN61)</f>
        <v>0</v>
      </c>
      <c r="XK44" s="685">
        <f>COUNTIF(XO49:XO61,"-")</f>
        <v>0</v>
      </c>
      <c r="XL44" s="686">
        <f>SUMIF(XO49:XO61,"-",XP49:XP61)</f>
        <v>0</v>
      </c>
      <c r="XM44" s="685">
        <f>COUNTIF(XQ49:XQ61,"-")</f>
        <v>0</v>
      </c>
      <c r="XN44" s="686">
        <f>SUMIF(XQ49:XQ61,"-",XR49:XR61)</f>
        <v>0</v>
      </c>
      <c r="XO44" s="685">
        <f>COUNTIF(XS49:XS61,"-")</f>
        <v>0</v>
      </c>
      <c r="XP44" s="686">
        <f>SUMIF(XS49:XS61,"-",XT49:XT61)</f>
        <v>0</v>
      </c>
      <c r="XQ44" s="685">
        <f>COUNTIF(XU49:XU61,"-")</f>
        <v>0</v>
      </c>
      <c r="XR44" s="686">
        <f>SUMIF(XU49:XU61,"-",XV49:XV61)</f>
        <v>0</v>
      </c>
      <c r="XS44" s="685">
        <f>COUNTIF(XW49:XW61,"-")</f>
        <v>0</v>
      </c>
      <c r="XT44" s="686">
        <f>SUMIF(XW49:XW61,"-",XX49:XX61)</f>
        <v>0</v>
      </c>
      <c r="XU44" s="685">
        <f>COUNTIF(XY49:XY61,"-")</f>
        <v>0</v>
      </c>
      <c r="XV44" s="686">
        <f>SUMIF(XY49:XY61,"-",XZ49:XZ61)</f>
        <v>0</v>
      </c>
      <c r="XW44" s="685">
        <f>COUNTIF(YA49:YA61,"-")</f>
        <v>0</v>
      </c>
      <c r="XX44" s="686">
        <f>SUMIF(YA49:YA61,"-",YB49:YB61)</f>
        <v>0</v>
      </c>
      <c r="XY44" s="685">
        <f>COUNTIF(YC49:YC61,"-")</f>
        <v>0</v>
      </c>
      <c r="XZ44" s="686">
        <f>SUMIF(YC49:YC61,"-",YD49:YD61)</f>
        <v>0</v>
      </c>
      <c r="YA44" s="685">
        <f>COUNTIF(YE49:YE61,"-")</f>
        <v>0</v>
      </c>
      <c r="YB44" s="686">
        <f>SUMIF(YE49:YE61,"-",YF49:YF61)</f>
        <v>0</v>
      </c>
      <c r="YC44" s="685">
        <f>COUNTIF(YG49:YG61,"-")</f>
        <v>0</v>
      </c>
      <c r="YD44" s="686">
        <f>SUMIF(YG49:YG61,"-",YH49:YH61)</f>
        <v>0</v>
      </c>
      <c r="YE44" s="685">
        <f>COUNTIF(YI49:YI61,"-")</f>
        <v>0</v>
      </c>
      <c r="YF44" s="686">
        <f>SUMIF(YI49:YI61,"-",YJ49:YJ61)</f>
        <v>0</v>
      </c>
      <c r="YG44" s="685">
        <f>COUNTIF(YK49:YK61,"-")</f>
        <v>0</v>
      </c>
      <c r="YH44" s="686">
        <f>SUMIF(YK49:YK61,"-",YL49:YL61)</f>
        <v>0</v>
      </c>
      <c r="YI44" s="685">
        <f>COUNTIF(YM49:YM61,"-")</f>
        <v>0</v>
      </c>
      <c r="YJ44" s="686">
        <f>SUMIF(YM49:YM61,"-",YN49:YN61)</f>
        <v>0</v>
      </c>
      <c r="YK44" s="685">
        <f>COUNTIF(YO49:YO61,"-")</f>
        <v>0</v>
      </c>
      <c r="YL44" s="686">
        <f>SUMIF(YO49:YO61,"-",YP49:YP61)</f>
        <v>0</v>
      </c>
      <c r="YM44" s="685">
        <f>COUNTIF(YQ49:YQ61,"-")</f>
        <v>0</v>
      </c>
      <c r="YN44" s="686">
        <f>SUMIF(YQ49:YQ61,"-",YR49:YR61)</f>
        <v>0</v>
      </c>
      <c r="YO44" s="685">
        <f>COUNTIF(YS49:YS61,"-")</f>
        <v>0</v>
      </c>
      <c r="YP44" s="686">
        <f>SUMIF(YS49:YS61,"-",YT49:YT61)</f>
        <v>0</v>
      </c>
      <c r="YQ44" s="685">
        <f>COUNTIF(YU49:YU61,"-")</f>
        <v>0</v>
      </c>
      <c r="YR44" s="686">
        <f>SUMIF(YU49:YU61,"-",YV49:YV61)</f>
        <v>0</v>
      </c>
      <c r="YS44" s="685">
        <f>COUNTIF(YW49:YW61,"-")</f>
        <v>0</v>
      </c>
      <c r="YT44" s="686">
        <f>SUMIF(YW49:YW61,"-",YX49:YX61)</f>
        <v>0</v>
      </c>
      <c r="YU44" s="685">
        <f>COUNTIF(YY49:YY61,"-")</f>
        <v>0</v>
      </c>
      <c r="YV44" s="686">
        <f>SUMIF(YY49:YY61,"-",YZ49:YZ61)</f>
        <v>0</v>
      </c>
      <c r="YW44" s="685">
        <f>COUNTIF(ZA49:ZA61,"-")</f>
        <v>0</v>
      </c>
      <c r="YX44" s="686">
        <f>SUMIF(ZA49:ZA61,"-",ZB49:ZB61)</f>
        <v>0</v>
      </c>
      <c r="YY44" s="685">
        <f>COUNTIF(ZC49:ZC61,"-")</f>
        <v>0</v>
      </c>
      <c r="YZ44" s="686">
        <f>SUMIF(ZC49:ZC61,"-",ZD49:ZD61)</f>
        <v>0</v>
      </c>
      <c r="ZA44" s="685">
        <f>COUNTIF(ZE49:ZE61,"-")</f>
        <v>0</v>
      </c>
      <c r="ZB44" s="686">
        <f>SUMIF(ZE49:ZE61,"-",ZF49:ZF61)</f>
        <v>0</v>
      </c>
      <c r="ZC44" s="685">
        <f>COUNTIF(ZG49:ZG61,"-")</f>
        <v>0</v>
      </c>
      <c r="ZD44" s="686">
        <f>SUMIF(ZG49:ZG61,"-",ZH49:ZH61)</f>
        <v>0</v>
      </c>
      <c r="ZE44" s="685">
        <f>COUNTIF(ZI49:ZI61,"-")</f>
        <v>0</v>
      </c>
      <c r="ZF44" s="686">
        <f>SUMIF(ZI49:ZI61,"-",ZJ49:ZJ61)</f>
        <v>0</v>
      </c>
      <c r="ZG44" s="685">
        <f>COUNTIF(ZK49:ZK61,"-")</f>
        <v>0</v>
      </c>
      <c r="ZH44" s="686">
        <f>SUMIF(ZK49:ZK61,"-",ZL49:ZL61)</f>
        <v>0</v>
      </c>
      <c r="ZI44" s="685">
        <f>COUNTIF(ZM49:ZM61,"-")</f>
        <v>0</v>
      </c>
      <c r="ZJ44" s="686">
        <f>SUMIF(ZM49:ZM61,"-",ZN49:ZN61)</f>
        <v>0</v>
      </c>
      <c r="ZK44" s="685">
        <f>COUNTIF(ZO49:ZO61,"-")</f>
        <v>0</v>
      </c>
      <c r="ZL44" s="686">
        <f>SUMIF(ZO49:ZO61,"-",ZP49:ZP61)</f>
        <v>0</v>
      </c>
      <c r="ZM44" s="685">
        <f>COUNTIF(ZQ49:ZQ61,"-")</f>
        <v>0</v>
      </c>
      <c r="ZN44" s="686">
        <f>SUMIF(ZQ49:ZQ61,"-",ZR49:ZR61)</f>
        <v>0</v>
      </c>
      <c r="ZO44" s="685">
        <f>COUNTIF(ZS49:ZS61,"-")</f>
        <v>0</v>
      </c>
      <c r="ZP44" s="686">
        <f>SUMIF(ZS49:ZS61,"-",ZT49:ZT61)</f>
        <v>0</v>
      </c>
      <c r="ZQ44" s="685">
        <f>COUNTIF(ZU49:ZU61,"-")</f>
        <v>0</v>
      </c>
      <c r="ZR44" s="686">
        <f>SUMIF(ZU49:ZU61,"-",ZV49:ZV61)</f>
        <v>0</v>
      </c>
      <c r="ZS44" s="685">
        <f>COUNTIF(ZW49:ZW61,"-")</f>
        <v>0</v>
      </c>
      <c r="ZT44" s="686">
        <f>SUMIF(ZW49:ZW61,"-",ZX49:ZX61)</f>
        <v>0</v>
      </c>
      <c r="ZU44" s="685">
        <f>COUNTIF(ZY49:ZY61,"-")</f>
        <v>0</v>
      </c>
      <c r="ZV44" s="686">
        <f>SUMIF(ZY49:ZY61,"-",ZZ49:ZZ61)</f>
        <v>0</v>
      </c>
      <c r="ZW44" s="685">
        <f>COUNTIF(AAA49:AAA61,"-")</f>
        <v>0</v>
      </c>
      <c r="ZX44" s="686">
        <f>SUMIF(AAA49:AAA61,"-",AAB49:AAB61)</f>
        <v>0</v>
      </c>
      <c r="ZY44" s="685">
        <f>COUNTIF(AAC49:AAC61,"-")</f>
        <v>0</v>
      </c>
      <c r="ZZ44" s="686">
        <f>SUMIF(AAC49:AAC61,"-",AAD49:AAD61)</f>
        <v>0</v>
      </c>
      <c r="AAA44" s="685">
        <f>COUNTIF(AAE49:AAE61,"-")</f>
        <v>0</v>
      </c>
      <c r="AAB44" s="686">
        <f>SUMIF(AAE49:AAE61,"-",AAF49:AAF61)</f>
        <v>0</v>
      </c>
      <c r="AAC44" s="685">
        <f>COUNTIF(AAG49:AAG61,"-")</f>
        <v>0</v>
      </c>
      <c r="AAD44" s="686">
        <f>SUMIF(AAG49:AAG61,"-",AAH49:AAH61)</f>
        <v>0</v>
      </c>
      <c r="AAE44" s="685">
        <f>COUNTIF(AAI49:AAI61,"-")</f>
        <v>0</v>
      </c>
      <c r="AAF44" s="686">
        <f>SUMIF(AAI49:AAI61,"-",AAJ49:AAJ61)</f>
        <v>0</v>
      </c>
      <c r="AAG44" s="685">
        <f>COUNTIF(AAK49:AAK61,"-")</f>
        <v>0</v>
      </c>
      <c r="AAH44" s="686">
        <f>SUMIF(AAK49:AAK61,"-",AAL49:AAL61)</f>
        <v>0</v>
      </c>
      <c r="AAI44" s="685">
        <f>COUNTIF(AAM49:AAM61,"-")</f>
        <v>0</v>
      </c>
      <c r="AAJ44" s="686">
        <f>SUMIF(AAM49:AAM61,"-",AAN49:AAN61)</f>
        <v>0</v>
      </c>
      <c r="AAK44" s="685">
        <f>COUNTIF(AAO49:AAO61,"-")</f>
        <v>0</v>
      </c>
      <c r="AAL44" s="686">
        <f>SUMIF(AAO49:AAO61,"-",AAP49:AAP61)</f>
        <v>0</v>
      </c>
      <c r="AAM44" s="685">
        <f>COUNTIF(AAQ49:AAQ61,"-")</f>
        <v>0</v>
      </c>
      <c r="AAN44" s="686">
        <f>SUMIF(AAQ49:AAQ61,"-",AAR49:AAR61)</f>
        <v>0</v>
      </c>
      <c r="AAO44" s="685">
        <f>COUNTIF(AAS49:AAS61,"-")</f>
        <v>0</v>
      </c>
      <c r="AAP44" s="686">
        <f>SUMIF(AAS49:AAS61,"-",AAT49:AAT61)</f>
        <v>0</v>
      </c>
      <c r="AAQ44" s="685">
        <f>COUNTIF(AAU49:AAU61,"-")</f>
        <v>0</v>
      </c>
      <c r="AAR44" s="686">
        <f>SUMIF(AAU49:AAU61,"-",AAV49:AAV61)</f>
        <v>0</v>
      </c>
      <c r="AAS44" s="685">
        <f>COUNTIF(AAW49:AAW61,"-")</f>
        <v>0</v>
      </c>
      <c r="AAT44" s="686">
        <f>SUMIF(AAW49:AAW61,"-",AAX49:AAX61)</f>
        <v>0</v>
      </c>
      <c r="AAU44" s="685">
        <f>COUNTIF(AAY49:AAY61,"-")</f>
        <v>0</v>
      </c>
      <c r="AAV44" s="686">
        <f>SUMIF(AAY49:AAY61,"-",AAZ49:AAZ61)</f>
        <v>0</v>
      </c>
      <c r="AAW44" s="685">
        <f>COUNTIF(ABA49:ABA61,"-")</f>
        <v>0</v>
      </c>
      <c r="AAX44" s="686">
        <f>SUMIF(ABA49:ABA61,"-",ABB49:ABB61)</f>
        <v>0</v>
      </c>
      <c r="AAY44" s="685">
        <f>COUNTIF(ABC49:ABC61,"-")</f>
        <v>0</v>
      </c>
      <c r="AAZ44" s="686">
        <f>SUMIF(ABC49:ABC61,"-",ABD49:ABD61)</f>
        <v>0</v>
      </c>
      <c r="ABA44" s="685">
        <f>COUNTIF(ABE49:ABE61,"-")</f>
        <v>0</v>
      </c>
      <c r="ABB44" s="686">
        <f>SUMIF(ABE49:ABE61,"-",ABF49:ABF61)</f>
        <v>0</v>
      </c>
      <c r="ABC44" s="685">
        <f>COUNTIF(ABG49:ABG61,"-")</f>
        <v>0</v>
      </c>
      <c r="ABD44" s="686">
        <f>SUMIF(ABG49:ABG61,"-",ABH49:ABH61)</f>
        <v>0</v>
      </c>
      <c r="ABE44" s="685">
        <f>COUNTIF(ABI49:ABI61,"-")</f>
        <v>0</v>
      </c>
      <c r="ABF44" s="686">
        <f>SUMIF(ABI49:ABI61,"-",ABJ49:ABJ61)</f>
        <v>0</v>
      </c>
      <c r="ABG44" s="685">
        <f>COUNTIF(ABK49:ABK61,"-")</f>
        <v>0</v>
      </c>
      <c r="ABH44" s="686">
        <f>SUMIF(ABK49:ABK61,"-",ABL49:ABL61)</f>
        <v>0</v>
      </c>
      <c r="ABI44" s="685">
        <f>COUNTIF(ABM49:ABM61,"-")</f>
        <v>0</v>
      </c>
      <c r="ABJ44" s="686">
        <f>SUMIF(ABM49:ABM61,"-",ABN49:ABN61)</f>
        <v>0</v>
      </c>
      <c r="ABK44" s="685">
        <f>COUNTIF(ABO49:ABO61,"-")</f>
        <v>0</v>
      </c>
      <c r="ABL44" s="686">
        <f>SUMIF(ABO49:ABO61,"-",ABP49:ABP61)</f>
        <v>0</v>
      </c>
      <c r="ABM44" s="685">
        <f>COUNTIF(ABQ49:ABQ61,"-")</f>
        <v>0</v>
      </c>
      <c r="ABN44" s="686">
        <f>SUMIF(ABQ49:ABQ61,"-",ABR49:ABR61)</f>
        <v>0</v>
      </c>
      <c r="ABO44" s="685">
        <f>COUNTIF(ABS49:ABS61,"-")</f>
        <v>0</v>
      </c>
      <c r="ABP44" s="686">
        <f>SUMIF(ABS49:ABS61,"-",ABT49:ABT61)</f>
        <v>0</v>
      </c>
      <c r="ABQ44" s="685">
        <f>COUNTIF(ABU49:ABU61,"-")</f>
        <v>0</v>
      </c>
      <c r="ABR44" s="686">
        <f>SUMIF(ABU49:ABU61,"-",ABV49:ABV61)</f>
        <v>0</v>
      </c>
      <c r="ABS44" s="685">
        <f>COUNTIF(ABW49:ABW61,"-")</f>
        <v>0</v>
      </c>
      <c r="ABT44" s="686">
        <f>SUMIF(ABW49:ABW61,"-",ABX49:ABX61)</f>
        <v>0</v>
      </c>
      <c r="ABU44" s="685">
        <f>COUNTIF(ABY49:ABY61,"-")</f>
        <v>0</v>
      </c>
      <c r="ABV44" s="686">
        <f>SUMIF(ABY49:ABY61,"-",ABZ49:ABZ61)</f>
        <v>0</v>
      </c>
      <c r="ABW44" s="685">
        <f>COUNTIF(ACA49:ACA61,"-")</f>
        <v>0</v>
      </c>
      <c r="ABX44" s="686">
        <f>SUMIF(ACA49:ACA61,"-",ACB49:ACB61)</f>
        <v>0</v>
      </c>
      <c r="ABY44" s="685">
        <f>COUNTIF(ACC49:ACC61,"-")</f>
        <v>0</v>
      </c>
      <c r="ABZ44" s="686">
        <f>SUMIF(ACC49:ACC61,"-",ACD49:ACD61)</f>
        <v>0</v>
      </c>
      <c r="ACA44" s="685">
        <f>COUNTIF(ACE49:ACE61,"-")</f>
        <v>0</v>
      </c>
      <c r="ACB44" s="686">
        <f>SUMIF(ACE49:ACE61,"-",ACF49:ACF61)</f>
        <v>0</v>
      </c>
      <c r="ACC44" s="685">
        <f>COUNTIF(ACG49:ACG61,"-")</f>
        <v>0</v>
      </c>
      <c r="ACD44" s="686">
        <f>SUMIF(ACG49:ACG61,"-",ACH49:ACH61)</f>
        <v>0</v>
      </c>
      <c r="ACE44" s="685">
        <f>COUNTIF(ACI49:ACI61,"-")</f>
        <v>0</v>
      </c>
      <c r="ACF44" s="686">
        <f>SUMIF(ACI49:ACI61,"-",ACJ49:ACJ61)</f>
        <v>0</v>
      </c>
      <c r="ACG44" s="685">
        <f>COUNTIF(ACK49:ACK61,"-")</f>
        <v>0</v>
      </c>
      <c r="ACH44" s="686">
        <f>SUMIF(ACK49:ACK61,"-",ACL49:ACL61)</f>
        <v>0</v>
      </c>
      <c r="ACI44" s="685">
        <f>COUNTIF(ACM49:ACM61,"-")</f>
        <v>0</v>
      </c>
      <c r="ACJ44" s="686">
        <f>SUMIF(ACM49:ACM61,"-",ACN49:ACN61)</f>
        <v>0</v>
      </c>
      <c r="ACK44" s="685">
        <f>COUNTIF(ACO49:ACO61,"-")</f>
        <v>0</v>
      </c>
      <c r="ACL44" s="686">
        <f>SUMIF(ACO49:ACO61,"-",ACP49:ACP61)</f>
        <v>0</v>
      </c>
      <c r="ACM44" s="685">
        <f>COUNTIF(ACQ49:ACQ61,"-")</f>
        <v>0</v>
      </c>
      <c r="ACN44" s="686">
        <f>SUMIF(ACQ49:ACQ61,"-",ACR49:ACR61)</f>
        <v>0</v>
      </c>
      <c r="ACO44" s="685">
        <f>COUNTIF(ACS49:ACS61,"-")</f>
        <v>0</v>
      </c>
      <c r="ACP44" s="686">
        <f>SUMIF(ACS49:ACS61,"-",ACT49:ACT61)</f>
        <v>0</v>
      </c>
      <c r="ACQ44" s="685">
        <f>COUNTIF(ACU49:ACU61,"-")</f>
        <v>0</v>
      </c>
      <c r="ACR44" s="686">
        <f>SUMIF(ACU49:ACU61,"-",ACV49:ACV61)</f>
        <v>0</v>
      </c>
      <c r="ACS44" s="685">
        <f>COUNTIF(ACW49:ACW61,"-")</f>
        <v>0</v>
      </c>
      <c r="ACT44" s="686">
        <f>SUMIF(ACW49:ACW61,"-",ACX49:ACX61)</f>
        <v>0</v>
      </c>
      <c r="ACU44" s="685">
        <f>COUNTIF(ACY49:ACY61,"-")</f>
        <v>0</v>
      </c>
      <c r="ACV44" s="686">
        <f>SUMIF(ACY49:ACY61,"-",ACZ49:ACZ61)</f>
        <v>0</v>
      </c>
      <c r="ACW44" s="685">
        <f>COUNTIF(ADA49:ADA61,"-")</f>
        <v>0</v>
      </c>
      <c r="ACX44" s="686">
        <f>SUMIF(ADA49:ADA61,"-",ADB49:ADB61)</f>
        <v>0</v>
      </c>
      <c r="ACY44" s="685">
        <f>COUNTIF(ADC49:ADC61,"-")</f>
        <v>0</v>
      </c>
      <c r="ACZ44" s="686">
        <f>SUMIF(ADC49:ADC61,"-",ADD49:ADD61)</f>
        <v>0</v>
      </c>
      <c r="ADA44" s="685">
        <f>COUNTIF(ADE49:ADE61,"-")</f>
        <v>0</v>
      </c>
      <c r="ADB44" s="686">
        <f>SUMIF(ADE49:ADE61,"-",ADF49:ADF61)</f>
        <v>0</v>
      </c>
      <c r="ADC44" s="685">
        <f>COUNTIF(ADG49:ADG61,"-")</f>
        <v>0</v>
      </c>
      <c r="ADD44" s="686">
        <f>SUMIF(ADG49:ADG61,"-",ADH49:ADH61)</f>
        <v>0</v>
      </c>
      <c r="ADE44" s="685">
        <f>COUNTIF(ADI49:ADI61,"-")</f>
        <v>0</v>
      </c>
      <c r="ADF44" s="686">
        <f>SUMIF(ADI49:ADI61,"-",ADJ49:ADJ61)</f>
        <v>0</v>
      </c>
      <c r="ADG44" s="685">
        <f>COUNTIF(ADK49:ADK61,"-")</f>
        <v>0</v>
      </c>
      <c r="ADH44" s="686">
        <f>SUMIF(ADK49:ADK61,"-",ADL49:ADL61)</f>
        <v>0</v>
      </c>
      <c r="ADI44" s="685">
        <f>COUNTIF(ADM49:ADM61,"-")</f>
        <v>0</v>
      </c>
      <c r="ADJ44" s="686">
        <f>SUMIF(ADM49:ADM61,"-",ADN49:ADN61)</f>
        <v>0</v>
      </c>
      <c r="ADK44" s="685">
        <f>COUNTIF(ADO49:ADO61,"-")</f>
        <v>0</v>
      </c>
      <c r="ADL44" s="686">
        <f>SUMIF(ADO49:ADO61,"-",ADP49:ADP61)</f>
        <v>0</v>
      </c>
      <c r="ADM44" s="685">
        <f>COUNTIF(ADQ49:ADQ61,"-")</f>
        <v>0</v>
      </c>
      <c r="ADN44" s="686">
        <f>SUMIF(ADQ49:ADQ61,"-",ADR49:ADR61)</f>
        <v>0</v>
      </c>
      <c r="ADO44" s="685">
        <f>COUNTIF(ADS49:ADS61,"-")</f>
        <v>0</v>
      </c>
      <c r="ADP44" s="686">
        <f>SUMIF(ADS49:ADS61,"-",ADT49:ADT61)</f>
        <v>0</v>
      </c>
      <c r="ADQ44" s="685">
        <f>COUNTIF(ADU49:ADU61,"-")</f>
        <v>0</v>
      </c>
      <c r="ADR44" s="686">
        <f>SUMIF(ADU49:ADU61,"-",ADV49:ADV61)</f>
        <v>0</v>
      </c>
      <c r="ADS44" s="685">
        <f>COUNTIF(ADW49:ADW61,"-")</f>
        <v>0</v>
      </c>
      <c r="ADT44" s="686">
        <f>SUMIF(ADW49:ADW61,"-",ADX49:ADX61)</f>
        <v>0</v>
      </c>
      <c r="ADU44" s="685">
        <f>COUNTIF(ADY49:ADY61,"-")</f>
        <v>0</v>
      </c>
      <c r="ADV44" s="686">
        <f>SUMIF(ADY49:ADY61,"-",ADZ49:ADZ61)</f>
        <v>0</v>
      </c>
      <c r="ADW44" s="685">
        <f>COUNTIF(AEA49:AEA61,"-")</f>
        <v>0</v>
      </c>
      <c r="ADX44" s="686">
        <f>SUMIF(AEA49:AEA61,"-",AEB49:AEB61)</f>
        <v>0</v>
      </c>
      <c r="ADY44" s="685">
        <f>COUNTIF(AEC49:AEC61,"-")</f>
        <v>0</v>
      </c>
      <c r="ADZ44" s="686">
        <f>SUMIF(AEC49:AEC61,"-",AED49:AED61)</f>
        <v>0</v>
      </c>
      <c r="AEA44" s="685">
        <f>COUNTIF(AEE49:AEE61,"-")</f>
        <v>0</v>
      </c>
      <c r="AEB44" s="686">
        <f>SUMIF(AEE49:AEE61,"-",AEF49:AEF61)</f>
        <v>0</v>
      </c>
      <c r="AEC44" s="685">
        <f>COUNTIF(AEG49:AEG61,"-")</f>
        <v>0</v>
      </c>
      <c r="AED44" s="686">
        <f>SUMIF(AEG49:AEG61,"-",AEH49:AEH61)</f>
        <v>0</v>
      </c>
      <c r="AEE44" s="685">
        <f>COUNTIF(AEI49:AEI61,"-")</f>
        <v>0</v>
      </c>
      <c r="AEF44" s="686">
        <f>SUMIF(AEI49:AEI61,"-",AEJ49:AEJ61)</f>
        <v>0</v>
      </c>
      <c r="AEG44" s="685">
        <f>COUNTIF(AEK49:AEK61,"-")</f>
        <v>0</v>
      </c>
      <c r="AEH44" s="686">
        <f>SUMIF(AEK49:AEK61,"-",AEL49:AEL61)</f>
        <v>0</v>
      </c>
      <c r="AEI44" s="685">
        <f>COUNTIF(AEM49:AEM61,"-")</f>
        <v>0</v>
      </c>
      <c r="AEJ44" s="686">
        <f>SUMIF(AEM49:AEM61,"-",AEN49:AEN61)</f>
        <v>0</v>
      </c>
      <c r="AEK44" s="685">
        <f>COUNTIF(AEO49:AEO61,"-")</f>
        <v>0</v>
      </c>
      <c r="AEL44" s="686">
        <f>SUMIF(AEO49:AEO61,"-",AEP49:AEP61)</f>
        <v>0</v>
      </c>
      <c r="AEM44" s="685">
        <f>COUNTIF(AEQ49:AEQ61,"-")</f>
        <v>0</v>
      </c>
      <c r="AEN44" s="686">
        <f>SUMIF(AEQ49:AEQ61,"-",AER49:AER61)</f>
        <v>0</v>
      </c>
      <c r="AEO44" s="685">
        <f>COUNTIF(AES49:AES61,"-")</f>
        <v>0</v>
      </c>
      <c r="AEP44" s="686">
        <f>SUMIF(AES49:AES61,"-",AET49:AET61)</f>
        <v>0</v>
      </c>
      <c r="AEQ44" s="685">
        <f>COUNTIF(AEU49:AEU61,"-")</f>
        <v>0</v>
      </c>
      <c r="AER44" s="686">
        <f>SUMIF(AEU49:AEU61,"-",AEV49:AEV61)</f>
        <v>0</v>
      </c>
      <c r="AES44" s="685">
        <f>COUNTIF(AEW49:AEW61,"-")</f>
        <v>0</v>
      </c>
      <c r="AET44" s="686">
        <f>SUMIF(AEW49:AEW61,"-",AEX49:AEX61)</f>
        <v>0</v>
      </c>
      <c r="AEU44" s="685">
        <f>COUNTIF(AEY49:AEY61,"-")</f>
        <v>0</v>
      </c>
      <c r="AEV44" s="686">
        <f>SUMIF(AEY49:AEY61,"-",AEZ49:AEZ61)</f>
        <v>0</v>
      </c>
      <c r="AEW44" s="685">
        <f>COUNTIF(AFA49:AFA61,"-")</f>
        <v>0</v>
      </c>
      <c r="AEX44" s="686">
        <f>SUMIF(AFA49:AFA61,"-",AFB49:AFB61)</f>
        <v>0</v>
      </c>
      <c r="AEY44" s="685">
        <f>COUNTIF(AFC49:AFC61,"-")</f>
        <v>0</v>
      </c>
      <c r="AEZ44" s="686">
        <f>SUMIF(AFC49:AFC61,"-",AFD49:AFD61)</f>
        <v>0</v>
      </c>
      <c r="AFA44" s="685">
        <f>COUNTIF(AFE49:AFE61,"-")</f>
        <v>0</v>
      </c>
      <c r="AFB44" s="686">
        <f>SUMIF(AFE49:AFE61,"-",AFF49:AFF61)</f>
        <v>0</v>
      </c>
      <c r="AFC44" s="685">
        <f>COUNTIF(AFG49:AFG61,"-")</f>
        <v>0</v>
      </c>
      <c r="AFD44" s="686">
        <f>SUMIF(AFG49:AFG61,"-",AFH49:AFH61)</f>
        <v>0</v>
      </c>
      <c r="AFE44" s="685">
        <f>COUNTIF(AFI49:AFI61,"-")</f>
        <v>0</v>
      </c>
      <c r="AFF44" s="686">
        <f>SUMIF(AFI49:AFI61,"-",AFJ49:AFJ61)</f>
        <v>0</v>
      </c>
      <c r="AFG44" s="685">
        <f>COUNTIF(AFK49:AFK61,"-")</f>
        <v>0</v>
      </c>
      <c r="AFH44" s="686">
        <f>SUMIF(AFK49:AFK61,"-",AFL49:AFL61)</f>
        <v>0</v>
      </c>
      <c r="AFI44" s="685">
        <f>COUNTIF(AFM49:AFM61,"-")</f>
        <v>0</v>
      </c>
      <c r="AFJ44" s="686">
        <f>SUMIF(AFM49:AFM61,"-",AFN49:AFN61)</f>
        <v>0</v>
      </c>
      <c r="AFK44" s="685">
        <f>COUNTIF(AFO49:AFO61,"-")</f>
        <v>0</v>
      </c>
      <c r="AFL44" s="686">
        <f>SUMIF(AFO49:AFO61,"-",AFP49:AFP61)</f>
        <v>0</v>
      </c>
      <c r="AFM44" s="685">
        <f>COUNTIF(AFQ49:AFQ61,"-")</f>
        <v>0</v>
      </c>
      <c r="AFN44" s="686">
        <f>SUMIF(AFQ49:AFQ61,"-",AFR49:AFR61)</f>
        <v>0</v>
      </c>
      <c r="AFO44" s="685">
        <f>COUNTIF(AFS49:AFS61,"-")</f>
        <v>0</v>
      </c>
      <c r="AFP44" s="686">
        <f>SUMIF(AFS49:AFS61,"-",AFT49:AFT61)</f>
        <v>0</v>
      </c>
      <c r="AFQ44" s="685">
        <f>COUNTIF(AFU49:AFU61,"-")</f>
        <v>0</v>
      </c>
      <c r="AFR44" s="686">
        <f>SUMIF(AFU49:AFU61,"-",AFV49:AFV61)</f>
        <v>0</v>
      </c>
      <c r="AFS44" s="685">
        <f>COUNTIF(AFW49:AFW61,"-")</f>
        <v>0</v>
      </c>
      <c r="AFT44" s="686">
        <f>SUMIF(AFW49:AFW61,"-",AFX49:AFX61)</f>
        <v>0</v>
      </c>
      <c r="AFU44" s="685">
        <f>COUNTIF(AFY49:AFY61,"-")</f>
        <v>0</v>
      </c>
      <c r="AFV44" s="686">
        <f>SUMIF(AFY49:AFY61,"-",AFZ49:AFZ61)</f>
        <v>0</v>
      </c>
      <c r="AFW44" s="685">
        <f>COUNTIF(AGA49:AGA61,"-")</f>
        <v>0</v>
      </c>
      <c r="AFX44" s="686">
        <f>SUMIF(AGA49:AGA61,"-",AGB49:AGB61)</f>
        <v>0</v>
      </c>
      <c r="AFY44" s="685">
        <f>COUNTIF(AGC49:AGC61,"-")</f>
        <v>0</v>
      </c>
      <c r="AFZ44" s="686">
        <f>SUMIF(AGC49:AGC61,"-",AGD49:AGD61)</f>
        <v>0</v>
      </c>
      <c r="AGA44" s="685">
        <f>COUNTIF(AGE49:AGE61,"-")</f>
        <v>0</v>
      </c>
      <c r="AGB44" s="686">
        <f>SUMIF(AGE49:AGE61,"-",AGF49:AGF61)</f>
        <v>0</v>
      </c>
      <c r="AGC44" s="685">
        <f>COUNTIF(AGG49:AGG61,"-")</f>
        <v>0</v>
      </c>
      <c r="AGD44" s="686">
        <f>SUMIF(AGG49:AGG61,"-",AGH49:AGH61)</f>
        <v>0</v>
      </c>
      <c r="AGE44" s="685">
        <f>COUNTIF(AGI49:AGI61,"-")</f>
        <v>0</v>
      </c>
      <c r="AGF44" s="686">
        <f>SUMIF(AGI49:AGI61,"-",AGJ49:AGJ61)</f>
        <v>0</v>
      </c>
      <c r="AGG44" s="685">
        <f>COUNTIF(AGK49:AGK61,"-")</f>
        <v>0</v>
      </c>
      <c r="AGH44" s="686">
        <f>SUMIF(AGK49:AGK61,"-",AGL49:AGL61)</f>
        <v>0</v>
      </c>
      <c r="AGI44" s="685">
        <f>COUNTIF(AGM49:AGM61,"-")</f>
        <v>0</v>
      </c>
      <c r="AGJ44" s="686">
        <f>SUMIF(AGM49:AGM61,"-",AGN49:AGN61)</f>
        <v>0</v>
      </c>
      <c r="AGK44" s="685">
        <f>COUNTIF(AGO49:AGO61,"-")</f>
        <v>0</v>
      </c>
      <c r="AGL44" s="686">
        <f>SUMIF(AGO49:AGO61,"-",AGP49:AGP61)</f>
        <v>0</v>
      </c>
      <c r="AGM44" s="685">
        <f>COUNTIF(AGQ49:AGQ61,"-")</f>
        <v>0</v>
      </c>
      <c r="AGN44" s="686">
        <f>SUMIF(AGQ49:AGQ61,"-",AGR49:AGR61)</f>
        <v>0</v>
      </c>
      <c r="AGO44" s="685">
        <f>COUNTIF(AGS49:AGS61,"-")</f>
        <v>0</v>
      </c>
      <c r="AGP44" s="686">
        <f>SUMIF(AGS49:AGS61,"-",AGT49:AGT61)</f>
        <v>0</v>
      </c>
      <c r="AGQ44" s="685">
        <f>COUNTIF(AGU49:AGU61,"-")</f>
        <v>0</v>
      </c>
      <c r="AGR44" s="686">
        <f>SUMIF(AGU49:AGU61,"-",AGV49:AGV61)</f>
        <v>0</v>
      </c>
      <c r="AGS44" s="685">
        <f>COUNTIF(AGW49:AGW61,"-")</f>
        <v>0</v>
      </c>
      <c r="AGT44" s="686">
        <f>SUMIF(AGW49:AGW61,"-",AGX49:AGX61)</f>
        <v>0</v>
      </c>
      <c r="AGU44" s="685">
        <f>COUNTIF(AGY49:AGY61,"-")</f>
        <v>0</v>
      </c>
      <c r="AGV44" s="686">
        <f>SUMIF(AGY49:AGY61,"-",AGZ49:AGZ61)</f>
        <v>0</v>
      </c>
      <c r="AGW44" s="685">
        <f>COUNTIF(AHA49:AHA61,"-")</f>
        <v>0</v>
      </c>
      <c r="AGX44" s="686">
        <f>SUMIF(AHA49:AHA61,"-",AHB49:AHB61)</f>
        <v>0</v>
      </c>
      <c r="AGY44" s="685">
        <f>COUNTIF(AHC49:AHC61,"-")</f>
        <v>0</v>
      </c>
      <c r="AGZ44" s="686">
        <f>SUMIF(AHC49:AHC61,"-",AHD49:AHD61)</f>
        <v>0</v>
      </c>
      <c r="AHA44" s="685">
        <f>COUNTIF(AHE49:AHE61,"-")</f>
        <v>0</v>
      </c>
      <c r="AHB44" s="686">
        <f>SUMIF(AHE49:AHE61,"-",AHF49:AHF61)</f>
        <v>0</v>
      </c>
      <c r="AHC44" s="685">
        <f>COUNTIF(AHG49:AHG61,"-")</f>
        <v>0</v>
      </c>
      <c r="AHD44" s="686">
        <f>SUMIF(AHG49:AHG61,"-",AHH49:AHH61)</f>
        <v>0</v>
      </c>
      <c r="AHE44" s="685">
        <f>COUNTIF(AHI49:AHI61,"-")</f>
        <v>0</v>
      </c>
      <c r="AHF44" s="686">
        <f>SUMIF(AHI49:AHI61,"-",AHJ49:AHJ61)</f>
        <v>0</v>
      </c>
      <c r="AHG44" s="685">
        <f>COUNTIF(AHK49:AHK61,"-")</f>
        <v>0</v>
      </c>
      <c r="AHH44" s="686">
        <f>SUMIF(AHK49:AHK61,"-",AHL49:AHL61)</f>
        <v>0</v>
      </c>
      <c r="AHI44" s="685">
        <f>COUNTIF(AHM49:AHM61,"-")</f>
        <v>0</v>
      </c>
      <c r="AHJ44" s="686">
        <f>SUMIF(AHM49:AHM61,"-",AHN49:AHN61)</f>
        <v>0</v>
      </c>
      <c r="AHK44" s="685">
        <f>COUNTIF(AHO49:AHO61,"-")</f>
        <v>0</v>
      </c>
      <c r="AHL44" s="686">
        <f>SUMIF(AHO49:AHO61,"-",AHP49:AHP61)</f>
        <v>0</v>
      </c>
      <c r="AHM44" s="685">
        <f>COUNTIF(AHQ49:AHQ61,"-")</f>
        <v>0</v>
      </c>
      <c r="AHN44" s="686">
        <f>SUMIF(AHQ49:AHQ61,"-",AHR49:AHR61)</f>
        <v>0</v>
      </c>
      <c r="AHO44" s="685">
        <f>COUNTIF(AHS49:AHS61,"-")</f>
        <v>0</v>
      </c>
      <c r="AHP44" s="686">
        <f>SUMIF(AHS49:AHS61,"-",AHT49:AHT61)</f>
        <v>0</v>
      </c>
      <c r="AHQ44" s="685">
        <f>COUNTIF(AHU49:AHU61,"-")</f>
        <v>0</v>
      </c>
      <c r="AHR44" s="686">
        <f>SUMIF(AHU49:AHU61,"-",AHV49:AHV61)</f>
        <v>0</v>
      </c>
      <c r="AHS44" s="685">
        <f>COUNTIF(AHW49:AHW61,"-")</f>
        <v>0</v>
      </c>
      <c r="AHT44" s="686">
        <f>SUMIF(AHW49:AHW61,"-",AHX49:AHX61)</f>
        <v>0</v>
      </c>
      <c r="AHU44" s="685">
        <f>COUNTIF(AHY49:AHY61,"-")</f>
        <v>0</v>
      </c>
      <c r="AHV44" s="686">
        <f>SUMIF(AHY49:AHY61,"-",AHZ49:AHZ61)</f>
        <v>0</v>
      </c>
      <c r="AHW44" s="685">
        <f>COUNTIF(AIA49:AIA61,"-")</f>
        <v>0</v>
      </c>
      <c r="AHX44" s="686">
        <f>SUMIF(AIA49:AIA61,"-",AIB49:AIB61)</f>
        <v>0</v>
      </c>
      <c r="AHY44" s="685">
        <f>COUNTIF(AIC49:AIC61,"-")</f>
        <v>0</v>
      </c>
      <c r="AHZ44" s="686">
        <f>SUMIF(AIC49:AIC61,"-",AID49:AID61)</f>
        <v>0</v>
      </c>
      <c r="AIA44" s="685">
        <f>COUNTIF(AIE49:AIE61,"-")</f>
        <v>0</v>
      </c>
      <c r="AIB44" s="686">
        <f>SUMIF(AIE49:AIE61,"-",AIF49:AIF61)</f>
        <v>0</v>
      </c>
      <c r="AIC44" s="685">
        <f>COUNTIF(AIG49:AIG61,"-")</f>
        <v>0</v>
      </c>
      <c r="AID44" s="686">
        <f>SUMIF(AIG49:AIG61,"-",AIH49:AIH61)</f>
        <v>0</v>
      </c>
      <c r="AIE44" s="685">
        <f>COUNTIF(AII49:AII61,"-")</f>
        <v>0</v>
      </c>
      <c r="AIF44" s="686">
        <f>SUMIF(AII49:AII61,"-",AIJ49:AIJ61)</f>
        <v>0</v>
      </c>
      <c r="AIG44" s="685">
        <f>COUNTIF(AIK49:AIK61,"-")</f>
        <v>0</v>
      </c>
      <c r="AIH44" s="686">
        <f>SUMIF(AIK49:AIK61,"-",AIL49:AIL61)</f>
        <v>0</v>
      </c>
      <c r="AII44" s="685">
        <f>COUNTIF(AIM49:AIM61,"-")</f>
        <v>0</v>
      </c>
      <c r="AIJ44" s="686">
        <f>SUMIF(AIM49:AIM61,"-",AIN49:AIN61)</f>
        <v>0</v>
      </c>
      <c r="AIK44" s="685">
        <f>COUNTIF(AIO49:AIO61,"-")</f>
        <v>0</v>
      </c>
      <c r="AIL44" s="686">
        <f>SUMIF(AIO49:AIO61,"-",AIP49:AIP61)</f>
        <v>0</v>
      </c>
      <c r="AIM44" s="685">
        <f>COUNTIF(AIQ49:AIQ61,"-")</f>
        <v>0</v>
      </c>
      <c r="AIN44" s="686">
        <f>SUMIF(AIQ49:AIQ61,"-",AIR49:AIR61)</f>
        <v>0</v>
      </c>
      <c r="AIO44" s="685">
        <f>COUNTIF(AIS49:AIS61,"-")</f>
        <v>0</v>
      </c>
      <c r="AIP44" s="686">
        <f>SUMIF(AIS49:AIS61,"-",AIT49:AIT61)</f>
        <v>0</v>
      </c>
      <c r="AIQ44" s="685">
        <f>COUNTIF(AIU49:AIU61,"-")</f>
        <v>0</v>
      </c>
      <c r="AIR44" s="686">
        <f>SUMIF(AIU49:AIU61,"-",AIV49:AIV61)</f>
        <v>0</v>
      </c>
      <c r="AIS44" s="685">
        <f>COUNTIF(AIW49:AIW61,"-")</f>
        <v>0</v>
      </c>
      <c r="AIT44" s="686">
        <f>SUMIF(AIW49:AIW61,"-",AIX49:AIX61)</f>
        <v>0</v>
      </c>
      <c r="AIU44" s="685">
        <f>COUNTIF(AIY49:AIY61,"-")</f>
        <v>0</v>
      </c>
      <c r="AIV44" s="686">
        <f>SUMIF(AIY49:AIY61,"-",AIZ49:AIZ61)</f>
        <v>0</v>
      </c>
      <c r="AIW44" s="685">
        <f>COUNTIF(AJA49:AJA61,"-")</f>
        <v>0</v>
      </c>
      <c r="AIX44" s="686">
        <f>SUMIF(AJA49:AJA61,"-",AJB49:AJB61)</f>
        <v>0</v>
      </c>
      <c r="AIY44" s="685">
        <f>COUNTIF(AJC49:AJC61,"-")</f>
        <v>0</v>
      </c>
      <c r="AIZ44" s="686">
        <f>SUMIF(AJC49:AJC61,"-",AJD49:AJD61)</f>
        <v>0</v>
      </c>
      <c r="AJA44" s="685">
        <f>COUNTIF(AJE49:AJE61,"-")</f>
        <v>0</v>
      </c>
      <c r="AJB44" s="686">
        <f>SUMIF(AJE49:AJE61,"-",AJF49:AJF61)</f>
        <v>0</v>
      </c>
      <c r="AJC44" s="685">
        <f>COUNTIF(AJG49:AJG61,"-")</f>
        <v>0</v>
      </c>
      <c r="AJD44" s="686">
        <f>SUMIF(AJG49:AJG61,"-",AJH49:AJH61)</f>
        <v>0</v>
      </c>
      <c r="AJE44" s="685">
        <f>COUNTIF(AJI49:AJI61,"-")</f>
        <v>0</v>
      </c>
      <c r="AJF44" s="686">
        <f>SUMIF(AJI49:AJI61,"-",AJJ49:AJJ61)</f>
        <v>0</v>
      </c>
      <c r="AJG44" s="685">
        <f>COUNTIF(AJK49:AJK61,"-")</f>
        <v>0</v>
      </c>
      <c r="AJH44" s="686">
        <f>SUMIF(AJK49:AJK61,"-",AJL49:AJL61)</f>
        <v>0</v>
      </c>
      <c r="AJI44" s="685">
        <f>COUNTIF(AJM49:AJM61,"-")</f>
        <v>0</v>
      </c>
      <c r="AJJ44" s="686">
        <f>SUMIF(AJM49:AJM61,"-",AJN49:AJN61)</f>
        <v>0</v>
      </c>
      <c r="AJK44" s="685">
        <f>COUNTIF(AJO49:AJO61,"-")</f>
        <v>0</v>
      </c>
      <c r="AJL44" s="686">
        <f>SUMIF(AJO49:AJO61,"-",AJP49:AJP61)</f>
        <v>0</v>
      </c>
      <c r="AJM44" s="685">
        <f>COUNTIF(AJQ49:AJQ61,"-")</f>
        <v>0</v>
      </c>
      <c r="AJN44" s="686">
        <f>SUMIF(AJQ49:AJQ61,"-",AJR49:AJR61)</f>
        <v>0</v>
      </c>
      <c r="AJO44" s="685">
        <f>COUNTIF(AJS49:AJS61,"-")</f>
        <v>0</v>
      </c>
      <c r="AJP44" s="686">
        <f>SUMIF(AJS49:AJS61,"-",AJT49:AJT61)</f>
        <v>0</v>
      </c>
      <c r="AJQ44" s="685">
        <f>COUNTIF(AJU49:AJU61,"-")</f>
        <v>0</v>
      </c>
      <c r="AJR44" s="686">
        <f>SUMIF(AJU49:AJU61,"-",AJV49:AJV61)</f>
        <v>0</v>
      </c>
      <c r="AJS44" s="685">
        <f>COUNTIF(AJW49:AJW61,"-")</f>
        <v>0</v>
      </c>
      <c r="AJT44" s="686">
        <f>SUMIF(AJW49:AJW61,"-",AJX49:AJX61)</f>
        <v>0</v>
      </c>
      <c r="AJU44" s="685">
        <f>COUNTIF(AJY49:AJY61,"-")</f>
        <v>0</v>
      </c>
      <c r="AJV44" s="686">
        <f>SUMIF(AJY49:AJY61,"-",AJZ49:AJZ61)</f>
        <v>0</v>
      </c>
      <c r="AJW44" s="685">
        <f>COUNTIF(AKA49:AKA61,"-")</f>
        <v>0</v>
      </c>
      <c r="AJX44" s="686">
        <f>SUMIF(AKA49:AKA61,"-",AKB49:AKB61)</f>
        <v>0</v>
      </c>
      <c r="AJY44" s="685">
        <f>COUNTIF(AKC49:AKC61,"-")</f>
        <v>0</v>
      </c>
      <c r="AJZ44" s="686">
        <f>SUMIF(AKC49:AKC61,"-",AKD49:AKD61)</f>
        <v>0</v>
      </c>
      <c r="AKA44" s="685">
        <f>COUNTIF(AKE49:AKE61,"-")</f>
        <v>0</v>
      </c>
      <c r="AKB44" s="686">
        <f>SUMIF(AKE49:AKE61,"-",AKF49:AKF61)</f>
        <v>0</v>
      </c>
      <c r="AKC44" s="685">
        <f>COUNTIF(AKG49:AKG61,"-")</f>
        <v>0</v>
      </c>
      <c r="AKD44" s="686">
        <f>SUMIF(AKG49:AKG61,"-",AKH49:AKH61)</f>
        <v>0</v>
      </c>
      <c r="AKE44" s="685">
        <f>COUNTIF(AKI49:AKI61,"-")</f>
        <v>0</v>
      </c>
      <c r="AKF44" s="686">
        <f>SUMIF(AKI49:AKI61,"-",AKJ49:AKJ61)</f>
        <v>0</v>
      </c>
      <c r="AKG44" s="685">
        <f>COUNTIF(AKK49:AKK61,"-")</f>
        <v>0</v>
      </c>
      <c r="AKH44" s="686">
        <f>SUMIF(AKK49:AKK61,"-",AKL49:AKL61)</f>
        <v>0</v>
      </c>
      <c r="AKI44" s="685">
        <f>COUNTIF(AKM49:AKM61,"-")</f>
        <v>0</v>
      </c>
      <c r="AKJ44" s="686">
        <f>SUMIF(AKM49:AKM61,"-",AKN49:AKN61)</f>
        <v>0</v>
      </c>
      <c r="AKK44" s="685">
        <f>COUNTIF(AKO49:AKO61,"-")</f>
        <v>0</v>
      </c>
      <c r="AKL44" s="686">
        <f>SUMIF(AKO49:AKO61,"-",AKP49:AKP61)</f>
        <v>0</v>
      </c>
      <c r="AKM44" s="685">
        <f>COUNTIF(AKQ49:AKQ61,"-")</f>
        <v>0</v>
      </c>
      <c r="AKN44" s="686">
        <f>SUMIF(AKQ49:AKQ61,"-",AKR49:AKR61)</f>
        <v>0</v>
      </c>
      <c r="AKO44" s="685">
        <f>COUNTIF(AKS49:AKS61,"-")</f>
        <v>0</v>
      </c>
      <c r="AKP44" s="686">
        <f>SUMIF(AKS49:AKS61,"-",AKT49:AKT61)</f>
        <v>0</v>
      </c>
      <c r="AKQ44" s="685">
        <f>COUNTIF(AKU49:AKU61,"-")</f>
        <v>0</v>
      </c>
      <c r="AKR44" s="686">
        <f>SUMIF(AKU49:AKU61,"-",AKV49:AKV61)</f>
        <v>0</v>
      </c>
      <c r="AKS44" s="685">
        <f>COUNTIF(AKW49:AKW61,"-")</f>
        <v>0</v>
      </c>
      <c r="AKT44" s="686">
        <f>SUMIF(AKW49:AKW61,"-",AKX49:AKX61)</f>
        <v>0</v>
      </c>
      <c r="AKU44" s="685">
        <f>COUNTIF(AKY49:AKY61,"-")</f>
        <v>0</v>
      </c>
      <c r="AKV44" s="686">
        <f>SUMIF(AKY49:AKY61,"-",AKZ49:AKZ61)</f>
        <v>0</v>
      </c>
      <c r="AKW44" s="685">
        <f>COUNTIF(ALA49:ALA61,"-")</f>
        <v>0</v>
      </c>
      <c r="AKX44" s="686">
        <f>SUMIF(ALA49:ALA61,"-",ALB49:ALB61)</f>
        <v>0</v>
      </c>
      <c r="AKY44" s="685">
        <f>COUNTIF(ALC49:ALC61,"-")</f>
        <v>0</v>
      </c>
      <c r="AKZ44" s="686">
        <f>SUMIF(ALC49:ALC61,"-",ALD49:ALD61)</f>
        <v>0</v>
      </c>
      <c r="ALA44" s="685">
        <f>COUNTIF(ALE49:ALE61,"-")</f>
        <v>0</v>
      </c>
      <c r="ALB44" s="686">
        <f>SUMIF(ALE49:ALE61,"-",ALF49:ALF61)</f>
        <v>0</v>
      </c>
      <c r="ALC44" s="685">
        <f>COUNTIF(ALG49:ALG61,"-")</f>
        <v>0</v>
      </c>
      <c r="ALD44" s="686">
        <f>SUMIF(ALG49:ALG61,"-",ALH49:ALH61)</f>
        <v>0</v>
      </c>
      <c r="ALE44" s="685">
        <f>COUNTIF(ALI49:ALI61,"-")</f>
        <v>0</v>
      </c>
      <c r="ALF44" s="686">
        <f>SUMIF(ALI49:ALI61,"-",ALJ49:ALJ61)</f>
        <v>0</v>
      </c>
      <c r="ALG44" s="685">
        <f>COUNTIF(ALK49:ALK61,"-")</f>
        <v>0</v>
      </c>
      <c r="ALH44" s="686">
        <f>SUMIF(ALK49:ALK61,"-",ALL49:ALL61)</f>
        <v>0</v>
      </c>
      <c r="ALI44" s="685">
        <f>COUNTIF(ALM49:ALM61,"-")</f>
        <v>0</v>
      </c>
      <c r="ALJ44" s="686">
        <f>SUMIF(ALM49:ALM61,"-",ALN49:ALN61)</f>
        <v>0</v>
      </c>
      <c r="ALK44" s="685">
        <f>COUNTIF(ALO49:ALO61,"-")</f>
        <v>0</v>
      </c>
      <c r="ALL44" s="686">
        <f>SUMIF(ALO49:ALO61,"-",ALP49:ALP61)</f>
        <v>0</v>
      </c>
      <c r="ALM44" s="685">
        <f>COUNTIF(ALQ49:ALQ61,"-")</f>
        <v>0</v>
      </c>
      <c r="ALN44" s="686">
        <f>SUMIF(ALQ49:ALQ61,"-",ALR49:ALR61)</f>
        <v>0</v>
      </c>
      <c r="ALO44" s="685">
        <f>COUNTIF(ALS49:ALS61,"-")</f>
        <v>0</v>
      </c>
      <c r="ALP44" s="686">
        <f>SUMIF(ALS49:ALS61,"-",ALT49:ALT61)</f>
        <v>0</v>
      </c>
      <c r="ALQ44" s="685">
        <f>COUNTIF(ALU49:ALU61,"-")</f>
        <v>0</v>
      </c>
      <c r="ALR44" s="686">
        <f>SUMIF(ALU49:ALU61,"-",ALV49:ALV61)</f>
        <v>0</v>
      </c>
      <c r="ALS44" s="685">
        <f>COUNTIF(ALW49:ALW61,"-")</f>
        <v>0</v>
      </c>
      <c r="ALT44" s="686">
        <f>SUMIF(ALW49:ALW61,"-",ALX49:ALX61)</f>
        <v>0</v>
      </c>
      <c r="ALU44" s="685">
        <f>COUNTIF(ALY49:ALY61,"-")</f>
        <v>0</v>
      </c>
      <c r="ALV44" s="686">
        <f>SUMIF(ALY49:ALY61,"-",ALZ49:ALZ61)</f>
        <v>0</v>
      </c>
      <c r="ALW44" s="685">
        <f>COUNTIF(AMA49:AMA61,"-")</f>
        <v>0</v>
      </c>
      <c r="ALX44" s="686">
        <f>SUMIF(AMA49:AMA61,"-",AMB49:AMB61)</f>
        <v>0</v>
      </c>
      <c r="ALY44" s="685">
        <f>COUNTIF(AMC49:AMC61,"-")</f>
        <v>0</v>
      </c>
      <c r="ALZ44" s="686">
        <f>SUMIF(AMC49:AMC61,"-",AMD49:AMD61)</f>
        <v>0</v>
      </c>
      <c r="AMA44" s="685">
        <f>COUNTIF(AME49:AME61,"-")</f>
        <v>0</v>
      </c>
      <c r="AMB44" s="686">
        <f>SUMIF(AME49:AME61,"-",AMF49:AMF61)</f>
        <v>0</v>
      </c>
      <c r="AMC44" s="685">
        <f>COUNTIF(AMG49:AMG61,"-")</f>
        <v>0</v>
      </c>
      <c r="AMD44" s="686">
        <f>SUMIF(AMG49:AMG61,"-",AMH49:AMH61)</f>
        <v>0</v>
      </c>
      <c r="AME44" s="685">
        <f>COUNTIF(AMI49:AMI61,"-")</f>
        <v>0</v>
      </c>
      <c r="AMF44" s="686">
        <f>SUMIF(AMI49:AMI61,"-",AMJ49:AMJ61)</f>
        <v>0</v>
      </c>
      <c r="AMG44" s="685">
        <f>COUNTIF(AMK49:AMK61,"-")</f>
        <v>0</v>
      </c>
      <c r="AMH44" s="686">
        <f>SUMIF(AMK49:AMK61,"-",AML49:AML61)</f>
        <v>0</v>
      </c>
      <c r="AMI44" s="685">
        <f>COUNTIF(AMM49:AMM61,"-")</f>
        <v>0</v>
      </c>
      <c r="AMJ44" s="686">
        <f>SUMIF(AMM49:AMM61,"-",AMN49:AMN61)</f>
        <v>0</v>
      </c>
      <c r="AMK44" s="685">
        <f>COUNTIF(AMO49:AMO61,"-")</f>
        <v>0</v>
      </c>
      <c r="AML44" s="686">
        <f>SUMIF(AMO49:AMO61,"-",AMP49:AMP61)</f>
        <v>0</v>
      </c>
      <c r="AMM44" s="685">
        <f>COUNTIF(AMQ49:AMQ61,"-")</f>
        <v>0</v>
      </c>
      <c r="AMN44" s="686">
        <f>SUMIF(AMQ49:AMQ61,"-",AMR49:AMR61)</f>
        <v>0</v>
      </c>
      <c r="AMO44" s="685">
        <f>COUNTIF(AMS49:AMS61,"-")</f>
        <v>0</v>
      </c>
      <c r="AMP44" s="686">
        <f>SUMIF(AMS49:AMS61,"-",AMT49:AMT61)</f>
        <v>0</v>
      </c>
      <c r="AMQ44" s="685">
        <f>COUNTIF(AMU49:AMU61,"-")</f>
        <v>0</v>
      </c>
      <c r="AMR44" s="686">
        <f>SUMIF(AMU49:AMU61,"-",AMV49:AMV61)</f>
        <v>0</v>
      </c>
      <c r="AMS44" s="685">
        <f>COUNTIF(AMW49:AMW61,"-")</f>
        <v>0</v>
      </c>
      <c r="AMT44" s="686">
        <f>SUMIF(AMW49:AMW61,"-",AMX49:AMX61)</f>
        <v>0</v>
      </c>
      <c r="AMU44" s="685">
        <f>COUNTIF(AMY49:AMY61,"-")</f>
        <v>0</v>
      </c>
      <c r="AMV44" s="686">
        <f>SUMIF(AMY49:AMY61,"-",AMZ49:AMZ61)</f>
        <v>0</v>
      </c>
      <c r="AMW44" s="685">
        <f>COUNTIF(ANA49:ANA61,"-")</f>
        <v>0</v>
      </c>
      <c r="AMX44" s="686">
        <f>SUMIF(ANA49:ANA61,"-",ANB49:ANB61)</f>
        <v>0</v>
      </c>
      <c r="AMY44" s="685">
        <f>COUNTIF(ANC49:ANC61,"-")</f>
        <v>0</v>
      </c>
      <c r="AMZ44" s="686">
        <f>SUMIF(ANC49:ANC61,"-",AND49:AND61)</f>
        <v>0</v>
      </c>
      <c r="ANA44" s="685">
        <f>COUNTIF(ANE49:ANE61,"-")</f>
        <v>0</v>
      </c>
      <c r="ANB44" s="686">
        <f>SUMIF(ANE49:ANE61,"-",ANF49:ANF61)</f>
        <v>0</v>
      </c>
      <c r="ANC44" s="685">
        <f>COUNTIF(ANG49:ANG61,"-")</f>
        <v>0</v>
      </c>
      <c r="AND44" s="686">
        <f>SUMIF(ANG49:ANG61,"-",ANH49:ANH61)</f>
        <v>0</v>
      </c>
      <c r="ANE44" s="685">
        <f>COUNTIF(ANI49:ANI61,"-")</f>
        <v>0</v>
      </c>
      <c r="ANF44" s="686">
        <f>SUMIF(ANI49:ANI61,"-",ANJ49:ANJ61)</f>
        <v>0</v>
      </c>
      <c r="ANG44" s="685">
        <f>COUNTIF(ANK49:ANK61,"-")</f>
        <v>0</v>
      </c>
      <c r="ANH44" s="686">
        <f>SUMIF(ANK49:ANK61,"-",ANL49:ANL61)</f>
        <v>0</v>
      </c>
      <c r="ANI44" s="685">
        <f>COUNTIF(ANM49:ANM61,"-")</f>
        <v>0</v>
      </c>
      <c r="ANJ44" s="686">
        <f>SUMIF(ANM49:ANM61,"-",ANN49:ANN61)</f>
        <v>0</v>
      </c>
      <c r="ANK44" s="685">
        <f>COUNTIF(ANO49:ANO61,"-")</f>
        <v>0</v>
      </c>
      <c r="ANL44" s="686">
        <f>SUMIF(ANO49:ANO61,"-",ANP49:ANP61)</f>
        <v>0</v>
      </c>
      <c r="ANM44" s="685">
        <f>COUNTIF(ANQ49:ANQ61,"-")</f>
        <v>0</v>
      </c>
      <c r="ANN44" s="686">
        <f>SUMIF(ANQ49:ANQ61,"-",ANR49:ANR61)</f>
        <v>0</v>
      </c>
      <c r="ANO44" s="685">
        <f>COUNTIF(ANS49:ANS61,"-")</f>
        <v>0</v>
      </c>
      <c r="ANP44" s="686">
        <f>SUMIF(ANS49:ANS61,"-",ANT49:ANT61)</f>
        <v>0</v>
      </c>
      <c r="ANQ44" s="685">
        <f>COUNTIF(ANU49:ANU61,"-")</f>
        <v>0</v>
      </c>
      <c r="ANR44" s="686">
        <f>SUMIF(ANU49:ANU61,"-",ANV49:ANV61)</f>
        <v>0</v>
      </c>
      <c r="ANS44" s="685">
        <f>COUNTIF(ANW49:ANW61,"-")</f>
        <v>0</v>
      </c>
      <c r="ANT44" s="686">
        <f>SUMIF(ANW49:ANW61,"-",ANX49:ANX61)</f>
        <v>0</v>
      </c>
      <c r="ANU44" s="685">
        <f>COUNTIF(ANY49:ANY61,"-")</f>
        <v>0</v>
      </c>
      <c r="ANV44" s="686">
        <f>SUMIF(ANY49:ANY61,"-",ANZ49:ANZ61)</f>
        <v>0</v>
      </c>
      <c r="ANW44" s="685">
        <f>COUNTIF(AOA49:AOA61,"-")</f>
        <v>0</v>
      </c>
      <c r="ANX44" s="686">
        <f>SUMIF(AOA49:AOA61,"-",AOB49:AOB61)</f>
        <v>0</v>
      </c>
      <c r="ANY44" s="685">
        <f>COUNTIF(AOC49:AOC61,"-")</f>
        <v>0</v>
      </c>
      <c r="ANZ44" s="686">
        <f>SUMIF(AOC49:AOC61,"-",AOD49:AOD61)</f>
        <v>0</v>
      </c>
      <c r="AOA44" s="685">
        <f>COUNTIF(AOE49:AOE61,"-")</f>
        <v>0</v>
      </c>
      <c r="AOB44" s="686">
        <f>SUMIF(AOE49:AOE61,"-",AOF49:AOF61)</f>
        <v>0</v>
      </c>
      <c r="AOC44" s="685">
        <f>COUNTIF(AOG49:AOG61,"-")</f>
        <v>0</v>
      </c>
      <c r="AOD44" s="686">
        <f>SUMIF(AOG49:AOG61,"-",AOH49:AOH61)</f>
        <v>0</v>
      </c>
      <c r="AOE44" s="685">
        <f>COUNTIF(AOI49:AOI61,"-")</f>
        <v>0</v>
      </c>
      <c r="AOF44" s="686">
        <f>SUMIF(AOI49:AOI61,"-",AOJ49:AOJ61)</f>
        <v>0</v>
      </c>
      <c r="AOG44" s="685">
        <f>COUNTIF(AOK49:AOK61,"-")</f>
        <v>0</v>
      </c>
      <c r="AOH44" s="686">
        <f>SUMIF(AOK49:AOK61,"-",AOL49:AOL61)</f>
        <v>0</v>
      </c>
      <c r="AOI44" s="685">
        <f>COUNTIF(AOM49:AOM61,"-")</f>
        <v>0</v>
      </c>
      <c r="AOJ44" s="686">
        <f>SUMIF(AOM49:AOM61,"-",AON49:AON61)</f>
        <v>0</v>
      </c>
      <c r="AOK44" s="685">
        <f>COUNTIF(AOO49:AOO61,"-")</f>
        <v>0</v>
      </c>
      <c r="AOL44" s="686">
        <f>SUMIF(AOO49:AOO61,"-",AOP49:AOP61)</f>
        <v>0</v>
      </c>
      <c r="AOM44" s="685">
        <f>COUNTIF(AOQ49:AOQ61,"-")</f>
        <v>0</v>
      </c>
      <c r="AON44" s="686">
        <f>SUMIF(AOQ49:AOQ61,"-",AOR49:AOR61)</f>
        <v>0</v>
      </c>
      <c r="AOO44" s="685">
        <f>COUNTIF(AOS49:AOS61,"-")</f>
        <v>0</v>
      </c>
      <c r="AOP44" s="686">
        <f>SUMIF(AOS49:AOS61,"-",AOT49:AOT61)</f>
        <v>0</v>
      </c>
      <c r="AOQ44" s="685">
        <f>COUNTIF(AOU49:AOU61,"-")</f>
        <v>0</v>
      </c>
      <c r="AOR44" s="686">
        <f>SUMIF(AOU49:AOU61,"-",AOV49:AOV61)</f>
        <v>0</v>
      </c>
      <c r="AOS44" s="685">
        <f>COUNTIF(AOW49:AOW61,"-")</f>
        <v>0</v>
      </c>
      <c r="AOT44" s="686">
        <f>SUMIF(AOW49:AOW61,"-",AOX49:AOX61)</f>
        <v>0</v>
      </c>
      <c r="AOU44" s="685">
        <f>COUNTIF(AOY49:AOY61,"-")</f>
        <v>0</v>
      </c>
      <c r="AOV44" s="686">
        <f>SUMIF(AOY49:AOY61,"-",AOZ49:AOZ61)</f>
        <v>0</v>
      </c>
      <c r="AOW44" s="685">
        <f>COUNTIF(APA49:APA61,"-")</f>
        <v>0</v>
      </c>
      <c r="AOX44" s="686">
        <f>SUMIF(APA49:APA61,"-",APB49:APB61)</f>
        <v>0</v>
      </c>
      <c r="AOY44" s="685">
        <f>COUNTIF(APC49:APC61,"-")</f>
        <v>0</v>
      </c>
      <c r="AOZ44" s="686">
        <f>SUMIF(APC49:APC61,"-",APD49:APD61)</f>
        <v>0</v>
      </c>
      <c r="APA44" s="685">
        <f>COUNTIF(APE49:APE61,"-")</f>
        <v>0</v>
      </c>
      <c r="APB44" s="686">
        <f>SUMIF(APE49:APE61,"-",APF49:APF61)</f>
        <v>0</v>
      </c>
      <c r="APC44" s="685">
        <f>COUNTIF(APG49:APG61,"-")</f>
        <v>0</v>
      </c>
      <c r="APD44" s="686">
        <f>SUMIF(APG49:APG61,"-",APH49:APH61)</f>
        <v>0</v>
      </c>
      <c r="APE44" s="685">
        <f>COUNTIF(API49:API61,"-")</f>
        <v>0</v>
      </c>
      <c r="APF44" s="686">
        <f>SUMIF(API49:API61,"-",APJ49:APJ61)</f>
        <v>0</v>
      </c>
      <c r="APG44" s="685">
        <f>COUNTIF(APK49:APK61,"-")</f>
        <v>0</v>
      </c>
      <c r="APH44" s="686">
        <f>SUMIF(APK49:APK61,"-",APL49:APL61)</f>
        <v>0</v>
      </c>
      <c r="API44" s="685">
        <f>COUNTIF(APM49:APM61,"-")</f>
        <v>0</v>
      </c>
      <c r="APJ44" s="686">
        <f>SUMIF(APM49:APM61,"-",APN49:APN61)</f>
        <v>0</v>
      </c>
      <c r="APK44" s="685">
        <f>COUNTIF(APO49:APO61,"-")</f>
        <v>0</v>
      </c>
      <c r="APL44" s="686">
        <f>SUMIF(APO49:APO61,"-",APP49:APP61)</f>
        <v>0</v>
      </c>
      <c r="APM44" s="685">
        <f>COUNTIF(APQ49:APQ61,"-")</f>
        <v>0</v>
      </c>
      <c r="APN44" s="686">
        <f>SUMIF(APQ49:APQ61,"-",APR49:APR61)</f>
        <v>0</v>
      </c>
      <c r="APO44" s="685">
        <f>COUNTIF(APS49:APS61,"-")</f>
        <v>0</v>
      </c>
      <c r="APP44" s="686">
        <f>SUMIF(APS49:APS61,"-",APT49:APT61)</f>
        <v>0</v>
      </c>
      <c r="APQ44" s="685">
        <f>COUNTIF(APU49:APU61,"-")</f>
        <v>0</v>
      </c>
      <c r="APR44" s="686">
        <f>SUMIF(APU49:APU61,"-",APV49:APV61)</f>
        <v>0</v>
      </c>
      <c r="APS44" s="685">
        <f>COUNTIF(APW49:APW61,"-")</f>
        <v>0</v>
      </c>
      <c r="APT44" s="686">
        <f>SUMIF(APW49:APW61,"-",APX49:APX61)</f>
        <v>0</v>
      </c>
      <c r="APU44" s="685">
        <f>COUNTIF(APY49:APY61,"-")</f>
        <v>0</v>
      </c>
      <c r="APV44" s="686">
        <f>SUMIF(APY49:APY61,"-",APZ49:APZ61)</f>
        <v>0</v>
      </c>
      <c r="APW44" s="685">
        <f>COUNTIF(AQA49:AQA61,"-")</f>
        <v>0</v>
      </c>
      <c r="APX44" s="686">
        <f>SUMIF(AQA49:AQA61,"-",AQB49:AQB61)</f>
        <v>0</v>
      </c>
      <c r="APY44" s="685">
        <f>COUNTIF(AQC49:AQC61,"-")</f>
        <v>0</v>
      </c>
      <c r="APZ44" s="686">
        <f>SUMIF(AQC49:AQC61,"-",AQD49:AQD61)</f>
        <v>0</v>
      </c>
      <c r="AQA44" s="685">
        <f>COUNTIF(AQE49:AQE61,"-")</f>
        <v>0</v>
      </c>
      <c r="AQB44" s="686">
        <f>SUMIF(AQE49:AQE61,"-",AQF49:AQF61)</f>
        <v>0</v>
      </c>
      <c r="AQC44" s="685">
        <f>COUNTIF(AQG49:AQG61,"-")</f>
        <v>0</v>
      </c>
      <c r="AQD44" s="686">
        <f>SUMIF(AQG49:AQG61,"-",AQH49:AQH61)</f>
        <v>0</v>
      </c>
      <c r="AQE44" s="685">
        <f>COUNTIF(AQI49:AQI61,"-")</f>
        <v>0</v>
      </c>
      <c r="AQF44" s="686">
        <f>SUMIF(AQI49:AQI61,"-",AQJ49:AQJ61)</f>
        <v>0</v>
      </c>
      <c r="AQG44" s="685">
        <f>COUNTIF(AQK49:AQK61,"-")</f>
        <v>0</v>
      </c>
      <c r="AQH44" s="686">
        <f>SUMIF(AQK49:AQK61,"-",AQL49:AQL61)</f>
        <v>0</v>
      </c>
      <c r="AQI44" s="685">
        <f>COUNTIF(AQM49:AQM61,"-")</f>
        <v>0</v>
      </c>
      <c r="AQJ44" s="686">
        <f>SUMIF(AQM49:AQM61,"-",AQN49:AQN61)</f>
        <v>0</v>
      </c>
      <c r="AQK44" s="685">
        <f>COUNTIF(AQO49:AQO61,"-")</f>
        <v>0</v>
      </c>
      <c r="AQL44" s="686">
        <f>SUMIF(AQO49:AQO61,"-",AQP49:AQP61)</f>
        <v>0</v>
      </c>
      <c r="AQM44" s="685">
        <f>COUNTIF(AQQ49:AQQ61,"-")</f>
        <v>0</v>
      </c>
      <c r="AQN44" s="686">
        <f>SUMIF(AQQ49:AQQ61,"-",AQR49:AQR61)</f>
        <v>0</v>
      </c>
      <c r="AQO44" s="685">
        <f>COUNTIF(AQS49:AQS61,"-")</f>
        <v>0</v>
      </c>
      <c r="AQP44" s="686">
        <f>SUMIF(AQS49:AQS61,"-",AQT49:AQT61)</f>
        <v>0</v>
      </c>
      <c r="AQQ44" s="685">
        <f>COUNTIF(AQU49:AQU61,"-")</f>
        <v>0</v>
      </c>
      <c r="AQR44" s="686">
        <f>SUMIF(AQU49:AQU61,"-",AQV49:AQV61)</f>
        <v>0</v>
      </c>
      <c r="AQS44" s="685">
        <f>COUNTIF(AQW49:AQW61,"-")</f>
        <v>0</v>
      </c>
      <c r="AQT44" s="686">
        <f>SUMIF(AQW49:AQW61,"-",AQX49:AQX61)</f>
        <v>0</v>
      </c>
      <c r="AQU44" s="685">
        <f>COUNTIF(AQY49:AQY61,"-")</f>
        <v>0</v>
      </c>
      <c r="AQV44" s="686">
        <f>SUMIF(AQY49:AQY61,"-",AQZ49:AQZ61)</f>
        <v>0</v>
      </c>
      <c r="AQW44" s="685">
        <f>COUNTIF(ARA49:ARA61,"-")</f>
        <v>0</v>
      </c>
      <c r="AQX44" s="686">
        <f>SUMIF(ARA49:ARA61,"-",ARB49:ARB61)</f>
        <v>0</v>
      </c>
      <c r="AQY44" s="685">
        <f>COUNTIF(ARC49:ARC61,"-")</f>
        <v>0</v>
      </c>
      <c r="AQZ44" s="686">
        <f>SUMIF(ARC49:ARC61,"-",ARD49:ARD61)</f>
        <v>0</v>
      </c>
      <c r="ARA44" s="685">
        <f>COUNTIF(ARE49:ARE61,"-")</f>
        <v>0</v>
      </c>
      <c r="ARB44" s="686">
        <f>SUMIF(ARE49:ARE61,"-",ARF49:ARF61)</f>
        <v>0</v>
      </c>
      <c r="ARC44" s="685">
        <f>COUNTIF(ARG49:ARG61,"-")</f>
        <v>0</v>
      </c>
      <c r="ARD44" s="686">
        <f>SUMIF(ARG49:ARG61,"-",ARH49:ARH61)</f>
        <v>0</v>
      </c>
      <c r="ARE44" s="685">
        <f>COUNTIF(ARI49:ARI61,"-")</f>
        <v>0</v>
      </c>
      <c r="ARF44" s="686">
        <f>SUMIF(ARI49:ARI61,"-",ARJ49:ARJ61)</f>
        <v>0</v>
      </c>
      <c r="ARG44" s="685">
        <f>COUNTIF(ARK49:ARK61,"-")</f>
        <v>0</v>
      </c>
      <c r="ARH44" s="686">
        <f>SUMIF(ARK49:ARK61,"-",ARL49:ARL61)</f>
        <v>0</v>
      </c>
      <c r="ARI44" s="685">
        <f>COUNTIF(ARM49:ARM61,"-")</f>
        <v>0</v>
      </c>
      <c r="ARJ44" s="686">
        <f>SUMIF(ARM49:ARM61,"-",ARN49:ARN61)</f>
        <v>0</v>
      </c>
      <c r="ARK44" s="685">
        <f>COUNTIF(ARO49:ARO61,"-")</f>
        <v>0</v>
      </c>
      <c r="ARL44" s="686">
        <f>SUMIF(ARO49:ARO61,"-",ARP49:ARP61)</f>
        <v>0</v>
      </c>
      <c r="ARM44" s="685">
        <f>COUNTIF(ARQ49:ARQ61,"-")</f>
        <v>0</v>
      </c>
      <c r="ARN44" s="686">
        <f>SUMIF(ARQ49:ARQ61,"-",ARR49:ARR61)</f>
        <v>0</v>
      </c>
      <c r="ARO44" s="685">
        <f>COUNTIF(ARS49:ARS61,"-")</f>
        <v>0</v>
      </c>
      <c r="ARP44" s="686">
        <f>SUMIF(ARS49:ARS61,"-",ART49:ART61)</f>
        <v>0</v>
      </c>
      <c r="ARQ44" s="685">
        <f>COUNTIF(ARU49:ARU61,"-")</f>
        <v>0</v>
      </c>
      <c r="ARR44" s="686">
        <f>SUMIF(ARU49:ARU61,"-",ARV49:ARV61)</f>
        <v>0</v>
      </c>
      <c r="ARS44" s="685">
        <f>COUNTIF(ARW49:ARW61,"-")</f>
        <v>0</v>
      </c>
      <c r="ART44" s="686">
        <f>SUMIF(ARW49:ARW61,"-",ARX49:ARX61)</f>
        <v>0</v>
      </c>
      <c r="ARU44" s="685">
        <f>COUNTIF(ARY49:ARY61,"-")</f>
        <v>0</v>
      </c>
      <c r="ARV44" s="686">
        <f>SUMIF(ARY49:ARY61,"-",ARZ49:ARZ61)</f>
        <v>0</v>
      </c>
      <c r="ARW44" s="685">
        <f>COUNTIF(ASA49:ASA61,"-")</f>
        <v>0</v>
      </c>
      <c r="ARX44" s="686">
        <f>SUMIF(ASA49:ASA61,"-",ASB49:ASB61)</f>
        <v>0</v>
      </c>
      <c r="ARY44" s="685">
        <f>COUNTIF(ASC49:ASC61,"-")</f>
        <v>0</v>
      </c>
      <c r="ARZ44" s="686">
        <f>SUMIF(ASC49:ASC61,"-",ASD49:ASD61)</f>
        <v>0</v>
      </c>
      <c r="ASA44" s="685">
        <f>COUNTIF(ASE49:ASE61,"-")</f>
        <v>0</v>
      </c>
      <c r="ASB44" s="686">
        <f>SUMIF(ASE49:ASE61,"-",ASF49:ASF61)</f>
        <v>0</v>
      </c>
      <c r="ASC44" s="685">
        <f>COUNTIF(ASG49:ASG61,"-")</f>
        <v>0</v>
      </c>
      <c r="ASD44" s="686">
        <f>SUMIF(ASG49:ASG61,"-",ASH49:ASH61)</f>
        <v>0</v>
      </c>
      <c r="ASE44" s="685">
        <f>COUNTIF(ASI49:ASI61,"-")</f>
        <v>0</v>
      </c>
      <c r="ASF44" s="686">
        <f>SUMIF(ASI49:ASI61,"-",ASJ49:ASJ61)</f>
        <v>0</v>
      </c>
      <c r="ASG44" s="685">
        <f>COUNTIF(ASK49:ASK61,"-")</f>
        <v>0</v>
      </c>
      <c r="ASH44" s="686">
        <f>SUMIF(ASK49:ASK61,"-",ASL49:ASL61)</f>
        <v>0</v>
      </c>
      <c r="ASI44" s="685">
        <f>COUNTIF(ASM49:ASM61,"-")</f>
        <v>0</v>
      </c>
      <c r="ASJ44" s="686">
        <f>SUMIF(ASM49:ASM61,"-",ASN49:ASN61)</f>
        <v>0</v>
      </c>
      <c r="ASK44" s="685">
        <f>COUNTIF(ASO49:ASO61,"-")</f>
        <v>0</v>
      </c>
      <c r="ASL44" s="686">
        <f>SUMIF(ASO49:ASO61,"-",ASP49:ASP61)</f>
        <v>0</v>
      </c>
      <c r="ASM44" s="685">
        <f>COUNTIF(ASQ49:ASQ61,"-")</f>
        <v>0</v>
      </c>
      <c r="ASN44" s="686">
        <f>SUMIF(ASQ49:ASQ61,"-",ASR49:ASR61)</f>
        <v>0</v>
      </c>
      <c r="ASO44" s="685">
        <f>COUNTIF(ASS49:ASS61,"-")</f>
        <v>0</v>
      </c>
      <c r="ASP44" s="686">
        <f>SUMIF(ASS49:ASS61,"-",AST49:AST61)</f>
        <v>0</v>
      </c>
      <c r="ASQ44" s="685">
        <f>COUNTIF(ASU49:ASU61,"-")</f>
        <v>0</v>
      </c>
      <c r="ASR44" s="686">
        <f>SUMIF(ASU49:ASU61,"-",ASV49:ASV61)</f>
        <v>0</v>
      </c>
      <c r="ASS44" s="685">
        <f>COUNTIF(ASW49:ASW61,"-")</f>
        <v>0</v>
      </c>
      <c r="AST44" s="686">
        <f>SUMIF(ASW49:ASW61,"-",ASX49:ASX61)</f>
        <v>0</v>
      </c>
      <c r="ASU44" s="685">
        <f>COUNTIF(ASY49:ASY61,"-")</f>
        <v>0</v>
      </c>
      <c r="ASV44" s="686">
        <f>SUMIF(ASY49:ASY61,"-",ASZ49:ASZ61)</f>
        <v>0</v>
      </c>
      <c r="ASW44" s="685">
        <f>COUNTIF(ATA49:ATA61,"-")</f>
        <v>0</v>
      </c>
      <c r="ASX44" s="686">
        <f>SUMIF(ATA49:ATA61,"-",ATB49:ATB61)</f>
        <v>0</v>
      </c>
      <c r="ASY44" s="685">
        <f>COUNTIF(ATC49:ATC61,"-")</f>
        <v>0</v>
      </c>
      <c r="ASZ44" s="686">
        <f>SUMIF(ATC49:ATC61,"-",ATD49:ATD61)</f>
        <v>0</v>
      </c>
      <c r="ATA44" s="685">
        <f>COUNTIF(ATE49:ATE61,"-")</f>
        <v>0</v>
      </c>
      <c r="ATB44" s="686">
        <f>SUMIF(ATE49:ATE61,"-",ATF49:ATF61)</f>
        <v>0</v>
      </c>
      <c r="ATC44" s="685">
        <f>COUNTIF(ATG49:ATG61,"-")</f>
        <v>0</v>
      </c>
      <c r="ATD44" s="686">
        <f>SUMIF(ATG49:ATG61,"-",ATH49:ATH61)</f>
        <v>0</v>
      </c>
      <c r="ATE44" s="685">
        <f>COUNTIF(ATI49:ATI61,"-")</f>
        <v>0</v>
      </c>
      <c r="ATF44" s="686">
        <f>SUMIF(ATI49:ATI61,"-",ATJ49:ATJ61)</f>
        <v>0</v>
      </c>
      <c r="ATG44" s="685">
        <f>COUNTIF(ATK49:ATK61,"-")</f>
        <v>0</v>
      </c>
      <c r="ATH44" s="686">
        <f>SUMIF(ATK49:ATK61,"-",ATL49:ATL61)</f>
        <v>0</v>
      </c>
      <c r="ATI44" s="685">
        <f>COUNTIF(ATM49:ATM61,"-")</f>
        <v>0</v>
      </c>
      <c r="ATJ44" s="686">
        <f>SUMIF(ATM49:ATM61,"-",ATN49:ATN61)</f>
        <v>0</v>
      </c>
      <c r="ATK44" s="685">
        <f>COUNTIF(ATO49:ATO61,"-")</f>
        <v>0</v>
      </c>
      <c r="ATL44" s="686">
        <f>SUMIF(ATO49:ATO61,"-",ATP49:ATP61)</f>
        <v>0</v>
      </c>
      <c r="ATM44" s="685">
        <f>COUNTIF(ATQ49:ATQ61,"-")</f>
        <v>0</v>
      </c>
      <c r="ATN44" s="686">
        <f>SUMIF(ATQ49:ATQ61,"-",ATR49:ATR61)</f>
        <v>0</v>
      </c>
      <c r="ATO44" s="685">
        <f>COUNTIF(ATS49:ATS61,"-")</f>
        <v>0</v>
      </c>
      <c r="ATP44" s="686">
        <f>SUMIF(ATS49:ATS61,"-",ATT49:ATT61)</f>
        <v>0</v>
      </c>
      <c r="ATQ44" s="685">
        <f>COUNTIF(ATU49:ATU61,"-")</f>
        <v>0</v>
      </c>
      <c r="ATR44" s="686">
        <f>SUMIF(ATU49:ATU61,"-",ATV49:ATV61)</f>
        <v>0</v>
      </c>
      <c r="ATS44" s="685">
        <f>COUNTIF(ATW49:ATW61,"-")</f>
        <v>0</v>
      </c>
      <c r="ATT44" s="686">
        <f>SUMIF(ATW49:ATW61,"-",ATX49:ATX61)</f>
        <v>0</v>
      </c>
      <c r="ATU44" s="685">
        <f>COUNTIF(ATY49:ATY61,"-")</f>
        <v>0</v>
      </c>
      <c r="ATV44" s="686">
        <f>SUMIF(ATY49:ATY61,"-",ATZ49:ATZ61)</f>
        <v>0</v>
      </c>
      <c r="ATW44" s="685">
        <f>COUNTIF(AUA49:AUA61,"-")</f>
        <v>0</v>
      </c>
      <c r="ATX44" s="686">
        <f>SUMIF(AUA49:AUA61,"-",AUB49:AUB61)</f>
        <v>0</v>
      </c>
      <c r="ATY44" s="685">
        <f>COUNTIF(AUC49:AUC61,"-")</f>
        <v>0</v>
      </c>
      <c r="ATZ44" s="686">
        <f>SUMIF(AUC49:AUC61,"-",AUD49:AUD61)</f>
        <v>0</v>
      </c>
      <c r="AUA44" s="685">
        <f>COUNTIF(AUE49:AUE61,"-")</f>
        <v>0</v>
      </c>
      <c r="AUB44" s="686">
        <f>SUMIF(AUE49:AUE61,"-",AUF49:AUF61)</f>
        <v>0</v>
      </c>
      <c r="AUC44" s="685">
        <f>COUNTIF(AUG49:AUG61,"-")</f>
        <v>0</v>
      </c>
      <c r="AUD44" s="686">
        <f>SUMIF(AUG49:AUG61,"-",AUH49:AUH61)</f>
        <v>0</v>
      </c>
      <c r="AUE44" s="685">
        <f>COUNTIF(AUI49:AUI61,"-")</f>
        <v>0</v>
      </c>
      <c r="AUF44" s="686">
        <f>SUMIF(AUI49:AUI61,"-",AUJ49:AUJ61)</f>
        <v>0</v>
      </c>
      <c r="AUG44" s="685">
        <f>COUNTIF(AUK49:AUK61,"-")</f>
        <v>0</v>
      </c>
      <c r="AUH44" s="686">
        <f>SUMIF(AUK49:AUK61,"-",AUL49:AUL61)</f>
        <v>0</v>
      </c>
      <c r="AUI44" s="685">
        <f>COUNTIF(AUM49:AUM61,"-")</f>
        <v>0</v>
      </c>
      <c r="AUJ44" s="686">
        <f>SUMIF(AUM49:AUM61,"-",AUN49:AUN61)</f>
        <v>0</v>
      </c>
      <c r="AUK44" s="685">
        <f>COUNTIF(AUO49:AUO61,"-")</f>
        <v>0</v>
      </c>
      <c r="AUL44" s="686">
        <f>SUMIF(AUO49:AUO61,"-",AUP49:AUP61)</f>
        <v>0</v>
      </c>
      <c r="AUM44" s="685">
        <f>COUNTIF(AUQ49:AUQ61,"-")</f>
        <v>0</v>
      </c>
      <c r="AUN44" s="686">
        <f>SUMIF(AUQ49:AUQ61,"-",AUR49:AUR61)</f>
        <v>0</v>
      </c>
      <c r="AUO44" s="685">
        <f>COUNTIF(AUS49:AUS61,"-")</f>
        <v>0</v>
      </c>
      <c r="AUP44" s="686">
        <f>SUMIF(AUS49:AUS61,"-",AUT49:AUT61)</f>
        <v>0</v>
      </c>
      <c r="AUQ44" s="685">
        <f>COUNTIF(AUU49:AUU61,"-")</f>
        <v>0</v>
      </c>
      <c r="AUR44" s="686">
        <f>SUMIF(AUU49:AUU61,"-",AUV49:AUV61)</f>
        <v>0</v>
      </c>
      <c r="AUS44" s="685">
        <f>COUNTIF(AUW49:AUW61,"-")</f>
        <v>0</v>
      </c>
      <c r="AUT44" s="686">
        <f>SUMIF(AUW49:AUW61,"-",AUX49:AUX61)</f>
        <v>0</v>
      </c>
      <c r="AUU44" s="685">
        <f>COUNTIF(AUY49:AUY61,"-")</f>
        <v>0</v>
      </c>
      <c r="AUV44" s="686">
        <f>SUMIF(AUY49:AUY61,"-",AUZ49:AUZ61)</f>
        <v>0</v>
      </c>
      <c r="AUW44" s="685">
        <f>COUNTIF(AVA49:AVA61,"-")</f>
        <v>0</v>
      </c>
      <c r="AUX44" s="686">
        <f>SUMIF(AVA49:AVA61,"-",AVB49:AVB61)</f>
        <v>0</v>
      </c>
      <c r="AUY44" s="685">
        <f>COUNTIF(AVC49:AVC61,"-")</f>
        <v>0</v>
      </c>
      <c r="AUZ44" s="686">
        <f>SUMIF(AVC49:AVC61,"-",AVD49:AVD61)</f>
        <v>0</v>
      </c>
      <c r="AVA44" s="685">
        <f>COUNTIF(AVE49:AVE61,"-")</f>
        <v>0</v>
      </c>
      <c r="AVB44" s="686">
        <f>SUMIF(AVE49:AVE61,"-",AVF49:AVF61)</f>
        <v>0</v>
      </c>
      <c r="AVC44" s="685">
        <f>COUNTIF(AVG49:AVG61,"-")</f>
        <v>0</v>
      </c>
      <c r="AVD44" s="686">
        <f>SUMIF(AVG49:AVG61,"-",AVH49:AVH61)</f>
        <v>0</v>
      </c>
      <c r="AVE44" s="685">
        <f>COUNTIF(AVI49:AVI61,"-")</f>
        <v>0</v>
      </c>
      <c r="AVF44" s="686">
        <f>SUMIF(AVI49:AVI61,"-",AVJ49:AVJ61)</f>
        <v>0</v>
      </c>
      <c r="AVG44" s="685">
        <f>COUNTIF(AVK49:AVK61,"-")</f>
        <v>0</v>
      </c>
      <c r="AVH44" s="686">
        <f>SUMIF(AVK49:AVK61,"-",AVL49:AVL61)</f>
        <v>0</v>
      </c>
      <c r="AVI44" s="685">
        <f>COUNTIF(AVM49:AVM61,"-")</f>
        <v>0</v>
      </c>
      <c r="AVJ44" s="686">
        <f>SUMIF(AVM49:AVM61,"-",AVN49:AVN61)</f>
        <v>0</v>
      </c>
      <c r="AVK44" s="685">
        <f>COUNTIF(AVO49:AVO61,"-")</f>
        <v>0</v>
      </c>
      <c r="AVL44" s="686">
        <f>SUMIF(AVO49:AVO61,"-",AVP49:AVP61)</f>
        <v>0</v>
      </c>
      <c r="AVM44" s="685">
        <f>COUNTIF(AVQ49:AVQ61,"-")</f>
        <v>0</v>
      </c>
      <c r="AVN44" s="686">
        <f>SUMIF(AVQ49:AVQ61,"-",AVR49:AVR61)</f>
        <v>0</v>
      </c>
      <c r="AVO44" s="685">
        <f>COUNTIF(AVS49:AVS61,"-")</f>
        <v>0</v>
      </c>
      <c r="AVP44" s="686">
        <f>SUMIF(AVS49:AVS61,"-",AVT49:AVT61)</f>
        <v>0</v>
      </c>
      <c r="AVQ44" s="685">
        <f>COUNTIF(AVU49:AVU61,"-")</f>
        <v>0</v>
      </c>
      <c r="AVR44" s="686">
        <f>SUMIF(AVU49:AVU61,"-",AVV49:AVV61)</f>
        <v>0</v>
      </c>
      <c r="AVS44" s="685">
        <f>COUNTIF(AVW49:AVW61,"-")</f>
        <v>0</v>
      </c>
      <c r="AVT44" s="686">
        <f>SUMIF(AVW49:AVW61,"-",AVX49:AVX61)</f>
        <v>0</v>
      </c>
      <c r="AVU44" s="685">
        <f>COUNTIF(AVY49:AVY61,"-")</f>
        <v>0</v>
      </c>
      <c r="AVV44" s="686">
        <f>SUMIF(AVY49:AVY61,"-",AVZ49:AVZ61)</f>
        <v>0</v>
      </c>
      <c r="AVW44" s="685">
        <f>COUNTIF(AWA49:AWA61,"-")</f>
        <v>0</v>
      </c>
      <c r="AVX44" s="686">
        <f>SUMIF(AWA49:AWA61,"-",AWB49:AWB61)</f>
        <v>0</v>
      </c>
      <c r="AVY44" s="685">
        <f>COUNTIF(AWC49:AWC61,"-")</f>
        <v>0</v>
      </c>
      <c r="AVZ44" s="686">
        <f>SUMIF(AWC49:AWC61,"-",AWD49:AWD61)</f>
        <v>0</v>
      </c>
      <c r="AWA44" s="685">
        <f>COUNTIF(AWE49:AWE61,"-")</f>
        <v>0</v>
      </c>
      <c r="AWB44" s="686">
        <f>SUMIF(AWE49:AWE61,"-",AWF49:AWF61)</f>
        <v>0</v>
      </c>
      <c r="AWC44" s="685">
        <f>COUNTIF(AWG49:AWG61,"-")</f>
        <v>0</v>
      </c>
      <c r="AWD44" s="686">
        <f>SUMIF(AWG49:AWG61,"-",AWH49:AWH61)</f>
        <v>0</v>
      </c>
      <c r="AWE44" s="685">
        <f>COUNTIF(AWI49:AWI61,"-")</f>
        <v>0</v>
      </c>
      <c r="AWF44" s="686">
        <f>SUMIF(AWI49:AWI61,"-",AWJ49:AWJ61)</f>
        <v>0</v>
      </c>
      <c r="AWG44" s="685">
        <f>COUNTIF(AWK49:AWK61,"-")</f>
        <v>0</v>
      </c>
      <c r="AWH44" s="686">
        <f>SUMIF(AWK49:AWK61,"-",AWL49:AWL61)</f>
        <v>0</v>
      </c>
      <c r="AWI44" s="685">
        <f>COUNTIF(AWM49:AWM61,"-")</f>
        <v>0</v>
      </c>
      <c r="AWJ44" s="686">
        <f>SUMIF(AWM49:AWM61,"-",AWN49:AWN61)</f>
        <v>0</v>
      </c>
      <c r="AWK44" s="685">
        <f>COUNTIF(AWO49:AWO61,"-")</f>
        <v>0</v>
      </c>
      <c r="AWL44" s="686">
        <f>SUMIF(AWO49:AWO61,"-",AWP49:AWP61)</f>
        <v>0</v>
      </c>
      <c r="AWM44" s="685">
        <f>COUNTIF(AWQ49:AWQ61,"-")</f>
        <v>0</v>
      </c>
      <c r="AWN44" s="686">
        <f>SUMIF(AWQ49:AWQ61,"-",AWR49:AWR61)</f>
        <v>0</v>
      </c>
      <c r="AWO44" s="685">
        <f>COUNTIF(AWS49:AWS61,"-")</f>
        <v>0</v>
      </c>
      <c r="AWP44" s="686">
        <f>SUMIF(AWS49:AWS61,"-",AWT49:AWT61)</f>
        <v>0</v>
      </c>
      <c r="AWQ44" s="685">
        <f>COUNTIF(AWU49:AWU61,"-")</f>
        <v>0</v>
      </c>
      <c r="AWR44" s="686">
        <f>SUMIF(AWU49:AWU61,"-",AWV49:AWV61)</f>
        <v>0</v>
      </c>
      <c r="AWS44" s="685">
        <f>COUNTIF(AWW49:AWW61,"-")</f>
        <v>0</v>
      </c>
      <c r="AWT44" s="686">
        <f>SUMIF(AWW49:AWW61,"-",AWX49:AWX61)</f>
        <v>0</v>
      </c>
      <c r="AWU44" s="685">
        <f>COUNTIF(AWY49:AWY61,"-")</f>
        <v>0</v>
      </c>
      <c r="AWV44" s="686">
        <f>SUMIF(AWY49:AWY61,"-",AWZ49:AWZ61)</f>
        <v>0</v>
      </c>
      <c r="AWW44" s="685">
        <f>COUNTIF(AXA49:AXA61,"-")</f>
        <v>0</v>
      </c>
      <c r="AWX44" s="686">
        <f>SUMIF(AXA49:AXA61,"-",AXB49:AXB61)</f>
        <v>0</v>
      </c>
      <c r="AWY44" s="685">
        <f>COUNTIF(AXC49:AXC61,"-")</f>
        <v>0</v>
      </c>
      <c r="AWZ44" s="686">
        <f>SUMIF(AXC49:AXC61,"-",AXD49:AXD61)</f>
        <v>0</v>
      </c>
      <c r="AXA44" s="685">
        <f>COUNTIF(AXE49:AXE61,"-")</f>
        <v>0</v>
      </c>
      <c r="AXB44" s="686">
        <f>SUMIF(AXE49:AXE61,"-",AXF49:AXF61)</f>
        <v>0</v>
      </c>
      <c r="AXC44" s="685">
        <f>COUNTIF(AXG49:AXG61,"-")</f>
        <v>0</v>
      </c>
      <c r="AXD44" s="686">
        <f>SUMIF(AXG49:AXG61,"-",AXH49:AXH61)</f>
        <v>0</v>
      </c>
      <c r="AXE44" s="685">
        <f>COUNTIF(AXI49:AXI61,"-")</f>
        <v>0</v>
      </c>
      <c r="AXF44" s="686">
        <f>SUMIF(AXI49:AXI61,"-",AXJ49:AXJ61)</f>
        <v>0</v>
      </c>
      <c r="AXG44" s="685">
        <f>COUNTIF(AXK49:AXK61,"-")</f>
        <v>0</v>
      </c>
      <c r="AXH44" s="686">
        <f>SUMIF(AXK49:AXK61,"-",AXL49:AXL61)</f>
        <v>0</v>
      </c>
      <c r="AXI44" s="685">
        <f>COUNTIF(AXM49:AXM61,"-")</f>
        <v>0</v>
      </c>
      <c r="AXJ44" s="686">
        <f>SUMIF(AXM49:AXM61,"-",AXN49:AXN61)</f>
        <v>0</v>
      </c>
      <c r="AXK44" s="685">
        <f>COUNTIF(AXO49:AXO61,"-")</f>
        <v>0</v>
      </c>
      <c r="AXL44" s="686">
        <f>SUMIF(AXO49:AXO61,"-",AXP49:AXP61)</f>
        <v>0</v>
      </c>
      <c r="AXM44" s="685">
        <f>COUNTIF(AXQ49:AXQ61,"-")</f>
        <v>0</v>
      </c>
      <c r="AXN44" s="686">
        <f>SUMIF(AXQ49:AXQ61,"-",AXR49:AXR61)</f>
        <v>0</v>
      </c>
      <c r="AXO44" s="685">
        <f>COUNTIF(AXS49:AXS61,"-")</f>
        <v>0</v>
      </c>
      <c r="AXP44" s="686">
        <f>SUMIF(AXS49:AXS61,"-",AXT49:AXT61)</f>
        <v>0</v>
      </c>
      <c r="AXQ44" s="685">
        <f>COUNTIF(AXU49:AXU61,"-")</f>
        <v>0</v>
      </c>
      <c r="AXR44" s="686">
        <f>SUMIF(AXU49:AXU61,"-",AXV49:AXV61)</f>
        <v>0</v>
      </c>
      <c r="AXS44" s="685">
        <f>COUNTIF(AXW49:AXW61,"-")</f>
        <v>0</v>
      </c>
      <c r="AXT44" s="686">
        <f>SUMIF(AXW49:AXW61,"-",AXX49:AXX61)</f>
        <v>0</v>
      </c>
      <c r="AXU44" s="685">
        <f>COUNTIF(AXY49:AXY61,"-")</f>
        <v>0</v>
      </c>
      <c r="AXV44" s="686">
        <f>SUMIF(AXY49:AXY61,"-",AXZ49:AXZ61)</f>
        <v>0</v>
      </c>
      <c r="AXW44" s="685">
        <f>COUNTIF(AYA49:AYA61,"-")</f>
        <v>0</v>
      </c>
      <c r="AXX44" s="686">
        <f>SUMIF(AYA49:AYA61,"-",AYB49:AYB61)</f>
        <v>0</v>
      </c>
      <c r="AXY44" s="685">
        <f>COUNTIF(AYC49:AYC61,"-")</f>
        <v>0</v>
      </c>
      <c r="AXZ44" s="686">
        <f>SUMIF(AYC49:AYC61,"-",AYD49:AYD61)</f>
        <v>0</v>
      </c>
      <c r="AYA44" s="685">
        <f>COUNTIF(AYE49:AYE61,"-")</f>
        <v>0</v>
      </c>
      <c r="AYB44" s="686">
        <f>SUMIF(AYE49:AYE61,"-",AYF49:AYF61)</f>
        <v>0</v>
      </c>
      <c r="AYC44" s="685">
        <f>COUNTIF(AYG49:AYG61,"-")</f>
        <v>0</v>
      </c>
      <c r="AYD44" s="686">
        <f>SUMIF(AYG49:AYG61,"-",AYH49:AYH61)</f>
        <v>0</v>
      </c>
      <c r="AYE44" s="685">
        <f>COUNTIF(AYI49:AYI61,"-")</f>
        <v>0</v>
      </c>
      <c r="AYF44" s="686">
        <f>SUMIF(AYI49:AYI61,"-",AYJ49:AYJ61)</f>
        <v>0</v>
      </c>
      <c r="AYG44" s="685">
        <f>COUNTIF(AYK49:AYK61,"-")</f>
        <v>0</v>
      </c>
      <c r="AYH44" s="686">
        <f>SUMIF(AYK49:AYK61,"-",AYL49:AYL61)</f>
        <v>0</v>
      </c>
      <c r="AYI44" s="685">
        <f>COUNTIF(AYM49:AYM61,"-")</f>
        <v>0</v>
      </c>
      <c r="AYJ44" s="686">
        <f>SUMIF(AYM49:AYM61,"-",AYN49:AYN61)</f>
        <v>0</v>
      </c>
      <c r="AYK44" s="685">
        <f>COUNTIF(AYO49:AYO61,"-")</f>
        <v>0</v>
      </c>
      <c r="AYL44" s="686">
        <f>SUMIF(AYO49:AYO61,"-",AYP49:AYP61)</f>
        <v>0</v>
      </c>
      <c r="AYM44" s="685">
        <f>COUNTIF(AYQ49:AYQ61,"-")</f>
        <v>0</v>
      </c>
      <c r="AYN44" s="686">
        <f>SUMIF(AYQ49:AYQ61,"-",AYR49:AYR61)</f>
        <v>0</v>
      </c>
      <c r="AYO44" s="685">
        <f>COUNTIF(AYS49:AYS61,"-")</f>
        <v>0</v>
      </c>
      <c r="AYP44" s="686">
        <f>SUMIF(AYS49:AYS61,"-",AYT49:AYT61)</f>
        <v>0</v>
      </c>
      <c r="AYQ44" s="685">
        <f>COUNTIF(AYU49:AYU61,"-")</f>
        <v>0</v>
      </c>
      <c r="AYR44" s="686">
        <f>SUMIF(AYU49:AYU61,"-",AYV49:AYV61)</f>
        <v>0</v>
      </c>
      <c r="AYS44" s="685">
        <f>COUNTIF(AYW49:AYW61,"-")</f>
        <v>0</v>
      </c>
      <c r="AYT44" s="686">
        <f>SUMIF(AYW49:AYW61,"-",AYX49:AYX61)</f>
        <v>0</v>
      </c>
      <c r="AYU44" s="685">
        <f>COUNTIF(AYY49:AYY61,"-")</f>
        <v>0</v>
      </c>
      <c r="AYV44" s="686">
        <f>SUMIF(AYY49:AYY61,"-",AYZ49:AYZ61)</f>
        <v>0</v>
      </c>
      <c r="AYW44" s="685">
        <f>COUNTIF(AZA49:AZA61,"-")</f>
        <v>0</v>
      </c>
      <c r="AYX44" s="686">
        <f>SUMIF(AZA49:AZA61,"-",AZB49:AZB61)</f>
        <v>0</v>
      </c>
      <c r="AYY44" s="685">
        <f>COUNTIF(AZC49:AZC61,"-")</f>
        <v>0</v>
      </c>
      <c r="AYZ44" s="686">
        <f>SUMIF(AZC49:AZC61,"-",AZD49:AZD61)</f>
        <v>0</v>
      </c>
      <c r="AZA44" s="685">
        <f>COUNTIF(AZE49:AZE61,"-")</f>
        <v>0</v>
      </c>
      <c r="AZB44" s="686">
        <f>SUMIF(AZE49:AZE61,"-",AZF49:AZF61)</f>
        <v>0</v>
      </c>
      <c r="AZC44" s="685">
        <f>COUNTIF(AZG49:AZG61,"-")</f>
        <v>0</v>
      </c>
      <c r="AZD44" s="686">
        <f>SUMIF(AZG49:AZG61,"-",AZH49:AZH61)</f>
        <v>0</v>
      </c>
      <c r="AZE44" s="685">
        <f>COUNTIF(AZI49:AZI61,"-")</f>
        <v>0</v>
      </c>
      <c r="AZF44" s="686">
        <f>SUMIF(AZI49:AZI61,"-",AZJ49:AZJ61)</f>
        <v>0</v>
      </c>
      <c r="AZG44" s="685">
        <f>COUNTIF(AZK49:AZK61,"-")</f>
        <v>0</v>
      </c>
      <c r="AZH44" s="686">
        <f>SUMIF(AZK49:AZK61,"-",AZL49:AZL61)</f>
        <v>0</v>
      </c>
      <c r="AZI44" s="685">
        <f>COUNTIF(AZM49:AZM61,"-")</f>
        <v>0</v>
      </c>
      <c r="AZJ44" s="686">
        <f>SUMIF(AZM49:AZM61,"-",AZN49:AZN61)</f>
        <v>0</v>
      </c>
      <c r="AZK44" s="685">
        <f>COUNTIF(AZO49:AZO61,"-")</f>
        <v>0</v>
      </c>
      <c r="AZL44" s="686">
        <f>SUMIF(AZO49:AZO61,"-",AZP49:AZP61)</f>
        <v>0</v>
      </c>
      <c r="AZM44" s="685">
        <f>COUNTIF(AZQ49:AZQ61,"-")</f>
        <v>0</v>
      </c>
      <c r="AZN44" s="686">
        <f>SUMIF(AZQ49:AZQ61,"-",AZR49:AZR61)</f>
        <v>0</v>
      </c>
      <c r="AZO44" s="685">
        <f>COUNTIF(AZS49:AZS61,"-")</f>
        <v>0</v>
      </c>
      <c r="AZP44" s="686">
        <f>SUMIF(AZS49:AZS61,"-",AZT49:AZT61)</f>
        <v>0</v>
      </c>
      <c r="AZQ44" s="685">
        <f>COUNTIF(AZU49:AZU61,"-")</f>
        <v>0</v>
      </c>
      <c r="AZR44" s="686">
        <f>SUMIF(AZU49:AZU61,"-",AZV49:AZV61)</f>
        <v>0</v>
      </c>
      <c r="AZS44" s="685">
        <f>COUNTIF(AZW49:AZW61,"-")</f>
        <v>0</v>
      </c>
      <c r="AZT44" s="686">
        <f>SUMIF(AZW49:AZW61,"-",AZX49:AZX61)</f>
        <v>0</v>
      </c>
      <c r="AZU44" s="685">
        <f>COUNTIF(AZY49:AZY61,"-")</f>
        <v>0</v>
      </c>
      <c r="AZV44" s="686">
        <f>SUMIF(AZY49:AZY61,"-",AZZ49:AZZ61)</f>
        <v>0</v>
      </c>
      <c r="AZW44" s="685">
        <f>COUNTIF(BAA49:BAA61,"-")</f>
        <v>0</v>
      </c>
      <c r="AZX44" s="686">
        <f>SUMIF(BAA49:BAA61,"-",BAB49:BAB61)</f>
        <v>0</v>
      </c>
      <c r="AZY44" s="685">
        <f>COUNTIF(BAC49:BAC61,"-")</f>
        <v>0</v>
      </c>
      <c r="AZZ44" s="686">
        <f>SUMIF(BAC49:BAC61,"-",BAD49:BAD61)</f>
        <v>0</v>
      </c>
      <c r="BAA44" s="685">
        <f>COUNTIF(BAE49:BAE61,"-")</f>
        <v>0</v>
      </c>
      <c r="BAB44" s="686">
        <f>SUMIF(BAE49:BAE61,"-",BAF49:BAF61)</f>
        <v>0</v>
      </c>
      <c r="BAC44" s="685">
        <f>COUNTIF(BAG49:BAG61,"-")</f>
        <v>0</v>
      </c>
      <c r="BAD44" s="686">
        <f>SUMIF(BAG49:BAG61,"-",BAH49:BAH61)</f>
        <v>0</v>
      </c>
      <c r="BAE44" s="685">
        <f>COUNTIF(BAI49:BAI61,"-")</f>
        <v>0</v>
      </c>
      <c r="BAF44" s="686">
        <f>SUMIF(BAI49:BAI61,"-",BAJ49:BAJ61)</f>
        <v>0</v>
      </c>
      <c r="BAG44" s="685">
        <f>COUNTIF(BAK49:BAK61,"-")</f>
        <v>0</v>
      </c>
      <c r="BAH44" s="686">
        <f>SUMIF(BAK49:BAK61,"-",BAL49:BAL61)</f>
        <v>0</v>
      </c>
      <c r="BAI44" s="685">
        <f>COUNTIF(BAM49:BAM61,"-")</f>
        <v>0</v>
      </c>
      <c r="BAJ44" s="686">
        <f>SUMIF(BAM49:BAM61,"-",BAN49:BAN61)</f>
        <v>0</v>
      </c>
      <c r="BAK44" s="685">
        <f>COUNTIF(BAO49:BAO61,"-")</f>
        <v>0</v>
      </c>
      <c r="BAL44" s="686">
        <f>SUMIF(BAO49:BAO61,"-",BAP49:BAP61)</f>
        <v>0</v>
      </c>
      <c r="BAM44" s="685">
        <f>COUNTIF(BAQ49:BAQ61,"-")</f>
        <v>0</v>
      </c>
      <c r="BAN44" s="686">
        <f>SUMIF(BAQ49:BAQ61,"-",BAR49:BAR61)</f>
        <v>0</v>
      </c>
      <c r="BAO44" s="685">
        <f>COUNTIF(BAS49:BAS61,"-")</f>
        <v>0</v>
      </c>
      <c r="BAP44" s="686">
        <f>SUMIF(BAS49:BAS61,"-",BAT49:BAT61)</f>
        <v>0</v>
      </c>
      <c r="BAQ44" s="685">
        <f>COUNTIF(BAU49:BAU61,"-")</f>
        <v>0</v>
      </c>
      <c r="BAR44" s="686">
        <f>SUMIF(BAU49:BAU61,"-",BAV49:BAV61)</f>
        <v>0</v>
      </c>
      <c r="BAS44" s="685">
        <f>COUNTIF(BAW49:BAW61,"-")</f>
        <v>0</v>
      </c>
      <c r="BAT44" s="686">
        <f>SUMIF(BAW49:BAW61,"-",BAX49:BAX61)</f>
        <v>0</v>
      </c>
      <c r="BAU44" s="685">
        <f>COUNTIF(BAY49:BAY61,"-")</f>
        <v>0</v>
      </c>
      <c r="BAV44" s="686">
        <f>SUMIF(BAY49:BAY61,"-",BAZ49:BAZ61)</f>
        <v>0</v>
      </c>
      <c r="BAW44" s="685">
        <f>COUNTIF(BBA49:BBA61,"-")</f>
        <v>0</v>
      </c>
      <c r="BAX44" s="686">
        <f>SUMIF(BBA49:BBA61,"-",BBB49:BBB61)</f>
        <v>0</v>
      </c>
      <c r="BAY44" s="685">
        <f>COUNTIF(BBC49:BBC61,"-")</f>
        <v>0</v>
      </c>
      <c r="BAZ44" s="686">
        <f>SUMIF(BBC49:BBC61,"-",BBD49:BBD61)</f>
        <v>0</v>
      </c>
      <c r="BBA44" s="685">
        <f>COUNTIF(BBE49:BBE61,"-")</f>
        <v>0</v>
      </c>
      <c r="BBB44" s="686">
        <f>SUMIF(BBE49:BBE61,"-",BBF49:BBF61)</f>
        <v>0</v>
      </c>
      <c r="BBC44" s="685">
        <f>COUNTIF(BBG49:BBG61,"-")</f>
        <v>0</v>
      </c>
      <c r="BBD44" s="686">
        <f>SUMIF(BBG49:BBG61,"-",BBH49:BBH61)</f>
        <v>0</v>
      </c>
      <c r="BBE44" s="685">
        <f>COUNTIF(BBI49:BBI61,"-")</f>
        <v>0</v>
      </c>
      <c r="BBF44" s="686">
        <f>SUMIF(BBI49:BBI61,"-",BBJ49:BBJ61)</f>
        <v>0</v>
      </c>
      <c r="BBG44" s="685">
        <f>COUNTIF(BBK49:BBK61,"-")</f>
        <v>0</v>
      </c>
      <c r="BBH44" s="686">
        <f>SUMIF(BBK49:BBK61,"-",BBL49:BBL61)</f>
        <v>0</v>
      </c>
      <c r="BBI44" s="685">
        <f>COUNTIF(BBM49:BBM61,"-")</f>
        <v>0</v>
      </c>
      <c r="BBJ44" s="686">
        <f>SUMIF(BBM49:BBM61,"-",BBN49:BBN61)</f>
        <v>0</v>
      </c>
      <c r="BBK44" s="685">
        <f>COUNTIF(BBO49:BBO61,"-")</f>
        <v>0</v>
      </c>
      <c r="BBL44" s="686">
        <f>SUMIF(BBO49:BBO61,"-",BBP49:BBP61)</f>
        <v>0</v>
      </c>
      <c r="BBM44" s="685">
        <f>COUNTIF(BBQ49:BBQ61,"-")</f>
        <v>0</v>
      </c>
      <c r="BBN44" s="686">
        <f>SUMIF(BBQ49:BBQ61,"-",BBR49:BBR61)</f>
        <v>0</v>
      </c>
      <c r="BBO44" s="685">
        <f>COUNTIF(BBS49:BBS61,"-")</f>
        <v>0</v>
      </c>
      <c r="BBP44" s="686">
        <f>SUMIF(BBS49:BBS61,"-",BBT49:BBT61)</f>
        <v>0</v>
      </c>
      <c r="BBQ44" s="685">
        <f>COUNTIF(BBU49:BBU61,"-")</f>
        <v>0</v>
      </c>
      <c r="BBR44" s="686">
        <f>SUMIF(BBU49:BBU61,"-",BBV49:BBV61)</f>
        <v>0</v>
      </c>
      <c r="BBS44" s="685">
        <f>COUNTIF(BBW49:BBW61,"-")</f>
        <v>0</v>
      </c>
      <c r="BBT44" s="686">
        <f>SUMIF(BBW49:BBW61,"-",BBX49:BBX61)</f>
        <v>0</v>
      </c>
      <c r="BBU44" s="685">
        <f>COUNTIF(BBY49:BBY61,"-")</f>
        <v>0</v>
      </c>
      <c r="BBV44" s="686">
        <f>SUMIF(BBY49:BBY61,"-",BBZ49:BBZ61)</f>
        <v>0</v>
      </c>
      <c r="BBW44" s="685">
        <f>COUNTIF(BCA49:BCA61,"-")</f>
        <v>0</v>
      </c>
      <c r="BBX44" s="686">
        <f>SUMIF(BCA49:BCA61,"-",BCB49:BCB61)</f>
        <v>0</v>
      </c>
      <c r="BBY44" s="685">
        <f>COUNTIF(BCC49:BCC61,"-")</f>
        <v>0</v>
      </c>
      <c r="BBZ44" s="686">
        <f>SUMIF(BCC49:BCC61,"-",BCD49:BCD61)</f>
        <v>0</v>
      </c>
      <c r="BCA44" s="685">
        <f>COUNTIF(BCE49:BCE61,"-")</f>
        <v>0</v>
      </c>
      <c r="BCB44" s="686">
        <f>SUMIF(BCE49:BCE61,"-",BCF49:BCF61)</f>
        <v>0</v>
      </c>
      <c r="BCC44" s="685">
        <f>COUNTIF(BCG49:BCG61,"-")</f>
        <v>0</v>
      </c>
      <c r="BCD44" s="686">
        <f>SUMIF(BCG49:BCG61,"-",BCH49:BCH61)</f>
        <v>0</v>
      </c>
      <c r="BCE44" s="685">
        <f>COUNTIF(BCI49:BCI61,"-")</f>
        <v>0</v>
      </c>
      <c r="BCF44" s="686">
        <f>SUMIF(BCI49:BCI61,"-",BCJ49:BCJ61)</f>
        <v>0</v>
      </c>
      <c r="BCG44" s="685">
        <f>COUNTIF(BCK49:BCK61,"-")</f>
        <v>0</v>
      </c>
      <c r="BCH44" s="686">
        <f>SUMIF(BCK49:BCK61,"-",BCL49:BCL61)</f>
        <v>0</v>
      </c>
      <c r="BCI44" s="685">
        <f>COUNTIF(BCM49:BCM61,"-")</f>
        <v>0</v>
      </c>
      <c r="BCJ44" s="686">
        <f>SUMIF(BCM49:BCM61,"-",BCN49:BCN61)</f>
        <v>0</v>
      </c>
      <c r="BCK44" s="685">
        <f>COUNTIF(BCO49:BCO61,"-")</f>
        <v>0</v>
      </c>
      <c r="BCL44" s="686">
        <f>SUMIF(BCO49:BCO61,"-",BCP49:BCP61)</f>
        <v>0</v>
      </c>
      <c r="BCM44" s="685">
        <f>COUNTIF(BCQ49:BCQ61,"-")</f>
        <v>0</v>
      </c>
      <c r="BCN44" s="686">
        <f>SUMIF(BCQ49:BCQ61,"-",BCR49:BCR61)</f>
        <v>0</v>
      </c>
      <c r="BCO44" s="685">
        <f>COUNTIF(BCS49:BCS61,"-")</f>
        <v>0</v>
      </c>
      <c r="BCP44" s="686">
        <f>SUMIF(BCS49:BCS61,"-",BCT49:BCT61)</f>
        <v>0</v>
      </c>
      <c r="BCQ44" s="685">
        <f>COUNTIF(BCU49:BCU61,"-")</f>
        <v>0</v>
      </c>
      <c r="BCR44" s="686">
        <f>SUMIF(BCU49:BCU61,"-",BCV49:BCV61)</f>
        <v>0</v>
      </c>
      <c r="BCS44" s="685">
        <f>COUNTIF(BCW49:BCW61,"-")</f>
        <v>0</v>
      </c>
      <c r="BCT44" s="686">
        <f>SUMIF(BCW49:BCW61,"-",BCX49:BCX61)</f>
        <v>0</v>
      </c>
      <c r="BCU44" s="685">
        <f>COUNTIF(BCY49:BCY61,"-")</f>
        <v>0</v>
      </c>
      <c r="BCV44" s="686">
        <f>SUMIF(BCY49:BCY61,"-",BCZ49:BCZ61)</f>
        <v>0</v>
      </c>
      <c r="BCW44" s="685">
        <f>COUNTIF(BDA49:BDA61,"-")</f>
        <v>0</v>
      </c>
      <c r="BCX44" s="686">
        <f>SUMIF(BDA49:BDA61,"-",BDB49:BDB61)</f>
        <v>0</v>
      </c>
      <c r="BCY44" s="685">
        <f>COUNTIF(BDC49:BDC61,"-")</f>
        <v>0</v>
      </c>
      <c r="BCZ44" s="686">
        <f>SUMIF(BDC49:BDC61,"-",BDD49:BDD61)</f>
        <v>0</v>
      </c>
      <c r="BDA44" s="685">
        <f>COUNTIF(BDE49:BDE61,"-")</f>
        <v>0</v>
      </c>
      <c r="BDB44" s="686">
        <f>SUMIF(BDE49:BDE61,"-",BDF49:BDF61)</f>
        <v>0</v>
      </c>
      <c r="BDC44" s="685">
        <f>COUNTIF(BDG49:BDG61,"-")</f>
        <v>0</v>
      </c>
      <c r="BDD44" s="686">
        <f>SUMIF(BDG49:BDG61,"-",BDH49:BDH61)</f>
        <v>0</v>
      </c>
      <c r="BDE44" s="685">
        <f>COUNTIF(BDI49:BDI61,"-")</f>
        <v>0</v>
      </c>
      <c r="BDF44" s="686">
        <f>SUMIF(BDI49:BDI61,"-",BDJ49:BDJ61)</f>
        <v>0</v>
      </c>
      <c r="BDG44" s="685">
        <f>COUNTIF(BDK49:BDK61,"-")</f>
        <v>0</v>
      </c>
      <c r="BDH44" s="686">
        <f>SUMIF(BDK49:BDK61,"-",BDL49:BDL61)</f>
        <v>0</v>
      </c>
      <c r="BDI44" s="685">
        <f>COUNTIF(BDM49:BDM61,"-")</f>
        <v>0</v>
      </c>
      <c r="BDJ44" s="686">
        <f>SUMIF(BDM49:BDM61,"-",BDN49:BDN61)</f>
        <v>0</v>
      </c>
      <c r="BDK44" s="685">
        <f>COUNTIF(BDO49:BDO61,"-")</f>
        <v>0</v>
      </c>
      <c r="BDL44" s="686">
        <f>SUMIF(BDO49:BDO61,"-",BDP49:BDP61)</f>
        <v>0</v>
      </c>
      <c r="BDM44" s="685">
        <f>COUNTIF(BDQ49:BDQ61,"-")</f>
        <v>0</v>
      </c>
      <c r="BDN44" s="686">
        <f>SUMIF(BDQ49:BDQ61,"-",BDR49:BDR61)</f>
        <v>0</v>
      </c>
      <c r="BDO44" s="685">
        <f>COUNTIF(BDS49:BDS61,"-")</f>
        <v>0</v>
      </c>
      <c r="BDP44" s="686">
        <f>SUMIF(BDS49:BDS61,"-",BDT49:BDT61)</f>
        <v>0</v>
      </c>
      <c r="BDQ44" s="685">
        <f>COUNTIF(BDU49:BDU61,"-")</f>
        <v>0</v>
      </c>
      <c r="BDR44" s="686">
        <f>SUMIF(BDU49:BDU61,"-",BDV49:BDV61)</f>
        <v>0</v>
      </c>
      <c r="BDS44" s="685">
        <f>COUNTIF(BDW49:BDW61,"-")</f>
        <v>0</v>
      </c>
      <c r="BDT44" s="686">
        <f>SUMIF(BDW49:BDW61,"-",BDX49:BDX61)</f>
        <v>0</v>
      </c>
      <c r="BDU44" s="685">
        <f>COUNTIF(BDY49:BDY61,"-")</f>
        <v>0</v>
      </c>
      <c r="BDV44" s="686">
        <f>SUMIF(BDY49:BDY61,"-",BDZ49:BDZ61)</f>
        <v>0</v>
      </c>
      <c r="BDW44" s="685">
        <f>COUNTIF(BEA49:BEA61,"-")</f>
        <v>0</v>
      </c>
      <c r="BDX44" s="686">
        <f>SUMIF(BEA49:BEA61,"-",BEB49:BEB61)</f>
        <v>0</v>
      </c>
      <c r="BDY44" s="685">
        <f>COUNTIF(BEC49:BEC61,"-")</f>
        <v>0</v>
      </c>
      <c r="BDZ44" s="686">
        <f>SUMIF(BEC49:BEC61,"-",BED49:BED61)</f>
        <v>0</v>
      </c>
      <c r="BEA44" s="685">
        <f>COUNTIF(BEE49:BEE61,"-")</f>
        <v>0</v>
      </c>
      <c r="BEB44" s="686">
        <f>SUMIF(BEE49:BEE61,"-",BEF49:BEF61)</f>
        <v>0</v>
      </c>
      <c r="BEC44" s="685">
        <f>COUNTIF(BEG49:BEG61,"-")</f>
        <v>0</v>
      </c>
      <c r="BED44" s="686">
        <f>SUMIF(BEG49:BEG61,"-",BEH49:BEH61)</f>
        <v>0</v>
      </c>
      <c r="BEE44" s="685">
        <f>COUNTIF(BEI49:BEI61,"-")</f>
        <v>0</v>
      </c>
      <c r="BEF44" s="686">
        <f>SUMIF(BEI49:BEI61,"-",BEJ49:BEJ61)</f>
        <v>0</v>
      </c>
      <c r="BEG44" s="685">
        <f>COUNTIF(BEK49:BEK61,"-")</f>
        <v>0</v>
      </c>
      <c r="BEH44" s="686">
        <f>SUMIF(BEK49:BEK61,"-",BEL49:BEL61)</f>
        <v>0</v>
      </c>
      <c r="BEI44" s="685">
        <f>COUNTIF(BEM49:BEM61,"-")</f>
        <v>0</v>
      </c>
      <c r="BEJ44" s="686">
        <f>SUMIF(BEM49:BEM61,"-",BEN49:BEN61)</f>
        <v>0</v>
      </c>
      <c r="BEK44" s="685">
        <f>COUNTIF(BEO49:BEO61,"-")</f>
        <v>0</v>
      </c>
      <c r="BEL44" s="686">
        <f>SUMIF(BEO49:BEO61,"-",BEP49:BEP61)</f>
        <v>0</v>
      </c>
      <c r="BEM44" s="685">
        <f>COUNTIF(BEQ49:BEQ61,"-")</f>
        <v>0</v>
      </c>
      <c r="BEN44" s="686">
        <f>SUMIF(BEQ49:BEQ61,"-",BER49:BER61)</f>
        <v>0</v>
      </c>
      <c r="BEO44" s="685">
        <f>COUNTIF(BES49:BES61,"-")</f>
        <v>0</v>
      </c>
      <c r="BEP44" s="686">
        <f>SUMIF(BES49:BES61,"-",BET49:BET61)</f>
        <v>0</v>
      </c>
      <c r="BEQ44" s="685">
        <f>COUNTIF(BEU49:BEU61,"-")</f>
        <v>0</v>
      </c>
      <c r="BER44" s="686">
        <f>SUMIF(BEU49:BEU61,"-",BEV49:BEV61)</f>
        <v>0</v>
      </c>
      <c r="BES44" s="685">
        <f>COUNTIF(BEW49:BEW61,"-")</f>
        <v>0</v>
      </c>
      <c r="BET44" s="686">
        <f>SUMIF(BEW49:BEW61,"-",BEX49:BEX61)</f>
        <v>0</v>
      </c>
      <c r="BEU44" s="685">
        <f>COUNTIF(BEY49:BEY61,"-")</f>
        <v>0</v>
      </c>
      <c r="BEV44" s="686">
        <f>SUMIF(BEY49:BEY61,"-",BEZ49:BEZ61)</f>
        <v>0</v>
      </c>
      <c r="BEW44" s="685">
        <f>COUNTIF(BFA49:BFA61,"-")</f>
        <v>0</v>
      </c>
      <c r="BEX44" s="686">
        <f>SUMIF(BFA49:BFA61,"-",BFB49:BFB61)</f>
        <v>0</v>
      </c>
      <c r="BEY44" s="685">
        <f>COUNTIF(BFC49:BFC61,"-")</f>
        <v>0</v>
      </c>
      <c r="BEZ44" s="686">
        <f>SUMIF(BFC49:BFC61,"-",BFD49:BFD61)</f>
        <v>0</v>
      </c>
      <c r="BFA44" s="685">
        <f>COUNTIF(BFE49:BFE61,"-")</f>
        <v>0</v>
      </c>
      <c r="BFB44" s="686">
        <f>SUMIF(BFE49:BFE61,"-",BFF49:BFF61)</f>
        <v>0</v>
      </c>
      <c r="BFC44" s="685">
        <f>COUNTIF(BFG49:BFG61,"-")</f>
        <v>0</v>
      </c>
      <c r="BFD44" s="686">
        <f>SUMIF(BFG49:BFG61,"-",BFH49:BFH61)</f>
        <v>0</v>
      </c>
      <c r="BFE44" s="685">
        <f>COUNTIF(BFI49:BFI61,"-")</f>
        <v>0</v>
      </c>
      <c r="BFF44" s="686">
        <f>SUMIF(BFI49:BFI61,"-",BFJ49:BFJ61)</f>
        <v>0</v>
      </c>
      <c r="BFG44" s="685">
        <f>COUNTIF(BFK49:BFK61,"-")</f>
        <v>0</v>
      </c>
      <c r="BFH44" s="686">
        <f>SUMIF(BFK49:BFK61,"-",BFL49:BFL61)</f>
        <v>0</v>
      </c>
      <c r="BFI44" s="685">
        <f>COUNTIF(BFM49:BFM61,"-")</f>
        <v>0</v>
      </c>
      <c r="BFJ44" s="686">
        <f>SUMIF(BFM49:BFM61,"-",BFN49:BFN61)</f>
        <v>0</v>
      </c>
      <c r="BFK44" s="685">
        <f>COUNTIF(BFO49:BFO61,"-")</f>
        <v>0</v>
      </c>
      <c r="BFL44" s="686">
        <f>SUMIF(BFO49:BFO61,"-",BFP49:BFP61)</f>
        <v>0</v>
      </c>
      <c r="BFM44" s="685">
        <f>COUNTIF(BFQ49:BFQ61,"-")</f>
        <v>0</v>
      </c>
      <c r="BFN44" s="686">
        <f>SUMIF(BFQ49:BFQ61,"-",BFR49:BFR61)</f>
        <v>0</v>
      </c>
      <c r="BFO44" s="685">
        <f>COUNTIF(BFS49:BFS61,"-")</f>
        <v>0</v>
      </c>
      <c r="BFP44" s="686">
        <f>SUMIF(BFS49:BFS61,"-",BFT49:BFT61)</f>
        <v>0</v>
      </c>
      <c r="BFQ44" s="685">
        <f>COUNTIF(BFU49:BFU61,"-")</f>
        <v>0</v>
      </c>
      <c r="BFR44" s="686">
        <f>SUMIF(BFU49:BFU61,"-",BFV49:BFV61)</f>
        <v>0</v>
      </c>
      <c r="BFS44" s="685">
        <f>COUNTIF(BFW49:BFW61,"-")</f>
        <v>0</v>
      </c>
      <c r="BFT44" s="686">
        <f>SUMIF(BFW49:BFW61,"-",BFX49:BFX61)</f>
        <v>0</v>
      </c>
      <c r="BFU44" s="685">
        <f>COUNTIF(BFY49:BFY61,"-")</f>
        <v>0</v>
      </c>
      <c r="BFV44" s="686">
        <f>SUMIF(BFY49:BFY61,"-",BFZ49:BFZ61)</f>
        <v>0</v>
      </c>
      <c r="BFW44" s="685">
        <f>COUNTIF(BGA49:BGA61,"-")</f>
        <v>0</v>
      </c>
      <c r="BFX44" s="686">
        <f>SUMIF(BGA49:BGA61,"-",BGB49:BGB61)</f>
        <v>0</v>
      </c>
      <c r="BFY44" s="685">
        <f>COUNTIF(BGC49:BGC61,"-")</f>
        <v>0</v>
      </c>
      <c r="BFZ44" s="686">
        <f>SUMIF(BGC49:BGC61,"-",BGD49:BGD61)</f>
        <v>0</v>
      </c>
      <c r="BGA44" s="685">
        <f>COUNTIF(BGE49:BGE61,"-")</f>
        <v>0</v>
      </c>
      <c r="BGB44" s="686">
        <f>SUMIF(BGE49:BGE61,"-",BGF49:BGF61)</f>
        <v>0</v>
      </c>
      <c r="BGC44" s="685">
        <f>COUNTIF(BGG49:BGG61,"-")</f>
        <v>0</v>
      </c>
      <c r="BGD44" s="686">
        <f>SUMIF(BGG49:BGG61,"-",BGH49:BGH61)</f>
        <v>0</v>
      </c>
      <c r="BGE44" s="685">
        <f>COUNTIF(BGI49:BGI61,"-")</f>
        <v>0</v>
      </c>
      <c r="BGF44" s="686">
        <f>SUMIF(BGI49:BGI61,"-",BGJ49:BGJ61)</f>
        <v>0</v>
      </c>
      <c r="BGG44" s="685">
        <f>COUNTIF(BGK49:BGK61,"-")</f>
        <v>0</v>
      </c>
      <c r="BGH44" s="686">
        <f>SUMIF(BGK49:BGK61,"-",BGL49:BGL61)</f>
        <v>0</v>
      </c>
      <c r="BGI44" s="685">
        <f>COUNTIF(BGM49:BGM61,"-")</f>
        <v>0</v>
      </c>
      <c r="BGJ44" s="686">
        <f>SUMIF(BGM49:BGM61,"-",BGN49:BGN61)</f>
        <v>0</v>
      </c>
      <c r="BGK44" s="685">
        <f>COUNTIF(BGO49:BGO61,"-")</f>
        <v>0</v>
      </c>
      <c r="BGL44" s="686">
        <f>SUMIF(BGO49:BGO61,"-",BGP49:BGP61)</f>
        <v>0</v>
      </c>
      <c r="BGM44" s="685">
        <f>COUNTIF(BGQ49:BGQ61,"-")</f>
        <v>0</v>
      </c>
      <c r="BGN44" s="686">
        <f>SUMIF(BGQ49:BGQ61,"-",BGR49:BGR61)</f>
        <v>0</v>
      </c>
      <c r="BGO44" s="685">
        <f>COUNTIF(BGS49:BGS61,"-")</f>
        <v>0</v>
      </c>
      <c r="BGP44" s="686">
        <f>SUMIF(BGS49:BGS61,"-",BGT49:BGT61)</f>
        <v>0</v>
      </c>
      <c r="BGQ44" s="685">
        <f>COUNTIF(BGU49:BGU61,"-")</f>
        <v>0</v>
      </c>
      <c r="BGR44" s="686">
        <f>SUMIF(BGU49:BGU61,"-",BGV49:BGV61)</f>
        <v>0</v>
      </c>
      <c r="BGS44" s="685">
        <f>COUNTIF(BGW49:BGW61,"-")</f>
        <v>0</v>
      </c>
      <c r="BGT44" s="686">
        <f>SUMIF(BGW49:BGW61,"-",BGX49:BGX61)</f>
        <v>0</v>
      </c>
      <c r="BGU44" s="685">
        <f>COUNTIF(BGY49:BGY61,"-")</f>
        <v>0</v>
      </c>
      <c r="BGV44" s="686">
        <f>SUMIF(BGY49:BGY61,"-",BGZ49:BGZ61)</f>
        <v>0</v>
      </c>
      <c r="BGW44" s="685">
        <f>COUNTIF(BHA49:BHA61,"-")</f>
        <v>0</v>
      </c>
      <c r="BGX44" s="686">
        <f>SUMIF(BHA49:BHA61,"-",BHB49:BHB61)</f>
        <v>0</v>
      </c>
      <c r="BGY44" s="685">
        <f>COUNTIF(BHC49:BHC61,"-")</f>
        <v>0</v>
      </c>
      <c r="BGZ44" s="686">
        <f>SUMIF(BHC49:BHC61,"-",BHD49:BHD61)</f>
        <v>0</v>
      </c>
      <c r="BHA44" s="685">
        <f>COUNTIF(BHE49:BHE61,"-")</f>
        <v>0</v>
      </c>
      <c r="BHB44" s="686">
        <f>SUMIF(BHE49:BHE61,"-",BHF49:BHF61)</f>
        <v>0</v>
      </c>
      <c r="BHC44" s="685">
        <f>COUNTIF(BHG49:BHG61,"-")</f>
        <v>0</v>
      </c>
      <c r="BHD44" s="686">
        <f>SUMIF(BHG49:BHG61,"-",BHH49:BHH61)</f>
        <v>0</v>
      </c>
      <c r="BHE44" s="685">
        <f>COUNTIF(BHI49:BHI61,"-")</f>
        <v>0</v>
      </c>
      <c r="BHF44" s="686">
        <f>SUMIF(BHI49:BHI61,"-",BHJ49:BHJ61)</f>
        <v>0</v>
      </c>
      <c r="BHG44" s="685">
        <f>COUNTIF(BHK49:BHK61,"-")</f>
        <v>0</v>
      </c>
      <c r="BHH44" s="686">
        <f>SUMIF(BHK49:BHK61,"-",BHL49:BHL61)</f>
        <v>0</v>
      </c>
      <c r="BHI44" s="685">
        <f>COUNTIF(BHM49:BHM61,"-")</f>
        <v>0</v>
      </c>
      <c r="BHJ44" s="686">
        <f>SUMIF(BHM49:BHM61,"-",BHN49:BHN61)</f>
        <v>0</v>
      </c>
      <c r="BHK44" s="685">
        <f>COUNTIF(BHO49:BHO61,"-")</f>
        <v>0</v>
      </c>
      <c r="BHL44" s="686">
        <f>SUMIF(BHO49:BHO61,"-",BHP49:BHP61)</f>
        <v>0</v>
      </c>
      <c r="BHM44" s="685">
        <f>COUNTIF(BHQ49:BHQ61,"-")</f>
        <v>0</v>
      </c>
      <c r="BHN44" s="686">
        <f>SUMIF(BHQ49:BHQ61,"-",BHR49:BHR61)</f>
        <v>0</v>
      </c>
      <c r="BHO44" s="685">
        <f>COUNTIF(BHS49:BHS61,"-")</f>
        <v>0</v>
      </c>
      <c r="BHP44" s="686">
        <f>SUMIF(BHS49:BHS61,"-",BHT49:BHT61)</f>
        <v>0</v>
      </c>
      <c r="BHQ44" s="685">
        <f>COUNTIF(BHU49:BHU61,"-")</f>
        <v>0</v>
      </c>
      <c r="BHR44" s="686">
        <f>SUMIF(BHU49:BHU61,"-",BHV49:BHV61)</f>
        <v>0</v>
      </c>
      <c r="BHS44" s="685">
        <f>COUNTIF(BHW49:BHW61,"-")</f>
        <v>0</v>
      </c>
      <c r="BHT44" s="686">
        <f>SUMIF(BHW49:BHW61,"-",BHX49:BHX61)</f>
        <v>0</v>
      </c>
      <c r="BHU44" s="685">
        <f>COUNTIF(BHY49:BHY61,"-")</f>
        <v>0</v>
      </c>
      <c r="BHV44" s="686">
        <f>SUMIF(BHY49:BHY61,"-",BHZ49:BHZ61)</f>
        <v>0</v>
      </c>
      <c r="BHW44" s="685">
        <f>COUNTIF(BIA49:BIA61,"-")</f>
        <v>0</v>
      </c>
      <c r="BHX44" s="686">
        <f>SUMIF(BIA49:BIA61,"-",BIB49:BIB61)</f>
        <v>0</v>
      </c>
      <c r="BHY44" s="685">
        <f>COUNTIF(BIC49:BIC61,"-")</f>
        <v>0</v>
      </c>
      <c r="BHZ44" s="686">
        <f>SUMIF(BIC49:BIC61,"-",BID49:BID61)</f>
        <v>0</v>
      </c>
      <c r="BIA44" s="685">
        <f>COUNTIF(BIE49:BIE61,"-")</f>
        <v>0</v>
      </c>
      <c r="BIB44" s="686">
        <f>SUMIF(BIE49:BIE61,"-",BIF49:BIF61)</f>
        <v>0</v>
      </c>
      <c r="BIC44" s="685">
        <f>COUNTIF(BIG49:BIG61,"-")</f>
        <v>0</v>
      </c>
      <c r="BID44" s="686">
        <f>SUMIF(BIG49:BIG61,"-",BIH49:BIH61)</f>
        <v>0</v>
      </c>
      <c r="BIE44" s="685">
        <f>COUNTIF(BII49:BII61,"-")</f>
        <v>0</v>
      </c>
      <c r="BIF44" s="686">
        <f>SUMIF(BII49:BII61,"-",BIJ49:BIJ61)</f>
        <v>0</v>
      </c>
      <c r="BIG44" s="685">
        <f>COUNTIF(BIK49:BIK61,"-")</f>
        <v>0</v>
      </c>
      <c r="BIH44" s="686">
        <f>SUMIF(BIK49:BIK61,"-",BIL49:BIL61)</f>
        <v>0</v>
      </c>
      <c r="BII44" s="685">
        <f>COUNTIF(BIM49:BIM61,"-")</f>
        <v>0</v>
      </c>
      <c r="BIJ44" s="686">
        <f>SUMIF(BIM49:BIM61,"-",BIN49:BIN61)</f>
        <v>0</v>
      </c>
      <c r="BIK44" s="685">
        <f>COUNTIF(BIO49:BIO61,"-")</f>
        <v>0</v>
      </c>
      <c r="BIL44" s="686">
        <f>SUMIF(BIO49:BIO61,"-",BIP49:BIP61)</f>
        <v>0</v>
      </c>
      <c r="BIM44" s="685">
        <f>COUNTIF(BIQ49:BIQ61,"-")</f>
        <v>0</v>
      </c>
      <c r="BIN44" s="686">
        <f>SUMIF(BIQ49:BIQ61,"-",BIR49:BIR61)</f>
        <v>0</v>
      </c>
      <c r="BIO44" s="685">
        <f>COUNTIF(BIS49:BIS61,"-")</f>
        <v>0</v>
      </c>
      <c r="BIP44" s="686">
        <f>SUMIF(BIS49:BIS61,"-",BIT49:BIT61)</f>
        <v>0</v>
      </c>
      <c r="BIQ44" s="685">
        <f>COUNTIF(BIU49:BIU61,"-")</f>
        <v>0</v>
      </c>
      <c r="BIR44" s="686">
        <f>SUMIF(BIU49:BIU61,"-",BIV49:BIV61)</f>
        <v>0</v>
      </c>
      <c r="BIS44" s="685">
        <f>COUNTIF(BIW49:BIW61,"-")</f>
        <v>0</v>
      </c>
      <c r="BIT44" s="686">
        <f>SUMIF(BIW49:BIW61,"-",BIX49:BIX61)</f>
        <v>0</v>
      </c>
      <c r="BIU44" s="685">
        <f>COUNTIF(BIY49:BIY61,"-")</f>
        <v>0</v>
      </c>
      <c r="BIV44" s="686">
        <f>SUMIF(BIY49:BIY61,"-",BIZ49:BIZ61)</f>
        <v>0</v>
      </c>
      <c r="BIW44" s="685">
        <f>COUNTIF(BJA49:BJA61,"-")</f>
        <v>0</v>
      </c>
      <c r="BIX44" s="686">
        <f>SUMIF(BJA49:BJA61,"-",BJB49:BJB61)</f>
        <v>0</v>
      </c>
      <c r="BIY44" s="685">
        <f>COUNTIF(BJC49:BJC61,"-")</f>
        <v>0</v>
      </c>
      <c r="BIZ44" s="686">
        <f>SUMIF(BJC49:BJC61,"-",BJD49:BJD61)</f>
        <v>0</v>
      </c>
      <c r="BJA44" s="685">
        <f>COUNTIF(BJE49:BJE61,"-")</f>
        <v>0</v>
      </c>
      <c r="BJB44" s="686">
        <f>SUMIF(BJE49:BJE61,"-",BJF49:BJF61)</f>
        <v>0</v>
      </c>
      <c r="BJC44" s="685">
        <f>COUNTIF(BJG49:BJG61,"-")</f>
        <v>0</v>
      </c>
      <c r="BJD44" s="686">
        <f>SUMIF(BJG49:BJG61,"-",BJH49:BJH61)</f>
        <v>0</v>
      </c>
      <c r="BJE44" s="685">
        <f>COUNTIF(BJI49:BJI61,"-")</f>
        <v>0</v>
      </c>
      <c r="BJF44" s="686">
        <f>SUMIF(BJI49:BJI61,"-",BJJ49:BJJ61)</f>
        <v>0</v>
      </c>
      <c r="BJG44" s="685">
        <f>COUNTIF(BJK49:BJK61,"-")</f>
        <v>0</v>
      </c>
      <c r="BJH44" s="686">
        <f>SUMIF(BJK49:BJK61,"-",BJL49:BJL61)</f>
        <v>0</v>
      </c>
      <c r="BJI44" s="685">
        <f>COUNTIF(BJM49:BJM61,"-")</f>
        <v>0</v>
      </c>
      <c r="BJJ44" s="686">
        <f>SUMIF(BJM49:BJM61,"-",BJN49:BJN61)</f>
        <v>0</v>
      </c>
      <c r="BJK44" s="685">
        <f>COUNTIF(BJO49:BJO61,"-")</f>
        <v>0</v>
      </c>
      <c r="BJL44" s="686">
        <f>SUMIF(BJO49:BJO61,"-",BJP49:BJP61)</f>
        <v>0</v>
      </c>
      <c r="BJM44" s="685">
        <f>COUNTIF(BJQ49:BJQ61,"-")</f>
        <v>0</v>
      </c>
      <c r="BJN44" s="686">
        <f>SUMIF(BJQ49:BJQ61,"-",BJR49:BJR61)</f>
        <v>0</v>
      </c>
      <c r="BJO44" s="685">
        <f>COUNTIF(BJS49:BJS61,"-")</f>
        <v>0</v>
      </c>
      <c r="BJP44" s="686">
        <f>SUMIF(BJS49:BJS61,"-",BJT49:BJT61)</f>
        <v>0</v>
      </c>
      <c r="BJQ44" s="685">
        <f>COUNTIF(BJU49:BJU61,"-")</f>
        <v>0</v>
      </c>
      <c r="BJR44" s="686">
        <f>SUMIF(BJU49:BJU61,"-",BJV49:BJV61)</f>
        <v>0</v>
      </c>
      <c r="BJS44" s="685">
        <f>COUNTIF(BJW49:BJW61,"-")</f>
        <v>0</v>
      </c>
      <c r="BJT44" s="686">
        <f>SUMIF(BJW49:BJW61,"-",BJX49:BJX61)</f>
        <v>0</v>
      </c>
      <c r="BJU44" s="685">
        <f>COUNTIF(BJY49:BJY61,"-")</f>
        <v>0</v>
      </c>
      <c r="BJV44" s="686">
        <f>SUMIF(BJY49:BJY61,"-",BJZ49:BJZ61)</f>
        <v>0</v>
      </c>
      <c r="BJW44" s="685">
        <f>COUNTIF(BKA49:BKA61,"-")</f>
        <v>0</v>
      </c>
      <c r="BJX44" s="686">
        <f>SUMIF(BKA49:BKA61,"-",BKB49:BKB61)</f>
        <v>0</v>
      </c>
      <c r="BJY44" s="685">
        <f>COUNTIF(BKC49:BKC61,"-")</f>
        <v>0</v>
      </c>
      <c r="BJZ44" s="686">
        <f>SUMIF(BKC49:BKC61,"-",BKD49:BKD61)</f>
        <v>0</v>
      </c>
      <c r="BKA44" s="685">
        <f>COUNTIF(BKE49:BKE61,"-")</f>
        <v>0</v>
      </c>
      <c r="BKB44" s="686">
        <f>SUMIF(BKE49:BKE61,"-",BKF49:BKF61)</f>
        <v>0</v>
      </c>
      <c r="BKC44" s="685">
        <f>COUNTIF(BKG49:BKG61,"-")</f>
        <v>0</v>
      </c>
      <c r="BKD44" s="686">
        <f>SUMIF(BKG49:BKG61,"-",BKH49:BKH61)</f>
        <v>0</v>
      </c>
      <c r="BKE44" s="685">
        <f>COUNTIF(BKI49:BKI61,"-")</f>
        <v>0</v>
      </c>
      <c r="BKF44" s="686">
        <f>SUMIF(BKI49:BKI61,"-",BKJ49:BKJ61)</f>
        <v>0</v>
      </c>
      <c r="BKG44" s="685">
        <f>COUNTIF(BKK49:BKK61,"-")</f>
        <v>0</v>
      </c>
      <c r="BKH44" s="686">
        <f>SUMIF(BKK49:BKK61,"-",BKL49:BKL61)</f>
        <v>0</v>
      </c>
      <c r="BKI44" s="685">
        <f>COUNTIF(BKM49:BKM61,"-")</f>
        <v>0</v>
      </c>
      <c r="BKJ44" s="686">
        <f>SUMIF(BKM49:BKM61,"-",BKN49:BKN61)</f>
        <v>0</v>
      </c>
      <c r="BKK44" s="685">
        <f>COUNTIF(BKO49:BKO61,"-")</f>
        <v>0</v>
      </c>
      <c r="BKL44" s="686">
        <f>SUMIF(BKO49:BKO61,"-",BKP49:BKP61)</f>
        <v>0</v>
      </c>
      <c r="BKM44" s="685">
        <f>COUNTIF(BKQ49:BKQ61,"-")</f>
        <v>0</v>
      </c>
      <c r="BKN44" s="686">
        <f>SUMIF(BKQ49:BKQ61,"-",BKR49:BKR61)</f>
        <v>0</v>
      </c>
      <c r="BKO44" s="685">
        <f>COUNTIF(BKS49:BKS61,"-")</f>
        <v>0</v>
      </c>
      <c r="BKP44" s="686">
        <f>SUMIF(BKS49:BKS61,"-",BKT49:BKT61)</f>
        <v>0</v>
      </c>
      <c r="BKQ44" s="685">
        <f>COUNTIF(BKU49:BKU61,"-")</f>
        <v>0</v>
      </c>
      <c r="BKR44" s="686">
        <f>SUMIF(BKU49:BKU61,"-",BKV49:BKV61)</f>
        <v>0</v>
      </c>
      <c r="BKS44" s="685">
        <f>COUNTIF(BKW49:BKW61,"-")</f>
        <v>0</v>
      </c>
      <c r="BKT44" s="686">
        <f>SUMIF(BKW49:BKW61,"-",BKX49:BKX61)</f>
        <v>0</v>
      </c>
      <c r="BKU44" s="685">
        <f>COUNTIF(BKY49:BKY61,"-")</f>
        <v>0</v>
      </c>
      <c r="BKV44" s="686">
        <f>SUMIF(BKY49:BKY61,"-",BKZ49:BKZ61)</f>
        <v>0</v>
      </c>
      <c r="BKW44" s="685">
        <f>COUNTIF(BLA49:BLA61,"-")</f>
        <v>0</v>
      </c>
      <c r="BKX44" s="686">
        <f>SUMIF(BLA49:BLA61,"-",BLB49:BLB61)</f>
        <v>0</v>
      </c>
      <c r="BKY44" s="685">
        <f>COUNTIF(BLC49:BLC61,"-")</f>
        <v>0</v>
      </c>
      <c r="BKZ44" s="686">
        <f>SUMIF(BLC49:BLC61,"-",BLD49:BLD61)</f>
        <v>0</v>
      </c>
      <c r="BLA44" s="685">
        <f>COUNTIF(BLE49:BLE61,"-")</f>
        <v>0</v>
      </c>
      <c r="BLB44" s="686">
        <f>SUMIF(BLE49:BLE61,"-",BLF49:BLF61)</f>
        <v>0</v>
      </c>
      <c r="BLC44" s="685">
        <f>COUNTIF(BLG49:BLG61,"-")</f>
        <v>0</v>
      </c>
      <c r="BLD44" s="686">
        <f>SUMIF(BLG49:BLG61,"-",BLH49:BLH61)</f>
        <v>0</v>
      </c>
      <c r="BLE44" s="685">
        <f>COUNTIF(BLI49:BLI61,"-")</f>
        <v>0</v>
      </c>
      <c r="BLF44" s="686">
        <f>SUMIF(BLI49:BLI61,"-",BLJ49:BLJ61)</f>
        <v>0</v>
      </c>
      <c r="BLG44" s="685">
        <f>COUNTIF(BLK49:BLK61,"-")</f>
        <v>0</v>
      </c>
      <c r="BLH44" s="686">
        <f>SUMIF(BLK49:BLK61,"-",BLL49:BLL61)</f>
        <v>0</v>
      </c>
      <c r="BLI44" s="685">
        <f>COUNTIF(BLM49:BLM61,"-")</f>
        <v>0</v>
      </c>
      <c r="BLJ44" s="686">
        <f>SUMIF(BLM49:BLM61,"-",BLN49:BLN61)</f>
        <v>0</v>
      </c>
      <c r="BLK44" s="685">
        <f>COUNTIF(BLO49:BLO61,"-")</f>
        <v>0</v>
      </c>
      <c r="BLL44" s="686">
        <f>SUMIF(BLO49:BLO61,"-",BLP49:BLP61)</f>
        <v>0</v>
      </c>
      <c r="BLM44" s="685">
        <f>COUNTIF(BLQ49:BLQ61,"-")</f>
        <v>0</v>
      </c>
      <c r="BLN44" s="686">
        <f>SUMIF(BLQ49:BLQ61,"-",BLR49:BLR61)</f>
        <v>0</v>
      </c>
      <c r="BLO44" s="685">
        <f>COUNTIF(BLS49:BLS61,"-")</f>
        <v>0</v>
      </c>
      <c r="BLP44" s="686">
        <f>SUMIF(BLS49:BLS61,"-",BLT49:BLT61)</f>
        <v>0</v>
      </c>
      <c r="BLQ44" s="685">
        <f>COUNTIF(BLU49:BLU61,"-")</f>
        <v>0</v>
      </c>
      <c r="BLR44" s="686">
        <f>SUMIF(BLU49:BLU61,"-",BLV49:BLV61)</f>
        <v>0</v>
      </c>
      <c r="BLS44" s="685">
        <f>COUNTIF(BLW49:BLW61,"-")</f>
        <v>0</v>
      </c>
      <c r="BLT44" s="686">
        <f>SUMIF(BLW49:BLW61,"-",BLX49:BLX61)</f>
        <v>0</v>
      </c>
      <c r="BLU44" s="685">
        <f>COUNTIF(BLY49:BLY61,"-")</f>
        <v>0</v>
      </c>
      <c r="BLV44" s="686">
        <f>SUMIF(BLY49:BLY61,"-",BLZ49:BLZ61)</f>
        <v>0</v>
      </c>
      <c r="BLW44" s="685">
        <f>COUNTIF(BMA49:BMA61,"-")</f>
        <v>0</v>
      </c>
      <c r="BLX44" s="686">
        <f>SUMIF(BMA49:BMA61,"-",BMB49:BMB61)</f>
        <v>0</v>
      </c>
      <c r="BLY44" s="685">
        <f>COUNTIF(BMC49:BMC61,"-")</f>
        <v>0</v>
      </c>
      <c r="BLZ44" s="686">
        <f>SUMIF(BMC49:BMC61,"-",BMD49:BMD61)</f>
        <v>0</v>
      </c>
      <c r="BMA44" s="685">
        <f>COUNTIF(BME49:BME61,"-")</f>
        <v>0</v>
      </c>
      <c r="BMB44" s="686">
        <f>SUMIF(BME49:BME61,"-",BMF49:BMF61)</f>
        <v>0</v>
      </c>
      <c r="BMC44" s="685">
        <f>COUNTIF(BMG49:BMG61,"-")</f>
        <v>0</v>
      </c>
      <c r="BMD44" s="686">
        <f>SUMIF(BMG49:BMG61,"-",BMH49:BMH61)</f>
        <v>0</v>
      </c>
      <c r="BME44" s="685">
        <f>COUNTIF(BMI49:BMI61,"-")</f>
        <v>0</v>
      </c>
      <c r="BMF44" s="686">
        <f>SUMIF(BMI49:BMI61,"-",BMJ49:BMJ61)</f>
        <v>0</v>
      </c>
      <c r="BMG44" s="685">
        <f>COUNTIF(BMK49:BMK61,"-")</f>
        <v>0</v>
      </c>
      <c r="BMH44" s="686">
        <f>SUMIF(BMK49:BMK61,"-",BML49:BML61)</f>
        <v>0</v>
      </c>
      <c r="BMI44" s="685">
        <f>COUNTIF(BMM49:BMM61,"-")</f>
        <v>0</v>
      </c>
      <c r="BMJ44" s="686">
        <f>SUMIF(BMM49:BMM61,"-",BMN49:BMN61)</f>
        <v>0</v>
      </c>
      <c r="BMK44" s="685">
        <f>COUNTIF(BMO49:BMO61,"-")</f>
        <v>0</v>
      </c>
      <c r="BML44" s="686">
        <f>SUMIF(BMO49:BMO61,"-",BMP49:BMP61)</f>
        <v>0</v>
      </c>
      <c r="BMM44" s="685">
        <f>COUNTIF(BMQ49:BMQ61,"-")</f>
        <v>0</v>
      </c>
      <c r="BMN44" s="686">
        <f>SUMIF(BMQ49:BMQ61,"-",BMR49:BMR61)</f>
        <v>0</v>
      </c>
      <c r="BMO44" s="685">
        <f>COUNTIF(BMS49:BMS61,"-")</f>
        <v>0</v>
      </c>
      <c r="BMP44" s="686">
        <f>SUMIF(BMS49:BMS61,"-",BMT49:BMT61)</f>
        <v>0</v>
      </c>
      <c r="BMQ44" s="685">
        <f>COUNTIF(BMU49:BMU61,"-")</f>
        <v>0</v>
      </c>
      <c r="BMR44" s="686">
        <f>SUMIF(BMU49:BMU61,"-",BMV49:BMV61)</f>
        <v>0</v>
      </c>
      <c r="BMS44" s="685">
        <f>COUNTIF(BMW49:BMW61,"-")</f>
        <v>0</v>
      </c>
      <c r="BMT44" s="686">
        <f>SUMIF(BMW49:BMW61,"-",BMX49:BMX61)</f>
        <v>0</v>
      </c>
      <c r="BMU44" s="685">
        <f>COUNTIF(BMY49:BMY61,"-")</f>
        <v>0</v>
      </c>
      <c r="BMV44" s="686">
        <f>SUMIF(BMY49:BMY61,"-",BMZ49:BMZ61)</f>
        <v>0</v>
      </c>
      <c r="BMW44" s="685">
        <f>COUNTIF(BNA49:BNA61,"-")</f>
        <v>0</v>
      </c>
      <c r="BMX44" s="686">
        <f>SUMIF(BNA49:BNA61,"-",BNB49:BNB61)</f>
        <v>0</v>
      </c>
      <c r="BMY44" s="685">
        <f>COUNTIF(BNC49:BNC61,"-")</f>
        <v>0</v>
      </c>
      <c r="BMZ44" s="686">
        <f>SUMIF(BNC49:BNC61,"-",BND49:BND61)</f>
        <v>0</v>
      </c>
      <c r="BNA44" s="685">
        <f>COUNTIF(BNE49:BNE61,"-")</f>
        <v>0</v>
      </c>
      <c r="BNB44" s="686">
        <f>SUMIF(BNE49:BNE61,"-",BNF49:BNF61)</f>
        <v>0</v>
      </c>
      <c r="BNC44" s="685">
        <f>COUNTIF(BNG49:BNG61,"-")</f>
        <v>0</v>
      </c>
      <c r="BND44" s="686">
        <f>SUMIF(BNG49:BNG61,"-",BNH49:BNH61)</f>
        <v>0</v>
      </c>
      <c r="BNE44" s="685">
        <f>COUNTIF(BNI49:BNI61,"-")</f>
        <v>0</v>
      </c>
      <c r="BNF44" s="686">
        <f>SUMIF(BNI49:BNI61,"-",BNJ49:BNJ61)</f>
        <v>0</v>
      </c>
      <c r="BNG44" s="685">
        <f>COUNTIF(BNK49:BNK61,"-")</f>
        <v>0</v>
      </c>
      <c r="BNH44" s="686">
        <f>SUMIF(BNK49:BNK61,"-",BNL49:BNL61)</f>
        <v>0</v>
      </c>
      <c r="BNI44" s="685">
        <f>COUNTIF(BNM49:BNM61,"-")</f>
        <v>0</v>
      </c>
      <c r="BNJ44" s="686">
        <f>SUMIF(BNM49:BNM61,"-",BNN49:BNN61)</f>
        <v>0</v>
      </c>
      <c r="BNK44" s="685">
        <f>COUNTIF(BNO49:BNO61,"-")</f>
        <v>0</v>
      </c>
      <c r="BNL44" s="686">
        <f>SUMIF(BNO49:BNO61,"-",BNP49:BNP61)</f>
        <v>0</v>
      </c>
      <c r="BNM44" s="685">
        <f>COUNTIF(BNQ49:BNQ61,"-")</f>
        <v>0</v>
      </c>
      <c r="BNN44" s="686">
        <f>SUMIF(BNQ49:BNQ61,"-",BNR49:BNR61)</f>
        <v>0</v>
      </c>
      <c r="BNO44" s="685">
        <f>COUNTIF(BNS49:BNS61,"-")</f>
        <v>0</v>
      </c>
      <c r="BNP44" s="686">
        <f>SUMIF(BNS49:BNS61,"-",BNT49:BNT61)</f>
        <v>0</v>
      </c>
      <c r="BNQ44" s="685">
        <f>COUNTIF(BNU49:BNU61,"-")</f>
        <v>0</v>
      </c>
      <c r="BNR44" s="686">
        <f>SUMIF(BNU49:BNU61,"-",BNV49:BNV61)</f>
        <v>0</v>
      </c>
      <c r="BNS44" s="685">
        <f>COUNTIF(BNW49:BNW61,"-")</f>
        <v>0</v>
      </c>
      <c r="BNT44" s="686">
        <f>SUMIF(BNW49:BNW61,"-",BNX49:BNX61)</f>
        <v>0</v>
      </c>
      <c r="BNU44" s="685">
        <f>COUNTIF(BNY49:BNY61,"-")</f>
        <v>0</v>
      </c>
      <c r="BNV44" s="686">
        <f>SUMIF(BNY49:BNY61,"-",BNZ49:BNZ61)</f>
        <v>0</v>
      </c>
      <c r="BNW44" s="685">
        <f>COUNTIF(BOA49:BOA61,"-")</f>
        <v>0</v>
      </c>
      <c r="BNX44" s="686">
        <f>SUMIF(BOA49:BOA61,"-",BOB49:BOB61)</f>
        <v>0</v>
      </c>
      <c r="BNY44" s="685">
        <f>COUNTIF(BOC49:BOC61,"-")</f>
        <v>0</v>
      </c>
      <c r="BNZ44" s="686">
        <f>SUMIF(BOC49:BOC61,"-",BOD49:BOD61)</f>
        <v>0</v>
      </c>
      <c r="BOA44" s="685">
        <f>COUNTIF(BOE49:BOE61,"-")</f>
        <v>0</v>
      </c>
      <c r="BOB44" s="686">
        <f>SUMIF(BOE49:BOE61,"-",BOF49:BOF61)</f>
        <v>0</v>
      </c>
      <c r="BOC44" s="685">
        <f>COUNTIF(BOG49:BOG61,"-")</f>
        <v>0</v>
      </c>
      <c r="BOD44" s="686">
        <f>SUMIF(BOG49:BOG61,"-",BOH49:BOH61)</f>
        <v>0</v>
      </c>
      <c r="BOE44" s="685">
        <f>COUNTIF(BOI49:BOI61,"-")</f>
        <v>0</v>
      </c>
      <c r="BOF44" s="686">
        <f>SUMIF(BOI49:BOI61,"-",BOJ49:BOJ61)</f>
        <v>0</v>
      </c>
      <c r="BOG44" s="685">
        <f>COUNTIF(BOK49:BOK61,"-")</f>
        <v>0</v>
      </c>
      <c r="BOH44" s="686">
        <f>SUMIF(BOK49:BOK61,"-",BOL49:BOL61)</f>
        <v>0</v>
      </c>
      <c r="BOI44" s="685">
        <f>COUNTIF(BOM49:BOM61,"-")</f>
        <v>0</v>
      </c>
      <c r="BOJ44" s="686">
        <f>SUMIF(BOM49:BOM61,"-",BON49:BON61)</f>
        <v>0</v>
      </c>
      <c r="BOK44" s="685">
        <f>COUNTIF(BOO49:BOO61,"-")</f>
        <v>0</v>
      </c>
      <c r="BOL44" s="686">
        <f>SUMIF(BOO49:BOO61,"-",BOP49:BOP61)</f>
        <v>0</v>
      </c>
      <c r="BOM44" s="685">
        <f>COUNTIF(BOQ49:BOQ61,"-")</f>
        <v>0</v>
      </c>
      <c r="BON44" s="686">
        <f>SUMIF(BOQ49:BOQ61,"-",BOR49:BOR61)</f>
        <v>0</v>
      </c>
      <c r="BOO44" s="685">
        <f>COUNTIF(BOS49:BOS61,"-")</f>
        <v>0</v>
      </c>
      <c r="BOP44" s="686">
        <f>SUMIF(BOS49:BOS61,"-",BOT49:BOT61)</f>
        <v>0</v>
      </c>
      <c r="BOQ44" s="685">
        <f>COUNTIF(BOU49:BOU61,"-")</f>
        <v>0</v>
      </c>
      <c r="BOR44" s="686">
        <f>SUMIF(BOU49:BOU61,"-",BOV49:BOV61)</f>
        <v>0</v>
      </c>
      <c r="BOS44" s="685">
        <f>COUNTIF(BOW49:BOW61,"-")</f>
        <v>0</v>
      </c>
      <c r="BOT44" s="686">
        <f>SUMIF(BOW49:BOW61,"-",BOX49:BOX61)</f>
        <v>0</v>
      </c>
      <c r="BOU44" s="685">
        <f>COUNTIF(BOY49:BOY61,"-")</f>
        <v>0</v>
      </c>
      <c r="BOV44" s="686">
        <f>SUMIF(BOY49:BOY61,"-",BOZ49:BOZ61)</f>
        <v>0</v>
      </c>
      <c r="BOW44" s="685">
        <f>COUNTIF(BPA49:BPA61,"-")</f>
        <v>0</v>
      </c>
      <c r="BOX44" s="686">
        <f>SUMIF(BPA49:BPA61,"-",BPB49:BPB61)</f>
        <v>0</v>
      </c>
      <c r="BOY44" s="685">
        <f>COUNTIF(BPC49:BPC61,"-")</f>
        <v>0</v>
      </c>
      <c r="BOZ44" s="686">
        <f>SUMIF(BPC49:BPC61,"-",BPD49:BPD61)</f>
        <v>0</v>
      </c>
      <c r="BPA44" s="685">
        <f>COUNTIF(BPE49:BPE61,"-")</f>
        <v>0</v>
      </c>
      <c r="BPB44" s="686">
        <f>SUMIF(BPE49:BPE61,"-",BPF49:BPF61)</f>
        <v>0</v>
      </c>
      <c r="BPC44" s="685">
        <f>COUNTIF(BPG49:BPG61,"-")</f>
        <v>0</v>
      </c>
      <c r="BPD44" s="686">
        <f>SUMIF(BPG49:BPG61,"-",BPH49:BPH61)</f>
        <v>0</v>
      </c>
      <c r="BPE44" s="685">
        <f>COUNTIF(BPI49:BPI61,"-")</f>
        <v>0</v>
      </c>
      <c r="BPF44" s="686">
        <f>SUMIF(BPI49:BPI61,"-",BPJ49:BPJ61)</f>
        <v>0</v>
      </c>
      <c r="BPG44" s="685">
        <f>COUNTIF(BPK49:BPK61,"-")</f>
        <v>0</v>
      </c>
      <c r="BPH44" s="686">
        <f>SUMIF(BPK49:BPK61,"-",BPL49:BPL61)</f>
        <v>0</v>
      </c>
      <c r="BPI44" s="685">
        <f>COUNTIF(BPM49:BPM61,"-")</f>
        <v>0</v>
      </c>
      <c r="BPJ44" s="686">
        <f>SUMIF(BPM49:BPM61,"-",BPN49:BPN61)</f>
        <v>0</v>
      </c>
      <c r="BPK44" s="685">
        <f>COUNTIF(BPO49:BPO61,"-")</f>
        <v>0</v>
      </c>
      <c r="BPL44" s="686">
        <f>SUMIF(BPO49:BPO61,"-",BPP49:BPP61)</f>
        <v>0</v>
      </c>
      <c r="BPM44" s="685">
        <f>COUNTIF(BPQ49:BPQ61,"-")</f>
        <v>0</v>
      </c>
      <c r="BPN44" s="686">
        <f>SUMIF(BPQ49:BPQ61,"-",BPR49:BPR61)</f>
        <v>0</v>
      </c>
      <c r="BPO44" s="685">
        <f>COUNTIF(BPS49:BPS61,"-")</f>
        <v>0</v>
      </c>
      <c r="BPP44" s="686">
        <f>SUMIF(BPS49:BPS61,"-",BPT49:BPT61)</f>
        <v>0</v>
      </c>
      <c r="BPQ44" s="685">
        <f>COUNTIF(BPU49:BPU61,"-")</f>
        <v>0</v>
      </c>
      <c r="BPR44" s="686">
        <f>SUMIF(BPU49:BPU61,"-",BPV49:BPV61)</f>
        <v>0</v>
      </c>
      <c r="BPS44" s="685">
        <f>COUNTIF(BPW49:BPW61,"-")</f>
        <v>0</v>
      </c>
      <c r="BPT44" s="686">
        <f>SUMIF(BPW49:BPW61,"-",BPX49:BPX61)</f>
        <v>0</v>
      </c>
      <c r="BPU44" s="685">
        <f>COUNTIF(BPY49:BPY61,"-")</f>
        <v>0</v>
      </c>
      <c r="BPV44" s="686">
        <f>SUMIF(BPY49:BPY61,"-",BPZ49:BPZ61)</f>
        <v>0</v>
      </c>
      <c r="BPW44" s="685">
        <f>COUNTIF(BQA49:BQA61,"-")</f>
        <v>0</v>
      </c>
      <c r="BPX44" s="686">
        <f>SUMIF(BQA49:BQA61,"-",BQB49:BQB61)</f>
        <v>0</v>
      </c>
      <c r="BPY44" s="685">
        <f>COUNTIF(BQC49:BQC61,"-")</f>
        <v>0</v>
      </c>
      <c r="BPZ44" s="686">
        <f>SUMIF(BQC49:BQC61,"-",BQD49:BQD61)</f>
        <v>0</v>
      </c>
      <c r="BQA44" s="685">
        <f>COUNTIF(BQE49:BQE61,"-")</f>
        <v>0</v>
      </c>
      <c r="BQB44" s="686">
        <f>SUMIF(BQE49:BQE61,"-",BQF49:BQF61)</f>
        <v>0</v>
      </c>
      <c r="BQC44" s="685">
        <f>COUNTIF(BQG49:BQG61,"-")</f>
        <v>0</v>
      </c>
      <c r="BQD44" s="686">
        <f>SUMIF(BQG49:BQG61,"-",BQH49:BQH61)</f>
        <v>0</v>
      </c>
      <c r="BQE44" s="685">
        <f>COUNTIF(BQI49:BQI61,"-")</f>
        <v>0</v>
      </c>
      <c r="BQF44" s="686">
        <f>SUMIF(BQI49:BQI61,"-",BQJ49:BQJ61)</f>
        <v>0</v>
      </c>
      <c r="BQG44" s="685">
        <f>COUNTIF(BQK49:BQK61,"-")</f>
        <v>0</v>
      </c>
      <c r="BQH44" s="686">
        <f>SUMIF(BQK49:BQK61,"-",BQL49:BQL61)</f>
        <v>0</v>
      </c>
      <c r="BQI44" s="685">
        <f>COUNTIF(BQM49:BQM61,"-")</f>
        <v>0</v>
      </c>
      <c r="BQJ44" s="686">
        <f>SUMIF(BQM49:BQM61,"-",BQN49:BQN61)</f>
        <v>0</v>
      </c>
      <c r="BQK44" s="685">
        <f>COUNTIF(BQO49:BQO61,"-")</f>
        <v>0</v>
      </c>
      <c r="BQL44" s="686">
        <f>SUMIF(BQO49:BQO61,"-",BQP49:BQP61)</f>
        <v>0</v>
      </c>
      <c r="BQM44" s="685">
        <f>COUNTIF(BQQ49:BQQ61,"-")</f>
        <v>0</v>
      </c>
      <c r="BQN44" s="686">
        <f>SUMIF(BQQ49:BQQ61,"-",BQR49:BQR61)</f>
        <v>0</v>
      </c>
      <c r="BQO44" s="685">
        <f>COUNTIF(BQS49:BQS61,"-")</f>
        <v>0</v>
      </c>
      <c r="BQP44" s="686">
        <f>SUMIF(BQS49:BQS61,"-",BQT49:BQT61)</f>
        <v>0</v>
      </c>
      <c r="BQQ44" s="685">
        <f>COUNTIF(BQU49:BQU61,"-")</f>
        <v>0</v>
      </c>
      <c r="BQR44" s="686">
        <f>SUMIF(BQU49:BQU61,"-",BQV49:BQV61)</f>
        <v>0</v>
      </c>
      <c r="BQS44" s="685">
        <f>COUNTIF(BQW49:BQW61,"-")</f>
        <v>0</v>
      </c>
      <c r="BQT44" s="686">
        <f>SUMIF(BQW49:BQW61,"-",BQX49:BQX61)</f>
        <v>0</v>
      </c>
      <c r="BQU44" s="685">
        <f>COUNTIF(BQY49:BQY61,"-")</f>
        <v>0</v>
      </c>
      <c r="BQV44" s="686">
        <f>SUMIF(BQY49:BQY61,"-",BQZ49:BQZ61)</f>
        <v>0</v>
      </c>
      <c r="BQW44" s="685">
        <f>COUNTIF(BRA49:BRA61,"-")</f>
        <v>0</v>
      </c>
      <c r="BQX44" s="686">
        <f>SUMIF(BRA49:BRA61,"-",BRB49:BRB61)</f>
        <v>0</v>
      </c>
      <c r="BQY44" s="685">
        <f>COUNTIF(BRC49:BRC61,"-")</f>
        <v>0</v>
      </c>
      <c r="BQZ44" s="686">
        <f>SUMIF(BRC49:BRC61,"-",BRD49:BRD61)</f>
        <v>0</v>
      </c>
      <c r="BRA44" s="685">
        <f>COUNTIF(BRE49:BRE61,"-")</f>
        <v>0</v>
      </c>
      <c r="BRB44" s="686">
        <f>SUMIF(BRE49:BRE61,"-",BRF49:BRF61)</f>
        <v>0</v>
      </c>
      <c r="BRC44" s="685">
        <f>COUNTIF(BRG49:BRG61,"-")</f>
        <v>0</v>
      </c>
      <c r="BRD44" s="686">
        <f>SUMIF(BRG49:BRG61,"-",BRH49:BRH61)</f>
        <v>0</v>
      </c>
      <c r="BRE44" s="685">
        <f>COUNTIF(BRI49:BRI61,"-")</f>
        <v>0</v>
      </c>
      <c r="BRF44" s="686">
        <f>SUMIF(BRI49:BRI61,"-",BRJ49:BRJ61)</f>
        <v>0</v>
      </c>
      <c r="BRG44" s="685">
        <f>COUNTIF(BRK49:BRK61,"-")</f>
        <v>0</v>
      </c>
      <c r="BRH44" s="686">
        <f>SUMIF(BRK49:BRK61,"-",BRL49:BRL61)</f>
        <v>0</v>
      </c>
      <c r="BRI44" s="685">
        <f>COUNTIF(BRM49:BRM61,"-")</f>
        <v>0</v>
      </c>
      <c r="BRJ44" s="686">
        <f>SUMIF(BRM49:BRM61,"-",BRN49:BRN61)</f>
        <v>0</v>
      </c>
      <c r="BRK44" s="685">
        <f>COUNTIF(BRO49:BRO61,"-")</f>
        <v>0</v>
      </c>
      <c r="BRL44" s="686">
        <f>SUMIF(BRO49:BRO61,"-",BRP49:BRP61)</f>
        <v>0</v>
      </c>
      <c r="BRM44" s="685">
        <f>COUNTIF(BRQ49:BRQ61,"-")</f>
        <v>0</v>
      </c>
      <c r="BRN44" s="686">
        <f>SUMIF(BRQ49:BRQ61,"-",BRR49:BRR61)</f>
        <v>0</v>
      </c>
      <c r="BRO44" s="685">
        <f>COUNTIF(BRS49:BRS61,"-")</f>
        <v>0</v>
      </c>
      <c r="BRP44" s="686">
        <f>SUMIF(BRS49:BRS61,"-",BRT49:BRT61)</f>
        <v>0</v>
      </c>
      <c r="BRQ44" s="685">
        <f>COUNTIF(BRU49:BRU61,"-")</f>
        <v>0</v>
      </c>
      <c r="BRR44" s="686">
        <f>SUMIF(BRU49:BRU61,"-",BRV49:BRV61)</f>
        <v>0</v>
      </c>
      <c r="BRS44" s="685">
        <f>COUNTIF(BRW49:BRW61,"-")</f>
        <v>0</v>
      </c>
      <c r="BRT44" s="686">
        <f>SUMIF(BRW49:BRW61,"-",BRX49:BRX61)</f>
        <v>0</v>
      </c>
      <c r="BRU44" s="685">
        <f>COUNTIF(BRY49:BRY61,"-")</f>
        <v>0</v>
      </c>
      <c r="BRV44" s="686">
        <f>SUMIF(BRY49:BRY61,"-",BRZ49:BRZ61)</f>
        <v>0</v>
      </c>
      <c r="BRW44" s="685">
        <f>COUNTIF(BSA49:BSA61,"-")</f>
        <v>0</v>
      </c>
      <c r="BRX44" s="686">
        <f>SUMIF(BSA49:BSA61,"-",BSB49:BSB61)</f>
        <v>0</v>
      </c>
      <c r="BRY44" s="685">
        <f>COUNTIF(BSC49:BSC61,"-")</f>
        <v>0</v>
      </c>
      <c r="BRZ44" s="686">
        <f>SUMIF(BSC49:BSC61,"-",BSD49:BSD61)</f>
        <v>0</v>
      </c>
      <c r="BSA44" s="685">
        <f>COUNTIF(BSE49:BSE61,"-")</f>
        <v>0</v>
      </c>
      <c r="BSB44" s="686">
        <f>SUMIF(BSE49:BSE61,"-",BSF49:BSF61)</f>
        <v>0</v>
      </c>
      <c r="BSC44" s="685">
        <f>COUNTIF(BSG49:BSG61,"-")</f>
        <v>0</v>
      </c>
      <c r="BSD44" s="686">
        <f>SUMIF(BSG49:BSG61,"-",BSH49:BSH61)</f>
        <v>0</v>
      </c>
      <c r="BSE44" s="685">
        <f>COUNTIF(BSI49:BSI61,"-")</f>
        <v>0</v>
      </c>
      <c r="BSF44" s="686">
        <f>SUMIF(BSI49:BSI61,"-",BSJ49:BSJ61)</f>
        <v>0</v>
      </c>
      <c r="BSG44" s="685">
        <f>COUNTIF(BSK49:BSK61,"-")</f>
        <v>0</v>
      </c>
      <c r="BSH44" s="686">
        <f>SUMIF(BSK49:BSK61,"-",BSL49:BSL61)</f>
        <v>0</v>
      </c>
      <c r="BSI44" s="685">
        <f>COUNTIF(BSM49:BSM61,"-")</f>
        <v>0</v>
      </c>
      <c r="BSJ44" s="686">
        <f>SUMIF(BSM49:BSM61,"-",BSN49:BSN61)</f>
        <v>0</v>
      </c>
      <c r="BSK44" s="685">
        <f>COUNTIF(BSO49:BSO61,"-")</f>
        <v>0</v>
      </c>
      <c r="BSL44" s="686">
        <f>SUMIF(BSO49:BSO61,"-",BSP49:BSP61)</f>
        <v>0</v>
      </c>
      <c r="BSM44" s="685">
        <f>COUNTIF(BSQ49:BSQ61,"-")</f>
        <v>0</v>
      </c>
      <c r="BSN44" s="686">
        <f>SUMIF(BSQ49:BSQ61,"-",BSR49:BSR61)</f>
        <v>0</v>
      </c>
      <c r="BSO44" s="685">
        <f>COUNTIF(BSS49:BSS61,"-")</f>
        <v>0</v>
      </c>
      <c r="BSP44" s="686">
        <f>SUMIF(BSS49:BSS61,"-",BST49:BST61)</f>
        <v>0</v>
      </c>
      <c r="BSQ44" s="685">
        <f>COUNTIF(BSU49:BSU61,"-")</f>
        <v>0</v>
      </c>
      <c r="BSR44" s="686">
        <f>SUMIF(BSU49:BSU61,"-",BSV49:BSV61)</f>
        <v>0</v>
      </c>
      <c r="BSS44" s="685">
        <f>COUNTIF(BSW49:BSW61,"-")</f>
        <v>0</v>
      </c>
      <c r="BST44" s="686">
        <f>SUMIF(BSW49:BSW61,"-",BSX49:BSX61)</f>
        <v>0</v>
      </c>
      <c r="BSU44" s="685">
        <f>COUNTIF(BSY49:BSY61,"-")</f>
        <v>0</v>
      </c>
      <c r="BSV44" s="686">
        <f>SUMIF(BSY49:BSY61,"-",BSZ49:BSZ61)</f>
        <v>0</v>
      </c>
      <c r="BSW44" s="685">
        <f>COUNTIF(BTA49:BTA61,"-")</f>
        <v>0</v>
      </c>
      <c r="BSX44" s="686">
        <f>SUMIF(BTA49:BTA61,"-",BTB49:BTB61)</f>
        <v>0</v>
      </c>
      <c r="BSY44" s="685">
        <f>COUNTIF(BTC49:BTC61,"-")</f>
        <v>0</v>
      </c>
      <c r="BSZ44" s="686">
        <f>SUMIF(BTC49:BTC61,"-",BTD49:BTD61)</f>
        <v>0</v>
      </c>
      <c r="BTA44" s="685">
        <f>COUNTIF(BTE49:BTE61,"-")</f>
        <v>0</v>
      </c>
      <c r="BTB44" s="686">
        <f>SUMIF(BTE49:BTE61,"-",BTF49:BTF61)</f>
        <v>0</v>
      </c>
      <c r="BTC44" s="685">
        <f>COUNTIF(BTG49:BTG61,"-")</f>
        <v>0</v>
      </c>
      <c r="BTD44" s="686">
        <f>SUMIF(BTG49:BTG61,"-",BTH49:BTH61)</f>
        <v>0</v>
      </c>
      <c r="BTE44" s="685">
        <f>COUNTIF(BTI49:BTI61,"-")</f>
        <v>0</v>
      </c>
      <c r="BTF44" s="686">
        <f>SUMIF(BTI49:BTI61,"-",BTJ49:BTJ61)</f>
        <v>0</v>
      </c>
      <c r="BTG44" s="685">
        <f>COUNTIF(BTK49:BTK61,"-")</f>
        <v>0</v>
      </c>
      <c r="BTH44" s="686">
        <f>SUMIF(BTK49:BTK61,"-",BTL49:BTL61)</f>
        <v>0</v>
      </c>
      <c r="BTI44" s="685">
        <f>COUNTIF(BTM49:BTM61,"-")</f>
        <v>0</v>
      </c>
      <c r="BTJ44" s="686">
        <f>SUMIF(BTM49:BTM61,"-",BTN49:BTN61)</f>
        <v>0</v>
      </c>
      <c r="BTK44" s="685">
        <f>COUNTIF(BTO49:BTO61,"-")</f>
        <v>0</v>
      </c>
      <c r="BTL44" s="686">
        <f>SUMIF(BTO49:BTO61,"-",BTP49:BTP61)</f>
        <v>0</v>
      </c>
      <c r="BTM44" s="685">
        <f>COUNTIF(BTQ49:BTQ61,"-")</f>
        <v>0</v>
      </c>
      <c r="BTN44" s="686">
        <f>SUMIF(BTQ49:BTQ61,"-",BTR49:BTR61)</f>
        <v>0</v>
      </c>
      <c r="BTO44" s="685">
        <f>COUNTIF(BTS49:BTS61,"-")</f>
        <v>0</v>
      </c>
      <c r="BTP44" s="686">
        <f>SUMIF(BTS49:BTS61,"-",BTT49:BTT61)</f>
        <v>0</v>
      </c>
      <c r="BTQ44" s="685">
        <f>COUNTIF(BTU49:BTU61,"-")</f>
        <v>0</v>
      </c>
      <c r="BTR44" s="686">
        <f>SUMIF(BTU49:BTU61,"-",BTV49:BTV61)</f>
        <v>0</v>
      </c>
      <c r="BTS44" s="685">
        <f>COUNTIF(BTW49:BTW61,"-")</f>
        <v>0</v>
      </c>
      <c r="BTT44" s="686">
        <f>SUMIF(BTW49:BTW61,"-",BTX49:BTX61)</f>
        <v>0</v>
      </c>
      <c r="BTU44" s="685">
        <f>COUNTIF(BTY49:BTY61,"-")</f>
        <v>0</v>
      </c>
      <c r="BTV44" s="686">
        <f>SUMIF(BTY49:BTY61,"-",BTZ49:BTZ61)</f>
        <v>0</v>
      </c>
      <c r="BTW44" s="685">
        <f>COUNTIF(BUA49:BUA61,"-")</f>
        <v>0</v>
      </c>
      <c r="BTX44" s="686">
        <f>SUMIF(BUA49:BUA61,"-",BUB49:BUB61)</f>
        <v>0</v>
      </c>
      <c r="BTY44" s="685">
        <f>COUNTIF(BUC49:BUC61,"-")</f>
        <v>0</v>
      </c>
      <c r="BTZ44" s="686">
        <f>SUMIF(BUC49:BUC61,"-",BUD49:BUD61)</f>
        <v>0</v>
      </c>
      <c r="BUA44" s="685">
        <f>COUNTIF(BUE49:BUE61,"-")</f>
        <v>0</v>
      </c>
      <c r="BUB44" s="686">
        <f>SUMIF(BUE49:BUE61,"-",BUF49:BUF61)</f>
        <v>0</v>
      </c>
      <c r="BUC44" s="685">
        <f>COUNTIF(BUG49:BUG61,"-")</f>
        <v>0</v>
      </c>
      <c r="BUD44" s="686">
        <f>SUMIF(BUG49:BUG61,"-",BUH49:BUH61)</f>
        <v>0</v>
      </c>
      <c r="BUE44" s="685">
        <f>COUNTIF(BUI49:BUI61,"-")</f>
        <v>0</v>
      </c>
      <c r="BUF44" s="686">
        <f>SUMIF(BUI49:BUI61,"-",BUJ49:BUJ61)</f>
        <v>0</v>
      </c>
      <c r="BUG44" s="685">
        <f>COUNTIF(BUK49:BUK61,"-")</f>
        <v>0</v>
      </c>
      <c r="BUH44" s="686">
        <f>SUMIF(BUK49:BUK61,"-",BUL49:BUL61)</f>
        <v>0</v>
      </c>
      <c r="BUI44" s="685">
        <f>COUNTIF(BUM49:BUM61,"-")</f>
        <v>0</v>
      </c>
      <c r="BUJ44" s="686">
        <f>SUMIF(BUM49:BUM61,"-",BUN49:BUN61)</f>
        <v>0</v>
      </c>
      <c r="BUK44" s="685">
        <f>COUNTIF(BUO49:BUO61,"-")</f>
        <v>0</v>
      </c>
      <c r="BUL44" s="686">
        <f>SUMIF(BUO49:BUO61,"-",BUP49:BUP61)</f>
        <v>0</v>
      </c>
      <c r="BUM44" s="685">
        <f>COUNTIF(BUQ49:BUQ61,"-")</f>
        <v>0</v>
      </c>
      <c r="BUN44" s="686">
        <f>SUMIF(BUQ49:BUQ61,"-",BUR49:BUR61)</f>
        <v>0</v>
      </c>
      <c r="BUO44" s="685">
        <f>COUNTIF(BUS49:BUS61,"-")</f>
        <v>0</v>
      </c>
      <c r="BUP44" s="686">
        <f>SUMIF(BUS49:BUS61,"-",BUT49:BUT61)</f>
        <v>0</v>
      </c>
      <c r="BUQ44" s="685">
        <f>COUNTIF(BUU49:BUU61,"-")</f>
        <v>0</v>
      </c>
      <c r="BUR44" s="686">
        <f>SUMIF(BUU49:BUU61,"-",BUV49:BUV61)</f>
        <v>0</v>
      </c>
      <c r="BUS44" s="685">
        <f>COUNTIF(BUW49:BUW61,"-")</f>
        <v>0</v>
      </c>
      <c r="BUT44" s="686">
        <f>SUMIF(BUW49:BUW61,"-",BUX49:BUX61)</f>
        <v>0</v>
      </c>
      <c r="BUU44" s="685">
        <f>COUNTIF(BUY49:BUY61,"-")</f>
        <v>0</v>
      </c>
      <c r="BUV44" s="686">
        <f>SUMIF(BUY49:BUY61,"-",BUZ49:BUZ61)</f>
        <v>0</v>
      </c>
      <c r="BUW44" s="685">
        <f>COUNTIF(BVA49:BVA61,"-")</f>
        <v>0</v>
      </c>
      <c r="BUX44" s="686">
        <f>SUMIF(BVA49:BVA61,"-",BVB49:BVB61)</f>
        <v>0</v>
      </c>
      <c r="BUY44" s="685">
        <f>COUNTIF(BVC49:BVC61,"-")</f>
        <v>0</v>
      </c>
      <c r="BUZ44" s="686">
        <f>SUMIF(BVC49:BVC61,"-",BVD49:BVD61)</f>
        <v>0</v>
      </c>
      <c r="BVA44" s="685">
        <f>COUNTIF(BVE49:BVE61,"-")</f>
        <v>0</v>
      </c>
      <c r="BVB44" s="686">
        <f>SUMIF(BVE49:BVE61,"-",BVF49:BVF61)</f>
        <v>0</v>
      </c>
      <c r="BVC44" s="685">
        <f>COUNTIF(BVG49:BVG61,"-")</f>
        <v>0</v>
      </c>
      <c r="BVD44" s="686">
        <f>SUMIF(BVG49:BVG61,"-",BVH49:BVH61)</f>
        <v>0</v>
      </c>
      <c r="BVE44" s="685">
        <f>COUNTIF(BVI49:BVI61,"-")</f>
        <v>0</v>
      </c>
      <c r="BVF44" s="686">
        <f>SUMIF(BVI49:BVI61,"-",BVJ49:BVJ61)</f>
        <v>0</v>
      </c>
      <c r="BVG44" s="685">
        <f>COUNTIF(BVK49:BVK61,"-")</f>
        <v>0</v>
      </c>
      <c r="BVH44" s="686">
        <f>SUMIF(BVK49:BVK61,"-",BVL49:BVL61)</f>
        <v>0</v>
      </c>
      <c r="BVI44" s="685">
        <f>COUNTIF(BVM49:BVM61,"-")</f>
        <v>0</v>
      </c>
      <c r="BVJ44" s="686">
        <f>SUMIF(BVM49:BVM61,"-",BVN49:BVN61)</f>
        <v>0</v>
      </c>
      <c r="BVK44" s="685">
        <f>COUNTIF(BVO49:BVO61,"-")</f>
        <v>0</v>
      </c>
      <c r="BVL44" s="686">
        <f>SUMIF(BVO49:BVO61,"-",BVP49:BVP61)</f>
        <v>0</v>
      </c>
      <c r="BVM44" s="685">
        <f>COUNTIF(BVQ49:BVQ61,"-")</f>
        <v>0</v>
      </c>
      <c r="BVN44" s="686">
        <f>SUMIF(BVQ49:BVQ61,"-",BVR49:BVR61)</f>
        <v>0</v>
      </c>
      <c r="BVO44" s="685">
        <f>COUNTIF(BVS49:BVS61,"-")</f>
        <v>0</v>
      </c>
      <c r="BVP44" s="686">
        <f>SUMIF(BVS49:BVS61,"-",BVT49:BVT61)</f>
        <v>0</v>
      </c>
      <c r="BVQ44" s="685">
        <f>COUNTIF(BVU49:BVU61,"-")</f>
        <v>0</v>
      </c>
      <c r="BVR44" s="686">
        <f>SUMIF(BVU49:BVU61,"-",BVV49:BVV61)</f>
        <v>0</v>
      </c>
      <c r="BVS44" s="685">
        <f>COUNTIF(BVW49:BVW61,"-")</f>
        <v>0</v>
      </c>
      <c r="BVT44" s="686">
        <f>SUMIF(BVW49:BVW61,"-",BVX49:BVX61)</f>
        <v>0</v>
      </c>
      <c r="BVU44" s="685">
        <f>COUNTIF(BVY49:BVY61,"-")</f>
        <v>0</v>
      </c>
      <c r="BVV44" s="686">
        <f>SUMIF(BVY49:BVY61,"-",BVZ49:BVZ61)</f>
        <v>0</v>
      </c>
      <c r="BVW44" s="685">
        <f>COUNTIF(BWA49:BWA61,"-")</f>
        <v>0</v>
      </c>
      <c r="BVX44" s="686">
        <f>SUMIF(BWA49:BWA61,"-",BWB49:BWB61)</f>
        <v>0</v>
      </c>
      <c r="BVY44" s="685">
        <f>COUNTIF(BWC49:BWC61,"-")</f>
        <v>0</v>
      </c>
      <c r="BVZ44" s="686">
        <f>SUMIF(BWC49:BWC61,"-",BWD49:BWD61)</f>
        <v>0</v>
      </c>
      <c r="BWA44" s="685">
        <f>COUNTIF(BWE49:BWE61,"-")</f>
        <v>0</v>
      </c>
      <c r="BWB44" s="686">
        <f>SUMIF(BWE49:BWE61,"-",BWF49:BWF61)</f>
        <v>0</v>
      </c>
      <c r="BWC44" s="685">
        <f>COUNTIF(BWG49:BWG61,"-")</f>
        <v>0</v>
      </c>
      <c r="BWD44" s="686">
        <f>SUMIF(BWG49:BWG61,"-",BWH49:BWH61)</f>
        <v>0</v>
      </c>
      <c r="BWE44" s="685">
        <f>COUNTIF(BWI49:BWI61,"-")</f>
        <v>0</v>
      </c>
      <c r="BWF44" s="686">
        <f>SUMIF(BWI49:BWI61,"-",BWJ49:BWJ61)</f>
        <v>0</v>
      </c>
      <c r="BWG44" s="685">
        <f>COUNTIF(BWK49:BWK61,"-")</f>
        <v>0</v>
      </c>
      <c r="BWH44" s="686">
        <f>SUMIF(BWK49:BWK61,"-",BWL49:BWL61)</f>
        <v>0</v>
      </c>
      <c r="BWI44" s="685">
        <f>COUNTIF(BWM49:BWM61,"-")</f>
        <v>0</v>
      </c>
      <c r="BWJ44" s="686">
        <f>SUMIF(BWM49:BWM61,"-",BWN49:BWN61)</f>
        <v>0</v>
      </c>
      <c r="BWK44" s="685">
        <f>COUNTIF(BWO49:BWO61,"-")</f>
        <v>0</v>
      </c>
      <c r="BWL44" s="686">
        <f>SUMIF(BWO49:BWO61,"-",BWP49:BWP61)</f>
        <v>0</v>
      </c>
      <c r="BWM44" s="685">
        <f>COUNTIF(BWQ49:BWQ61,"-")</f>
        <v>0</v>
      </c>
      <c r="BWN44" s="686">
        <f>SUMIF(BWQ49:BWQ61,"-",BWR49:BWR61)</f>
        <v>0</v>
      </c>
      <c r="BWO44" s="685">
        <f>COUNTIF(BWS49:BWS61,"-")</f>
        <v>0</v>
      </c>
      <c r="BWP44" s="686">
        <f>SUMIF(BWS49:BWS61,"-",BWT49:BWT61)</f>
        <v>0</v>
      </c>
      <c r="BWQ44" s="685">
        <f>COUNTIF(BWU49:BWU61,"-")</f>
        <v>0</v>
      </c>
      <c r="BWR44" s="686">
        <f>SUMIF(BWU49:BWU61,"-",BWV49:BWV61)</f>
        <v>0</v>
      </c>
      <c r="BWS44" s="685">
        <f>COUNTIF(BWW49:BWW61,"-")</f>
        <v>0</v>
      </c>
      <c r="BWT44" s="686">
        <f>SUMIF(BWW49:BWW61,"-",BWX49:BWX61)</f>
        <v>0</v>
      </c>
      <c r="BWU44" s="685">
        <f>COUNTIF(BWY49:BWY61,"-")</f>
        <v>0</v>
      </c>
      <c r="BWV44" s="686">
        <f>SUMIF(BWY49:BWY61,"-",BWZ49:BWZ61)</f>
        <v>0</v>
      </c>
      <c r="BWW44" s="685">
        <f>COUNTIF(BXA49:BXA61,"-")</f>
        <v>0</v>
      </c>
      <c r="BWX44" s="686">
        <f>SUMIF(BXA49:BXA61,"-",BXB49:BXB61)</f>
        <v>0</v>
      </c>
      <c r="BWY44" s="685">
        <f>COUNTIF(BXC49:BXC61,"-")</f>
        <v>0</v>
      </c>
      <c r="BWZ44" s="686">
        <f>SUMIF(BXC49:BXC61,"-",BXD49:BXD61)</f>
        <v>0</v>
      </c>
      <c r="BXA44" s="685">
        <f>COUNTIF(BXE49:BXE61,"-")</f>
        <v>0</v>
      </c>
      <c r="BXB44" s="686">
        <f>SUMIF(BXE49:BXE61,"-",BXF49:BXF61)</f>
        <v>0</v>
      </c>
      <c r="BXC44" s="685">
        <f>COUNTIF(BXG49:BXG61,"-")</f>
        <v>0</v>
      </c>
      <c r="BXD44" s="686">
        <f>SUMIF(BXG49:BXG61,"-",BXH49:BXH61)</f>
        <v>0</v>
      </c>
      <c r="BXE44" s="685">
        <f>COUNTIF(BXI49:BXI61,"-")</f>
        <v>0</v>
      </c>
      <c r="BXF44" s="686">
        <f>SUMIF(BXI49:BXI61,"-",BXJ49:BXJ61)</f>
        <v>0</v>
      </c>
      <c r="BXG44" s="685">
        <f>COUNTIF(BXK49:BXK61,"-")</f>
        <v>0</v>
      </c>
      <c r="BXH44" s="686">
        <f>SUMIF(BXK49:BXK61,"-",BXL49:BXL61)</f>
        <v>0</v>
      </c>
      <c r="BXI44" s="685">
        <f>COUNTIF(BXM49:BXM61,"-")</f>
        <v>0</v>
      </c>
      <c r="BXJ44" s="686">
        <f>SUMIF(BXM49:BXM61,"-",BXN49:BXN61)</f>
        <v>0</v>
      </c>
      <c r="BXK44" s="685">
        <f>COUNTIF(BXO49:BXO61,"-")</f>
        <v>0</v>
      </c>
      <c r="BXL44" s="686">
        <f>SUMIF(BXO49:BXO61,"-",BXP49:BXP61)</f>
        <v>0</v>
      </c>
      <c r="BXM44" s="685">
        <f>COUNTIF(BXQ49:BXQ61,"-")</f>
        <v>0</v>
      </c>
      <c r="BXN44" s="686">
        <f>SUMIF(BXQ49:BXQ61,"-",BXR49:BXR61)</f>
        <v>0</v>
      </c>
      <c r="BXO44" s="685">
        <f>COUNTIF(BXS49:BXS61,"-")</f>
        <v>0</v>
      </c>
      <c r="BXP44" s="686">
        <f>SUMIF(BXS49:BXS61,"-",BXT49:BXT61)</f>
        <v>0</v>
      </c>
      <c r="BXQ44" s="685">
        <f>COUNTIF(BXU49:BXU61,"-")</f>
        <v>0</v>
      </c>
      <c r="BXR44" s="686">
        <f>SUMIF(BXU49:BXU61,"-",BXV49:BXV61)</f>
        <v>0</v>
      </c>
      <c r="BXS44" s="685">
        <f>COUNTIF(BXW49:BXW61,"-")</f>
        <v>0</v>
      </c>
      <c r="BXT44" s="686">
        <f>SUMIF(BXW49:BXW61,"-",BXX49:BXX61)</f>
        <v>0</v>
      </c>
      <c r="BXU44" s="685">
        <f>COUNTIF(BXY49:BXY61,"-")</f>
        <v>0</v>
      </c>
      <c r="BXV44" s="686">
        <f>SUMIF(BXY49:BXY61,"-",BXZ49:BXZ61)</f>
        <v>0</v>
      </c>
      <c r="BXW44" s="685">
        <f>COUNTIF(BYA49:BYA61,"-")</f>
        <v>0</v>
      </c>
      <c r="BXX44" s="686">
        <f>SUMIF(BYA49:BYA61,"-",BYB49:BYB61)</f>
        <v>0</v>
      </c>
      <c r="BXY44" s="685">
        <f>COUNTIF(BYC49:BYC61,"-")</f>
        <v>0</v>
      </c>
      <c r="BXZ44" s="686">
        <f>SUMIF(BYC49:BYC61,"-",BYD49:BYD61)</f>
        <v>0</v>
      </c>
      <c r="BYA44" s="685">
        <f>COUNTIF(BYE49:BYE61,"-")</f>
        <v>0</v>
      </c>
      <c r="BYB44" s="686">
        <f>SUMIF(BYE49:BYE61,"-",BYF49:BYF61)</f>
        <v>0</v>
      </c>
      <c r="BYC44" s="685">
        <f>COUNTIF(BYG49:BYG61,"-")</f>
        <v>0</v>
      </c>
      <c r="BYD44" s="686">
        <f>SUMIF(BYG49:BYG61,"-",BYH49:BYH61)</f>
        <v>0</v>
      </c>
      <c r="BYE44" s="685">
        <f>COUNTIF(BYI49:BYI61,"-")</f>
        <v>0</v>
      </c>
      <c r="BYF44" s="686">
        <f>SUMIF(BYI49:BYI61,"-",BYJ49:BYJ61)</f>
        <v>0</v>
      </c>
      <c r="BYG44" s="685">
        <f>COUNTIF(BYK49:BYK61,"-")</f>
        <v>0</v>
      </c>
      <c r="BYH44" s="686">
        <f>SUMIF(BYK49:BYK61,"-",BYL49:BYL61)</f>
        <v>0</v>
      </c>
      <c r="BYI44" s="685">
        <f>COUNTIF(BYM49:BYM61,"-")</f>
        <v>0</v>
      </c>
      <c r="BYJ44" s="686">
        <f>SUMIF(BYM49:BYM61,"-",BYN49:BYN61)</f>
        <v>0</v>
      </c>
      <c r="BYK44" s="685">
        <f>COUNTIF(BYO49:BYO61,"-")</f>
        <v>0</v>
      </c>
      <c r="BYL44" s="686">
        <f>SUMIF(BYO49:BYO61,"-",BYP49:BYP61)</f>
        <v>0</v>
      </c>
      <c r="BYM44" s="685">
        <f>COUNTIF(BYQ49:BYQ61,"-")</f>
        <v>0</v>
      </c>
      <c r="BYN44" s="686">
        <f>SUMIF(BYQ49:BYQ61,"-",BYR49:BYR61)</f>
        <v>0</v>
      </c>
      <c r="BYO44" s="685">
        <f>COUNTIF(BYS49:BYS61,"-")</f>
        <v>0</v>
      </c>
      <c r="BYP44" s="686">
        <f>SUMIF(BYS49:BYS61,"-",BYT49:BYT61)</f>
        <v>0</v>
      </c>
      <c r="BYQ44" s="685">
        <f>COUNTIF(BYU49:BYU61,"-")</f>
        <v>0</v>
      </c>
      <c r="BYR44" s="686">
        <f>SUMIF(BYU49:BYU61,"-",BYV49:BYV61)</f>
        <v>0</v>
      </c>
      <c r="BYS44" s="685">
        <f>COUNTIF(BYW49:BYW61,"-")</f>
        <v>0</v>
      </c>
      <c r="BYT44" s="686">
        <f>SUMIF(BYW49:BYW61,"-",BYX49:BYX61)</f>
        <v>0</v>
      </c>
      <c r="BYU44" s="685">
        <f>COUNTIF(BYY49:BYY61,"-")</f>
        <v>0</v>
      </c>
      <c r="BYV44" s="686">
        <f>SUMIF(BYY49:BYY61,"-",BYZ49:BYZ61)</f>
        <v>0</v>
      </c>
      <c r="BYW44" s="685">
        <f>COUNTIF(BZA49:BZA61,"-")</f>
        <v>0</v>
      </c>
      <c r="BYX44" s="686">
        <f>SUMIF(BZA49:BZA61,"-",BZB49:BZB61)</f>
        <v>0</v>
      </c>
      <c r="BYY44" s="685">
        <f>COUNTIF(BZC49:BZC61,"-")</f>
        <v>0</v>
      </c>
      <c r="BYZ44" s="686">
        <f>SUMIF(BZC49:BZC61,"-",BZD49:BZD61)</f>
        <v>0</v>
      </c>
      <c r="BZA44" s="685">
        <f>COUNTIF(BZE49:BZE61,"-")</f>
        <v>0</v>
      </c>
      <c r="BZB44" s="686">
        <f>SUMIF(BZE49:BZE61,"-",BZF49:BZF61)</f>
        <v>0</v>
      </c>
      <c r="BZC44" s="685">
        <f>COUNTIF(BZG49:BZG61,"-")</f>
        <v>0</v>
      </c>
      <c r="BZD44" s="686">
        <f>SUMIF(BZG49:BZG61,"-",BZH49:BZH61)</f>
        <v>0</v>
      </c>
      <c r="BZE44" s="685">
        <f>COUNTIF(BZI49:BZI61,"-")</f>
        <v>0</v>
      </c>
      <c r="BZF44" s="686">
        <f>SUMIF(BZI49:BZI61,"-",BZJ49:BZJ61)</f>
        <v>0</v>
      </c>
      <c r="BZG44" s="685">
        <f>COUNTIF(BZK49:BZK61,"-")</f>
        <v>0</v>
      </c>
      <c r="BZH44" s="686">
        <f>SUMIF(BZK49:BZK61,"-",BZL49:BZL61)</f>
        <v>0</v>
      </c>
      <c r="BZI44" s="685">
        <f>COUNTIF(BZM49:BZM61,"-")</f>
        <v>0</v>
      </c>
      <c r="BZJ44" s="686">
        <f>SUMIF(BZM49:BZM61,"-",BZN49:BZN61)</f>
        <v>0</v>
      </c>
      <c r="BZK44" s="685">
        <f>COUNTIF(BZO49:BZO61,"-")</f>
        <v>0</v>
      </c>
      <c r="BZL44" s="686">
        <f>SUMIF(BZO49:BZO61,"-",BZP49:BZP61)</f>
        <v>0</v>
      </c>
      <c r="BZM44" s="685">
        <f>COUNTIF(BZQ49:BZQ61,"-")</f>
        <v>0</v>
      </c>
      <c r="BZN44" s="686">
        <f>SUMIF(BZQ49:BZQ61,"-",BZR49:BZR61)</f>
        <v>0</v>
      </c>
      <c r="BZO44" s="685">
        <f>COUNTIF(BZS49:BZS61,"-")</f>
        <v>0</v>
      </c>
      <c r="BZP44" s="686">
        <f>SUMIF(BZS49:BZS61,"-",BZT49:BZT61)</f>
        <v>0</v>
      </c>
      <c r="BZQ44" s="685">
        <f>COUNTIF(BZU49:BZU61,"-")</f>
        <v>0</v>
      </c>
      <c r="BZR44" s="686">
        <f>SUMIF(BZU49:BZU61,"-",BZV49:BZV61)</f>
        <v>0</v>
      </c>
      <c r="BZS44" s="685">
        <f>COUNTIF(BZW49:BZW61,"-")</f>
        <v>0</v>
      </c>
      <c r="BZT44" s="686">
        <f>SUMIF(BZW49:BZW61,"-",BZX49:BZX61)</f>
        <v>0</v>
      </c>
      <c r="BZU44" s="685">
        <f>COUNTIF(BZY49:BZY61,"-")</f>
        <v>0</v>
      </c>
      <c r="BZV44" s="686">
        <f>SUMIF(BZY49:BZY61,"-",BZZ49:BZZ61)</f>
        <v>0</v>
      </c>
      <c r="BZW44" s="685">
        <f>COUNTIF(CAA49:CAA61,"-")</f>
        <v>0</v>
      </c>
      <c r="BZX44" s="686">
        <f>SUMIF(CAA49:CAA61,"-",CAB49:CAB61)</f>
        <v>0</v>
      </c>
      <c r="BZY44" s="685">
        <f>COUNTIF(CAC49:CAC61,"-")</f>
        <v>0</v>
      </c>
      <c r="BZZ44" s="686">
        <f>SUMIF(CAC49:CAC61,"-",CAD49:CAD61)</f>
        <v>0</v>
      </c>
      <c r="CAA44" s="685">
        <f>COUNTIF(CAE49:CAE61,"-")</f>
        <v>0</v>
      </c>
      <c r="CAB44" s="686">
        <f>SUMIF(CAE49:CAE61,"-",CAF49:CAF61)</f>
        <v>0</v>
      </c>
      <c r="CAC44" s="685">
        <f>COUNTIF(CAG49:CAG61,"-")</f>
        <v>0</v>
      </c>
      <c r="CAD44" s="686">
        <f>SUMIF(CAG49:CAG61,"-",CAH49:CAH61)</f>
        <v>0</v>
      </c>
      <c r="CAE44" s="685">
        <f>COUNTIF(CAI49:CAI61,"-")</f>
        <v>0</v>
      </c>
      <c r="CAF44" s="686">
        <f>SUMIF(CAI49:CAI61,"-",CAJ49:CAJ61)</f>
        <v>0</v>
      </c>
      <c r="CAG44" s="685">
        <f>COUNTIF(CAK49:CAK61,"-")</f>
        <v>0</v>
      </c>
      <c r="CAH44" s="686">
        <f>SUMIF(CAK49:CAK61,"-",CAL49:CAL61)</f>
        <v>0</v>
      </c>
      <c r="CAI44" s="685">
        <f>COUNTIF(CAM49:CAM61,"-")</f>
        <v>0</v>
      </c>
      <c r="CAJ44" s="686">
        <f>SUMIF(CAM49:CAM61,"-",CAN49:CAN61)</f>
        <v>0</v>
      </c>
      <c r="CAK44" s="685">
        <f>COUNTIF(CAO49:CAO61,"-")</f>
        <v>0</v>
      </c>
      <c r="CAL44" s="686">
        <f>SUMIF(CAO49:CAO61,"-",CAP49:CAP61)</f>
        <v>0</v>
      </c>
      <c r="CAM44" s="685">
        <f>COUNTIF(CAQ49:CAQ61,"-")</f>
        <v>0</v>
      </c>
      <c r="CAN44" s="686">
        <f>SUMIF(CAQ49:CAQ61,"-",CAR49:CAR61)</f>
        <v>0</v>
      </c>
      <c r="CAO44" s="685">
        <f>COUNTIF(CAS49:CAS61,"-")</f>
        <v>0</v>
      </c>
      <c r="CAP44" s="686">
        <f>SUMIF(CAS49:CAS61,"-",CAT49:CAT61)</f>
        <v>0</v>
      </c>
      <c r="CAQ44" s="685">
        <f>COUNTIF(CAU49:CAU61,"-")</f>
        <v>0</v>
      </c>
      <c r="CAR44" s="686">
        <f>SUMIF(CAU49:CAU61,"-",CAV49:CAV61)</f>
        <v>0</v>
      </c>
      <c r="CAS44" s="685">
        <f>COUNTIF(CAW49:CAW61,"-")</f>
        <v>0</v>
      </c>
      <c r="CAT44" s="686">
        <f>SUMIF(CAW49:CAW61,"-",CAX49:CAX61)</f>
        <v>0</v>
      </c>
      <c r="CAU44" s="685">
        <f>COUNTIF(CAY49:CAY61,"-")</f>
        <v>0</v>
      </c>
      <c r="CAV44" s="686">
        <f>SUMIF(CAY49:CAY61,"-",CAZ49:CAZ61)</f>
        <v>0</v>
      </c>
      <c r="CAW44" s="685">
        <f>COUNTIF(CBA49:CBA61,"-")</f>
        <v>0</v>
      </c>
      <c r="CAX44" s="686">
        <f>SUMIF(CBA49:CBA61,"-",CBB49:CBB61)</f>
        <v>0</v>
      </c>
      <c r="CAY44" s="685">
        <f>COUNTIF(CBC49:CBC61,"-")</f>
        <v>0</v>
      </c>
      <c r="CAZ44" s="686">
        <f>SUMIF(CBC49:CBC61,"-",CBD49:CBD61)</f>
        <v>0</v>
      </c>
      <c r="CBA44" s="685">
        <f>COUNTIF(CBE49:CBE61,"-")</f>
        <v>0</v>
      </c>
      <c r="CBB44" s="686">
        <f>SUMIF(CBE49:CBE61,"-",CBF49:CBF61)</f>
        <v>0</v>
      </c>
      <c r="CBC44" s="685">
        <f>COUNTIF(CBG49:CBG61,"-")</f>
        <v>0</v>
      </c>
      <c r="CBD44" s="686">
        <f>SUMIF(CBG49:CBG61,"-",CBH49:CBH61)</f>
        <v>0</v>
      </c>
      <c r="CBE44" s="685">
        <f>COUNTIF(CBI49:CBI61,"-")</f>
        <v>0</v>
      </c>
      <c r="CBF44" s="686">
        <f>SUMIF(CBI49:CBI61,"-",CBJ49:CBJ61)</f>
        <v>0</v>
      </c>
      <c r="CBG44" s="685">
        <f>COUNTIF(CBK49:CBK61,"-")</f>
        <v>0</v>
      </c>
      <c r="CBH44" s="686">
        <f>SUMIF(CBK49:CBK61,"-",CBL49:CBL61)</f>
        <v>0</v>
      </c>
      <c r="CBI44" s="685">
        <f>COUNTIF(CBM49:CBM61,"-")</f>
        <v>0</v>
      </c>
      <c r="CBJ44" s="686">
        <f>SUMIF(CBM49:CBM61,"-",CBN49:CBN61)</f>
        <v>0</v>
      </c>
      <c r="CBK44" s="685">
        <f>COUNTIF(CBO49:CBO61,"-")</f>
        <v>0</v>
      </c>
      <c r="CBL44" s="686">
        <f>SUMIF(CBO49:CBO61,"-",CBP49:CBP61)</f>
        <v>0</v>
      </c>
      <c r="CBM44" s="685">
        <f>COUNTIF(CBQ49:CBQ61,"-")</f>
        <v>0</v>
      </c>
      <c r="CBN44" s="686">
        <f>SUMIF(CBQ49:CBQ61,"-",CBR49:CBR61)</f>
        <v>0</v>
      </c>
      <c r="CBO44" s="685">
        <f>COUNTIF(CBS49:CBS61,"-")</f>
        <v>0</v>
      </c>
      <c r="CBP44" s="686">
        <f>SUMIF(CBS49:CBS61,"-",CBT49:CBT61)</f>
        <v>0</v>
      </c>
      <c r="CBQ44" s="685">
        <f>COUNTIF(CBU49:CBU61,"-")</f>
        <v>0</v>
      </c>
      <c r="CBR44" s="686">
        <f>SUMIF(CBU49:CBU61,"-",CBV49:CBV61)</f>
        <v>0</v>
      </c>
      <c r="CBS44" s="685">
        <f>COUNTIF(CBW49:CBW61,"-")</f>
        <v>0</v>
      </c>
      <c r="CBT44" s="686">
        <f>SUMIF(CBW49:CBW61,"-",CBX49:CBX61)</f>
        <v>0</v>
      </c>
      <c r="CBU44" s="685">
        <f>COUNTIF(CBY49:CBY61,"-")</f>
        <v>0</v>
      </c>
      <c r="CBV44" s="686">
        <f>SUMIF(CBY49:CBY61,"-",CBZ49:CBZ61)</f>
        <v>0</v>
      </c>
      <c r="CBW44" s="685">
        <f>COUNTIF(CCA49:CCA61,"-")</f>
        <v>0</v>
      </c>
      <c r="CBX44" s="686">
        <f>SUMIF(CCA49:CCA61,"-",CCB49:CCB61)</f>
        <v>0</v>
      </c>
      <c r="CBY44" s="685">
        <f>COUNTIF(CCC49:CCC61,"-")</f>
        <v>0</v>
      </c>
      <c r="CBZ44" s="686">
        <f>SUMIF(CCC49:CCC61,"-",CCD49:CCD61)</f>
        <v>0</v>
      </c>
      <c r="CCA44" s="685">
        <f>COUNTIF(CCE49:CCE61,"-")</f>
        <v>0</v>
      </c>
      <c r="CCB44" s="686">
        <f>SUMIF(CCE49:CCE61,"-",CCF49:CCF61)</f>
        <v>0</v>
      </c>
      <c r="CCC44" s="685">
        <f>COUNTIF(CCG49:CCG61,"-")</f>
        <v>0</v>
      </c>
      <c r="CCD44" s="686">
        <f>SUMIF(CCG49:CCG61,"-",CCH49:CCH61)</f>
        <v>0</v>
      </c>
      <c r="CCE44" s="685">
        <f>COUNTIF(CCI49:CCI61,"-")</f>
        <v>0</v>
      </c>
      <c r="CCF44" s="686">
        <f>SUMIF(CCI49:CCI61,"-",CCJ49:CCJ61)</f>
        <v>0</v>
      </c>
      <c r="CCG44" s="685">
        <f>COUNTIF(CCK49:CCK61,"-")</f>
        <v>0</v>
      </c>
      <c r="CCH44" s="686">
        <f>SUMIF(CCK49:CCK61,"-",CCL49:CCL61)</f>
        <v>0</v>
      </c>
      <c r="CCI44" s="685">
        <f>COUNTIF(CCM49:CCM61,"-")</f>
        <v>0</v>
      </c>
      <c r="CCJ44" s="686">
        <f>SUMIF(CCM49:CCM61,"-",CCN49:CCN61)</f>
        <v>0</v>
      </c>
      <c r="CCK44" s="685">
        <f>COUNTIF(CCO49:CCO61,"-")</f>
        <v>0</v>
      </c>
      <c r="CCL44" s="686">
        <f>SUMIF(CCO49:CCO61,"-",CCP49:CCP61)</f>
        <v>0</v>
      </c>
      <c r="CCM44" s="685">
        <f>COUNTIF(CCQ49:CCQ61,"-")</f>
        <v>0</v>
      </c>
      <c r="CCN44" s="686">
        <f>SUMIF(CCQ49:CCQ61,"-",CCR49:CCR61)</f>
        <v>0</v>
      </c>
      <c r="CCO44" s="685">
        <f>COUNTIF(CCS49:CCS61,"-")</f>
        <v>0</v>
      </c>
      <c r="CCP44" s="686">
        <f>SUMIF(CCS49:CCS61,"-",CCT49:CCT61)</f>
        <v>0</v>
      </c>
      <c r="CCQ44" s="685">
        <f>COUNTIF(CCU49:CCU61,"-")</f>
        <v>0</v>
      </c>
      <c r="CCR44" s="686">
        <f>SUMIF(CCU49:CCU61,"-",CCV49:CCV61)</f>
        <v>0</v>
      </c>
      <c r="CCS44" s="685">
        <f>COUNTIF(CCW49:CCW61,"-")</f>
        <v>0</v>
      </c>
      <c r="CCT44" s="686">
        <f>SUMIF(CCW49:CCW61,"-",CCX49:CCX61)</f>
        <v>0</v>
      </c>
      <c r="CCU44" s="685">
        <f>COUNTIF(CCY49:CCY61,"-")</f>
        <v>0</v>
      </c>
      <c r="CCV44" s="686">
        <f>SUMIF(CCY49:CCY61,"-",CCZ49:CCZ61)</f>
        <v>0</v>
      </c>
      <c r="CCW44" s="685">
        <f>COUNTIF(CDA49:CDA61,"-")</f>
        <v>0</v>
      </c>
      <c r="CCX44" s="686">
        <f>SUMIF(CDA49:CDA61,"-",CDB49:CDB61)</f>
        <v>0</v>
      </c>
      <c r="CCY44" s="685">
        <f>COUNTIF(CDC49:CDC61,"-")</f>
        <v>0</v>
      </c>
      <c r="CCZ44" s="686">
        <f>SUMIF(CDC49:CDC61,"-",CDD49:CDD61)</f>
        <v>0</v>
      </c>
      <c r="CDA44" s="685">
        <f>COUNTIF(CDE49:CDE61,"-")</f>
        <v>0</v>
      </c>
      <c r="CDB44" s="686">
        <f>SUMIF(CDE49:CDE61,"-",CDF49:CDF61)</f>
        <v>0</v>
      </c>
      <c r="CDC44" s="685">
        <f>COUNTIF(CDG49:CDG61,"-")</f>
        <v>0</v>
      </c>
      <c r="CDD44" s="686">
        <f>SUMIF(CDG49:CDG61,"-",CDH49:CDH61)</f>
        <v>0</v>
      </c>
      <c r="CDE44" s="685">
        <f>COUNTIF(CDI49:CDI61,"-")</f>
        <v>0</v>
      </c>
      <c r="CDF44" s="686">
        <f>SUMIF(CDI49:CDI61,"-",CDJ49:CDJ61)</f>
        <v>0</v>
      </c>
      <c r="CDG44" s="685">
        <f>COUNTIF(CDK49:CDK61,"-")</f>
        <v>0</v>
      </c>
      <c r="CDH44" s="686">
        <f>SUMIF(CDK49:CDK61,"-",CDL49:CDL61)</f>
        <v>0</v>
      </c>
      <c r="CDI44" s="685">
        <f>COUNTIF(CDM49:CDM61,"-")</f>
        <v>0</v>
      </c>
      <c r="CDJ44" s="686">
        <f>SUMIF(CDM49:CDM61,"-",CDN49:CDN61)</f>
        <v>0</v>
      </c>
      <c r="CDK44" s="685">
        <f>COUNTIF(CDO49:CDO61,"-")</f>
        <v>0</v>
      </c>
      <c r="CDL44" s="686">
        <f>SUMIF(CDO49:CDO61,"-",CDP49:CDP61)</f>
        <v>0</v>
      </c>
      <c r="CDM44" s="685">
        <f>COUNTIF(CDQ49:CDQ61,"-")</f>
        <v>0</v>
      </c>
      <c r="CDN44" s="686">
        <f>SUMIF(CDQ49:CDQ61,"-",CDR49:CDR61)</f>
        <v>0</v>
      </c>
      <c r="CDO44" s="685">
        <f>COUNTIF(CDS49:CDS61,"-")</f>
        <v>0</v>
      </c>
      <c r="CDP44" s="686">
        <f>SUMIF(CDS49:CDS61,"-",CDT49:CDT61)</f>
        <v>0</v>
      </c>
      <c r="CDQ44" s="685">
        <f>COUNTIF(CDU49:CDU61,"-")</f>
        <v>0</v>
      </c>
      <c r="CDR44" s="686">
        <f>SUMIF(CDU49:CDU61,"-",CDV49:CDV61)</f>
        <v>0</v>
      </c>
      <c r="CDS44" s="685">
        <f>COUNTIF(CDW49:CDW61,"-")</f>
        <v>0</v>
      </c>
      <c r="CDT44" s="686">
        <f>SUMIF(CDW49:CDW61,"-",CDX49:CDX61)</f>
        <v>0</v>
      </c>
      <c r="CDU44" s="685">
        <f>COUNTIF(CDY49:CDY61,"-")</f>
        <v>0</v>
      </c>
      <c r="CDV44" s="686">
        <f>SUMIF(CDY49:CDY61,"-",CDZ49:CDZ61)</f>
        <v>0</v>
      </c>
      <c r="CDW44" s="685">
        <f>COUNTIF(CEA49:CEA61,"-")</f>
        <v>0</v>
      </c>
      <c r="CDX44" s="686">
        <f>SUMIF(CEA49:CEA61,"-",CEB49:CEB61)</f>
        <v>0</v>
      </c>
      <c r="CDY44" s="685">
        <f>COUNTIF(CEC49:CEC61,"-")</f>
        <v>0</v>
      </c>
      <c r="CDZ44" s="686">
        <f>SUMIF(CEC49:CEC61,"-",CED49:CED61)</f>
        <v>0</v>
      </c>
      <c r="CEA44" s="685">
        <f>COUNTIF(CEE49:CEE61,"-")</f>
        <v>0</v>
      </c>
      <c r="CEB44" s="686">
        <f>SUMIF(CEE49:CEE61,"-",CEF49:CEF61)</f>
        <v>0</v>
      </c>
      <c r="CEC44" s="685">
        <f>COUNTIF(CEG49:CEG61,"-")</f>
        <v>0</v>
      </c>
      <c r="CED44" s="686">
        <f>SUMIF(CEG49:CEG61,"-",CEH49:CEH61)</f>
        <v>0</v>
      </c>
      <c r="CEE44" s="685">
        <f>COUNTIF(CEI49:CEI61,"-")</f>
        <v>0</v>
      </c>
      <c r="CEF44" s="686">
        <f>SUMIF(CEI49:CEI61,"-",CEJ49:CEJ61)</f>
        <v>0</v>
      </c>
      <c r="CEG44" s="685">
        <f>COUNTIF(CEK49:CEK61,"-")</f>
        <v>0</v>
      </c>
      <c r="CEH44" s="686">
        <f>SUMIF(CEK49:CEK61,"-",CEL49:CEL61)</f>
        <v>0</v>
      </c>
      <c r="CEI44" s="685">
        <f>COUNTIF(CEM49:CEM61,"-")</f>
        <v>0</v>
      </c>
      <c r="CEJ44" s="686">
        <f>SUMIF(CEM49:CEM61,"-",CEN49:CEN61)</f>
        <v>0</v>
      </c>
      <c r="CEK44" s="685">
        <f>COUNTIF(CEO49:CEO61,"-")</f>
        <v>0</v>
      </c>
      <c r="CEL44" s="686">
        <f>SUMIF(CEO49:CEO61,"-",CEP49:CEP61)</f>
        <v>0</v>
      </c>
      <c r="CEM44" s="685">
        <f>COUNTIF(CEQ49:CEQ61,"-")</f>
        <v>0</v>
      </c>
      <c r="CEN44" s="686">
        <f>SUMIF(CEQ49:CEQ61,"-",CER49:CER61)</f>
        <v>0</v>
      </c>
      <c r="CEO44" s="685">
        <f>COUNTIF(CES49:CES61,"-")</f>
        <v>0</v>
      </c>
      <c r="CEP44" s="686">
        <f>SUMIF(CES49:CES61,"-",CET49:CET61)</f>
        <v>0</v>
      </c>
      <c r="CEQ44" s="685">
        <f>COUNTIF(CEU49:CEU61,"-")</f>
        <v>0</v>
      </c>
      <c r="CER44" s="686">
        <f>SUMIF(CEU49:CEU61,"-",CEV49:CEV61)</f>
        <v>0</v>
      </c>
      <c r="CES44" s="685">
        <f>COUNTIF(CEW49:CEW61,"-")</f>
        <v>0</v>
      </c>
      <c r="CET44" s="686">
        <f>SUMIF(CEW49:CEW61,"-",CEX49:CEX61)</f>
        <v>0</v>
      </c>
      <c r="CEU44" s="685">
        <f>COUNTIF(CEY49:CEY61,"-")</f>
        <v>0</v>
      </c>
      <c r="CEV44" s="686">
        <f>SUMIF(CEY49:CEY61,"-",CEZ49:CEZ61)</f>
        <v>0</v>
      </c>
      <c r="CEW44" s="685">
        <f>COUNTIF(CFA49:CFA61,"-")</f>
        <v>0</v>
      </c>
      <c r="CEX44" s="686">
        <f>SUMIF(CFA49:CFA61,"-",CFB49:CFB61)</f>
        <v>0</v>
      </c>
      <c r="CEY44" s="685">
        <f>COUNTIF(CFC49:CFC61,"-")</f>
        <v>0</v>
      </c>
      <c r="CEZ44" s="686">
        <f>SUMIF(CFC49:CFC61,"-",CFD49:CFD61)</f>
        <v>0</v>
      </c>
      <c r="CFA44" s="685">
        <f>COUNTIF(CFE49:CFE61,"-")</f>
        <v>0</v>
      </c>
      <c r="CFB44" s="686">
        <f>SUMIF(CFE49:CFE61,"-",CFF49:CFF61)</f>
        <v>0</v>
      </c>
      <c r="CFC44" s="685">
        <f>COUNTIF(CFG49:CFG61,"-")</f>
        <v>0</v>
      </c>
      <c r="CFD44" s="686">
        <f>SUMIF(CFG49:CFG61,"-",CFH49:CFH61)</f>
        <v>0</v>
      </c>
      <c r="CFE44" s="685">
        <f>COUNTIF(CFI49:CFI61,"-")</f>
        <v>0</v>
      </c>
      <c r="CFF44" s="686">
        <f>SUMIF(CFI49:CFI61,"-",CFJ49:CFJ61)</f>
        <v>0</v>
      </c>
      <c r="CFG44" s="685">
        <f>COUNTIF(CFK49:CFK61,"-")</f>
        <v>0</v>
      </c>
      <c r="CFH44" s="686">
        <f>SUMIF(CFK49:CFK61,"-",CFL49:CFL61)</f>
        <v>0</v>
      </c>
      <c r="CFI44" s="685">
        <f>COUNTIF(CFM49:CFM61,"-")</f>
        <v>0</v>
      </c>
      <c r="CFJ44" s="686">
        <f>SUMIF(CFM49:CFM61,"-",CFN49:CFN61)</f>
        <v>0</v>
      </c>
      <c r="CFK44" s="685">
        <f>COUNTIF(CFO49:CFO61,"-")</f>
        <v>0</v>
      </c>
      <c r="CFL44" s="686">
        <f>SUMIF(CFO49:CFO61,"-",CFP49:CFP61)</f>
        <v>0</v>
      </c>
      <c r="CFM44" s="685">
        <f>COUNTIF(CFQ49:CFQ61,"-")</f>
        <v>0</v>
      </c>
      <c r="CFN44" s="686">
        <f>SUMIF(CFQ49:CFQ61,"-",CFR49:CFR61)</f>
        <v>0</v>
      </c>
      <c r="CFO44" s="685">
        <f>COUNTIF(CFS49:CFS61,"-")</f>
        <v>0</v>
      </c>
      <c r="CFP44" s="686">
        <f>SUMIF(CFS49:CFS61,"-",CFT49:CFT61)</f>
        <v>0</v>
      </c>
      <c r="CFQ44" s="685">
        <f>COUNTIF(CFU49:CFU61,"-")</f>
        <v>0</v>
      </c>
      <c r="CFR44" s="686">
        <f>SUMIF(CFU49:CFU61,"-",CFV49:CFV61)</f>
        <v>0</v>
      </c>
      <c r="CFS44" s="685">
        <f>COUNTIF(CFW49:CFW61,"-")</f>
        <v>0</v>
      </c>
      <c r="CFT44" s="686">
        <f>SUMIF(CFW49:CFW61,"-",CFX49:CFX61)</f>
        <v>0</v>
      </c>
      <c r="CFU44" s="685">
        <f>COUNTIF(CFY49:CFY61,"-")</f>
        <v>0</v>
      </c>
      <c r="CFV44" s="686">
        <f>SUMIF(CFY49:CFY61,"-",CFZ49:CFZ61)</f>
        <v>0</v>
      </c>
      <c r="CFW44" s="685">
        <f>COUNTIF(CGA49:CGA61,"-")</f>
        <v>0</v>
      </c>
      <c r="CFX44" s="686">
        <f>SUMIF(CGA49:CGA61,"-",CGB49:CGB61)</f>
        <v>0</v>
      </c>
      <c r="CFY44" s="685">
        <f>COUNTIF(CGC49:CGC61,"-")</f>
        <v>0</v>
      </c>
      <c r="CFZ44" s="686">
        <f>SUMIF(CGC49:CGC61,"-",CGD49:CGD61)</f>
        <v>0</v>
      </c>
      <c r="CGA44" s="685">
        <f>COUNTIF(CGE49:CGE61,"-")</f>
        <v>0</v>
      </c>
      <c r="CGB44" s="686">
        <f>SUMIF(CGE49:CGE61,"-",CGF49:CGF61)</f>
        <v>0</v>
      </c>
      <c r="CGC44" s="685">
        <f>COUNTIF(CGG49:CGG61,"-")</f>
        <v>0</v>
      </c>
      <c r="CGD44" s="686">
        <f>SUMIF(CGG49:CGG61,"-",CGH49:CGH61)</f>
        <v>0</v>
      </c>
      <c r="CGE44" s="685">
        <f>COUNTIF(CGI49:CGI61,"-")</f>
        <v>0</v>
      </c>
      <c r="CGF44" s="686">
        <f>SUMIF(CGI49:CGI61,"-",CGJ49:CGJ61)</f>
        <v>0</v>
      </c>
      <c r="CGG44" s="685">
        <f>COUNTIF(CGK49:CGK61,"-")</f>
        <v>0</v>
      </c>
      <c r="CGH44" s="686">
        <f>SUMIF(CGK49:CGK61,"-",CGL49:CGL61)</f>
        <v>0</v>
      </c>
      <c r="CGI44" s="685">
        <f>COUNTIF(CGM49:CGM61,"-")</f>
        <v>0</v>
      </c>
      <c r="CGJ44" s="686">
        <f>SUMIF(CGM49:CGM61,"-",CGN49:CGN61)</f>
        <v>0</v>
      </c>
      <c r="CGK44" s="685">
        <f>COUNTIF(CGO49:CGO61,"-")</f>
        <v>0</v>
      </c>
      <c r="CGL44" s="686">
        <f>SUMIF(CGO49:CGO61,"-",CGP49:CGP61)</f>
        <v>0</v>
      </c>
      <c r="CGM44" s="685">
        <f>COUNTIF(CGQ49:CGQ61,"-")</f>
        <v>0</v>
      </c>
      <c r="CGN44" s="686">
        <f>SUMIF(CGQ49:CGQ61,"-",CGR49:CGR61)</f>
        <v>0</v>
      </c>
      <c r="CGO44" s="685">
        <f>COUNTIF(CGS49:CGS61,"-")</f>
        <v>0</v>
      </c>
      <c r="CGP44" s="686">
        <f>SUMIF(CGS49:CGS61,"-",CGT49:CGT61)</f>
        <v>0</v>
      </c>
      <c r="CGQ44" s="685">
        <f>COUNTIF(CGU49:CGU61,"-")</f>
        <v>0</v>
      </c>
      <c r="CGR44" s="686">
        <f>SUMIF(CGU49:CGU61,"-",CGV49:CGV61)</f>
        <v>0</v>
      </c>
      <c r="CGS44" s="685">
        <f>COUNTIF(CGW49:CGW61,"-")</f>
        <v>0</v>
      </c>
      <c r="CGT44" s="686">
        <f>SUMIF(CGW49:CGW61,"-",CGX49:CGX61)</f>
        <v>0</v>
      </c>
      <c r="CGU44" s="685">
        <f>COUNTIF(CGY49:CGY61,"-")</f>
        <v>0</v>
      </c>
      <c r="CGV44" s="686">
        <f>SUMIF(CGY49:CGY61,"-",CGZ49:CGZ61)</f>
        <v>0</v>
      </c>
      <c r="CGW44" s="685">
        <f>COUNTIF(CHA49:CHA61,"-")</f>
        <v>0</v>
      </c>
      <c r="CGX44" s="686">
        <f>SUMIF(CHA49:CHA61,"-",CHB49:CHB61)</f>
        <v>0</v>
      </c>
      <c r="CGY44" s="685">
        <f>COUNTIF(CHC49:CHC61,"-")</f>
        <v>0</v>
      </c>
      <c r="CGZ44" s="686">
        <f>SUMIF(CHC49:CHC61,"-",CHD49:CHD61)</f>
        <v>0</v>
      </c>
      <c r="CHA44" s="685">
        <f>COUNTIF(CHE49:CHE61,"-")</f>
        <v>0</v>
      </c>
      <c r="CHB44" s="686">
        <f>SUMIF(CHE49:CHE61,"-",CHF49:CHF61)</f>
        <v>0</v>
      </c>
      <c r="CHC44" s="685">
        <f>COUNTIF(CHG49:CHG61,"-")</f>
        <v>0</v>
      </c>
      <c r="CHD44" s="686">
        <f>SUMIF(CHG49:CHG61,"-",CHH49:CHH61)</f>
        <v>0</v>
      </c>
      <c r="CHE44" s="685">
        <f>COUNTIF(CHI49:CHI61,"-")</f>
        <v>0</v>
      </c>
      <c r="CHF44" s="686">
        <f>SUMIF(CHI49:CHI61,"-",CHJ49:CHJ61)</f>
        <v>0</v>
      </c>
      <c r="CHG44" s="685">
        <f>COUNTIF(CHK49:CHK61,"-")</f>
        <v>0</v>
      </c>
      <c r="CHH44" s="686">
        <f>SUMIF(CHK49:CHK61,"-",CHL49:CHL61)</f>
        <v>0</v>
      </c>
      <c r="CHI44" s="685">
        <f>COUNTIF(CHM49:CHM61,"-")</f>
        <v>0</v>
      </c>
      <c r="CHJ44" s="686">
        <f>SUMIF(CHM49:CHM61,"-",CHN49:CHN61)</f>
        <v>0</v>
      </c>
      <c r="CHK44" s="685">
        <f>COUNTIF(CHO49:CHO61,"-")</f>
        <v>0</v>
      </c>
      <c r="CHL44" s="686">
        <f>SUMIF(CHO49:CHO61,"-",CHP49:CHP61)</f>
        <v>0</v>
      </c>
      <c r="CHM44" s="685">
        <f>COUNTIF(CHQ49:CHQ61,"-")</f>
        <v>0</v>
      </c>
      <c r="CHN44" s="686">
        <f>SUMIF(CHQ49:CHQ61,"-",CHR49:CHR61)</f>
        <v>0</v>
      </c>
      <c r="CHO44" s="685">
        <f>COUNTIF(CHS49:CHS61,"-")</f>
        <v>0</v>
      </c>
      <c r="CHP44" s="686">
        <f>SUMIF(CHS49:CHS61,"-",CHT49:CHT61)</f>
        <v>0</v>
      </c>
      <c r="CHQ44" s="685">
        <f>COUNTIF(CHU49:CHU61,"-")</f>
        <v>0</v>
      </c>
      <c r="CHR44" s="686">
        <f>SUMIF(CHU49:CHU61,"-",CHV49:CHV61)</f>
        <v>0</v>
      </c>
      <c r="CHS44" s="685">
        <f>COUNTIF(CHW49:CHW61,"-")</f>
        <v>0</v>
      </c>
      <c r="CHT44" s="686">
        <f>SUMIF(CHW49:CHW61,"-",CHX49:CHX61)</f>
        <v>0</v>
      </c>
      <c r="CHU44" s="685">
        <f>COUNTIF(CHY49:CHY61,"-")</f>
        <v>0</v>
      </c>
      <c r="CHV44" s="686">
        <f>SUMIF(CHY49:CHY61,"-",CHZ49:CHZ61)</f>
        <v>0</v>
      </c>
      <c r="CHW44" s="685">
        <f>COUNTIF(CIA49:CIA61,"-")</f>
        <v>0</v>
      </c>
      <c r="CHX44" s="686">
        <f>SUMIF(CIA49:CIA61,"-",CIB49:CIB61)</f>
        <v>0</v>
      </c>
      <c r="CHY44" s="685">
        <f>COUNTIF(CIC49:CIC61,"-")</f>
        <v>0</v>
      </c>
      <c r="CHZ44" s="686">
        <f>SUMIF(CIC49:CIC61,"-",CID49:CID61)</f>
        <v>0</v>
      </c>
      <c r="CIA44" s="685">
        <f>COUNTIF(CIE49:CIE61,"-")</f>
        <v>0</v>
      </c>
      <c r="CIB44" s="686">
        <f>SUMIF(CIE49:CIE61,"-",CIF49:CIF61)</f>
        <v>0</v>
      </c>
      <c r="CIC44" s="685">
        <f>COUNTIF(CIG49:CIG61,"-")</f>
        <v>0</v>
      </c>
      <c r="CID44" s="686">
        <f>SUMIF(CIG49:CIG61,"-",CIH49:CIH61)</f>
        <v>0</v>
      </c>
      <c r="CIE44" s="685">
        <f>COUNTIF(CII49:CII61,"-")</f>
        <v>0</v>
      </c>
      <c r="CIF44" s="686">
        <f>SUMIF(CII49:CII61,"-",CIJ49:CIJ61)</f>
        <v>0</v>
      </c>
      <c r="CIG44" s="685">
        <f>COUNTIF(CIK49:CIK61,"-")</f>
        <v>0</v>
      </c>
      <c r="CIH44" s="686">
        <f>SUMIF(CIK49:CIK61,"-",CIL49:CIL61)</f>
        <v>0</v>
      </c>
      <c r="CII44" s="685">
        <f>COUNTIF(CIM49:CIM61,"-")</f>
        <v>0</v>
      </c>
      <c r="CIJ44" s="686">
        <f>SUMIF(CIM49:CIM61,"-",CIN49:CIN61)</f>
        <v>0</v>
      </c>
      <c r="CIK44" s="685">
        <f>COUNTIF(CIO49:CIO61,"-")</f>
        <v>0</v>
      </c>
      <c r="CIL44" s="686">
        <f>SUMIF(CIO49:CIO61,"-",CIP49:CIP61)</f>
        <v>0</v>
      </c>
      <c r="CIM44" s="685">
        <f>COUNTIF(CIQ49:CIQ61,"-")</f>
        <v>0</v>
      </c>
      <c r="CIN44" s="686">
        <f>SUMIF(CIQ49:CIQ61,"-",CIR49:CIR61)</f>
        <v>0</v>
      </c>
      <c r="CIO44" s="685">
        <f>COUNTIF(CIS49:CIS61,"-")</f>
        <v>0</v>
      </c>
      <c r="CIP44" s="686">
        <f>SUMIF(CIS49:CIS61,"-",CIT49:CIT61)</f>
        <v>0</v>
      </c>
      <c r="CIQ44" s="685">
        <f>COUNTIF(CIU49:CIU61,"-")</f>
        <v>0</v>
      </c>
      <c r="CIR44" s="686">
        <f>SUMIF(CIU49:CIU61,"-",CIV49:CIV61)</f>
        <v>0</v>
      </c>
      <c r="CIS44" s="685">
        <f>COUNTIF(CIW49:CIW61,"-")</f>
        <v>0</v>
      </c>
      <c r="CIT44" s="686">
        <f>SUMIF(CIW49:CIW61,"-",CIX49:CIX61)</f>
        <v>0</v>
      </c>
      <c r="CIU44" s="685">
        <f>COUNTIF(CIY49:CIY61,"-")</f>
        <v>0</v>
      </c>
      <c r="CIV44" s="686">
        <f>SUMIF(CIY49:CIY61,"-",CIZ49:CIZ61)</f>
        <v>0</v>
      </c>
      <c r="CIW44" s="685">
        <f>COUNTIF(CJA49:CJA61,"-")</f>
        <v>0</v>
      </c>
      <c r="CIX44" s="686">
        <f>SUMIF(CJA49:CJA61,"-",CJB49:CJB61)</f>
        <v>0</v>
      </c>
      <c r="CIY44" s="685">
        <f>COUNTIF(CJC49:CJC61,"-")</f>
        <v>0</v>
      </c>
      <c r="CIZ44" s="686">
        <f>SUMIF(CJC49:CJC61,"-",CJD49:CJD61)</f>
        <v>0</v>
      </c>
      <c r="CJA44" s="685">
        <f>COUNTIF(CJE49:CJE61,"-")</f>
        <v>0</v>
      </c>
      <c r="CJB44" s="686">
        <f>SUMIF(CJE49:CJE61,"-",CJF49:CJF61)</f>
        <v>0</v>
      </c>
      <c r="CJC44" s="685">
        <f>COUNTIF(CJG49:CJG61,"-")</f>
        <v>0</v>
      </c>
      <c r="CJD44" s="686">
        <f>SUMIF(CJG49:CJG61,"-",CJH49:CJH61)</f>
        <v>0</v>
      </c>
      <c r="CJE44" s="685">
        <f>COUNTIF(CJI49:CJI61,"-")</f>
        <v>0</v>
      </c>
      <c r="CJF44" s="686">
        <f>SUMIF(CJI49:CJI61,"-",CJJ49:CJJ61)</f>
        <v>0</v>
      </c>
      <c r="CJG44" s="685">
        <f>COUNTIF(CJK49:CJK61,"-")</f>
        <v>0</v>
      </c>
      <c r="CJH44" s="686">
        <f>SUMIF(CJK49:CJK61,"-",CJL49:CJL61)</f>
        <v>0</v>
      </c>
      <c r="CJI44" s="685">
        <f>COUNTIF(CJM49:CJM61,"-")</f>
        <v>0</v>
      </c>
      <c r="CJJ44" s="686">
        <f>SUMIF(CJM49:CJM61,"-",CJN49:CJN61)</f>
        <v>0</v>
      </c>
      <c r="CJK44" s="685">
        <f>COUNTIF(CJO49:CJO61,"-")</f>
        <v>0</v>
      </c>
      <c r="CJL44" s="686">
        <f>SUMIF(CJO49:CJO61,"-",CJP49:CJP61)</f>
        <v>0</v>
      </c>
      <c r="CJM44" s="685">
        <f>COUNTIF(CJQ49:CJQ61,"-")</f>
        <v>0</v>
      </c>
      <c r="CJN44" s="686">
        <f>SUMIF(CJQ49:CJQ61,"-",CJR49:CJR61)</f>
        <v>0</v>
      </c>
      <c r="CJO44" s="685">
        <f>COUNTIF(CJS49:CJS61,"-")</f>
        <v>0</v>
      </c>
      <c r="CJP44" s="686">
        <f>SUMIF(CJS49:CJS61,"-",CJT49:CJT61)</f>
        <v>0</v>
      </c>
      <c r="CJQ44" s="685">
        <f>COUNTIF(CJU49:CJU61,"-")</f>
        <v>0</v>
      </c>
      <c r="CJR44" s="686">
        <f>SUMIF(CJU49:CJU61,"-",CJV49:CJV61)</f>
        <v>0</v>
      </c>
      <c r="CJS44" s="685">
        <f>COUNTIF(CJW49:CJW61,"-")</f>
        <v>0</v>
      </c>
      <c r="CJT44" s="686">
        <f>SUMIF(CJW49:CJW61,"-",CJX49:CJX61)</f>
        <v>0</v>
      </c>
      <c r="CJU44" s="685">
        <f>COUNTIF(CJY49:CJY61,"-")</f>
        <v>0</v>
      </c>
      <c r="CJV44" s="686">
        <f>SUMIF(CJY49:CJY61,"-",CJZ49:CJZ61)</f>
        <v>0</v>
      </c>
      <c r="CJW44" s="685">
        <f>COUNTIF(CKA49:CKA61,"-")</f>
        <v>0</v>
      </c>
      <c r="CJX44" s="686">
        <f>SUMIF(CKA49:CKA61,"-",CKB49:CKB61)</f>
        <v>0</v>
      </c>
      <c r="CJY44" s="685">
        <f>COUNTIF(CKC49:CKC61,"-")</f>
        <v>0</v>
      </c>
      <c r="CJZ44" s="686">
        <f>SUMIF(CKC49:CKC61,"-",CKD49:CKD61)</f>
        <v>0</v>
      </c>
      <c r="CKA44" s="685">
        <f>COUNTIF(CKE49:CKE61,"-")</f>
        <v>0</v>
      </c>
      <c r="CKB44" s="686">
        <f>SUMIF(CKE49:CKE61,"-",CKF49:CKF61)</f>
        <v>0</v>
      </c>
      <c r="CKC44" s="685">
        <f>COUNTIF(CKG49:CKG61,"-")</f>
        <v>0</v>
      </c>
      <c r="CKD44" s="686">
        <f>SUMIF(CKG49:CKG61,"-",CKH49:CKH61)</f>
        <v>0</v>
      </c>
      <c r="CKE44" s="685">
        <f>COUNTIF(CKI49:CKI61,"-")</f>
        <v>0</v>
      </c>
      <c r="CKF44" s="686">
        <f>SUMIF(CKI49:CKI61,"-",CKJ49:CKJ61)</f>
        <v>0</v>
      </c>
      <c r="CKG44" s="685">
        <f>COUNTIF(CKK49:CKK61,"-")</f>
        <v>0</v>
      </c>
      <c r="CKH44" s="686">
        <f>SUMIF(CKK49:CKK61,"-",CKL49:CKL61)</f>
        <v>0</v>
      </c>
      <c r="CKI44" s="685">
        <f>COUNTIF(CKM49:CKM61,"-")</f>
        <v>0</v>
      </c>
      <c r="CKJ44" s="686">
        <f>SUMIF(CKM49:CKM61,"-",CKN49:CKN61)</f>
        <v>0</v>
      </c>
      <c r="CKK44" s="685">
        <f>COUNTIF(CKO49:CKO61,"-")</f>
        <v>0</v>
      </c>
      <c r="CKL44" s="686">
        <f>SUMIF(CKO49:CKO61,"-",CKP49:CKP61)</f>
        <v>0</v>
      </c>
      <c r="CKM44" s="685">
        <f>COUNTIF(CKQ49:CKQ61,"-")</f>
        <v>0</v>
      </c>
      <c r="CKN44" s="686">
        <f>SUMIF(CKQ49:CKQ61,"-",CKR49:CKR61)</f>
        <v>0</v>
      </c>
      <c r="CKO44" s="685">
        <f>COUNTIF(CKS49:CKS61,"-")</f>
        <v>0</v>
      </c>
      <c r="CKP44" s="686">
        <f>SUMIF(CKS49:CKS61,"-",CKT49:CKT61)</f>
        <v>0</v>
      </c>
      <c r="CKQ44" s="685">
        <f>COUNTIF(CKU49:CKU61,"-")</f>
        <v>0</v>
      </c>
      <c r="CKR44" s="686">
        <f>SUMIF(CKU49:CKU61,"-",CKV49:CKV61)</f>
        <v>0</v>
      </c>
      <c r="CKS44" s="685">
        <f>COUNTIF(CKW49:CKW61,"-")</f>
        <v>0</v>
      </c>
      <c r="CKT44" s="686">
        <f>SUMIF(CKW49:CKW61,"-",CKX49:CKX61)</f>
        <v>0</v>
      </c>
      <c r="CKU44" s="685">
        <f>COUNTIF(CKY49:CKY61,"-")</f>
        <v>0</v>
      </c>
      <c r="CKV44" s="686">
        <f>SUMIF(CKY49:CKY61,"-",CKZ49:CKZ61)</f>
        <v>0</v>
      </c>
      <c r="CKW44" s="685">
        <f>COUNTIF(CLA49:CLA61,"-")</f>
        <v>0</v>
      </c>
      <c r="CKX44" s="686">
        <f>SUMIF(CLA49:CLA61,"-",CLB49:CLB61)</f>
        <v>0</v>
      </c>
      <c r="CKY44" s="685">
        <f>COUNTIF(CLC49:CLC61,"-")</f>
        <v>0</v>
      </c>
      <c r="CKZ44" s="686">
        <f>SUMIF(CLC49:CLC61,"-",CLD49:CLD61)</f>
        <v>0</v>
      </c>
      <c r="CLA44" s="685">
        <f>COUNTIF(CLE49:CLE61,"-")</f>
        <v>0</v>
      </c>
      <c r="CLB44" s="686">
        <f>SUMIF(CLE49:CLE61,"-",CLF49:CLF61)</f>
        <v>0</v>
      </c>
      <c r="CLC44" s="685">
        <f>COUNTIF(CLG49:CLG61,"-")</f>
        <v>0</v>
      </c>
      <c r="CLD44" s="686">
        <f>SUMIF(CLG49:CLG61,"-",CLH49:CLH61)</f>
        <v>0</v>
      </c>
      <c r="CLE44" s="685">
        <f>COUNTIF(CLI49:CLI61,"-")</f>
        <v>0</v>
      </c>
      <c r="CLF44" s="686">
        <f>SUMIF(CLI49:CLI61,"-",CLJ49:CLJ61)</f>
        <v>0</v>
      </c>
      <c r="CLG44" s="685">
        <f>COUNTIF(CLK49:CLK61,"-")</f>
        <v>0</v>
      </c>
      <c r="CLH44" s="686">
        <f>SUMIF(CLK49:CLK61,"-",CLL49:CLL61)</f>
        <v>0</v>
      </c>
      <c r="CLI44" s="685">
        <f>COUNTIF(CLM49:CLM61,"-")</f>
        <v>0</v>
      </c>
      <c r="CLJ44" s="686">
        <f>SUMIF(CLM49:CLM61,"-",CLN49:CLN61)</f>
        <v>0</v>
      </c>
      <c r="CLK44" s="685">
        <f>COUNTIF(CLO49:CLO61,"-")</f>
        <v>0</v>
      </c>
      <c r="CLL44" s="686">
        <f>SUMIF(CLO49:CLO61,"-",CLP49:CLP61)</f>
        <v>0</v>
      </c>
      <c r="CLM44" s="685">
        <f>COUNTIF(CLQ49:CLQ61,"-")</f>
        <v>0</v>
      </c>
      <c r="CLN44" s="686">
        <f>SUMIF(CLQ49:CLQ61,"-",CLR49:CLR61)</f>
        <v>0</v>
      </c>
      <c r="CLO44" s="685">
        <f>COUNTIF(CLS49:CLS61,"-")</f>
        <v>0</v>
      </c>
      <c r="CLP44" s="686">
        <f>SUMIF(CLS49:CLS61,"-",CLT49:CLT61)</f>
        <v>0</v>
      </c>
      <c r="CLQ44" s="685">
        <f>COUNTIF(CLU49:CLU61,"-")</f>
        <v>0</v>
      </c>
      <c r="CLR44" s="686">
        <f>SUMIF(CLU49:CLU61,"-",CLV49:CLV61)</f>
        <v>0</v>
      </c>
      <c r="CLS44" s="685">
        <f>COUNTIF(CLW49:CLW61,"-")</f>
        <v>0</v>
      </c>
      <c r="CLT44" s="686">
        <f>SUMIF(CLW49:CLW61,"-",CLX49:CLX61)</f>
        <v>0</v>
      </c>
      <c r="CLU44" s="685">
        <f>COUNTIF(CLY49:CLY61,"-")</f>
        <v>0</v>
      </c>
      <c r="CLV44" s="686">
        <f>SUMIF(CLY49:CLY61,"-",CLZ49:CLZ61)</f>
        <v>0</v>
      </c>
      <c r="CLW44" s="685">
        <f>COUNTIF(CMA49:CMA61,"-")</f>
        <v>0</v>
      </c>
      <c r="CLX44" s="686">
        <f>SUMIF(CMA49:CMA61,"-",CMB49:CMB61)</f>
        <v>0</v>
      </c>
      <c r="CLY44" s="685">
        <f>COUNTIF(CMC49:CMC61,"-")</f>
        <v>0</v>
      </c>
      <c r="CLZ44" s="686">
        <f>SUMIF(CMC49:CMC61,"-",CMD49:CMD61)</f>
        <v>0</v>
      </c>
      <c r="CMA44" s="685">
        <f>COUNTIF(CME49:CME61,"-")</f>
        <v>0</v>
      </c>
      <c r="CMB44" s="686">
        <f>SUMIF(CME49:CME61,"-",CMF49:CMF61)</f>
        <v>0</v>
      </c>
      <c r="CMC44" s="685">
        <f>COUNTIF(CMG49:CMG61,"-")</f>
        <v>0</v>
      </c>
      <c r="CMD44" s="686">
        <f>SUMIF(CMG49:CMG61,"-",CMH49:CMH61)</f>
        <v>0</v>
      </c>
      <c r="CME44" s="685">
        <f>COUNTIF(CMI49:CMI61,"-")</f>
        <v>0</v>
      </c>
      <c r="CMF44" s="686">
        <f>SUMIF(CMI49:CMI61,"-",CMJ49:CMJ61)</f>
        <v>0</v>
      </c>
      <c r="CMG44" s="685">
        <f>COUNTIF(CMK49:CMK61,"-")</f>
        <v>0</v>
      </c>
      <c r="CMH44" s="686">
        <f>SUMIF(CMK49:CMK61,"-",CML49:CML61)</f>
        <v>0</v>
      </c>
      <c r="CMI44" s="685">
        <f>COUNTIF(CMM49:CMM61,"-")</f>
        <v>0</v>
      </c>
      <c r="CMJ44" s="686">
        <f>SUMIF(CMM49:CMM61,"-",CMN49:CMN61)</f>
        <v>0</v>
      </c>
      <c r="CMK44" s="685">
        <f>COUNTIF(CMO49:CMO61,"-")</f>
        <v>0</v>
      </c>
      <c r="CML44" s="686">
        <f>SUMIF(CMO49:CMO61,"-",CMP49:CMP61)</f>
        <v>0</v>
      </c>
      <c r="CMM44" s="685">
        <f>COUNTIF(CMQ49:CMQ61,"-")</f>
        <v>0</v>
      </c>
      <c r="CMN44" s="686">
        <f>SUMIF(CMQ49:CMQ61,"-",CMR49:CMR61)</f>
        <v>0</v>
      </c>
      <c r="CMO44" s="685">
        <f>COUNTIF(CMS49:CMS61,"-")</f>
        <v>0</v>
      </c>
      <c r="CMP44" s="686">
        <f>SUMIF(CMS49:CMS61,"-",CMT49:CMT61)</f>
        <v>0</v>
      </c>
      <c r="CMQ44" s="685">
        <f>COUNTIF(CMU49:CMU61,"-")</f>
        <v>0</v>
      </c>
      <c r="CMR44" s="686">
        <f>SUMIF(CMU49:CMU61,"-",CMV49:CMV61)</f>
        <v>0</v>
      </c>
      <c r="CMS44" s="685">
        <f>COUNTIF(CMW49:CMW61,"-")</f>
        <v>0</v>
      </c>
      <c r="CMT44" s="686">
        <f>SUMIF(CMW49:CMW61,"-",CMX49:CMX61)</f>
        <v>0</v>
      </c>
      <c r="CMU44" s="685">
        <f>COUNTIF(CMY49:CMY61,"-")</f>
        <v>0</v>
      </c>
      <c r="CMV44" s="686">
        <f>SUMIF(CMY49:CMY61,"-",CMZ49:CMZ61)</f>
        <v>0</v>
      </c>
      <c r="CMW44" s="685">
        <f>COUNTIF(CNA49:CNA61,"-")</f>
        <v>0</v>
      </c>
      <c r="CMX44" s="686">
        <f>SUMIF(CNA49:CNA61,"-",CNB49:CNB61)</f>
        <v>0</v>
      </c>
      <c r="CMY44" s="685">
        <f>COUNTIF(CNC49:CNC61,"-")</f>
        <v>0</v>
      </c>
      <c r="CMZ44" s="686">
        <f>SUMIF(CNC49:CNC61,"-",CND49:CND61)</f>
        <v>0</v>
      </c>
      <c r="CNA44" s="685">
        <f>COUNTIF(CNE49:CNE61,"-")</f>
        <v>0</v>
      </c>
      <c r="CNB44" s="686">
        <f>SUMIF(CNE49:CNE61,"-",CNF49:CNF61)</f>
        <v>0</v>
      </c>
      <c r="CNC44" s="685">
        <f>COUNTIF(CNG49:CNG61,"-")</f>
        <v>0</v>
      </c>
      <c r="CND44" s="686">
        <f>SUMIF(CNG49:CNG61,"-",CNH49:CNH61)</f>
        <v>0</v>
      </c>
      <c r="CNE44" s="685">
        <f>COUNTIF(CNI49:CNI61,"-")</f>
        <v>0</v>
      </c>
      <c r="CNF44" s="686">
        <f>SUMIF(CNI49:CNI61,"-",CNJ49:CNJ61)</f>
        <v>0</v>
      </c>
      <c r="CNG44" s="685">
        <f>COUNTIF(CNK49:CNK61,"-")</f>
        <v>0</v>
      </c>
      <c r="CNH44" s="686">
        <f>SUMIF(CNK49:CNK61,"-",CNL49:CNL61)</f>
        <v>0</v>
      </c>
      <c r="CNI44" s="685">
        <f>COUNTIF(CNM49:CNM61,"-")</f>
        <v>0</v>
      </c>
      <c r="CNJ44" s="686">
        <f>SUMIF(CNM49:CNM61,"-",CNN49:CNN61)</f>
        <v>0</v>
      </c>
      <c r="CNK44" s="685">
        <f>COUNTIF(CNO49:CNO61,"-")</f>
        <v>0</v>
      </c>
      <c r="CNL44" s="686">
        <f>SUMIF(CNO49:CNO61,"-",CNP49:CNP61)</f>
        <v>0</v>
      </c>
      <c r="CNM44" s="685">
        <f>COUNTIF(CNQ49:CNQ61,"-")</f>
        <v>0</v>
      </c>
      <c r="CNN44" s="686">
        <f>SUMIF(CNQ49:CNQ61,"-",CNR49:CNR61)</f>
        <v>0</v>
      </c>
      <c r="CNO44" s="685">
        <f>COUNTIF(CNS49:CNS61,"-")</f>
        <v>0</v>
      </c>
      <c r="CNP44" s="686">
        <f>SUMIF(CNS49:CNS61,"-",CNT49:CNT61)</f>
        <v>0</v>
      </c>
      <c r="CNQ44" s="685">
        <f>COUNTIF(CNU49:CNU61,"-")</f>
        <v>0</v>
      </c>
      <c r="CNR44" s="686">
        <f>SUMIF(CNU49:CNU61,"-",CNV49:CNV61)</f>
        <v>0</v>
      </c>
      <c r="CNS44" s="685">
        <f>COUNTIF(CNW49:CNW61,"-")</f>
        <v>0</v>
      </c>
      <c r="CNT44" s="686">
        <f>SUMIF(CNW49:CNW61,"-",CNX49:CNX61)</f>
        <v>0</v>
      </c>
      <c r="CNU44" s="685">
        <f>COUNTIF(CNY49:CNY61,"-")</f>
        <v>0</v>
      </c>
      <c r="CNV44" s="686">
        <f>SUMIF(CNY49:CNY61,"-",CNZ49:CNZ61)</f>
        <v>0</v>
      </c>
      <c r="CNW44" s="685">
        <f>COUNTIF(COA49:COA61,"-")</f>
        <v>0</v>
      </c>
      <c r="CNX44" s="686">
        <f>SUMIF(COA49:COA61,"-",COB49:COB61)</f>
        <v>0</v>
      </c>
      <c r="CNY44" s="685">
        <f>COUNTIF(COC49:COC61,"-")</f>
        <v>0</v>
      </c>
      <c r="CNZ44" s="686">
        <f>SUMIF(COC49:COC61,"-",COD49:COD61)</f>
        <v>0</v>
      </c>
      <c r="COA44" s="685">
        <f>COUNTIF(COE49:COE61,"-")</f>
        <v>0</v>
      </c>
      <c r="COB44" s="686">
        <f>SUMIF(COE49:COE61,"-",COF49:COF61)</f>
        <v>0</v>
      </c>
      <c r="COC44" s="685">
        <f>COUNTIF(COG49:COG61,"-")</f>
        <v>0</v>
      </c>
      <c r="COD44" s="686">
        <f>SUMIF(COG49:COG61,"-",COH49:COH61)</f>
        <v>0</v>
      </c>
      <c r="COE44" s="685">
        <f>COUNTIF(COI49:COI61,"-")</f>
        <v>0</v>
      </c>
      <c r="COF44" s="686">
        <f>SUMIF(COI49:COI61,"-",COJ49:COJ61)</f>
        <v>0</v>
      </c>
      <c r="COG44" s="685">
        <f>COUNTIF(COK49:COK61,"-")</f>
        <v>0</v>
      </c>
      <c r="COH44" s="686">
        <f>SUMIF(COK49:COK61,"-",COL49:COL61)</f>
        <v>0</v>
      </c>
      <c r="COI44" s="685">
        <f>COUNTIF(COM49:COM61,"-")</f>
        <v>0</v>
      </c>
      <c r="COJ44" s="686">
        <f>SUMIF(COM49:COM61,"-",CON49:CON61)</f>
        <v>0</v>
      </c>
      <c r="COK44" s="685">
        <f>COUNTIF(COO49:COO61,"-")</f>
        <v>0</v>
      </c>
      <c r="COL44" s="686">
        <f>SUMIF(COO49:COO61,"-",COP49:COP61)</f>
        <v>0</v>
      </c>
      <c r="COM44" s="685">
        <f>COUNTIF(COQ49:COQ61,"-")</f>
        <v>0</v>
      </c>
      <c r="CON44" s="686">
        <f>SUMIF(COQ49:COQ61,"-",COR49:COR61)</f>
        <v>0</v>
      </c>
      <c r="COO44" s="685">
        <f>COUNTIF(COS49:COS61,"-")</f>
        <v>0</v>
      </c>
      <c r="COP44" s="686">
        <f>SUMIF(COS49:COS61,"-",COT49:COT61)</f>
        <v>0</v>
      </c>
      <c r="COQ44" s="685">
        <f>COUNTIF(COU49:COU61,"-")</f>
        <v>0</v>
      </c>
      <c r="COR44" s="686">
        <f>SUMIF(COU49:COU61,"-",COV49:COV61)</f>
        <v>0</v>
      </c>
      <c r="COS44" s="685">
        <f>COUNTIF(COW49:COW61,"-")</f>
        <v>0</v>
      </c>
      <c r="COT44" s="686">
        <f>SUMIF(COW49:COW61,"-",COX49:COX61)</f>
        <v>0</v>
      </c>
      <c r="COU44" s="685">
        <f>COUNTIF(COY49:COY61,"-")</f>
        <v>0</v>
      </c>
      <c r="COV44" s="686">
        <f>SUMIF(COY49:COY61,"-",COZ49:COZ61)</f>
        <v>0</v>
      </c>
      <c r="COW44" s="685">
        <f>COUNTIF(CPA49:CPA61,"-")</f>
        <v>0</v>
      </c>
      <c r="COX44" s="686">
        <f>SUMIF(CPA49:CPA61,"-",CPB49:CPB61)</f>
        <v>0</v>
      </c>
      <c r="COY44" s="685">
        <f>COUNTIF(CPC49:CPC61,"-")</f>
        <v>0</v>
      </c>
      <c r="COZ44" s="686">
        <f>SUMIF(CPC49:CPC61,"-",CPD49:CPD61)</f>
        <v>0</v>
      </c>
      <c r="CPA44" s="685">
        <f>COUNTIF(CPE49:CPE61,"-")</f>
        <v>0</v>
      </c>
      <c r="CPB44" s="686">
        <f>SUMIF(CPE49:CPE61,"-",CPF49:CPF61)</f>
        <v>0</v>
      </c>
      <c r="CPC44" s="685">
        <f>COUNTIF(CPG49:CPG61,"-")</f>
        <v>0</v>
      </c>
      <c r="CPD44" s="686">
        <f>SUMIF(CPG49:CPG61,"-",CPH49:CPH61)</f>
        <v>0</v>
      </c>
      <c r="CPE44" s="685">
        <f>COUNTIF(CPI49:CPI61,"-")</f>
        <v>0</v>
      </c>
      <c r="CPF44" s="686">
        <f>SUMIF(CPI49:CPI61,"-",CPJ49:CPJ61)</f>
        <v>0</v>
      </c>
      <c r="CPG44" s="685">
        <f>COUNTIF(CPK49:CPK61,"-")</f>
        <v>0</v>
      </c>
      <c r="CPH44" s="686">
        <f>SUMIF(CPK49:CPK61,"-",CPL49:CPL61)</f>
        <v>0</v>
      </c>
      <c r="CPI44" s="685">
        <f>COUNTIF(CPM49:CPM61,"-")</f>
        <v>0</v>
      </c>
      <c r="CPJ44" s="686">
        <f>SUMIF(CPM49:CPM61,"-",CPN49:CPN61)</f>
        <v>0</v>
      </c>
      <c r="CPK44" s="685">
        <f>COUNTIF(CPO49:CPO61,"-")</f>
        <v>0</v>
      </c>
      <c r="CPL44" s="686">
        <f>SUMIF(CPO49:CPO61,"-",CPP49:CPP61)</f>
        <v>0</v>
      </c>
      <c r="CPM44" s="685">
        <f>COUNTIF(CPQ49:CPQ61,"-")</f>
        <v>0</v>
      </c>
      <c r="CPN44" s="686">
        <f>SUMIF(CPQ49:CPQ61,"-",CPR49:CPR61)</f>
        <v>0</v>
      </c>
      <c r="CPO44" s="685">
        <f>COUNTIF(CPS49:CPS61,"-")</f>
        <v>0</v>
      </c>
      <c r="CPP44" s="686">
        <f>SUMIF(CPS49:CPS61,"-",CPT49:CPT61)</f>
        <v>0</v>
      </c>
      <c r="CPQ44" s="685">
        <f>COUNTIF(CPU49:CPU61,"-")</f>
        <v>0</v>
      </c>
      <c r="CPR44" s="686">
        <f>SUMIF(CPU49:CPU61,"-",CPV49:CPV61)</f>
        <v>0</v>
      </c>
      <c r="CPS44" s="685">
        <f>COUNTIF(CPW49:CPW61,"-")</f>
        <v>0</v>
      </c>
      <c r="CPT44" s="686">
        <f>SUMIF(CPW49:CPW61,"-",CPX49:CPX61)</f>
        <v>0</v>
      </c>
      <c r="CPU44" s="685">
        <f>COUNTIF(CPY49:CPY61,"-")</f>
        <v>0</v>
      </c>
      <c r="CPV44" s="686">
        <f>SUMIF(CPY49:CPY61,"-",CPZ49:CPZ61)</f>
        <v>0</v>
      </c>
      <c r="CPW44" s="685">
        <f>COUNTIF(CQA49:CQA61,"-")</f>
        <v>0</v>
      </c>
      <c r="CPX44" s="686">
        <f>SUMIF(CQA49:CQA61,"-",CQB49:CQB61)</f>
        <v>0</v>
      </c>
      <c r="CPY44" s="685">
        <f>COUNTIF(CQC49:CQC61,"-")</f>
        <v>0</v>
      </c>
      <c r="CPZ44" s="686">
        <f>SUMIF(CQC49:CQC61,"-",CQD49:CQD61)</f>
        <v>0</v>
      </c>
      <c r="CQA44" s="685">
        <f>COUNTIF(CQE49:CQE61,"-")</f>
        <v>0</v>
      </c>
      <c r="CQB44" s="686">
        <f>SUMIF(CQE49:CQE61,"-",CQF49:CQF61)</f>
        <v>0</v>
      </c>
      <c r="CQC44" s="685">
        <f>COUNTIF(CQG49:CQG61,"-")</f>
        <v>0</v>
      </c>
      <c r="CQD44" s="686">
        <f>SUMIF(CQG49:CQG61,"-",CQH49:CQH61)</f>
        <v>0</v>
      </c>
      <c r="CQE44" s="685">
        <f>COUNTIF(CQI49:CQI61,"-")</f>
        <v>0</v>
      </c>
      <c r="CQF44" s="686">
        <f>SUMIF(CQI49:CQI61,"-",CQJ49:CQJ61)</f>
        <v>0</v>
      </c>
      <c r="CQG44" s="685">
        <f>COUNTIF(CQK49:CQK61,"-")</f>
        <v>0</v>
      </c>
      <c r="CQH44" s="686">
        <f>SUMIF(CQK49:CQK61,"-",CQL49:CQL61)</f>
        <v>0</v>
      </c>
      <c r="CQI44" s="685">
        <f>COUNTIF(CQM49:CQM61,"-")</f>
        <v>0</v>
      </c>
      <c r="CQJ44" s="686">
        <f>SUMIF(CQM49:CQM61,"-",CQN49:CQN61)</f>
        <v>0</v>
      </c>
      <c r="CQK44" s="685">
        <f>COUNTIF(CQO49:CQO61,"-")</f>
        <v>0</v>
      </c>
      <c r="CQL44" s="686">
        <f>SUMIF(CQO49:CQO61,"-",CQP49:CQP61)</f>
        <v>0</v>
      </c>
      <c r="CQM44" s="685">
        <f>COUNTIF(CQQ49:CQQ61,"-")</f>
        <v>0</v>
      </c>
      <c r="CQN44" s="686">
        <f>SUMIF(CQQ49:CQQ61,"-",CQR49:CQR61)</f>
        <v>0</v>
      </c>
      <c r="CQO44" s="685">
        <f>COUNTIF(CQS49:CQS61,"-")</f>
        <v>0</v>
      </c>
      <c r="CQP44" s="686">
        <f>SUMIF(CQS49:CQS61,"-",CQT49:CQT61)</f>
        <v>0</v>
      </c>
      <c r="CQQ44" s="685">
        <f>COUNTIF(CQU49:CQU61,"-")</f>
        <v>0</v>
      </c>
      <c r="CQR44" s="686">
        <f>SUMIF(CQU49:CQU61,"-",CQV49:CQV61)</f>
        <v>0</v>
      </c>
      <c r="CQS44" s="685">
        <f>COUNTIF(CQW49:CQW61,"-")</f>
        <v>0</v>
      </c>
      <c r="CQT44" s="686">
        <f>SUMIF(CQW49:CQW61,"-",CQX49:CQX61)</f>
        <v>0</v>
      </c>
      <c r="CQU44" s="685">
        <f>COUNTIF(CQY49:CQY61,"-")</f>
        <v>0</v>
      </c>
      <c r="CQV44" s="686">
        <f>SUMIF(CQY49:CQY61,"-",CQZ49:CQZ61)</f>
        <v>0</v>
      </c>
      <c r="CQW44" s="685">
        <f>COUNTIF(CRA49:CRA61,"-")</f>
        <v>0</v>
      </c>
      <c r="CQX44" s="686">
        <f>SUMIF(CRA49:CRA61,"-",CRB49:CRB61)</f>
        <v>0</v>
      </c>
      <c r="CQY44" s="685">
        <f>COUNTIF(CRC49:CRC61,"-")</f>
        <v>0</v>
      </c>
      <c r="CQZ44" s="686">
        <f>SUMIF(CRC49:CRC61,"-",CRD49:CRD61)</f>
        <v>0</v>
      </c>
      <c r="CRA44" s="685">
        <f>COUNTIF(CRE49:CRE61,"-")</f>
        <v>0</v>
      </c>
      <c r="CRB44" s="686">
        <f>SUMIF(CRE49:CRE61,"-",CRF49:CRF61)</f>
        <v>0</v>
      </c>
      <c r="CRC44" s="685">
        <f>COUNTIF(CRG49:CRG61,"-")</f>
        <v>0</v>
      </c>
      <c r="CRD44" s="686">
        <f>SUMIF(CRG49:CRG61,"-",CRH49:CRH61)</f>
        <v>0</v>
      </c>
      <c r="CRE44" s="685">
        <f>COUNTIF(CRI49:CRI61,"-")</f>
        <v>0</v>
      </c>
      <c r="CRF44" s="686">
        <f>SUMIF(CRI49:CRI61,"-",CRJ49:CRJ61)</f>
        <v>0</v>
      </c>
      <c r="CRG44" s="685">
        <f>COUNTIF(CRK49:CRK61,"-")</f>
        <v>0</v>
      </c>
      <c r="CRH44" s="686">
        <f>SUMIF(CRK49:CRK61,"-",CRL49:CRL61)</f>
        <v>0</v>
      </c>
      <c r="CRI44" s="685">
        <f>COUNTIF(CRM49:CRM61,"-")</f>
        <v>0</v>
      </c>
      <c r="CRJ44" s="686">
        <f>SUMIF(CRM49:CRM61,"-",CRN49:CRN61)</f>
        <v>0</v>
      </c>
      <c r="CRK44" s="685">
        <f>COUNTIF(CRO49:CRO61,"-")</f>
        <v>0</v>
      </c>
      <c r="CRL44" s="686">
        <f>SUMIF(CRO49:CRO61,"-",CRP49:CRP61)</f>
        <v>0</v>
      </c>
      <c r="CRM44" s="685">
        <f>COUNTIF(CRQ49:CRQ61,"-")</f>
        <v>0</v>
      </c>
      <c r="CRN44" s="686">
        <f>SUMIF(CRQ49:CRQ61,"-",CRR49:CRR61)</f>
        <v>0</v>
      </c>
      <c r="CRO44" s="685">
        <f>COUNTIF(CRS49:CRS61,"-")</f>
        <v>0</v>
      </c>
      <c r="CRP44" s="686">
        <f>SUMIF(CRS49:CRS61,"-",CRT49:CRT61)</f>
        <v>0</v>
      </c>
      <c r="CRQ44" s="685">
        <f>COUNTIF(CRU49:CRU61,"-")</f>
        <v>0</v>
      </c>
      <c r="CRR44" s="686">
        <f>SUMIF(CRU49:CRU61,"-",CRV49:CRV61)</f>
        <v>0</v>
      </c>
      <c r="CRS44" s="685">
        <f>COUNTIF(CRW49:CRW61,"-")</f>
        <v>0</v>
      </c>
      <c r="CRT44" s="686">
        <f>SUMIF(CRW49:CRW61,"-",CRX49:CRX61)</f>
        <v>0</v>
      </c>
      <c r="CRU44" s="685">
        <f>COUNTIF(CRY49:CRY61,"-")</f>
        <v>0</v>
      </c>
      <c r="CRV44" s="686">
        <f>SUMIF(CRY49:CRY61,"-",CRZ49:CRZ61)</f>
        <v>0</v>
      </c>
      <c r="CRW44" s="685">
        <f>COUNTIF(CSA49:CSA61,"-")</f>
        <v>0</v>
      </c>
      <c r="CRX44" s="686">
        <f>SUMIF(CSA49:CSA61,"-",CSB49:CSB61)</f>
        <v>0</v>
      </c>
      <c r="CRY44" s="685">
        <f>COUNTIF(CSC49:CSC61,"-")</f>
        <v>0</v>
      </c>
      <c r="CRZ44" s="686">
        <f>SUMIF(CSC49:CSC61,"-",CSD49:CSD61)</f>
        <v>0</v>
      </c>
      <c r="CSA44" s="685">
        <f>COUNTIF(CSE49:CSE61,"-")</f>
        <v>0</v>
      </c>
      <c r="CSB44" s="686">
        <f>SUMIF(CSE49:CSE61,"-",CSF49:CSF61)</f>
        <v>0</v>
      </c>
      <c r="CSC44" s="685">
        <f>COUNTIF(CSG49:CSG61,"-")</f>
        <v>0</v>
      </c>
      <c r="CSD44" s="686">
        <f>SUMIF(CSG49:CSG61,"-",CSH49:CSH61)</f>
        <v>0</v>
      </c>
      <c r="CSE44" s="685">
        <f>COUNTIF(CSI49:CSI61,"-")</f>
        <v>0</v>
      </c>
      <c r="CSF44" s="686">
        <f>SUMIF(CSI49:CSI61,"-",CSJ49:CSJ61)</f>
        <v>0</v>
      </c>
      <c r="CSG44" s="685">
        <f>COUNTIF(CSK49:CSK61,"-")</f>
        <v>0</v>
      </c>
      <c r="CSH44" s="686">
        <f>SUMIF(CSK49:CSK61,"-",CSL49:CSL61)</f>
        <v>0</v>
      </c>
      <c r="CSI44" s="685">
        <f>COUNTIF(CSM49:CSM61,"-")</f>
        <v>0</v>
      </c>
      <c r="CSJ44" s="686">
        <f>SUMIF(CSM49:CSM61,"-",CSN49:CSN61)</f>
        <v>0</v>
      </c>
      <c r="CSK44" s="685">
        <f>COUNTIF(CSO49:CSO61,"-")</f>
        <v>0</v>
      </c>
      <c r="CSL44" s="686">
        <f>SUMIF(CSO49:CSO61,"-",CSP49:CSP61)</f>
        <v>0</v>
      </c>
      <c r="CSM44" s="685">
        <f>COUNTIF(CSQ49:CSQ61,"-")</f>
        <v>0</v>
      </c>
      <c r="CSN44" s="686">
        <f>SUMIF(CSQ49:CSQ61,"-",CSR49:CSR61)</f>
        <v>0</v>
      </c>
      <c r="CSO44" s="685">
        <f>COUNTIF(CSS49:CSS61,"-")</f>
        <v>0</v>
      </c>
      <c r="CSP44" s="686">
        <f>SUMIF(CSS49:CSS61,"-",CST49:CST61)</f>
        <v>0</v>
      </c>
      <c r="CSQ44" s="685">
        <f>COUNTIF(CSU49:CSU61,"-")</f>
        <v>0</v>
      </c>
      <c r="CSR44" s="686">
        <f>SUMIF(CSU49:CSU61,"-",CSV49:CSV61)</f>
        <v>0</v>
      </c>
      <c r="CSS44" s="685">
        <f>COUNTIF(CSW49:CSW61,"-")</f>
        <v>0</v>
      </c>
      <c r="CST44" s="686">
        <f>SUMIF(CSW49:CSW61,"-",CSX49:CSX61)</f>
        <v>0</v>
      </c>
      <c r="CSU44" s="685">
        <f>COUNTIF(CSY49:CSY61,"-")</f>
        <v>0</v>
      </c>
      <c r="CSV44" s="686">
        <f>SUMIF(CSY49:CSY61,"-",CSZ49:CSZ61)</f>
        <v>0</v>
      </c>
      <c r="CSW44" s="685">
        <f>COUNTIF(CTA49:CTA61,"-")</f>
        <v>0</v>
      </c>
      <c r="CSX44" s="686">
        <f>SUMIF(CTA49:CTA61,"-",CTB49:CTB61)</f>
        <v>0</v>
      </c>
      <c r="CSY44" s="685">
        <f>COUNTIF(CTC49:CTC61,"-")</f>
        <v>0</v>
      </c>
      <c r="CSZ44" s="686">
        <f>SUMIF(CTC49:CTC61,"-",CTD49:CTD61)</f>
        <v>0</v>
      </c>
      <c r="CTA44" s="685">
        <f>COUNTIF(CTE49:CTE61,"-")</f>
        <v>0</v>
      </c>
      <c r="CTB44" s="686">
        <f>SUMIF(CTE49:CTE61,"-",CTF49:CTF61)</f>
        <v>0</v>
      </c>
      <c r="CTC44" s="685">
        <f>COUNTIF(CTG49:CTG61,"-")</f>
        <v>0</v>
      </c>
      <c r="CTD44" s="686">
        <f>SUMIF(CTG49:CTG61,"-",CTH49:CTH61)</f>
        <v>0</v>
      </c>
      <c r="CTE44" s="685">
        <f>COUNTIF(CTI49:CTI61,"-")</f>
        <v>0</v>
      </c>
      <c r="CTF44" s="686">
        <f>SUMIF(CTI49:CTI61,"-",CTJ49:CTJ61)</f>
        <v>0</v>
      </c>
      <c r="CTG44" s="685">
        <f>COUNTIF(CTK49:CTK61,"-")</f>
        <v>0</v>
      </c>
      <c r="CTH44" s="686">
        <f>SUMIF(CTK49:CTK61,"-",CTL49:CTL61)</f>
        <v>0</v>
      </c>
      <c r="CTI44" s="685">
        <f>COUNTIF(CTM49:CTM61,"-")</f>
        <v>0</v>
      </c>
      <c r="CTJ44" s="686">
        <f>SUMIF(CTM49:CTM61,"-",CTN49:CTN61)</f>
        <v>0</v>
      </c>
      <c r="CTK44" s="685">
        <f>COUNTIF(CTO49:CTO61,"-")</f>
        <v>0</v>
      </c>
      <c r="CTL44" s="686">
        <f>SUMIF(CTO49:CTO61,"-",CTP49:CTP61)</f>
        <v>0</v>
      </c>
      <c r="CTM44" s="685">
        <f>COUNTIF(CTQ49:CTQ61,"-")</f>
        <v>0</v>
      </c>
      <c r="CTN44" s="686">
        <f>SUMIF(CTQ49:CTQ61,"-",CTR49:CTR61)</f>
        <v>0</v>
      </c>
      <c r="CTO44" s="685">
        <f>COUNTIF(CTS49:CTS61,"-")</f>
        <v>0</v>
      </c>
      <c r="CTP44" s="686">
        <f>SUMIF(CTS49:CTS61,"-",CTT49:CTT61)</f>
        <v>0</v>
      </c>
      <c r="CTQ44" s="685">
        <f>COUNTIF(CTU49:CTU61,"-")</f>
        <v>0</v>
      </c>
      <c r="CTR44" s="686">
        <f>SUMIF(CTU49:CTU61,"-",CTV49:CTV61)</f>
        <v>0</v>
      </c>
      <c r="CTS44" s="685">
        <f>COUNTIF(CTW49:CTW61,"-")</f>
        <v>0</v>
      </c>
      <c r="CTT44" s="686">
        <f>SUMIF(CTW49:CTW61,"-",CTX49:CTX61)</f>
        <v>0</v>
      </c>
      <c r="CTU44" s="685">
        <f>COUNTIF(CTY49:CTY61,"-")</f>
        <v>0</v>
      </c>
      <c r="CTV44" s="686">
        <f>SUMIF(CTY49:CTY61,"-",CTZ49:CTZ61)</f>
        <v>0</v>
      </c>
      <c r="CTW44" s="685">
        <f>COUNTIF(CUA49:CUA61,"-")</f>
        <v>0</v>
      </c>
      <c r="CTX44" s="686">
        <f>SUMIF(CUA49:CUA61,"-",CUB49:CUB61)</f>
        <v>0</v>
      </c>
      <c r="CTY44" s="685">
        <f>COUNTIF(CUC49:CUC61,"-")</f>
        <v>0</v>
      </c>
      <c r="CTZ44" s="686">
        <f>SUMIF(CUC49:CUC61,"-",CUD49:CUD61)</f>
        <v>0</v>
      </c>
      <c r="CUA44" s="685">
        <f>COUNTIF(CUE49:CUE61,"-")</f>
        <v>0</v>
      </c>
      <c r="CUB44" s="686">
        <f>SUMIF(CUE49:CUE61,"-",CUF49:CUF61)</f>
        <v>0</v>
      </c>
      <c r="CUC44" s="685">
        <f>COUNTIF(CUG49:CUG61,"-")</f>
        <v>0</v>
      </c>
      <c r="CUD44" s="686">
        <f>SUMIF(CUG49:CUG61,"-",CUH49:CUH61)</f>
        <v>0</v>
      </c>
      <c r="CUE44" s="685">
        <f>COUNTIF(CUI49:CUI61,"-")</f>
        <v>0</v>
      </c>
      <c r="CUF44" s="686">
        <f>SUMIF(CUI49:CUI61,"-",CUJ49:CUJ61)</f>
        <v>0</v>
      </c>
      <c r="CUG44" s="685">
        <f>COUNTIF(CUK49:CUK61,"-")</f>
        <v>0</v>
      </c>
      <c r="CUH44" s="686">
        <f>SUMIF(CUK49:CUK61,"-",CUL49:CUL61)</f>
        <v>0</v>
      </c>
      <c r="CUI44" s="685">
        <f>COUNTIF(CUM49:CUM61,"-")</f>
        <v>0</v>
      </c>
      <c r="CUJ44" s="686">
        <f>SUMIF(CUM49:CUM61,"-",CUN49:CUN61)</f>
        <v>0</v>
      </c>
      <c r="CUK44" s="685">
        <f>COUNTIF(CUO49:CUO61,"-")</f>
        <v>0</v>
      </c>
      <c r="CUL44" s="686">
        <f>SUMIF(CUO49:CUO61,"-",CUP49:CUP61)</f>
        <v>0</v>
      </c>
      <c r="CUM44" s="685">
        <f>COUNTIF(CUQ49:CUQ61,"-")</f>
        <v>0</v>
      </c>
      <c r="CUN44" s="686">
        <f>SUMIF(CUQ49:CUQ61,"-",CUR49:CUR61)</f>
        <v>0</v>
      </c>
      <c r="CUO44" s="685">
        <f>COUNTIF(CUS49:CUS61,"-")</f>
        <v>0</v>
      </c>
      <c r="CUP44" s="686">
        <f>SUMIF(CUS49:CUS61,"-",CUT49:CUT61)</f>
        <v>0</v>
      </c>
      <c r="CUQ44" s="685">
        <f>COUNTIF(CUU49:CUU61,"-")</f>
        <v>0</v>
      </c>
      <c r="CUR44" s="686">
        <f>SUMIF(CUU49:CUU61,"-",CUV49:CUV61)</f>
        <v>0</v>
      </c>
      <c r="CUS44" s="685">
        <f>COUNTIF(CUW49:CUW61,"-")</f>
        <v>0</v>
      </c>
      <c r="CUT44" s="686">
        <f>SUMIF(CUW49:CUW61,"-",CUX49:CUX61)</f>
        <v>0</v>
      </c>
      <c r="CUU44" s="685">
        <f>COUNTIF(CUY49:CUY61,"-")</f>
        <v>0</v>
      </c>
      <c r="CUV44" s="686">
        <f>SUMIF(CUY49:CUY61,"-",CUZ49:CUZ61)</f>
        <v>0</v>
      </c>
      <c r="CUW44" s="685">
        <f>COUNTIF(CVA49:CVA61,"-")</f>
        <v>0</v>
      </c>
      <c r="CUX44" s="686">
        <f>SUMIF(CVA49:CVA61,"-",CVB49:CVB61)</f>
        <v>0</v>
      </c>
      <c r="CUY44" s="685">
        <f>COUNTIF(CVC49:CVC61,"-")</f>
        <v>0</v>
      </c>
      <c r="CUZ44" s="686">
        <f>SUMIF(CVC49:CVC61,"-",CVD49:CVD61)</f>
        <v>0</v>
      </c>
      <c r="CVA44" s="685">
        <f>COUNTIF(CVE49:CVE61,"-")</f>
        <v>0</v>
      </c>
      <c r="CVB44" s="686">
        <f>SUMIF(CVE49:CVE61,"-",CVF49:CVF61)</f>
        <v>0</v>
      </c>
      <c r="CVC44" s="685">
        <f>COUNTIF(CVG49:CVG61,"-")</f>
        <v>0</v>
      </c>
      <c r="CVD44" s="686">
        <f>SUMIF(CVG49:CVG61,"-",CVH49:CVH61)</f>
        <v>0</v>
      </c>
      <c r="CVE44" s="685">
        <f>COUNTIF(CVI49:CVI61,"-")</f>
        <v>0</v>
      </c>
      <c r="CVF44" s="686">
        <f>SUMIF(CVI49:CVI61,"-",CVJ49:CVJ61)</f>
        <v>0</v>
      </c>
      <c r="CVG44" s="685">
        <f>COUNTIF(CVK49:CVK61,"-")</f>
        <v>0</v>
      </c>
      <c r="CVH44" s="686">
        <f>SUMIF(CVK49:CVK61,"-",CVL49:CVL61)</f>
        <v>0</v>
      </c>
      <c r="CVI44" s="685">
        <f>COUNTIF(CVM49:CVM61,"-")</f>
        <v>0</v>
      </c>
      <c r="CVJ44" s="686">
        <f>SUMIF(CVM49:CVM61,"-",CVN49:CVN61)</f>
        <v>0</v>
      </c>
      <c r="CVK44" s="685">
        <f>COUNTIF(CVO49:CVO61,"-")</f>
        <v>0</v>
      </c>
      <c r="CVL44" s="686">
        <f>SUMIF(CVO49:CVO61,"-",CVP49:CVP61)</f>
        <v>0</v>
      </c>
      <c r="CVM44" s="685">
        <f>COUNTIF(CVQ49:CVQ61,"-")</f>
        <v>0</v>
      </c>
      <c r="CVN44" s="686">
        <f>SUMIF(CVQ49:CVQ61,"-",CVR49:CVR61)</f>
        <v>0</v>
      </c>
      <c r="CVO44" s="685">
        <f>COUNTIF(CVS49:CVS61,"-")</f>
        <v>0</v>
      </c>
      <c r="CVP44" s="686">
        <f>SUMIF(CVS49:CVS61,"-",CVT49:CVT61)</f>
        <v>0</v>
      </c>
      <c r="CVQ44" s="685">
        <f>COUNTIF(CVU49:CVU61,"-")</f>
        <v>0</v>
      </c>
      <c r="CVR44" s="686">
        <f>SUMIF(CVU49:CVU61,"-",CVV49:CVV61)</f>
        <v>0</v>
      </c>
      <c r="CVS44" s="685">
        <f>COUNTIF(CVW49:CVW61,"-")</f>
        <v>0</v>
      </c>
      <c r="CVT44" s="686">
        <f>SUMIF(CVW49:CVW61,"-",CVX49:CVX61)</f>
        <v>0</v>
      </c>
      <c r="CVU44" s="685">
        <f>COUNTIF(CVY49:CVY61,"-")</f>
        <v>0</v>
      </c>
      <c r="CVV44" s="686">
        <f>SUMIF(CVY49:CVY61,"-",CVZ49:CVZ61)</f>
        <v>0</v>
      </c>
      <c r="CVW44" s="685">
        <f>COUNTIF(CWA49:CWA61,"-")</f>
        <v>0</v>
      </c>
      <c r="CVX44" s="686">
        <f>SUMIF(CWA49:CWA61,"-",CWB49:CWB61)</f>
        <v>0</v>
      </c>
      <c r="CVY44" s="685">
        <f>COUNTIF(CWC49:CWC61,"-")</f>
        <v>0</v>
      </c>
      <c r="CVZ44" s="686">
        <f>SUMIF(CWC49:CWC61,"-",CWD49:CWD61)</f>
        <v>0</v>
      </c>
      <c r="CWA44" s="685">
        <f>COUNTIF(CWE49:CWE61,"-")</f>
        <v>0</v>
      </c>
      <c r="CWB44" s="686">
        <f>SUMIF(CWE49:CWE61,"-",CWF49:CWF61)</f>
        <v>0</v>
      </c>
      <c r="CWC44" s="685">
        <f>COUNTIF(CWG49:CWG61,"-")</f>
        <v>0</v>
      </c>
      <c r="CWD44" s="686">
        <f>SUMIF(CWG49:CWG61,"-",CWH49:CWH61)</f>
        <v>0</v>
      </c>
      <c r="CWE44" s="685">
        <f>COUNTIF(CWI49:CWI61,"-")</f>
        <v>0</v>
      </c>
      <c r="CWF44" s="686">
        <f>SUMIF(CWI49:CWI61,"-",CWJ49:CWJ61)</f>
        <v>0</v>
      </c>
      <c r="CWG44" s="685">
        <f>COUNTIF(CWK49:CWK61,"-")</f>
        <v>0</v>
      </c>
      <c r="CWH44" s="686">
        <f>SUMIF(CWK49:CWK61,"-",CWL49:CWL61)</f>
        <v>0</v>
      </c>
      <c r="CWI44" s="685">
        <f>COUNTIF(CWM49:CWM61,"-")</f>
        <v>0</v>
      </c>
      <c r="CWJ44" s="686">
        <f>SUMIF(CWM49:CWM61,"-",CWN49:CWN61)</f>
        <v>0</v>
      </c>
      <c r="CWK44" s="685">
        <f>COUNTIF(CWO49:CWO61,"-")</f>
        <v>0</v>
      </c>
      <c r="CWL44" s="686">
        <f>SUMIF(CWO49:CWO61,"-",CWP49:CWP61)</f>
        <v>0</v>
      </c>
      <c r="CWM44" s="685">
        <f>COUNTIF(CWQ49:CWQ61,"-")</f>
        <v>0</v>
      </c>
      <c r="CWN44" s="686">
        <f>SUMIF(CWQ49:CWQ61,"-",CWR49:CWR61)</f>
        <v>0</v>
      </c>
      <c r="CWO44" s="685">
        <f>COUNTIF(CWS49:CWS61,"-")</f>
        <v>0</v>
      </c>
      <c r="CWP44" s="686">
        <f>SUMIF(CWS49:CWS61,"-",CWT49:CWT61)</f>
        <v>0</v>
      </c>
      <c r="CWQ44" s="685">
        <f>COUNTIF(CWU49:CWU61,"-")</f>
        <v>0</v>
      </c>
      <c r="CWR44" s="686">
        <f>SUMIF(CWU49:CWU61,"-",CWV49:CWV61)</f>
        <v>0</v>
      </c>
      <c r="CWS44" s="685">
        <f>COUNTIF(CWW49:CWW61,"-")</f>
        <v>0</v>
      </c>
      <c r="CWT44" s="686">
        <f>SUMIF(CWW49:CWW61,"-",CWX49:CWX61)</f>
        <v>0</v>
      </c>
      <c r="CWU44" s="685">
        <f>COUNTIF(CWY49:CWY61,"-")</f>
        <v>0</v>
      </c>
      <c r="CWV44" s="686">
        <f>SUMIF(CWY49:CWY61,"-",CWZ49:CWZ61)</f>
        <v>0</v>
      </c>
      <c r="CWW44" s="685">
        <f>COUNTIF(CXA49:CXA61,"-")</f>
        <v>0</v>
      </c>
      <c r="CWX44" s="686">
        <f>SUMIF(CXA49:CXA61,"-",CXB49:CXB61)</f>
        <v>0</v>
      </c>
      <c r="CWY44" s="685">
        <f>COUNTIF(CXC49:CXC61,"-")</f>
        <v>0</v>
      </c>
      <c r="CWZ44" s="686">
        <f>SUMIF(CXC49:CXC61,"-",CXD49:CXD61)</f>
        <v>0</v>
      </c>
      <c r="CXA44" s="685">
        <f>COUNTIF(CXE49:CXE61,"-")</f>
        <v>0</v>
      </c>
      <c r="CXB44" s="686">
        <f>SUMIF(CXE49:CXE61,"-",CXF49:CXF61)</f>
        <v>0</v>
      </c>
      <c r="CXC44" s="685">
        <f>COUNTIF(CXG49:CXG61,"-")</f>
        <v>0</v>
      </c>
      <c r="CXD44" s="686">
        <f>SUMIF(CXG49:CXG61,"-",CXH49:CXH61)</f>
        <v>0</v>
      </c>
      <c r="CXE44" s="685">
        <f>COUNTIF(CXI49:CXI61,"-")</f>
        <v>0</v>
      </c>
      <c r="CXF44" s="686">
        <f>SUMIF(CXI49:CXI61,"-",CXJ49:CXJ61)</f>
        <v>0</v>
      </c>
      <c r="CXG44" s="685">
        <f>COUNTIF(CXK49:CXK61,"-")</f>
        <v>0</v>
      </c>
      <c r="CXH44" s="686">
        <f>SUMIF(CXK49:CXK61,"-",CXL49:CXL61)</f>
        <v>0</v>
      </c>
      <c r="CXI44" s="685">
        <f>COUNTIF(CXM49:CXM61,"-")</f>
        <v>0</v>
      </c>
      <c r="CXJ44" s="686">
        <f>SUMIF(CXM49:CXM61,"-",CXN49:CXN61)</f>
        <v>0</v>
      </c>
      <c r="CXK44" s="685">
        <f>COUNTIF(CXO49:CXO61,"-")</f>
        <v>0</v>
      </c>
      <c r="CXL44" s="686">
        <f>SUMIF(CXO49:CXO61,"-",CXP49:CXP61)</f>
        <v>0</v>
      </c>
      <c r="CXM44" s="685">
        <f>COUNTIF(CXQ49:CXQ61,"-")</f>
        <v>0</v>
      </c>
      <c r="CXN44" s="686">
        <f>SUMIF(CXQ49:CXQ61,"-",CXR49:CXR61)</f>
        <v>0</v>
      </c>
      <c r="CXO44" s="685">
        <f>COUNTIF(CXS49:CXS61,"-")</f>
        <v>0</v>
      </c>
      <c r="CXP44" s="686">
        <f>SUMIF(CXS49:CXS61,"-",CXT49:CXT61)</f>
        <v>0</v>
      </c>
      <c r="CXQ44" s="685">
        <f>COUNTIF(CXU49:CXU61,"-")</f>
        <v>0</v>
      </c>
      <c r="CXR44" s="686">
        <f>SUMIF(CXU49:CXU61,"-",CXV49:CXV61)</f>
        <v>0</v>
      </c>
      <c r="CXS44" s="685">
        <f>COUNTIF(CXW49:CXW61,"-")</f>
        <v>0</v>
      </c>
      <c r="CXT44" s="686">
        <f>SUMIF(CXW49:CXW61,"-",CXX49:CXX61)</f>
        <v>0</v>
      </c>
      <c r="CXU44" s="685">
        <f>COUNTIF(CXY49:CXY61,"-")</f>
        <v>0</v>
      </c>
      <c r="CXV44" s="686">
        <f>SUMIF(CXY49:CXY61,"-",CXZ49:CXZ61)</f>
        <v>0</v>
      </c>
      <c r="CXW44" s="685">
        <f>COUNTIF(CYA49:CYA61,"-")</f>
        <v>0</v>
      </c>
      <c r="CXX44" s="686">
        <f>SUMIF(CYA49:CYA61,"-",CYB49:CYB61)</f>
        <v>0</v>
      </c>
      <c r="CXY44" s="685">
        <f>COUNTIF(CYC49:CYC61,"-")</f>
        <v>0</v>
      </c>
      <c r="CXZ44" s="686">
        <f>SUMIF(CYC49:CYC61,"-",CYD49:CYD61)</f>
        <v>0</v>
      </c>
      <c r="CYA44" s="685">
        <f>COUNTIF(CYE49:CYE61,"-")</f>
        <v>0</v>
      </c>
      <c r="CYB44" s="686">
        <f>SUMIF(CYE49:CYE61,"-",CYF49:CYF61)</f>
        <v>0</v>
      </c>
      <c r="CYC44" s="685">
        <f>COUNTIF(CYG49:CYG61,"-")</f>
        <v>0</v>
      </c>
      <c r="CYD44" s="686">
        <f>SUMIF(CYG49:CYG61,"-",CYH49:CYH61)</f>
        <v>0</v>
      </c>
      <c r="CYE44" s="685">
        <f>COUNTIF(CYI49:CYI61,"-")</f>
        <v>0</v>
      </c>
      <c r="CYF44" s="686">
        <f>SUMIF(CYI49:CYI61,"-",CYJ49:CYJ61)</f>
        <v>0</v>
      </c>
      <c r="CYG44" s="685">
        <f>COUNTIF(CYK49:CYK61,"-")</f>
        <v>0</v>
      </c>
      <c r="CYH44" s="686">
        <f>SUMIF(CYK49:CYK61,"-",CYL49:CYL61)</f>
        <v>0</v>
      </c>
      <c r="CYI44" s="685">
        <f>COUNTIF(CYM49:CYM61,"-")</f>
        <v>0</v>
      </c>
      <c r="CYJ44" s="686">
        <f>SUMIF(CYM49:CYM61,"-",CYN49:CYN61)</f>
        <v>0</v>
      </c>
      <c r="CYK44" s="685">
        <f>COUNTIF(CYO49:CYO61,"-")</f>
        <v>0</v>
      </c>
      <c r="CYL44" s="686">
        <f>SUMIF(CYO49:CYO61,"-",CYP49:CYP61)</f>
        <v>0</v>
      </c>
      <c r="CYM44" s="685">
        <f>COUNTIF(CYQ49:CYQ61,"-")</f>
        <v>0</v>
      </c>
      <c r="CYN44" s="686">
        <f>SUMIF(CYQ49:CYQ61,"-",CYR49:CYR61)</f>
        <v>0</v>
      </c>
      <c r="CYO44" s="685">
        <f>COUNTIF(CYS49:CYS61,"-")</f>
        <v>0</v>
      </c>
      <c r="CYP44" s="686">
        <f>SUMIF(CYS49:CYS61,"-",CYT49:CYT61)</f>
        <v>0</v>
      </c>
      <c r="CYQ44" s="685">
        <f>COUNTIF(CYU49:CYU61,"-")</f>
        <v>0</v>
      </c>
      <c r="CYR44" s="686">
        <f>SUMIF(CYU49:CYU61,"-",CYV49:CYV61)</f>
        <v>0</v>
      </c>
      <c r="CYS44" s="685">
        <f>COUNTIF(CYW49:CYW61,"-")</f>
        <v>0</v>
      </c>
      <c r="CYT44" s="686">
        <f>SUMIF(CYW49:CYW61,"-",CYX49:CYX61)</f>
        <v>0</v>
      </c>
      <c r="CYU44" s="685">
        <f>COUNTIF(CYY49:CYY61,"-")</f>
        <v>0</v>
      </c>
      <c r="CYV44" s="686">
        <f>SUMIF(CYY49:CYY61,"-",CYZ49:CYZ61)</f>
        <v>0</v>
      </c>
      <c r="CYW44" s="685">
        <f>COUNTIF(CZA49:CZA61,"-")</f>
        <v>0</v>
      </c>
      <c r="CYX44" s="686">
        <f>SUMIF(CZA49:CZA61,"-",CZB49:CZB61)</f>
        <v>0</v>
      </c>
      <c r="CYY44" s="685">
        <f>COUNTIF(CZC49:CZC61,"-")</f>
        <v>0</v>
      </c>
      <c r="CYZ44" s="686">
        <f>SUMIF(CZC49:CZC61,"-",CZD49:CZD61)</f>
        <v>0</v>
      </c>
      <c r="CZA44" s="685">
        <f>COUNTIF(CZE49:CZE61,"-")</f>
        <v>0</v>
      </c>
      <c r="CZB44" s="686">
        <f>SUMIF(CZE49:CZE61,"-",CZF49:CZF61)</f>
        <v>0</v>
      </c>
      <c r="CZC44" s="685">
        <f>COUNTIF(CZG49:CZG61,"-")</f>
        <v>0</v>
      </c>
      <c r="CZD44" s="686">
        <f>SUMIF(CZG49:CZG61,"-",CZH49:CZH61)</f>
        <v>0</v>
      </c>
      <c r="CZE44" s="685">
        <f>COUNTIF(CZI49:CZI61,"-")</f>
        <v>0</v>
      </c>
      <c r="CZF44" s="686">
        <f>SUMIF(CZI49:CZI61,"-",CZJ49:CZJ61)</f>
        <v>0</v>
      </c>
      <c r="CZG44" s="685">
        <f>COUNTIF(CZK49:CZK61,"-")</f>
        <v>0</v>
      </c>
      <c r="CZH44" s="686">
        <f>SUMIF(CZK49:CZK61,"-",CZL49:CZL61)</f>
        <v>0</v>
      </c>
      <c r="CZI44" s="685">
        <f>COUNTIF(CZM49:CZM61,"-")</f>
        <v>0</v>
      </c>
      <c r="CZJ44" s="686">
        <f>SUMIF(CZM49:CZM61,"-",CZN49:CZN61)</f>
        <v>0</v>
      </c>
      <c r="CZK44" s="685">
        <f>COUNTIF(CZO49:CZO61,"-")</f>
        <v>0</v>
      </c>
      <c r="CZL44" s="686">
        <f>SUMIF(CZO49:CZO61,"-",CZP49:CZP61)</f>
        <v>0</v>
      </c>
      <c r="CZM44" s="685">
        <f>COUNTIF(CZQ49:CZQ61,"-")</f>
        <v>0</v>
      </c>
      <c r="CZN44" s="686">
        <f>SUMIF(CZQ49:CZQ61,"-",CZR49:CZR61)</f>
        <v>0</v>
      </c>
      <c r="CZO44" s="685">
        <f>COUNTIF(CZS49:CZS61,"-")</f>
        <v>0</v>
      </c>
      <c r="CZP44" s="686">
        <f>SUMIF(CZS49:CZS61,"-",CZT49:CZT61)</f>
        <v>0</v>
      </c>
      <c r="CZQ44" s="685">
        <f>COUNTIF(CZU49:CZU61,"-")</f>
        <v>0</v>
      </c>
      <c r="CZR44" s="686">
        <f>SUMIF(CZU49:CZU61,"-",CZV49:CZV61)</f>
        <v>0</v>
      </c>
      <c r="CZS44" s="685">
        <f>COUNTIF(CZW49:CZW61,"-")</f>
        <v>0</v>
      </c>
      <c r="CZT44" s="686">
        <f>SUMIF(CZW49:CZW61,"-",CZX49:CZX61)</f>
        <v>0</v>
      </c>
      <c r="CZU44" s="685">
        <f>COUNTIF(CZY49:CZY61,"-")</f>
        <v>0</v>
      </c>
      <c r="CZV44" s="686">
        <f>SUMIF(CZY49:CZY61,"-",CZZ49:CZZ61)</f>
        <v>0</v>
      </c>
      <c r="CZW44" s="685">
        <f>COUNTIF(DAA49:DAA61,"-")</f>
        <v>0</v>
      </c>
      <c r="CZX44" s="686">
        <f>SUMIF(DAA49:DAA61,"-",DAB49:DAB61)</f>
        <v>0</v>
      </c>
      <c r="CZY44" s="685">
        <f>COUNTIF(DAC49:DAC61,"-")</f>
        <v>0</v>
      </c>
      <c r="CZZ44" s="686">
        <f>SUMIF(DAC49:DAC61,"-",DAD49:DAD61)</f>
        <v>0</v>
      </c>
      <c r="DAA44" s="685">
        <f>COUNTIF(DAE49:DAE61,"-")</f>
        <v>0</v>
      </c>
      <c r="DAB44" s="686">
        <f>SUMIF(DAE49:DAE61,"-",DAF49:DAF61)</f>
        <v>0</v>
      </c>
      <c r="DAC44" s="685">
        <f>COUNTIF(DAG49:DAG61,"-")</f>
        <v>0</v>
      </c>
      <c r="DAD44" s="686">
        <f>SUMIF(DAG49:DAG61,"-",DAH49:DAH61)</f>
        <v>0</v>
      </c>
      <c r="DAE44" s="685">
        <f>COUNTIF(DAI49:DAI61,"-")</f>
        <v>0</v>
      </c>
      <c r="DAF44" s="686">
        <f>SUMIF(DAI49:DAI61,"-",DAJ49:DAJ61)</f>
        <v>0</v>
      </c>
      <c r="DAG44" s="685">
        <f>COUNTIF(DAK49:DAK61,"-")</f>
        <v>0</v>
      </c>
      <c r="DAH44" s="686">
        <f>SUMIF(DAK49:DAK61,"-",DAL49:DAL61)</f>
        <v>0</v>
      </c>
      <c r="DAI44" s="685">
        <f>COUNTIF(DAM49:DAM61,"-")</f>
        <v>0</v>
      </c>
      <c r="DAJ44" s="686">
        <f>SUMIF(DAM49:DAM61,"-",DAN49:DAN61)</f>
        <v>0</v>
      </c>
      <c r="DAK44" s="685">
        <f>COUNTIF(DAO49:DAO61,"-")</f>
        <v>0</v>
      </c>
      <c r="DAL44" s="686">
        <f>SUMIF(DAO49:DAO61,"-",DAP49:DAP61)</f>
        <v>0</v>
      </c>
      <c r="DAM44" s="685">
        <f>COUNTIF(DAQ49:DAQ61,"-")</f>
        <v>0</v>
      </c>
      <c r="DAN44" s="686">
        <f>SUMIF(DAQ49:DAQ61,"-",DAR49:DAR61)</f>
        <v>0</v>
      </c>
      <c r="DAO44" s="685">
        <f>COUNTIF(DAS49:DAS61,"-")</f>
        <v>0</v>
      </c>
      <c r="DAP44" s="686">
        <f>SUMIF(DAS49:DAS61,"-",DAT49:DAT61)</f>
        <v>0</v>
      </c>
      <c r="DAQ44" s="685">
        <f>COUNTIF(DAU49:DAU61,"-")</f>
        <v>0</v>
      </c>
      <c r="DAR44" s="686">
        <f>SUMIF(DAU49:DAU61,"-",DAV49:DAV61)</f>
        <v>0</v>
      </c>
      <c r="DAS44" s="685">
        <f>COUNTIF(DAW49:DAW61,"-")</f>
        <v>0</v>
      </c>
      <c r="DAT44" s="686">
        <f>SUMIF(DAW49:DAW61,"-",DAX49:DAX61)</f>
        <v>0</v>
      </c>
      <c r="DAU44" s="685">
        <f>COUNTIF(DAY49:DAY61,"-")</f>
        <v>0</v>
      </c>
      <c r="DAV44" s="686">
        <f>SUMIF(DAY49:DAY61,"-",DAZ49:DAZ61)</f>
        <v>0</v>
      </c>
      <c r="DAW44" s="685">
        <f>COUNTIF(DBA49:DBA61,"-")</f>
        <v>0</v>
      </c>
      <c r="DAX44" s="686">
        <f>SUMIF(DBA49:DBA61,"-",DBB49:DBB61)</f>
        <v>0</v>
      </c>
      <c r="DAY44" s="685">
        <f>COUNTIF(DBC49:DBC61,"-")</f>
        <v>0</v>
      </c>
      <c r="DAZ44" s="686">
        <f>SUMIF(DBC49:DBC61,"-",DBD49:DBD61)</f>
        <v>0</v>
      </c>
      <c r="DBA44" s="685">
        <f>COUNTIF(DBE49:DBE61,"-")</f>
        <v>0</v>
      </c>
      <c r="DBB44" s="686">
        <f>SUMIF(DBE49:DBE61,"-",DBF49:DBF61)</f>
        <v>0</v>
      </c>
      <c r="DBC44" s="685">
        <f>COUNTIF(DBG49:DBG61,"-")</f>
        <v>0</v>
      </c>
      <c r="DBD44" s="686">
        <f>SUMIF(DBG49:DBG61,"-",DBH49:DBH61)</f>
        <v>0</v>
      </c>
      <c r="DBE44" s="685">
        <f>COUNTIF(DBI49:DBI61,"-")</f>
        <v>0</v>
      </c>
      <c r="DBF44" s="686">
        <f>SUMIF(DBI49:DBI61,"-",DBJ49:DBJ61)</f>
        <v>0</v>
      </c>
      <c r="DBG44" s="685">
        <f>COUNTIF(DBK49:DBK61,"-")</f>
        <v>0</v>
      </c>
      <c r="DBH44" s="686">
        <f>SUMIF(DBK49:DBK61,"-",DBL49:DBL61)</f>
        <v>0</v>
      </c>
      <c r="DBI44" s="685">
        <f>COUNTIF(DBM49:DBM61,"-")</f>
        <v>0</v>
      </c>
      <c r="DBJ44" s="686">
        <f>SUMIF(DBM49:DBM61,"-",DBN49:DBN61)</f>
        <v>0</v>
      </c>
      <c r="DBK44" s="685">
        <f>COUNTIF(DBO49:DBO61,"-")</f>
        <v>0</v>
      </c>
      <c r="DBL44" s="686">
        <f>SUMIF(DBO49:DBO61,"-",DBP49:DBP61)</f>
        <v>0</v>
      </c>
      <c r="DBM44" s="685">
        <f>COUNTIF(DBQ49:DBQ61,"-")</f>
        <v>0</v>
      </c>
      <c r="DBN44" s="686">
        <f>SUMIF(DBQ49:DBQ61,"-",DBR49:DBR61)</f>
        <v>0</v>
      </c>
      <c r="DBO44" s="685">
        <f>COUNTIF(DBS49:DBS61,"-")</f>
        <v>0</v>
      </c>
      <c r="DBP44" s="686">
        <f>SUMIF(DBS49:DBS61,"-",DBT49:DBT61)</f>
        <v>0</v>
      </c>
      <c r="DBQ44" s="685">
        <f>COUNTIF(DBU49:DBU61,"-")</f>
        <v>0</v>
      </c>
      <c r="DBR44" s="686">
        <f>SUMIF(DBU49:DBU61,"-",DBV49:DBV61)</f>
        <v>0</v>
      </c>
      <c r="DBS44" s="685">
        <f>COUNTIF(DBW49:DBW61,"-")</f>
        <v>0</v>
      </c>
      <c r="DBT44" s="686">
        <f>SUMIF(DBW49:DBW61,"-",DBX49:DBX61)</f>
        <v>0</v>
      </c>
      <c r="DBU44" s="685">
        <f>COUNTIF(DBY49:DBY61,"-")</f>
        <v>0</v>
      </c>
      <c r="DBV44" s="686">
        <f>SUMIF(DBY49:DBY61,"-",DBZ49:DBZ61)</f>
        <v>0</v>
      </c>
      <c r="DBW44" s="685">
        <f>COUNTIF(DCA49:DCA61,"-")</f>
        <v>0</v>
      </c>
      <c r="DBX44" s="686">
        <f>SUMIF(DCA49:DCA61,"-",DCB49:DCB61)</f>
        <v>0</v>
      </c>
      <c r="DBY44" s="685">
        <f>COUNTIF(DCC49:DCC61,"-")</f>
        <v>0</v>
      </c>
      <c r="DBZ44" s="686">
        <f>SUMIF(DCC49:DCC61,"-",DCD49:DCD61)</f>
        <v>0</v>
      </c>
      <c r="DCA44" s="685">
        <f>COUNTIF(DCE49:DCE61,"-")</f>
        <v>0</v>
      </c>
      <c r="DCB44" s="686">
        <f>SUMIF(DCE49:DCE61,"-",DCF49:DCF61)</f>
        <v>0</v>
      </c>
      <c r="DCC44" s="685">
        <f>COUNTIF(DCG49:DCG61,"-")</f>
        <v>0</v>
      </c>
      <c r="DCD44" s="686">
        <f>SUMIF(DCG49:DCG61,"-",DCH49:DCH61)</f>
        <v>0</v>
      </c>
      <c r="DCE44" s="685">
        <f>COUNTIF(DCI49:DCI61,"-")</f>
        <v>0</v>
      </c>
      <c r="DCF44" s="686">
        <f>SUMIF(DCI49:DCI61,"-",DCJ49:DCJ61)</f>
        <v>0</v>
      </c>
      <c r="DCG44" s="685">
        <f>COUNTIF(DCK49:DCK61,"-")</f>
        <v>0</v>
      </c>
      <c r="DCH44" s="686">
        <f>SUMIF(DCK49:DCK61,"-",DCL49:DCL61)</f>
        <v>0</v>
      </c>
      <c r="DCI44" s="685">
        <f>COUNTIF(DCM49:DCM61,"-")</f>
        <v>0</v>
      </c>
      <c r="DCJ44" s="686">
        <f>SUMIF(DCM49:DCM61,"-",DCN49:DCN61)</f>
        <v>0</v>
      </c>
      <c r="DCK44" s="685">
        <f>COUNTIF(DCO49:DCO61,"-")</f>
        <v>0</v>
      </c>
      <c r="DCL44" s="686">
        <f>SUMIF(DCO49:DCO61,"-",DCP49:DCP61)</f>
        <v>0</v>
      </c>
      <c r="DCM44" s="685">
        <f>COUNTIF(DCQ49:DCQ61,"-")</f>
        <v>0</v>
      </c>
      <c r="DCN44" s="686">
        <f>SUMIF(DCQ49:DCQ61,"-",DCR49:DCR61)</f>
        <v>0</v>
      </c>
      <c r="DCO44" s="685">
        <f>COUNTIF(DCS49:DCS61,"-")</f>
        <v>0</v>
      </c>
      <c r="DCP44" s="686">
        <f>SUMIF(DCS49:DCS61,"-",DCT49:DCT61)</f>
        <v>0</v>
      </c>
      <c r="DCQ44" s="685">
        <f>COUNTIF(DCU49:DCU61,"-")</f>
        <v>0</v>
      </c>
      <c r="DCR44" s="686">
        <f>SUMIF(DCU49:DCU61,"-",DCV49:DCV61)</f>
        <v>0</v>
      </c>
      <c r="DCS44" s="685">
        <f>COUNTIF(DCW49:DCW61,"-")</f>
        <v>0</v>
      </c>
      <c r="DCT44" s="686">
        <f>SUMIF(DCW49:DCW61,"-",DCX49:DCX61)</f>
        <v>0</v>
      </c>
      <c r="DCU44" s="685">
        <f>COUNTIF(DCY49:DCY61,"-")</f>
        <v>0</v>
      </c>
      <c r="DCV44" s="686">
        <f>SUMIF(DCY49:DCY61,"-",DCZ49:DCZ61)</f>
        <v>0</v>
      </c>
      <c r="DCW44" s="685">
        <f>COUNTIF(DDA49:DDA61,"-")</f>
        <v>0</v>
      </c>
      <c r="DCX44" s="686">
        <f>SUMIF(DDA49:DDA61,"-",DDB49:DDB61)</f>
        <v>0</v>
      </c>
      <c r="DCY44" s="685">
        <f>COUNTIF(DDC49:DDC61,"-")</f>
        <v>0</v>
      </c>
      <c r="DCZ44" s="686">
        <f>SUMIF(DDC49:DDC61,"-",DDD49:DDD61)</f>
        <v>0</v>
      </c>
      <c r="DDA44" s="685">
        <f>COUNTIF(DDE49:DDE61,"-")</f>
        <v>0</v>
      </c>
      <c r="DDB44" s="686">
        <f>SUMIF(DDE49:DDE61,"-",DDF49:DDF61)</f>
        <v>0</v>
      </c>
      <c r="DDC44" s="685">
        <f>COUNTIF(DDG49:DDG61,"-")</f>
        <v>0</v>
      </c>
      <c r="DDD44" s="686">
        <f>SUMIF(DDG49:DDG61,"-",DDH49:DDH61)</f>
        <v>0</v>
      </c>
      <c r="DDE44" s="685">
        <f>COUNTIF(DDI49:DDI61,"-")</f>
        <v>0</v>
      </c>
      <c r="DDF44" s="686">
        <f>SUMIF(DDI49:DDI61,"-",DDJ49:DDJ61)</f>
        <v>0</v>
      </c>
      <c r="DDG44" s="685">
        <f>COUNTIF(DDK49:DDK61,"-")</f>
        <v>0</v>
      </c>
      <c r="DDH44" s="686">
        <f>SUMIF(DDK49:DDK61,"-",DDL49:DDL61)</f>
        <v>0</v>
      </c>
      <c r="DDI44" s="685">
        <f>COUNTIF(DDM49:DDM61,"-")</f>
        <v>0</v>
      </c>
      <c r="DDJ44" s="686">
        <f>SUMIF(DDM49:DDM61,"-",DDN49:DDN61)</f>
        <v>0</v>
      </c>
      <c r="DDK44" s="685">
        <f>COUNTIF(DDO49:DDO61,"-")</f>
        <v>0</v>
      </c>
      <c r="DDL44" s="686">
        <f>SUMIF(DDO49:DDO61,"-",DDP49:DDP61)</f>
        <v>0</v>
      </c>
      <c r="DDM44" s="685">
        <f>COUNTIF(DDQ49:DDQ61,"-")</f>
        <v>0</v>
      </c>
      <c r="DDN44" s="686">
        <f>SUMIF(DDQ49:DDQ61,"-",DDR49:DDR61)</f>
        <v>0</v>
      </c>
      <c r="DDO44" s="685">
        <f>COUNTIF(DDS49:DDS61,"-")</f>
        <v>0</v>
      </c>
      <c r="DDP44" s="686">
        <f>SUMIF(DDS49:DDS61,"-",DDT49:DDT61)</f>
        <v>0</v>
      </c>
      <c r="DDQ44" s="685">
        <f>COUNTIF(DDU49:DDU61,"-")</f>
        <v>0</v>
      </c>
      <c r="DDR44" s="686">
        <f>SUMIF(DDU49:DDU61,"-",DDV49:DDV61)</f>
        <v>0</v>
      </c>
      <c r="DDS44" s="685">
        <f>COUNTIF(DDW49:DDW61,"-")</f>
        <v>0</v>
      </c>
      <c r="DDT44" s="686">
        <f>SUMIF(DDW49:DDW61,"-",DDX49:DDX61)</f>
        <v>0</v>
      </c>
      <c r="DDU44" s="685">
        <f>COUNTIF(DDY49:DDY61,"-")</f>
        <v>0</v>
      </c>
      <c r="DDV44" s="686">
        <f>SUMIF(DDY49:DDY61,"-",DDZ49:DDZ61)</f>
        <v>0</v>
      </c>
      <c r="DDW44" s="685">
        <f>COUNTIF(DEA49:DEA61,"-")</f>
        <v>0</v>
      </c>
      <c r="DDX44" s="686">
        <f>SUMIF(DEA49:DEA61,"-",DEB49:DEB61)</f>
        <v>0</v>
      </c>
      <c r="DDY44" s="685">
        <f>COUNTIF(DEC49:DEC61,"-")</f>
        <v>0</v>
      </c>
      <c r="DDZ44" s="686">
        <f>SUMIF(DEC49:DEC61,"-",DED49:DED61)</f>
        <v>0</v>
      </c>
      <c r="DEA44" s="685">
        <f>COUNTIF(DEE49:DEE61,"-")</f>
        <v>0</v>
      </c>
      <c r="DEB44" s="686">
        <f>SUMIF(DEE49:DEE61,"-",DEF49:DEF61)</f>
        <v>0</v>
      </c>
      <c r="DEC44" s="685">
        <f>COUNTIF(DEG49:DEG61,"-")</f>
        <v>0</v>
      </c>
      <c r="DED44" s="686">
        <f>SUMIF(DEG49:DEG61,"-",DEH49:DEH61)</f>
        <v>0</v>
      </c>
      <c r="DEE44" s="685">
        <f>COUNTIF(DEI49:DEI61,"-")</f>
        <v>0</v>
      </c>
      <c r="DEF44" s="686">
        <f>SUMIF(DEI49:DEI61,"-",DEJ49:DEJ61)</f>
        <v>0</v>
      </c>
      <c r="DEG44" s="685">
        <f>COUNTIF(DEK49:DEK61,"-")</f>
        <v>0</v>
      </c>
      <c r="DEH44" s="686">
        <f>SUMIF(DEK49:DEK61,"-",DEL49:DEL61)</f>
        <v>0</v>
      </c>
      <c r="DEI44" s="685">
        <f>COUNTIF(DEM49:DEM61,"-")</f>
        <v>0</v>
      </c>
      <c r="DEJ44" s="686">
        <f>SUMIF(DEM49:DEM61,"-",DEN49:DEN61)</f>
        <v>0</v>
      </c>
      <c r="DEK44" s="685">
        <f>COUNTIF(DEO49:DEO61,"-")</f>
        <v>0</v>
      </c>
      <c r="DEL44" s="686">
        <f>SUMIF(DEO49:DEO61,"-",DEP49:DEP61)</f>
        <v>0</v>
      </c>
      <c r="DEM44" s="685">
        <f>COUNTIF(DEQ49:DEQ61,"-")</f>
        <v>0</v>
      </c>
      <c r="DEN44" s="686">
        <f>SUMIF(DEQ49:DEQ61,"-",DER49:DER61)</f>
        <v>0</v>
      </c>
      <c r="DEO44" s="685">
        <f>COUNTIF(DES49:DES61,"-")</f>
        <v>0</v>
      </c>
      <c r="DEP44" s="686">
        <f>SUMIF(DES49:DES61,"-",DET49:DET61)</f>
        <v>0</v>
      </c>
      <c r="DEQ44" s="685">
        <f>COUNTIF(DEU49:DEU61,"-")</f>
        <v>0</v>
      </c>
      <c r="DER44" s="686">
        <f>SUMIF(DEU49:DEU61,"-",DEV49:DEV61)</f>
        <v>0</v>
      </c>
      <c r="DES44" s="685">
        <f>COUNTIF(DEW49:DEW61,"-")</f>
        <v>0</v>
      </c>
      <c r="DET44" s="686">
        <f>SUMIF(DEW49:DEW61,"-",DEX49:DEX61)</f>
        <v>0</v>
      </c>
      <c r="DEU44" s="685">
        <f>COUNTIF(DEY49:DEY61,"-")</f>
        <v>0</v>
      </c>
      <c r="DEV44" s="686">
        <f>SUMIF(DEY49:DEY61,"-",DEZ49:DEZ61)</f>
        <v>0</v>
      </c>
      <c r="DEW44" s="685">
        <f>COUNTIF(DFA49:DFA61,"-")</f>
        <v>0</v>
      </c>
      <c r="DEX44" s="686">
        <f>SUMIF(DFA49:DFA61,"-",DFB49:DFB61)</f>
        <v>0</v>
      </c>
      <c r="DEY44" s="685">
        <f>COUNTIF(DFC49:DFC61,"-")</f>
        <v>0</v>
      </c>
      <c r="DEZ44" s="686">
        <f>SUMIF(DFC49:DFC61,"-",DFD49:DFD61)</f>
        <v>0</v>
      </c>
      <c r="DFA44" s="685">
        <f>COUNTIF(DFE49:DFE61,"-")</f>
        <v>0</v>
      </c>
      <c r="DFB44" s="686">
        <f>SUMIF(DFE49:DFE61,"-",DFF49:DFF61)</f>
        <v>0</v>
      </c>
      <c r="DFC44" s="685">
        <f>COUNTIF(DFG49:DFG61,"-")</f>
        <v>0</v>
      </c>
      <c r="DFD44" s="686">
        <f>SUMIF(DFG49:DFG61,"-",DFH49:DFH61)</f>
        <v>0</v>
      </c>
      <c r="DFE44" s="685">
        <f>COUNTIF(DFI49:DFI61,"-")</f>
        <v>0</v>
      </c>
      <c r="DFF44" s="686">
        <f>SUMIF(DFI49:DFI61,"-",DFJ49:DFJ61)</f>
        <v>0</v>
      </c>
      <c r="DFG44" s="685">
        <f>COUNTIF(DFK49:DFK61,"-")</f>
        <v>0</v>
      </c>
      <c r="DFH44" s="686">
        <f>SUMIF(DFK49:DFK61,"-",DFL49:DFL61)</f>
        <v>0</v>
      </c>
      <c r="DFI44" s="685">
        <f>COUNTIF(DFM49:DFM61,"-")</f>
        <v>0</v>
      </c>
      <c r="DFJ44" s="686">
        <f>SUMIF(DFM49:DFM61,"-",DFN49:DFN61)</f>
        <v>0</v>
      </c>
      <c r="DFK44" s="685">
        <f>COUNTIF(DFO49:DFO61,"-")</f>
        <v>0</v>
      </c>
      <c r="DFL44" s="686">
        <f>SUMIF(DFO49:DFO61,"-",DFP49:DFP61)</f>
        <v>0</v>
      </c>
      <c r="DFM44" s="685">
        <f>COUNTIF(DFQ49:DFQ61,"-")</f>
        <v>0</v>
      </c>
      <c r="DFN44" s="686">
        <f>SUMIF(DFQ49:DFQ61,"-",DFR49:DFR61)</f>
        <v>0</v>
      </c>
      <c r="DFO44" s="685">
        <f>COUNTIF(DFS49:DFS61,"-")</f>
        <v>0</v>
      </c>
      <c r="DFP44" s="686">
        <f>SUMIF(DFS49:DFS61,"-",DFT49:DFT61)</f>
        <v>0</v>
      </c>
      <c r="DFQ44" s="685">
        <f>COUNTIF(DFU49:DFU61,"-")</f>
        <v>0</v>
      </c>
      <c r="DFR44" s="686">
        <f>SUMIF(DFU49:DFU61,"-",DFV49:DFV61)</f>
        <v>0</v>
      </c>
      <c r="DFS44" s="685">
        <f>COUNTIF(DFW49:DFW61,"-")</f>
        <v>0</v>
      </c>
      <c r="DFT44" s="686">
        <f>SUMIF(DFW49:DFW61,"-",DFX49:DFX61)</f>
        <v>0</v>
      </c>
      <c r="DFU44" s="685">
        <f>COUNTIF(DFY49:DFY61,"-")</f>
        <v>0</v>
      </c>
      <c r="DFV44" s="686">
        <f>SUMIF(DFY49:DFY61,"-",DFZ49:DFZ61)</f>
        <v>0</v>
      </c>
      <c r="DFW44" s="685">
        <f>COUNTIF(DGA49:DGA61,"-")</f>
        <v>0</v>
      </c>
      <c r="DFX44" s="686">
        <f>SUMIF(DGA49:DGA61,"-",DGB49:DGB61)</f>
        <v>0</v>
      </c>
      <c r="DFY44" s="685">
        <f>COUNTIF(DGC49:DGC61,"-")</f>
        <v>0</v>
      </c>
      <c r="DFZ44" s="686">
        <f>SUMIF(DGC49:DGC61,"-",DGD49:DGD61)</f>
        <v>0</v>
      </c>
      <c r="DGA44" s="685">
        <f>COUNTIF(DGE49:DGE61,"-")</f>
        <v>0</v>
      </c>
      <c r="DGB44" s="686">
        <f>SUMIF(DGE49:DGE61,"-",DGF49:DGF61)</f>
        <v>0</v>
      </c>
      <c r="DGC44" s="685">
        <f>COUNTIF(DGG49:DGG61,"-")</f>
        <v>0</v>
      </c>
      <c r="DGD44" s="686">
        <f>SUMIF(DGG49:DGG61,"-",DGH49:DGH61)</f>
        <v>0</v>
      </c>
      <c r="DGE44" s="685">
        <f>COUNTIF(DGI49:DGI61,"-")</f>
        <v>0</v>
      </c>
      <c r="DGF44" s="686">
        <f>SUMIF(DGI49:DGI61,"-",DGJ49:DGJ61)</f>
        <v>0</v>
      </c>
      <c r="DGG44" s="685">
        <f>COUNTIF(DGK49:DGK61,"-")</f>
        <v>0</v>
      </c>
      <c r="DGH44" s="686">
        <f>SUMIF(DGK49:DGK61,"-",DGL49:DGL61)</f>
        <v>0</v>
      </c>
      <c r="DGI44" s="685">
        <f>COUNTIF(DGM49:DGM61,"-")</f>
        <v>0</v>
      </c>
      <c r="DGJ44" s="686">
        <f>SUMIF(DGM49:DGM61,"-",DGN49:DGN61)</f>
        <v>0</v>
      </c>
      <c r="DGK44" s="685">
        <f>COUNTIF(DGO49:DGO61,"-")</f>
        <v>0</v>
      </c>
      <c r="DGL44" s="686">
        <f>SUMIF(DGO49:DGO61,"-",DGP49:DGP61)</f>
        <v>0</v>
      </c>
      <c r="DGM44" s="685">
        <f>COUNTIF(DGQ49:DGQ61,"-")</f>
        <v>0</v>
      </c>
      <c r="DGN44" s="686">
        <f>SUMIF(DGQ49:DGQ61,"-",DGR49:DGR61)</f>
        <v>0</v>
      </c>
      <c r="DGO44" s="685">
        <f>COUNTIF(DGS49:DGS61,"-")</f>
        <v>0</v>
      </c>
      <c r="DGP44" s="686">
        <f>SUMIF(DGS49:DGS61,"-",DGT49:DGT61)</f>
        <v>0</v>
      </c>
      <c r="DGQ44" s="685">
        <f>COUNTIF(DGU49:DGU61,"-")</f>
        <v>0</v>
      </c>
      <c r="DGR44" s="686">
        <f>SUMIF(DGU49:DGU61,"-",DGV49:DGV61)</f>
        <v>0</v>
      </c>
      <c r="DGS44" s="685">
        <f>COUNTIF(DGW49:DGW61,"-")</f>
        <v>0</v>
      </c>
      <c r="DGT44" s="686">
        <f>SUMIF(DGW49:DGW61,"-",DGX49:DGX61)</f>
        <v>0</v>
      </c>
      <c r="DGU44" s="685">
        <f>COUNTIF(DGY49:DGY61,"-")</f>
        <v>0</v>
      </c>
      <c r="DGV44" s="686">
        <f>SUMIF(DGY49:DGY61,"-",DGZ49:DGZ61)</f>
        <v>0</v>
      </c>
      <c r="DGW44" s="685">
        <f>COUNTIF(DHA49:DHA61,"-")</f>
        <v>0</v>
      </c>
      <c r="DGX44" s="686">
        <f>SUMIF(DHA49:DHA61,"-",DHB49:DHB61)</f>
        <v>0</v>
      </c>
      <c r="DGY44" s="685">
        <f>COUNTIF(DHC49:DHC61,"-")</f>
        <v>0</v>
      </c>
      <c r="DGZ44" s="686">
        <f>SUMIF(DHC49:DHC61,"-",DHD49:DHD61)</f>
        <v>0</v>
      </c>
      <c r="DHA44" s="685">
        <f>COUNTIF(DHE49:DHE61,"-")</f>
        <v>0</v>
      </c>
      <c r="DHB44" s="686">
        <f>SUMIF(DHE49:DHE61,"-",DHF49:DHF61)</f>
        <v>0</v>
      </c>
      <c r="DHC44" s="685">
        <f>COUNTIF(DHG49:DHG61,"-")</f>
        <v>0</v>
      </c>
      <c r="DHD44" s="686">
        <f>SUMIF(DHG49:DHG61,"-",DHH49:DHH61)</f>
        <v>0</v>
      </c>
      <c r="DHE44" s="685">
        <f>COUNTIF(DHI49:DHI61,"-")</f>
        <v>0</v>
      </c>
      <c r="DHF44" s="686">
        <f>SUMIF(DHI49:DHI61,"-",DHJ49:DHJ61)</f>
        <v>0</v>
      </c>
      <c r="DHG44" s="685">
        <f>COUNTIF(DHK49:DHK61,"-")</f>
        <v>0</v>
      </c>
      <c r="DHH44" s="686">
        <f>SUMIF(DHK49:DHK61,"-",DHL49:DHL61)</f>
        <v>0</v>
      </c>
      <c r="DHI44" s="685">
        <f>COUNTIF(DHM49:DHM61,"-")</f>
        <v>0</v>
      </c>
      <c r="DHJ44" s="686">
        <f>SUMIF(DHM49:DHM61,"-",DHN49:DHN61)</f>
        <v>0</v>
      </c>
      <c r="DHK44" s="685">
        <f>COUNTIF(DHO49:DHO61,"-")</f>
        <v>0</v>
      </c>
      <c r="DHL44" s="686">
        <f>SUMIF(DHO49:DHO61,"-",DHP49:DHP61)</f>
        <v>0</v>
      </c>
      <c r="DHM44" s="685">
        <f>COUNTIF(DHQ49:DHQ61,"-")</f>
        <v>0</v>
      </c>
      <c r="DHN44" s="686">
        <f>SUMIF(DHQ49:DHQ61,"-",DHR49:DHR61)</f>
        <v>0</v>
      </c>
      <c r="DHO44" s="685">
        <f>COUNTIF(DHS49:DHS61,"-")</f>
        <v>0</v>
      </c>
      <c r="DHP44" s="686">
        <f>SUMIF(DHS49:DHS61,"-",DHT49:DHT61)</f>
        <v>0</v>
      </c>
      <c r="DHQ44" s="685">
        <f>COUNTIF(DHU49:DHU61,"-")</f>
        <v>0</v>
      </c>
      <c r="DHR44" s="686">
        <f>SUMIF(DHU49:DHU61,"-",DHV49:DHV61)</f>
        <v>0</v>
      </c>
      <c r="DHS44" s="685">
        <f>COUNTIF(DHW49:DHW61,"-")</f>
        <v>0</v>
      </c>
      <c r="DHT44" s="686">
        <f>SUMIF(DHW49:DHW61,"-",DHX49:DHX61)</f>
        <v>0</v>
      </c>
      <c r="DHU44" s="685">
        <f>COUNTIF(DHY49:DHY61,"-")</f>
        <v>0</v>
      </c>
      <c r="DHV44" s="686">
        <f>SUMIF(DHY49:DHY61,"-",DHZ49:DHZ61)</f>
        <v>0</v>
      </c>
      <c r="DHW44" s="685">
        <f>COUNTIF(DIA49:DIA61,"-")</f>
        <v>0</v>
      </c>
      <c r="DHX44" s="686">
        <f>SUMIF(DIA49:DIA61,"-",DIB49:DIB61)</f>
        <v>0</v>
      </c>
      <c r="DHY44" s="685">
        <f>COUNTIF(DIC49:DIC61,"-")</f>
        <v>0</v>
      </c>
      <c r="DHZ44" s="686">
        <f>SUMIF(DIC49:DIC61,"-",DID49:DID61)</f>
        <v>0</v>
      </c>
      <c r="DIA44" s="685">
        <f>COUNTIF(DIE49:DIE61,"-")</f>
        <v>0</v>
      </c>
      <c r="DIB44" s="686">
        <f>SUMIF(DIE49:DIE61,"-",DIF49:DIF61)</f>
        <v>0</v>
      </c>
      <c r="DIC44" s="685">
        <f>COUNTIF(DIG49:DIG61,"-")</f>
        <v>0</v>
      </c>
      <c r="DID44" s="686">
        <f>SUMIF(DIG49:DIG61,"-",DIH49:DIH61)</f>
        <v>0</v>
      </c>
      <c r="DIE44" s="685">
        <f>COUNTIF(DII49:DII61,"-")</f>
        <v>0</v>
      </c>
      <c r="DIF44" s="686">
        <f>SUMIF(DII49:DII61,"-",DIJ49:DIJ61)</f>
        <v>0</v>
      </c>
      <c r="DIG44" s="685">
        <f>COUNTIF(DIK49:DIK61,"-")</f>
        <v>0</v>
      </c>
      <c r="DIH44" s="686">
        <f>SUMIF(DIK49:DIK61,"-",DIL49:DIL61)</f>
        <v>0</v>
      </c>
      <c r="DII44" s="685">
        <f>COUNTIF(DIM49:DIM61,"-")</f>
        <v>0</v>
      </c>
      <c r="DIJ44" s="686">
        <f>SUMIF(DIM49:DIM61,"-",DIN49:DIN61)</f>
        <v>0</v>
      </c>
      <c r="DIK44" s="685">
        <f>COUNTIF(DIO49:DIO61,"-")</f>
        <v>0</v>
      </c>
      <c r="DIL44" s="686">
        <f>SUMIF(DIO49:DIO61,"-",DIP49:DIP61)</f>
        <v>0</v>
      </c>
      <c r="DIM44" s="685">
        <f>COUNTIF(DIQ49:DIQ61,"-")</f>
        <v>0</v>
      </c>
      <c r="DIN44" s="686">
        <f>SUMIF(DIQ49:DIQ61,"-",DIR49:DIR61)</f>
        <v>0</v>
      </c>
      <c r="DIO44" s="685">
        <f>COUNTIF(DIS49:DIS61,"-")</f>
        <v>0</v>
      </c>
      <c r="DIP44" s="686">
        <f>SUMIF(DIS49:DIS61,"-",DIT49:DIT61)</f>
        <v>0</v>
      </c>
      <c r="DIQ44" s="685">
        <f>COUNTIF(DIU49:DIU61,"-")</f>
        <v>0</v>
      </c>
      <c r="DIR44" s="686">
        <f>SUMIF(DIU49:DIU61,"-",DIV49:DIV61)</f>
        <v>0</v>
      </c>
      <c r="DIS44" s="685">
        <f>COUNTIF(DIW49:DIW61,"-")</f>
        <v>0</v>
      </c>
      <c r="DIT44" s="686">
        <f>SUMIF(DIW49:DIW61,"-",DIX49:DIX61)</f>
        <v>0</v>
      </c>
      <c r="DIU44" s="685">
        <f>COUNTIF(DIY49:DIY61,"-")</f>
        <v>0</v>
      </c>
      <c r="DIV44" s="686">
        <f>SUMIF(DIY49:DIY61,"-",DIZ49:DIZ61)</f>
        <v>0</v>
      </c>
      <c r="DIW44" s="685">
        <f>COUNTIF(DJA49:DJA61,"-")</f>
        <v>0</v>
      </c>
      <c r="DIX44" s="686">
        <f>SUMIF(DJA49:DJA61,"-",DJB49:DJB61)</f>
        <v>0</v>
      </c>
      <c r="DIY44" s="685">
        <f>COUNTIF(DJC49:DJC61,"-")</f>
        <v>0</v>
      </c>
      <c r="DIZ44" s="686">
        <f>SUMIF(DJC49:DJC61,"-",DJD49:DJD61)</f>
        <v>0</v>
      </c>
      <c r="DJA44" s="685">
        <f>COUNTIF(DJE49:DJE61,"-")</f>
        <v>0</v>
      </c>
      <c r="DJB44" s="686">
        <f>SUMIF(DJE49:DJE61,"-",DJF49:DJF61)</f>
        <v>0</v>
      </c>
      <c r="DJC44" s="685">
        <f>COUNTIF(DJG49:DJG61,"-")</f>
        <v>0</v>
      </c>
      <c r="DJD44" s="686">
        <f>SUMIF(DJG49:DJG61,"-",DJH49:DJH61)</f>
        <v>0</v>
      </c>
      <c r="DJE44" s="685">
        <f>COUNTIF(DJI49:DJI61,"-")</f>
        <v>0</v>
      </c>
      <c r="DJF44" s="686">
        <f>SUMIF(DJI49:DJI61,"-",DJJ49:DJJ61)</f>
        <v>0</v>
      </c>
      <c r="DJG44" s="685">
        <f>COUNTIF(DJK49:DJK61,"-")</f>
        <v>0</v>
      </c>
      <c r="DJH44" s="686">
        <f>SUMIF(DJK49:DJK61,"-",DJL49:DJL61)</f>
        <v>0</v>
      </c>
      <c r="DJI44" s="685">
        <f>COUNTIF(DJM49:DJM61,"-")</f>
        <v>0</v>
      </c>
      <c r="DJJ44" s="686">
        <f>SUMIF(DJM49:DJM61,"-",DJN49:DJN61)</f>
        <v>0</v>
      </c>
      <c r="DJK44" s="685">
        <f>COUNTIF(DJO49:DJO61,"-")</f>
        <v>0</v>
      </c>
      <c r="DJL44" s="686">
        <f>SUMIF(DJO49:DJO61,"-",DJP49:DJP61)</f>
        <v>0</v>
      </c>
      <c r="DJM44" s="685">
        <f>COUNTIF(DJQ49:DJQ61,"-")</f>
        <v>0</v>
      </c>
      <c r="DJN44" s="686">
        <f>SUMIF(DJQ49:DJQ61,"-",DJR49:DJR61)</f>
        <v>0</v>
      </c>
      <c r="DJO44" s="685">
        <f>COUNTIF(DJS49:DJS61,"-")</f>
        <v>0</v>
      </c>
      <c r="DJP44" s="686">
        <f>SUMIF(DJS49:DJS61,"-",DJT49:DJT61)</f>
        <v>0</v>
      </c>
      <c r="DJQ44" s="685">
        <f>COUNTIF(DJU49:DJU61,"-")</f>
        <v>0</v>
      </c>
      <c r="DJR44" s="686">
        <f>SUMIF(DJU49:DJU61,"-",DJV49:DJV61)</f>
        <v>0</v>
      </c>
      <c r="DJS44" s="685">
        <f>COUNTIF(DJW49:DJW61,"-")</f>
        <v>0</v>
      </c>
      <c r="DJT44" s="686">
        <f>SUMIF(DJW49:DJW61,"-",DJX49:DJX61)</f>
        <v>0</v>
      </c>
      <c r="DJU44" s="685">
        <f>COUNTIF(DJY49:DJY61,"-")</f>
        <v>0</v>
      </c>
      <c r="DJV44" s="686">
        <f>SUMIF(DJY49:DJY61,"-",DJZ49:DJZ61)</f>
        <v>0</v>
      </c>
      <c r="DJW44" s="685">
        <f>COUNTIF(DKA49:DKA61,"-")</f>
        <v>0</v>
      </c>
      <c r="DJX44" s="686">
        <f>SUMIF(DKA49:DKA61,"-",DKB49:DKB61)</f>
        <v>0</v>
      </c>
      <c r="DJY44" s="685">
        <f>COUNTIF(DKC49:DKC61,"-")</f>
        <v>0</v>
      </c>
      <c r="DJZ44" s="686">
        <f>SUMIF(DKC49:DKC61,"-",DKD49:DKD61)</f>
        <v>0</v>
      </c>
      <c r="DKA44" s="685">
        <f>COUNTIF(DKE49:DKE61,"-")</f>
        <v>0</v>
      </c>
      <c r="DKB44" s="686">
        <f>SUMIF(DKE49:DKE61,"-",DKF49:DKF61)</f>
        <v>0</v>
      </c>
      <c r="DKC44" s="685">
        <f>COUNTIF(DKG49:DKG61,"-")</f>
        <v>0</v>
      </c>
      <c r="DKD44" s="686">
        <f>SUMIF(DKG49:DKG61,"-",DKH49:DKH61)</f>
        <v>0</v>
      </c>
      <c r="DKE44" s="685">
        <f>COUNTIF(DKI49:DKI61,"-")</f>
        <v>0</v>
      </c>
      <c r="DKF44" s="686">
        <f>SUMIF(DKI49:DKI61,"-",DKJ49:DKJ61)</f>
        <v>0</v>
      </c>
      <c r="DKG44" s="685">
        <f>COUNTIF(DKK49:DKK61,"-")</f>
        <v>0</v>
      </c>
      <c r="DKH44" s="686">
        <f>SUMIF(DKK49:DKK61,"-",DKL49:DKL61)</f>
        <v>0</v>
      </c>
      <c r="DKI44" s="685">
        <f>COUNTIF(DKM49:DKM61,"-")</f>
        <v>0</v>
      </c>
      <c r="DKJ44" s="686">
        <f>SUMIF(DKM49:DKM61,"-",DKN49:DKN61)</f>
        <v>0</v>
      </c>
      <c r="DKK44" s="685">
        <f>COUNTIF(DKO49:DKO61,"-")</f>
        <v>0</v>
      </c>
      <c r="DKL44" s="686">
        <f>SUMIF(DKO49:DKO61,"-",DKP49:DKP61)</f>
        <v>0</v>
      </c>
      <c r="DKM44" s="685">
        <f>COUNTIF(DKQ49:DKQ61,"-")</f>
        <v>0</v>
      </c>
      <c r="DKN44" s="686">
        <f>SUMIF(DKQ49:DKQ61,"-",DKR49:DKR61)</f>
        <v>0</v>
      </c>
      <c r="DKO44" s="685">
        <f>COUNTIF(DKS49:DKS61,"-")</f>
        <v>0</v>
      </c>
      <c r="DKP44" s="686">
        <f>SUMIF(DKS49:DKS61,"-",DKT49:DKT61)</f>
        <v>0</v>
      </c>
      <c r="DKQ44" s="685">
        <f>COUNTIF(DKU49:DKU61,"-")</f>
        <v>0</v>
      </c>
      <c r="DKR44" s="686">
        <f>SUMIF(DKU49:DKU61,"-",DKV49:DKV61)</f>
        <v>0</v>
      </c>
      <c r="DKS44" s="685">
        <f>COUNTIF(DKW49:DKW61,"-")</f>
        <v>0</v>
      </c>
      <c r="DKT44" s="686">
        <f>SUMIF(DKW49:DKW61,"-",DKX49:DKX61)</f>
        <v>0</v>
      </c>
      <c r="DKU44" s="685">
        <f>COUNTIF(DKY49:DKY61,"-")</f>
        <v>0</v>
      </c>
      <c r="DKV44" s="686">
        <f>SUMIF(DKY49:DKY61,"-",DKZ49:DKZ61)</f>
        <v>0</v>
      </c>
      <c r="DKW44" s="685">
        <f>COUNTIF(DLA49:DLA61,"-")</f>
        <v>0</v>
      </c>
      <c r="DKX44" s="686">
        <f>SUMIF(DLA49:DLA61,"-",DLB49:DLB61)</f>
        <v>0</v>
      </c>
      <c r="DKY44" s="685">
        <f>COUNTIF(DLC49:DLC61,"-")</f>
        <v>0</v>
      </c>
      <c r="DKZ44" s="686">
        <f>SUMIF(DLC49:DLC61,"-",DLD49:DLD61)</f>
        <v>0</v>
      </c>
      <c r="DLA44" s="685">
        <f>COUNTIF(DLE49:DLE61,"-")</f>
        <v>0</v>
      </c>
      <c r="DLB44" s="686">
        <f>SUMIF(DLE49:DLE61,"-",DLF49:DLF61)</f>
        <v>0</v>
      </c>
      <c r="DLC44" s="685">
        <f>COUNTIF(DLG49:DLG61,"-")</f>
        <v>0</v>
      </c>
      <c r="DLD44" s="686">
        <f>SUMIF(DLG49:DLG61,"-",DLH49:DLH61)</f>
        <v>0</v>
      </c>
      <c r="DLE44" s="685">
        <f>COUNTIF(DLI49:DLI61,"-")</f>
        <v>0</v>
      </c>
      <c r="DLF44" s="686">
        <f>SUMIF(DLI49:DLI61,"-",DLJ49:DLJ61)</f>
        <v>0</v>
      </c>
      <c r="DLG44" s="685">
        <f>COUNTIF(DLK49:DLK61,"-")</f>
        <v>0</v>
      </c>
      <c r="DLH44" s="686">
        <f>SUMIF(DLK49:DLK61,"-",DLL49:DLL61)</f>
        <v>0</v>
      </c>
      <c r="DLI44" s="685">
        <f>COUNTIF(DLM49:DLM61,"-")</f>
        <v>0</v>
      </c>
      <c r="DLJ44" s="686">
        <f>SUMIF(DLM49:DLM61,"-",DLN49:DLN61)</f>
        <v>0</v>
      </c>
      <c r="DLK44" s="685">
        <f>COUNTIF(DLO49:DLO61,"-")</f>
        <v>0</v>
      </c>
      <c r="DLL44" s="686">
        <f>SUMIF(DLO49:DLO61,"-",DLP49:DLP61)</f>
        <v>0</v>
      </c>
      <c r="DLM44" s="685">
        <f>COUNTIF(DLQ49:DLQ61,"-")</f>
        <v>0</v>
      </c>
      <c r="DLN44" s="686">
        <f>SUMIF(DLQ49:DLQ61,"-",DLR49:DLR61)</f>
        <v>0</v>
      </c>
      <c r="DLO44" s="685">
        <f>COUNTIF(DLS49:DLS61,"-")</f>
        <v>0</v>
      </c>
      <c r="DLP44" s="686">
        <f>SUMIF(DLS49:DLS61,"-",DLT49:DLT61)</f>
        <v>0</v>
      </c>
      <c r="DLQ44" s="685">
        <f>COUNTIF(DLU49:DLU61,"-")</f>
        <v>0</v>
      </c>
      <c r="DLR44" s="686">
        <f>SUMIF(DLU49:DLU61,"-",DLV49:DLV61)</f>
        <v>0</v>
      </c>
      <c r="DLS44" s="685">
        <f>COUNTIF(DLW49:DLW61,"-")</f>
        <v>0</v>
      </c>
      <c r="DLT44" s="686">
        <f>SUMIF(DLW49:DLW61,"-",DLX49:DLX61)</f>
        <v>0</v>
      </c>
      <c r="DLU44" s="685">
        <f>COUNTIF(DLY49:DLY61,"-")</f>
        <v>0</v>
      </c>
      <c r="DLV44" s="686">
        <f>SUMIF(DLY49:DLY61,"-",DLZ49:DLZ61)</f>
        <v>0</v>
      </c>
      <c r="DLW44" s="685">
        <f>COUNTIF(DMA49:DMA61,"-")</f>
        <v>0</v>
      </c>
      <c r="DLX44" s="686">
        <f>SUMIF(DMA49:DMA61,"-",DMB49:DMB61)</f>
        <v>0</v>
      </c>
      <c r="DLY44" s="685">
        <f>COUNTIF(DMC49:DMC61,"-")</f>
        <v>0</v>
      </c>
      <c r="DLZ44" s="686">
        <f>SUMIF(DMC49:DMC61,"-",DMD49:DMD61)</f>
        <v>0</v>
      </c>
      <c r="DMA44" s="685">
        <f>COUNTIF(DME49:DME61,"-")</f>
        <v>0</v>
      </c>
      <c r="DMB44" s="686">
        <f>SUMIF(DME49:DME61,"-",DMF49:DMF61)</f>
        <v>0</v>
      </c>
      <c r="DMC44" s="685">
        <f>COUNTIF(DMG49:DMG61,"-")</f>
        <v>0</v>
      </c>
      <c r="DMD44" s="686">
        <f>SUMIF(DMG49:DMG61,"-",DMH49:DMH61)</f>
        <v>0</v>
      </c>
      <c r="DME44" s="685">
        <f>COUNTIF(DMI49:DMI61,"-")</f>
        <v>0</v>
      </c>
      <c r="DMF44" s="686">
        <f>SUMIF(DMI49:DMI61,"-",DMJ49:DMJ61)</f>
        <v>0</v>
      </c>
      <c r="DMG44" s="685">
        <f>COUNTIF(DMK49:DMK61,"-")</f>
        <v>0</v>
      </c>
      <c r="DMH44" s="686">
        <f>SUMIF(DMK49:DMK61,"-",DML49:DML61)</f>
        <v>0</v>
      </c>
      <c r="DMI44" s="685">
        <f>COUNTIF(DMM49:DMM61,"-")</f>
        <v>0</v>
      </c>
      <c r="DMJ44" s="686">
        <f>SUMIF(DMM49:DMM61,"-",DMN49:DMN61)</f>
        <v>0</v>
      </c>
      <c r="DMK44" s="685">
        <f>COUNTIF(DMO49:DMO61,"-")</f>
        <v>0</v>
      </c>
      <c r="DML44" s="686">
        <f>SUMIF(DMO49:DMO61,"-",DMP49:DMP61)</f>
        <v>0</v>
      </c>
      <c r="DMM44" s="685">
        <f>COUNTIF(DMQ49:DMQ61,"-")</f>
        <v>0</v>
      </c>
      <c r="DMN44" s="686">
        <f>SUMIF(DMQ49:DMQ61,"-",DMR49:DMR61)</f>
        <v>0</v>
      </c>
      <c r="DMO44" s="685">
        <f>COUNTIF(DMS49:DMS61,"-")</f>
        <v>0</v>
      </c>
      <c r="DMP44" s="686">
        <f>SUMIF(DMS49:DMS61,"-",DMT49:DMT61)</f>
        <v>0</v>
      </c>
      <c r="DMQ44" s="685">
        <f>COUNTIF(DMU49:DMU61,"-")</f>
        <v>0</v>
      </c>
      <c r="DMR44" s="686">
        <f>SUMIF(DMU49:DMU61,"-",DMV49:DMV61)</f>
        <v>0</v>
      </c>
      <c r="DMS44" s="685">
        <f>COUNTIF(DMW49:DMW61,"-")</f>
        <v>0</v>
      </c>
      <c r="DMT44" s="686">
        <f>SUMIF(DMW49:DMW61,"-",DMX49:DMX61)</f>
        <v>0</v>
      </c>
      <c r="DMU44" s="685">
        <f>COUNTIF(DMY49:DMY61,"-")</f>
        <v>0</v>
      </c>
      <c r="DMV44" s="686">
        <f>SUMIF(DMY49:DMY61,"-",DMZ49:DMZ61)</f>
        <v>0</v>
      </c>
      <c r="DMW44" s="685">
        <f>COUNTIF(DNA49:DNA61,"-")</f>
        <v>0</v>
      </c>
      <c r="DMX44" s="686">
        <f>SUMIF(DNA49:DNA61,"-",DNB49:DNB61)</f>
        <v>0</v>
      </c>
      <c r="DMY44" s="685">
        <f>COUNTIF(DNC49:DNC61,"-")</f>
        <v>0</v>
      </c>
      <c r="DMZ44" s="686">
        <f>SUMIF(DNC49:DNC61,"-",DND49:DND61)</f>
        <v>0</v>
      </c>
      <c r="DNA44" s="685">
        <f>COUNTIF(DNE49:DNE61,"-")</f>
        <v>0</v>
      </c>
      <c r="DNB44" s="686">
        <f>SUMIF(DNE49:DNE61,"-",DNF49:DNF61)</f>
        <v>0</v>
      </c>
      <c r="DNC44" s="685">
        <f>COUNTIF(DNG49:DNG61,"-")</f>
        <v>0</v>
      </c>
      <c r="DND44" s="686">
        <f>SUMIF(DNG49:DNG61,"-",DNH49:DNH61)</f>
        <v>0</v>
      </c>
      <c r="DNE44" s="685">
        <f>COUNTIF(DNI49:DNI61,"-")</f>
        <v>0</v>
      </c>
      <c r="DNF44" s="686">
        <f>SUMIF(DNI49:DNI61,"-",DNJ49:DNJ61)</f>
        <v>0</v>
      </c>
      <c r="DNG44" s="685">
        <f>COUNTIF(DNK49:DNK61,"-")</f>
        <v>0</v>
      </c>
      <c r="DNH44" s="686">
        <f>SUMIF(DNK49:DNK61,"-",DNL49:DNL61)</f>
        <v>0</v>
      </c>
      <c r="DNI44" s="685">
        <f>COUNTIF(DNM49:DNM61,"-")</f>
        <v>0</v>
      </c>
      <c r="DNJ44" s="686">
        <f>SUMIF(DNM49:DNM61,"-",DNN49:DNN61)</f>
        <v>0</v>
      </c>
      <c r="DNK44" s="685">
        <f>COUNTIF(DNO49:DNO61,"-")</f>
        <v>0</v>
      </c>
      <c r="DNL44" s="686">
        <f>SUMIF(DNO49:DNO61,"-",DNP49:DNP61)</f>
        <v>0</v>
      </c>
      <c r="DNM44" s="685">
        <f>COUNTIF(DNQ49:DNQ61,"-")</f>
        <v>0</v>
      </c>
      <c r="DNN44" s="686">
        <f>SUMIF(DNQ49:DNQ61,"-",DNR49:DNR61)</f>
        <v>0</v>
      </c>
      <c r="DNO44" s="685">
        <f>COUNTIF(DNS49:DNS61,"-")</f>
        <v>0</v>
      </c>
      <c r="DNP44" s="686">
        <f>SUMIF(DNS49:DNS61,"-",DNT49:DNT61)</f>
        <v>0</v>
      </c>
      <c r="DNQ44" s="685">
        <f>COUNTIF(DNU49:DNU61,"-")</f>
        <v>0</v>
      </c>
      <c r="DNR44" s="686">
        <f>SUMIF(DNU49:DNU61,"-",DNV49:DNV61)</f>
        <v>0</v>
      </c>
      <c r="DNS44" s="685">
        <f>COUNTIF(DNW49:DNW61,"-")</f>
        <v>0</v>
      </c>
      <c r="DNT44" s="686">
        <f>SUMIF(DNW49:DNW61,"-",DNX49:DNX61)</f>
        <v>0</v>
      </c>
      <c r="DNU44" s="685">
        <f>COUNTIF(DNY49:DNY61,"-")</f>
        <v>0</v>
      </c>
      <c r="DNV44" s="686">
        <f>SUMIF(DNY49:DNY61,"-",DNZ49:DNZ61)</f>
        <v>0</v>
      </c>
      <c r="DNW44" s="685">
        <f>COUNTIF(DOA49:DOA61,"-")</f>
        <v>0</v>
      </c>
      <c r="DNX44" s="686">
        <f>SUMIF(DOA49:DOA61,"-",DOB49:DOB61)</f>
        <v>0</v>
      </c>
      <c r="DNY44" s="685">
        <f>COUNTIF(DOC49:DOC61,"-")</f>
        <v>0</v>
      </c>
      <c r="DNZ44" s="686">
        <f>SUMIF(DOC49:DOC61,"-",DOD49:DOD61)</f>
        <v>0</v>
      </c>
      <c r="DOA44" s="685">
        <f>COUNTIF(DOE49:DOE61,"-")</f>
        <v>0</v>
      </c>
      <c r="DOB44" s="686">
        <f>SUMIF(DOE49:DOE61,"-",DOF49:DOF61)</f>
        <v>0</v>
      </c>
      <c r="DOC44" s="685">
        <f>COUNTIF(DOG49:DOG61,"-")</f>
        <v>0</v>
      </c>
      <c r="DOD44" s="686">
        <f>SUMIF(DOG49:DOG61,"-",DOH49:DOH61)</f>
        <v>0</v>
      </c>
      <c r="DOE44" s="685">
        <f>COUNTIF(DOI49:DOI61,"-")</f>
        <v>0</v>
      </c>
      <c r="DOF44" s="686">
        <f>SUMIF(DOI49:DOI61,"-",DOJ49:DOJ61)</f>
        <v>0</v>
      </c>
      <c r="DOG44" s="685">
        <f>COUNTIF(DOK49:DOK61,"-")</f>
        <v>0</v>
      </c>
      <c r="DOH44" s="686">
        <f>SUMIF(DOK49:DOK61,"-",DOL49:DOL61)</f>
        <v>0</v>
      </c>
      <c r="DOI44" s="685">
        <f>COUNTIF(DOM49:DOM61,"-")</f>
        <v>0</v>
      </c>
      <c r="DOJ44" s="686">
        <f>SUMIF(DOM49:DOM61,"-",DON49:DON61)</f>
        <v>0</v>
      </c>
      <c r="DOK44" s="685">
        <f>COUNTIF(DOO49:DOO61,"-")</f>
        <v>0</v>
      </c>
      <c r="DOL44" s="686">
        <f>SUMIF(DOO49:DOO61,"-",DOP49:DOP61)</f>
        <v>0</v>
      </c>
      <c r="DOM44" s="685">
        <f>COUNTIF(DOQ49:DOQ61,"-")</f>
        <v>0</v>
      </c>
      <c r="DON44" s="686">
        <f>SUMIF(DOQ49:DOQ61,"-",DOR49:DOR61)</f>
        <v>0</v>
      </c>
      <c r="DOO44" s="685">
        <f>COUNTIF(DOS49:DOS61,"-")</f>
        <v>0</v>
      </c>
      <c r="DOP44" s="686">
        <f>SUMIF(DOS49:DOS61,"-",DOT49:DOT61)</f>
        <v>0</v>
      </c>
      <c r="DOQ44" s="685">
        <f>COUNTIF(DOU49:DOU61,"-")</f>
        <v>0</v>
      </c>
      <c r="DOR44" s="686">
        <f>SUMIF(DOU49:DOU61,"-",DOV49:DOV61)</f>
        <v>0</v>
      </c>
      <c r="DOS44" s="685">
        <f>COUNTIF(DOW49:DOW61,"-")</f>
        <v>0</v>
      </c>
      <c r="DOT44" s="686">
        <f>SUMIF(DOW49:DOW61,"-",DOX49:DOX61)</f>
        <v>0</v>
      </c>
      <c r="DOU44" s="685">
        <f>COUNTIF(DOY49:DOY61,"-")</f>
        <v>0</v>
      </c>
      <c r="DOV44" s="686">
        <f>SUMIF(DOY49:DOY61,"-",DOZ49:DOZ61)</f>
        <v>0</v>
      </c>
      <c r="DOW44" s="685">
        <f>COUNTIF(DPA49:DPA61,"-")</f>
        <v>0</v>
      </c>
      <c r="DOX44" s="686">
        <f>SUMIF(DPA49:DPA61,"-",DPB49:DPB61)</f>
        <v>0</v>
      </c>
      <c r="DOY44" s="685">
        <f>COUNTIF(DPC49:DPC61,"-")</f>
        <v>0</v>
      </c>
      <c r="DOZ44" s="686">
        <f>SUMIF(DPC49:DPC61,"-",DPD49:DPD61)</f>
        <v>0</v>
      </c>
      <c r="DPA44" s="685">
        <f>COUNTIF(DPE49:DPE61,"-")</f>
        <v>0</v>
      </c>
      <c r="DPB44" s="686">
        <f>SUMIF(DPE49:DPE61,"-",DPF49:DPF61)</f>
        <v>0</v>
      </c>
      <c r="DPC44" s="685">
        <f>COUNTIF(DPG49:DPG61,"-")</f>
        <v>0</v>
      </c>
      <c r="DPD44" s="686">
        <f>SUMIF(DPG49:DPG61,"-",DPH49:DPH61)</f>
        <v>0</v>
      </c>
      <c r="DPE44" s="685">
        <f>COUNTIF(DPI49:DPI61,"-")</f>
        <v>0</v>
      </c>
      <c r="DPF44" s="686">
        <f>SUMIF(DPI49:DPI61,"-",DPJ49:DPJ61)</f>
        <v>0</v>
      </c>
      <c r="DPG44" s="685">
        <f>COUNTIF(DPK49:DPK61,"-")</f>
        <v>0</v>
      </c>
      <c r="DPH44" s="686">
        <f>SUMIF(DPK49:DPK61,"-",DPL49:DPL61)</f>
        <v>0</v>
      </c>
      <c r="DPI44" s="685">
        <f>COUNTIF(DPM49:DPM61,"-")</f>
        <v>0</v>
      </c>
      <c r="DPJ44" s="686">
        <f>SUMIF(DPM49:DPM61,"-",DPN49:DPN61)</f>
        <v>0</v>
      </c>
      <c r="DPK44" s="685">
        <f>COUNTIF(DPO49:DPO61,"-")</f>
        <v>0</v>
      </c>
      <c r="DPL44" s="686">
        <f>SUMIF(DPO49:DPO61,"-",DPP49:DPP61)</f>
        <v>0</v>
      </c>
      <c r="DPM44" s="685">
        <f>COUNTIF(DPQ49:DPQ61,"-")</f>
        <v>0</v>
      </c>
      <c r="DPN44" s="686">
        <f>SUMIF(DPQ49:DPQ61,"-",DPR49:DPR61)</f>
        <v>0</v>
      </c>
      <c r="DPO44" s="685">
        <f>COUNTIF(DPS49:DPS61,"-")</f>
        <v>0</v>
      </c>
      <c r="DPP44" s="686">
        <f>SUMIF(DPS49:DPS61,"-",DPT49:DPT61)</f>
        <v>0</v>
      </c>
      <c r="DPQ44" s="685">
        <f>COUNTIF(DPU49:DPU61,"-")</f>
        <v>0</v>
      </c>
      <c r="DPR44" s="686">
        <f>SUMIF(DPU49:DPU61,"-",DPV49:DPV61)</f>
        <v>0</v>
      </c>
      <c r="DPS44" s="685">
        <f>COUNTIF(DPW49:DPW61,"-")</f>
        <v>0</v>
      </c>
      <c r="DPT44" s="686">
        <f>SUMIF(DPW49:DPW61,"-",DPX49:DPX61)</f>
        <v>0</v>
      </c>
      <c r="DPU44" s="685">
        <f>COUNTIF(DPY49:DPY61,"-")</f>
        <v>0</v>
      </c>
      <c r="DPV44" s="686">
        <f>SUMIF(DPY49:DPY61,"-",DPZ49:DPZ61)</f>
        <v>0</v>
      </c>
      <c r="DPW44" s="685">
        <f>COUNTIF(DQA49:DQA61,"-")</f>
        <v>0</v>
      </c>
      <c r="DPX44" s="686">
        <f>SUMIF(DQA49:DQA61,"-",DQB49:DQB61)</f>
        <v>0</v>
      </c>
      <c r="DPY44" s="685">
        <f>COUNTIF(DQC49:DQC61,"-")</f>
        <v>0</v>
      </c>
      <c r="DPZ44" s="686">
        <f>SUMIF(DQC49:DQC61,"-",DQD49:DQD61)</f>
        <v>0</v>
      </c>
      <c r="DQA44" s="685">
        <f>COUNTIF(DQE49:DQE61,"-")</f>
        <v>0</v>
      </c>
      <c r="DQB44" s="686">
        <f>SUMIF(DQE49:DQE61,"-",DQF49:DQF61)</f>
        <v>0</v>
      </c>
      <c r="DQC44" s="685">
        <f>COUNTIF(DQG49:DQG61,"-")</f>
        <v>0</v>
      </c>
      <c r="DQD44" s="686">
        <f>SUMIF(DQG49:DQG61,"-",DQH49:DQH61)</f>
        <v>0</v>
      </c>
      <c r="DQE44" s="685">
        <f>COUNTIF(DQI49:DQI61,"-")</f>
        <v>0</v>
      </c>
      <c r="DQF44" s="686">
        <f>SUMIF(DQI49:DQI61,"-",DQJ49:DQJ61)</f>
        <v>0</v>
      </c>
      <c r="DQG44" s="685">
        <f>COUNTIF(DQK49:DQK61,"-")</f>
        <v>0</v>
      </c>
      <c r="DQH44" s="686">
        <f>SUMIF(DQK49:DQK61,"-",DQL49:DQL61)</f>
        <v>0</v>
      </c>
      <c r="DQI44" s="685">
        <f>COUNTIF(DQM49:DQM61,"-")</f>
        <v>0</v>
      </c>
      <c r="DQJ44" s="686">
        <f>SUMIF(DQM49:DQM61,"-",DQN49:DQN61)</f>
        <v>0</v>
      </c>
      <c r="DQK44" s="685">
        <f>COUNTIF(DQO49:DQO61,"-")</f>
        <v>0</v>
      </c>
      <c r="DQL44" s="686">
        <f>SUMIF(DQO49:DQO61,"-",DQP49:DQP61)</f>
        <v>0</v>
      </c>
      <c r="DQM44" s="685">
        <f>COUNTIF(DQQ49:DQQ61,"-")</f>
        <v>0</v>
      </c>
      <c r="DQN44" s="686">
        <f>SUMIF(DQQ49:DQQ61,"-",DQR49:DQR61)</f>
        <v>0</v>
      </c>
      <c r="DQO44" s="685">
        <f>COUNTIF(DQS49:DQS61,"-")</f>
        <v>0</v>
      </c>
      <c r="DQP44" s="686">
        <f>SUMIF(DQS49:DQS61,"-",DQT49:DQT61)</f>
        <v>0</v>
      </c>
      <c r="DQQ44" s="685">
        <f>COUNTIF(DQU49:DQU61,"-")</f>
        <v>0</v>
      </c>
      <c r="DQR44" s="686">
        <f>SUMIF(DQU49:DQU61,"-",DQV49:DQV61)</f>
        <v>0</v>
      </c>
      <c r="DQS44" s="685">
        <f>COUNTIF(DQW49:DQW61,"-")</f>
        <v>0</v>
      </c>
      <c r="DQT44" s="686">
        <f>SUMIF(DQW49:DQW61,"-",DQX49:DQX61)</f>
        <v>0</v>
      </c>
      <c r="DQU44" s="685">
        <f>COUNTIF(DQY49:DQY61,"-")</f>
        <v>0</v>
      </c>
      <c r="DQV44" s="686">
        <f>SUMIF(DQY49:DQY61,"-",DQZ49:DQZ61)</f>
        <v>0</v>
      </c>
      <c r="DQW44" s="685">
        <f>COUNTIF(DRA49:DRA61,"-")</f>
        <v>0</v>
      </c>
      <c r="DQX44" s="686">
        <f>SUMIF(DRA49:DRA61,"-",DRB49:DRB61)</f>
        <v>0</v>
      </c>
      <c r="DQY44" s="685">
        <f>COUNTIF(DRC49:DRC61,"-")</f>
        <v>0</v>
      </c>
      <c r="DQZ44" s="686">
        <f>SUMIF(DRC49:DRC61,"-",DRD49:DRD61)</f>
        <v>0</v>
      </c>
      <c r="DRA44" s="685">
        <f>COUNTIF(DRE49:DRE61,"-")</f>
        <v>0</v>
      </c>
      <c r="DRB44" s="686">
        <f>SUMIF(DRE49:DRE61,"-",DRF49:DRF61)</f>
        <v>0</v>
      </c>
      <c r="DRC44" s="685">
        <f>COUNTIF(DRG49:DRG61,"-")</f>
        <v>0</v>
      </c>
      <c r="DRD44" s="686">
        <f>SUMIF(DRG49:DRG61,"-",DRH49:DRH61)</f>
        <v>0</v>
      </c>
      <c r="DRE44" s="685">
        <f>COUNTIF(DRI49:DRI61,"-")</f>
        <v>0</v>
      </c>
      <c r="DRF44" s="686">
        <f>SUMIF(DRI49:DRI61,"-",DRJ49:DRJ61)</f>
        <v>0</v>
      </c>
      <c r="DRG44" s="685">
        <f>COUNTIF(DRK49:DRK61,"-")</f>
        <v>0</v>
      </c>
      <c r="DRH44" s="686">
        <f>SUMIF(DRK49:DRK61,"-",DRL49:DRL61)</f>
        <v>0</v>
      </c>
      <c r="DRI44" s="685">
        <f>COUNTIF(DRM49:DRM61,"-")</f>
        <v>0</v>
      </c>
      <c r="DRJ44" s="686">
        <f>SUMIF(DRM49:DRM61,"-",DRN49:DRN61)</f>
        <v>0</v>
      </c>
      <c r="DRK44" s="685">
        <f>COUNTIF(DRO49:DRO61,"-")</f>
        <v>0</v>
      </c>
      <c r="DRL44" s="686">
        <f>SUMIF(DRO49:DRO61,"-",DRP49:DRP61)</f>
        <v>0</v>
      </c>
      <c r="DRM44" s="685">
        <f>COUNTIF(DRQ49:DRQ61,"-")</f>
        <v>0</v>
      </c>
      <c r="DRN44" s="686">
        <f>SUMIF(DRQ49:DRQ61,"-",DRR49:DRR61)</f>
        <v>0</v>
      </c>
      <c r="DRO44" s="685">
        <f>COUNTIF(DRS49:DRS61,"-")</f>
        <v>0</v>
      </c>
      <c r="DRP44" s="686">
        <f>SUMIF(DRS49:DRS61,"-",DRT49:DRT61)</f>
        <v>0</v>
      </c>
      <c r="DRQ44" s="685">
        <f>COUNTIF(DRU49:DRU61,"-")</f>
        <v>0</v>
      </c>
      <c r="DRR44" s="686">
        <f>SUMIF(DRU49:DRU61,"-",DRV49:DRV61)</f>
        <v>0</v>
      </c>
      <c r="DRS44" s="685">
        <f>COUNTIF(DRW49:DRW61,"-")</f>
        <v>0</v>
      </c>
      <c r="DRT44" s="686">
        <f>SUMIF(DRW49:DRW61,"-",DRX49:DRX61)</f>
        <v>0</v>
      </c>
      <c r="DRU44" s="685">
        <f>COUNTIF(DRY49:DRY61,"-")</f>
        <v>0</v>
      </c>
      <c r="DRV44" s="686">
        <f>SUMIF(DRY49:DRY61,"-",DRZ49:DRZ61)</f>
        <v>0</v>
      </c>
      <c r="DRW44" s="685">
        <f>COUNTIF(DSA49:DSA61,"-")</f>
        <v>0</v>
      </c>
      <c r="DRX44" s="686">
        <f>SUMIF(DSA49:DSA61,"-",DSB49:DSB61)</f>
        <v>0</v>
      </c>
      <c r="DRY44" s="685">
        <f>COUNTIF(DSC49:DSC61,"-")</f>
        <v>0</v>
      </c>
      <c r="DRZ44" s="686">
        <f>SUMIF(DSC49:DSC61,"-",DSD49:DSD61)</f>
        <v>0</v>
      </c>
      <c r="DSA44" s="685">
        <f>COUNTIF(DSE49:DSE61,"-")</f>
        <v>0</v>
      </c>
      <c r="DSB44" s="686">
        <f>SUMIF(DSE49:DSE61,"-",DSF49:DSF61)</f>
        <v>0</v>
      </c>
      <c r="DSC44" s="685">
        <f>COUNTIF(DSG49:DSG61,"-")</f>
        <v>0</v>
      </c>
      <c r="DSD44" s="686">
        <f>SUMIF(DSG49:DSG61,"-",DSH49:DSH61)</f>
        <v>0</v>
      </c>
      <c r="DSE44" s="685">
        <f>COUNTIF(DSI49:DSI61,"-")</f>
        <v>0</v>
      </c>
      <c r="DSF44" s="686">
        <f>SUMIF(DSI49:DSI61,"-",DSJ49:DSJ61)</f>
        <v>0</v>
      </c>
      <c r="DSG44" s="685">
        <f>COUNTIF(DSK49:DSK61,"-")</f>
        <v>0</v>
      </c>
      <c r="DSH44" s="686">
        <f>SUMIF(DSK49:DSK61,"-",DSL49:DSL61)</f>
        <v>0</v>
      </c>
      <c r="DSI44" s="685">
        <f>COUNTIF(DSM49:DSM61,"-")</f>
        <v>0</v>
      </c>
      <c r="DSJ44" s="686">
        <f>SUMIF(DSM49:DSM61,"-",DSN49:DSN61)</f>
        <v>0</v>
      </c>
      <c r="DSK44" s="685">
        <f>COUNTIF(DSO49:DSO61,"-")</f>
        <v>0</v>
      </c>
      <c r="DSL44" s="686">
        <f>SUMIF(DSO49:DSO61,"-",DSP49:DSP61)</f>
        <v>0</v>
      </c>
      <c r="DSM44" s="685">
        <f>COUNTIF(DSQ49:DSQ61,"-")</f>
        <v>0</v>
      </c>
      <c r="DSN44" s="686">
        <f>SUMIF(DSQ49:DSQ61,"-",DSR49:DSR61)</f>
        <v>0</v>
      </c>
      <c r="DSO44" s="685">
        <f>COUNTIF(DSS49:DSS61,"-")</f>
        <v>0</v>
      </c>
      <c r="DSP44" s="686">
        <f>SUMIF(DSS49:DSS61,"-",DST49:DST61)</f>
        <v>0</v>
      </c>
      <c r="DSQ44" s="685">
        <f>COUNTIF(DSU49:DSU61,"-")</f>
        <v>0</v>
      </c>
      <c r="DSR44" s="686">
        <f>SUMIF(DSU49:DSU61,"-",DSV49:DSV61)</f>
        <v>0</v>
      </c>
      <c r="DSS44" s="685">
        <f>COUNTIF(DSW49:DSW61,"-")</f>
        <v>0</v>
      </c>
      <c r="DST44" s="686">
        <f>SUMIF(DSW49:DSW61,"-",DSX49:DSX61)</f>
        <v>0</v>
      </c>
      <c r="DSU44" s="685">
        <f>COUNTIF(DSY49:DSY61,"-")</f>
        <v>0</v>
      </c>
      <c r="DSV44" s="686">
        <f>SUMIF(DSY49:DSY61,"-",DSZ49:DSZ61)</f>
        <v>0</v>
      </c>
      <c r="DSW44" s="685">
        <f>COUNTIF(DTA49:DTA61,"-")</f>
        <v>0</v>
      </c>
      <c r="DSX44" s="686">
        <f>SUMIF(DTA49:DTA61,"-",DTB49:DTB61)</f>
        <v>0</v>
      </c>
      <c r="DSY44" s="685">
        <f>COUNTIF(DTC49:DTC61,"-")</f>
        <v>0</v>
      </c>
      <c r="DSZ44" s="686">
        <f>SUMIF(DTC49:DTC61,"-",DTD49:DTD61)</f>
        <v>0</v>
      </c>
      <c r="DTA44" s="685">
        <f>COUNTIF(DTE49:DTE61,"-")</f>
        <v>0</v>
      </c>
      <c r="DTB44" s="686">
        <f>SUMIF(DTE49:DTE61,"-",DTF49:DTF61)</f>
        <v>0</v>
      </c>
      <c r="DTC44" s="685">
        <f>COUNTIF(DTG49:DTG61,"-")</f>
        <v>0</v>
      </c>
      <c r="DTD44" s="686">
        <f>SUMIF(DTG49:DTG61,"-",DTH49:DTH61)</f>
        <v>0</v>
      </c>
      <c r="DTE44" s="685">
        <f>COUNTIF(DTI49:DTI61,"-")</f>
        <v>0</v>
      </c>
      <c r="DTF44" s="686">
        <f>SUMIF(DTI49:DTI61,"-",DTJ49:DTJ61)</f>
        <v>0</v>
      </c>
      <c r="DTG44" s="685">
        <f>COUNTIF(DTK49:DTK61,"-")</f>
        <v>0</v>
      </c>
      <c r="DTH44" s="686">
        <f>SUMIF(DTK49:DTK61,"-",DTL49:DTL61)</f>
        <v>0</v>
      </c>
      <c r="DTI44" s="685">
        <f>COUNTIF(DTM49:DTM61,"-")</f>
        <v>0</v>
      </c>
      <c r="DTJ44" s="686">
        <f>SUMIF(DTM49:DTM61,"-",DTN49:DTN61)</f>
        <v>0</v>
      </c>
      <c r="DTK44" s="685">
        <f>COUNTIF(DTO49:DTO61,"-")</f>
        <v>0</v>
      </c>
      <c r="DTL44" s="686">
        <f>SUMIF(DTO49:DTO61,"-",DTP49:DTP61)</f>
        <v>0</v>
      </c>
      <c r="DTM44" s="685">
        <f>COUNTIF(DTQ49:DTQ61,"-")</f>
        <v>0</v>
      </c>
      <c r="DTN44" s="686">
        <f>SUMIF(DTQ49:DTQ61,"-",DTR49:DTR61)</f>
        <v>0</v>
      </c>
      <c r="DTO44" s="685">
        <f>COUNTIF(DTS49:DTS61,"-")</f>
        <v>0</v>
      </c>
      <c r="DTP44" s="686">
        <f>SUMIF(DTS49:DTS61,"-",DTT49:DTT61)</f>
        <v>0</v>
      </c>
      <c r="DTQ44" s="685">
        <f>COUNTIF(DTU49:DTU61,"-")</f>
        <v>0</v>
      </c>
      <c r="DTR44" s="686">
        <f>SUMIF(DTU49:DTU61,"-",DTV49:DTV61)</f>
        <v>0</v>
      </c>
      <c r="DTS44" s="685">
        <f>COUNTIF(DTW49:DTW61,"-")</f>
        <v>0</v>
      </c>
      <c r="DTT44" s="686">
        <f>SUMIF(DTW49:DTW61,"-",DTX49:DTX61)</f>
        <v>0</v>
      </c>
      <c r="DTU44" s="685">
        <f>COUNTIF(DTY49:DTY61,"-")</f>
        <v>0</v>
      </c>
      <c r="DTV44" s="686">
        <f>SUMIF(DTY49:DTY61,"-",DTZ49:DTZ61)</f>
        <v>0</v>
      </c>
      <c r="DTW44" s="685">
        <f>COUNTIF(DUA49:DUA61,"-")</f>
        <v>0</v>
      </c>
      <c r="DTX44" s="686">
        <f>SUMIF(DUA49:DUA61,"-",DUB49:DUB61)</f>
        <v>0</v>
      </c>
      <c r="DTY44" s="685">
        <f>COUNTIF(DUC49:DUC61,"-")</f>
        <v>0</v>
      </c>
      <c r="DTZ44" s="686">
        <f>SUMIF(DUC49:DUC61,"-",DUD49:DUD61)</f>
        <v>0</v>
      </c>
      <c r="DUA44" s="685">
        <f>COUNTIF(DUE49:DUE61,"-")</f>
        <v>0</v>
      </c>
      <c r="DUB44" s="686">
        <f>SUMIF(DUE49:DUE61,"-",DUF49:DUF61)</f>
        <v>0</v>
      </c>
      <c r="DUC44" s="685">
        <f>COUNTIF(DUG49:DUG61,"-")</f>
        <v>0</v>
      </c>
      <c r="DUD44" s="686">
        <f>SUMIF(DUG49:DUG61,"-",DUH49:DUH61)</f>
        <v>0</v>
      </c>
      <c r="DUE44" s="685">
        <f>COUNTIF(DUI49:DUI61,"-")</f>
        <v>0</v>
      </c>
      <c r="DUF44" s="686">
        <f>SUMIF(DUI49:DUI61,"-",DUJ49:DUJ61)</f>
        <v>0</v>
      </c>
      <c r="DUG44" s="685">
        <f>COUNTIF(DUK49:DUK61,"-")</f>
        <v>0</v>
      </c>
      <c r="DUH44" s="686">
        <f>SUMIF(DUK49:DUK61,"-",DUL49:DUL61)</f>
        <v>0</v>
      </c>
      <c r="DUI44" s="685">
        <f>COUNTIF(DUM49:DUM61,"-")</f>
        <v>0</v>
      </c>
      <c r="DUJ44" s="686">
        <f>SUMIF(DUM49:DUM61,"-",DUN49:DUN61)</f>
        <v>0</v>
      </c>
      <c r="DUK44" s="685">
        <f>COUNTIF(DUO49:DUO61,"-")</f>
        <v>0</v>
      </c>
      <c r="DUL44" s="686">
        <f>SUMIF(DUO49:DUO61,"-",DUP49:DUP61)</f>
        <v>0</v>
      </c>
      <c r="DUM44" s="685">
        <f>COUNTIF(DUQ49:DUQ61,"-")</f>
        <v>0</v>
      </c>
      <c r="DUN44" s="686">
        <f>SUMIF(DUQ49:DUQ61,"-",DUR49:DUR61)</f>
        <v>0</v>
      </c>
      <c r="DUO44" s="685">
        <f>COUNTIF(DUS49:DUS61,"-")</f>
        <v>0</v>
      </c>
      <c r="DUP44" s="686">
        <f>SUMIF(DUS49:DUS61,"-",DUT49:DUT61)</f>
        <v>0</v>
      </c>
      <c r="DUQ44" s="685">
        <f>COUNTIF(DUU49:DUU61,"-")</f>
        <v>0</v>
      </c>
      <c r="DUR44" s="686">
        <f>SUMIF(DUU49:DUU61,"-",DUV49:DUV61)</f>
        <v>0</v>
      </c>
      <c r="DUS44" s="685">
        <f>COUNTIF(DUW49:DUW61,"-")</f>
        <v>0</v>
      </c>
      <c r="DUT44" s="686">
        <f>SUMIF(DUW49:DUW61,"-",DUX49:DUX61)</f>
        <v>0</v>
      </c>
      <c r="DUU44" s="685">
        <f>COUNTIF(DUY49:DUY61,"-")</f>
        <v>0</v>
      </c>
      <c r="DUV44" s="686">
        <f>SUMIF(DUY49:DUY61,"-",DUZ49:DUZ61)</f>
        <v>0</v>
      </c>
      <c r="DUW44" s="685">
        <f>COUNTIF(DVA49:DVA61,"-")</f>
        <v>0</v>
      </c>
      <c r="DUX44" s="686">
        <f>SUMIF(DVA49:DVA61,"-",DVB49:DVB61)</f>
        <v>0</v>
      </c>
      <c r="DUY44" s="685">
        <f>COUNTIF(DVC49:DVC61,"-")</f>
        <v>0</v>
      </c>
      <c r="DUZ44" s="686">
        <f>SUMIF(DVC49:DVC61,"-",DVD49:DVD61)</f>
        <v>0</v>
      </c>
      <c r="DVA44" s="685">
        <f>COUNTIF(DVE49:DVE61,"-")</f>
        <v>0</v>
      </c>
      <c r="DVB44" s="686">
        <f>SUMIF(DVE49:DVE61,"-",DVF49:DVF61)</f>
        <v>0</v>
      </c>
      <c r="DVC44" s="685">
        <f>COUNTIF(DVG49:DVG61,"-")</f>
        <v>0</v>
      </c>
      <c r="DVD44" s="686">
        <f>SUMIF(DVG49:DVG61,"-",DVH49:DVH61)</f>
        <v>0</v>
      </c>
      <c r="DVE44" s="685">
        <f>COUNTIF(DVI49:DVI61,"-")</f>
        <v>0</v>
      </c>
      <c r="DVF44" s="686">
        <f>SUMIF(DVI49:DVI61,"-",DVJ49:DVJ61)</f>
        <v>0</v>
      </c>
      <c r="DVG44" s="685">
        <f>COUNTIF(DVK49:DVK61,"-")</f>
        <v>0</v>
      </c>
      <c r="DVH44" s="686">
        <f>SUMIF(DVK49:DVK61,"-",DVL49:DVL61)</f>
        <v>0</v>
      </c>
      <c r="DVI44" s="685">
        <f>COUNTIF(DVM49:DVM61,"-")</f>
        <v>0</v>
      </c>
      <c r="DVJ44" s="686">
        <f>SUMIF(DVM49:DVM61,"-",DVN49:DVN61)</f>
        <v>0</v>
      </c>
      <c r="DVK44" s="685">
        <f>COUNTIF(DVO49:DVO61,"-")</f>
        <v>0</v>
      </c>
      <c r="DVL44" s="686">
        <f>SUMIF(DVO49:DVO61,"-",DVP49:DVP61)</f>
        <v>0</v>
      </c>
      <c r="DVM44" s="685">
        <f>COUNTIF(DVQ49:DVQ61,"-")</f>
        <v>0</v>
      </c>
      <c r="DVN44" s="686">
        <f>SUMIF(DVQ49:DVQ61,"-",DVR49:DVR61)</f>
        <v>0</v>
      </c>
      <c r="DVO44" s="685">
        <f>COUNTIF(DVS49:DVS61,"-")</f>
        <v>0</v>
      </c>
      <c r="DVP44" s="686">
        <f>SUMIF(DVS49:DVS61,"-",DVT49:DVT61)</f>
        <v>0</v>
      </c>
      <c r="DVQ44" s="685">
        <f>COUNTIF(DVU49:DVU61,"-")</f>
        <v>0</v>
      </c>
      <c r="DVR44" s="686">
        <f>SUMIF(DVU49:DVU61,"-",DVV49:DVV61)</f>
        <v>0</v>
      </c>
      <c r="DVS44" s="685">
        <f>COUNTIF(DVW49:DVW61,"-")</f>
        <v>0</v>
      </c>
      <c r="DVT44" s="686">
        <f>SUMIF(DVW49:DVW61,"-",DVX49:DVX61)</f>
        <v>0</v>
      </c>
      <c r="DVU44" s="685">
        <f>COUNTIF(DVY49:DVY61,"-")</f>
        <v>0</v>
      </c>
      <c r="DVV44" s="686">
        <f>SUMIF(DVY49:DVY61,"-",DVZ49:DVZ61)</f>
        <v>0</v>
      </c>
      <c r="DVW44" s="685">
        <f>COUNTIF(DWA49:DWA61,"-")</f>
        <v>0</v>
      </c>
      <c r="DVX44" s="686">
        <f>SUMIF(DWA49:DWA61,"-",DWB49:DWB61)</f>
        <v>0</v>
      </c>
      <c r="DVY44" s="685">
        <f>COUNTIF(DWC49:DWC61,"-")</f>
        <v>0</v>
      </c>
      <c r="DVZ44" s="686">
        <f>SUMIF(DWC49:DWC61,"-",DWD49:DWD61)</f>
        <v>0</v>
      </c>
      <c r="DWA44" s="685">
        <f>COUNTIF(DWE49:DWE61,"-")</f>
        <v>0</v>
      </c>
      <c r="DWB44" s="686">
        <f>SUMIF(DWE49:DWE61,"-",DWF49:DWF61)</f>
        <v>0</v>
      </c>
      <c r="DWC44" s="685">
        <f>COUNTIF(DWG49:DWG61,"-")</f>
        <v>0</v>
      </c>
      <c r="DWD44" s="686">
        <f>SUMIF(DWG49:DWG61,"-",DWH49:DWH61)</f>
        <v>0</v>
      </c>
      <c r="DWE44" s="685">
        <f>COUNTIF(DWI49:DWI61,"-")</f>
        <v>0</v>
      </c>
      <c r="DWF44" s="686">
        <f>SUMIF(DWI49:DWI61,"-",DWJ49:DWJ61)</f>
        <v>0</v>
      </c>
      <c r="DWG44" s="685">
        <f>COUNTIF(DWK49:DWK61,"-")</f>
        <v>0</v>
      </c>
      <c r="DWH44" s="686">
        <f>SUMIF(DWK49:DWK61,"-",DWL49:DWL61)</f>
        <v>0</v>
      </c>
      <c r="DWI44" s="685">
        <f>COUNTIF(DWM49:DWM61,"-")</f>
        <v>0</v>
      </c>
      <c r="DWJ44" s="686">
        <f>SUMIF(DWM49:DWM61,"-",DWN49:DWN61)</f>
        <v>0</v>
      </c>
      <c r="DWK44" s="685">
        <f>COUNTIF(DWO49:DWO61,"-")</f>
        <v>0</v>
      </c>
      <c r="DWL44" s="686">
        <f>SUMIF(DWO49:DWO61,"-",DWP49:DWP61)</f>
        <v>0</v>
      </c>
      <c r="DWM44" s="685">
        <f>COUNTIF(DWQ49:DWQ61,"-")</f>
        <v>0</v>
      </c>
      <c r="DWN44" s="686">
        <f>SUMIF(DWQ49:DWQ61,"-",DWR49:DWR61)</f>
        <v>0</v>
      </c>
      <c r="DWO44" s="685">
        <f>COUNTIF(DWS49:DWS61,"-")</f>
        <v>0</v>
      </c>
      <c r="DWP44" s="686">
        <f>SUMIF(DWS49:DWS61,"-",DWT49:DWT61)</f>
        <v>0</v>
      </c>
      <c r="DWQ44" s="685">
        <f>COUNTIF(DWU49:DWU61,"-")</f>
        <v>0</v>
      </c>
      <c r="DWR44" s="686">
        <f>SUMIF(DWU49:DWU61,"-",DWV49:DWV61)</f>
        <v>0</v>
      </c>
      <c r="DWS44" s="685">
        <f>COUNTIF(DWW49:DWW61,"-")</f>
        <v>0</v>
      </c>
      <c r="DWT44" s="686">
        <f>SUMIF(DWW49:DWW61,"-",DWX49:DWX61)</f>
        <v>0</v>
      </c>
      <c r="DWU44" s="685">
        <f>COUNTIF(DWY49:DWY61,"-")</f>
        <v>0</v>
      </c>
      <c r="DWV44" s="686">
        <f>SUMIF(DWY49:DWY61,"-",DWZ49:DWZ61)</f>
        <v>0</v>
      </c>
      <c r="DWW44" s="685">
        <f>COUNTIF(DXA49:DXA61,"-")</f>
        <v>0</v>
      </c>
      <c r="DWX44" s="686">
        <f>SUMIF(DXA49:DXA61,"-",DXB49:DXB61)</f>
        <v>0</v>
      </c>
      <c r="DWY44" s="685">
        <f>COUNTIF(DXC49:DXC61,"-")</f>
        <v>0</v>
      </c>
      <c r="DWZ44" s="686">
        <f>SUMIF(DXC49:DXC61,"-",DXD49:DXD61)</f>
        <v>0</v>
      </c>
      <c r="DXA44" s="685">
        <f>COUNTIF(DXE49:DXE61,"-")</f>
        <v>0</v>
      </c>
      <c r="DXB44" s="686">
        <f>SUMIF(DXE49:DXE61,"-",DXF49:DXF61)</f>
        <v>0</v>
      </c>
      <c r="DXC44" s="685">
        <f>COUNTIF(DXG49:DXG61,"-")</f>
        <v>0</v>
      </c>
      <c r="DXD44" s="686">
        <f>SUMIF(DXG49:DXG61,"-",DXH49:DXH61)</f>
        <v>0</v>
      </c>
      <c r="DXE44" s="685">
        <f>COUNTIF(DXI49:DXI61,"-")</f>
        <v>0</v>
      </c>
      <c r="DXF44" s="686">
        <f>SUMIF(DXI49:DXI61,"-",DXJ49:DXJ61)</f>
        <v>0</v>
      </c>
      <c r="DXG44" s="685">
        <f>COUNTIF(DXK49:DXK61,"-")</f>
        <v>0</v>
      </c>
      <c r="DXH44" s="686">
        <f>SUMIF(DXK49:DXK61,"-",DXL49:DXL61)</f>
        <v>0</v>
      </c>
      <c r="DXI44" s="685">
        <f>COUNTIF(DXM49:DXM61,"-")</f>
        <v>0</v>
      </c>
      <c r="DXJ44" s="686">
        <f>SUMIF(DXM49:DXM61,"-",DXN49:DXN61)</f>
        <v>0</v>
      </c>
      <c r="DXK44" s="685">
        <f>COUNTIF(DXO49:DXO61,"-")</f>
        <v>0</v>
      </c>
      <c r="DXL44" s="686">
        <f>SUMIF(DXO49:DXO61,"-",DXP49:DXP61)</f>
        <v>0</v>
      </c>
      <c r="DXM44" s="685">
        <f>COUNTIF(DXQ49:DXQ61,"-")</f>
        <v>0</v>
      </c>
      <c r="DXN44" s="686">
        <f>SUMIF(DXQ49:DXQ61,"-",DXR49:DXR61)</f>
        <v>0</v>
      </c>
      <c r="DXO44" s="685">
        <f>COUNTIF(DXS49:DXS61,"-")</f>
        <v>0</v>
      </c>
      <c r="DXP44" s="686">
        <f>SUMIF(DXS49:DXS61,"-",DXT49:DXT61)</f>
        <v>0</v>
      </c>
      <c r="DXQ44" s="685">
        <f>COUNTIF(DXU49:DXU61,"-")</f>
        <v>0</v>
      </c>
      <c r="DXR44" s="686">
        <f>SUMIF(DXU49:DXU61,"-",DXV49:DXV61)</f>
        <v>0</v>
      </c>
      <c r="DXS44" s="685">
        <f>COUNTIF(DXW49:DXW61,"-")</f>
        <v>0</v>
      </c>
      <c r="DXT44" s="686">
        <f>SUMIF(DXW49:DXW61,"-",DXX49:DXX61)</f>
        <v>0</v>
      </c>
      <c r="DXU44" s="685">
        <f>COUNTIF(DXY49:DXY61,"-")</f>
        <v>0</v>
      </c>
      <c r="DXV44" s="686">
        <f>SUMIF(DXY49:DXY61,"-",DXZ49:DXZ61)</f>
        <v>0</v>
      </c>
      <c r="DXW44" s="685">
        <f>COUNTIF(DYA49:DYA61,"-")</f>
        <v>0</v>
      </c>
      <c r="DXX44" s="686">
        <f>SUMIF(DYA49:DYA61,"-",DYB49:DYB61)</f>
        <v>0</v>
      </c>
      <c r="DXY44" s="685">
        <f>COUNTIF(DYC49:DYC61,"-")</f>
        <v>0</v>
      </c>
      <c r="DXZ44" s="686">
        <f>SUMIF(DYC49:DYC61,"-",DYD49:DYD61)</f>
        <v>0</v>
      </c>
      <c r="DYA44" s="685">
        <f>COUNTIF(DYE49:DYE61,"-")</f>
        <v>0</v>
      </c>
      <c r="DYB44" s="686">
        <f>SUMIF(DYE49:DYE61,"-",DYF49:DYF61)</f>
        <v>0</v>
      </c>
      <c r="DYC44" s="685">
        <f>COUNTIF(DYG49:DYG61,"-")</f>
        <v>0</v>
      </c>
      <c r="DYD44" s="686">
        <f>SUMIF(DYG49:DYG61,"-",DYH49:DYH61)</f>
        <v>0</v>
      </c>
      <c r="DYE44" s="685">
        <f>COUNTIF(DYI49:DYI61,"-")</f>
        <v>0</v>
      </c>
      <c r="DYF44" s="686">
        <f>SUMIF(DYI49:DYI61,"-",DYJ49:DYJ61)</f>
        <v>0</v>
      </c>
      <c r="DYG44" s="685">
        <f>COUNTIF(DYK49:DYK61,"-")</f>
        <v>0</v>
      </c>
      <c r="DYH44" s="686">
        <f>SUMIF(DYK49:DYK61,"-",DYL49:DYL61)</f>
        <v>0</v>
      </c>
      <c r="DYI44" s="685">
        <f>COUNTIF(DYM49:DYM61,"-")</f>
        <v>0</v>
      </c>
      <c r="DYJ44" s="686">
        <f>SUMIF(DYM49:DYM61,"-",DYN49:DYN61)</f>
        <v>0</v>
      </c>
      <c r="DYK44" s="685">
        <f>COUNTIF(DYO49:DYO61,"-")</f>
        <v>0</v>
      </c>
      <c r="DYL44" s="686">
        <f>SUMIF(DYO49:DYO61,"-",DYP49:DYP61)</f>
        <v>0</v>
      </c>
      <c r="DYM44" s="685">
        <f>COUNTIF(DYQ49:DYQ61,"-")</f>
        <v>0</v>
      </c>
      <c r="DYN44" s="686">
        <f>SUMIF(DYQ49:DYQ61,"-",DYR49:DYR61)</f>
        <v>0</v>
      </c>
      <c r="DYO44" s="685">
        <f>COUNTIF(DYS49:DYS61,"-")</f>
        <v>0</v>
      </c>
      <c r="DYP44" s="686">
        <f>SUMIF(DYS49:DYS61,"-",DYT49:DYT61)</f>
        <v>0</v>
      </c>
      <c r="DYQ44" s="685">
        <f>COUNTIF(DYU49:DYU61,"-")</f>
        <v>0</v>
      </c>
      <c r="DYR44" s="686">
        <f>SUMIF(DYU49:DYU61,"-",DYV49:DYV61)</f>
        <v>0</v>
      </c>
      <c r="DYS44" s="685">
        <f>COUNTIF(DYW49:DYW61,"-")</f>
        <v>0</v>
      </c>
      <c r="DYT44" s="686">
        <f>SUMIF(DYW49:DYW61,"-",DYX49:DYX61)</f>
        <v>0</v>
      </c>
      <c r="DYU44" s="685">
        <f>COUNTIF(DYY49:DYY61,"-")</f>
        <v>0</v>
      </c>
      <c r="DYV44" s="686">
        <f>SUMIF(DYY49:DYY61,"-",DYZ49:DYZ61)</f>
        <v>0</v>
      </c>
      <c r="DYW44" s="685">
        <f>COUNTIF(DZA49:DZA61,"-")</f>
        <v>0</v>
      </c>
      <c r="DYX44" s="686">
        <f>SUMIF(DZA49:DZA61,"-",DZB49:DZB61)</f>
        <v>0</v>
      </c>
      <c r="DYY44" s="685">
        <f>COUNTIF(DZC49:DZC61,"-")</f>
        <v>0</v>
      </c>
      <c r="DYZ44" s="686">
        <f>SUMIF(DZC49:DZC61,"-",DZD49:DZD61)</f>
        <v>0</v>
      </c>
      <c r="DZA44" s="685">
        <f>COUNTIF(DZE49:DZE61,"-")</f>
        <v>0</v>
      </c>
      <c r="DZB44" s="686">
        <f>SUMIF(DZE49:DZE61,"-",DZF49:DZF61)</f>
        <v>0</v>
      </c>
      <c r="DZC44" s="685">
        <f>COUNTIF(DZG49:DZG61,"-")</f>
        <v>0</v>
      </c>
      <c r="DZD44" s="686">
        <f>SUMIF(DZG49:DZG61,"-",DZH49:DZH61)</f>
        <v>0</v>
      </c>
      <c r="DZE44" s="685">
        <f>COUNTIF(DZI49:DZI61,"-")</f>
        <v>0</v>
      </c>
      <c r="DZF44" s="686">
        <f>SUMIF(DZI49:DZI61,"-",DZJ49:DZJ61)</f>
        <v>0</v>
      </c>
      <c r="DZG44" s="685">
        <f>COUNTIF(DZK49:DZK61,"-")</f>
        <v>0</v>
      </c>
      <c r="DZH44" s="686">
        <f>SUMIF(DZK49:DZK61,"-",DZL49:DZL61)</f>
        <v>0</v>
      </c>
      <c r="DZI44" s="685">
        <f>COUNTIF(DZM49:DZM61,"-")</f>
        <v>0</v>
      </c>
      <c r="DZJ44" s="686">
        <f>SUMIF(DZM49:DZM61,"-",DZN49:DZN61)</f>
        <v>0</v>
      </c>
      <c r="DZK44" s="685">
        <f>COUNTIF(DZO49:DZO61,"-")</f>
        <v>0</v>
      </c>
      <c r="DZL44" s="686">
        <f>SUMIF(DZO49:DZO61,"-",DZP49:DZP61)</f>
        <v>0</v>
      </c>
      <c r="DZM44" s="685">
        <f>COUNTIF(DZQ49:DZQ61,"-")</f>
        <v>0</v>
      </c>
      <c r="DZN44" s="686">
        <f>SUMIF(DZQ49:DZQ61,"-",DZR49:DZR61)</f>
        <v>0</v>
      </c>
      <c r="DZO44" s="685">
        <f>COUNTIF(DZS49:DZS61,"-")</f>
        <v>0</v>
      </c>
      <c r="DZP44" s="686">
        <f>SUMIF(DZS49:DZS61,"-",DZT49:DZT61)</f>
        <v>0</v>
      </c>
      <c r="DZQ44" s="685">
        <f>COUNTIF(DZU49:DZU61,"-")</f>
        <v>0</v>
      </c>
      <c r="DZR44" s="686">
        <f>SUMIF(DZU49:DZU61,"-",DZV49:DZV61)</f>
        <v>0</v>
      </c>
      <c r="DZS44" s="685">
        <f>COUNTIF(DZW49:DZW61,"-")</f>
        <v>0</v>
      </c>
      <c r="DZT44" s="686">
        <f>SUMIF(DZW49:DZW61,"-",DZX49:DZX61)</f>
        <v>0</v>
      </c>
      <c r="DZU44" s="685">
        <f>COUNTIF(DZY49:DZY61,"-")</f>
        <v>0</v>
      </c>
      <c r="DZV44" s="686">
        <f>SUMIF(DZY49:DZY61,"-",DZZ49:DZZ61)</f>
        <v>0</v>
      </c>
      <c r="DZW44" s="685">
        <f>COUNTIF(EAA49:EAA61,"-")</f>
        <v>0</v>
      </c>
      <c r="DZX44" s="686">
        <f>SUMIF(EAA49:EAA61,"-",EAB49:EAB61)</f>
        <v>0</v>
      </c>
      <c r="DZY44" s="685">
        <f>COUNTIF(EAC49:EAC61,"-")</f>
        <v>0</v>
      </c>
      <c r="DZZ44" s="686">
        <f>SUMIF(EAC49:EAC61,"-",EAD49:EAD61)</f>
        <v>0</v>
      </c>
      <c r="EAA44" s="685">
        <f>COUNTIF(EAE49:EAE61,"-")</f>
        <v>0</v>
      </c>
      <c r="EAB44" s="686">
        <f>SUMIF(EAE49:EAE61,"-",EAF49:EAF61)</f>
        <v>0</v>
      </c>
      <c r="EAC44" s="685">
        <f>COUNTIF(EAG49:EAG61,"-")</f>
        <v>0</v>
      </c>
      <c r="EAD44" s="686">
        <f>SUMIF(EAG49:EAG61,"-",EAH49:EAH61)</f>
        <v>0</v>
      </c>
      <c r="EAE44" s="685">
        <f>COUNTIF(EAI49:EAI61,"-")</f>
        <v>0</v>
      </c>
      <c r="EAF44" s="686">
        <f>SUMIF(EAI49:EAI61,"-",EAJ49:EAJ61)</f>
        <v>0</v>
      </c>
      <c r="EAG44" s="685">
        <f>COUNTIF(EAK49:EAK61,"-")</f>
        <v>0</v>
      </c>
      <c r="EAH44" s="686">
        <f>SUMIF(EAK49:EAK61,"-",EAL49:EAL61)</f>
        <v>0</v>
      </c>
      <c r="EAI44" s="685">
        <f>COUNTIF(EAM49:EAM61,"-")</f>
        <v>0</v>
      </c>
      <c r="EAJ44" s="686">
        <f>SUMIF(EAM49:EAM61,"-",EAN49:EAN61)</f>
        <v>0</v>
      </c>
      <c r="EAK44" s="685">
        <f>COUNTIF(EAO49:EAO61,"-")</f>
        <v>0</v>
      </c>
      <c r="EAL44" s="686">
        <f>SUMIF(EAO49:EAO61,"-",EAP49:EAP61)</f>
        <v>0</v>
      </c>
      <c r="EAM44" s="685">
        <f>COUNTIF(EAQ49:EAQ61,"-")</f>
        <v>0</v>
      </c>
      <c r="EAN44" s="686">
        <f>SUMIF(EAQ49:EAQ61,"-",EAR49:EAR61)</f>
        <v>0</v>
      </c>
      <c r="EAO44" s="685">
        <f>COUNTIF(EAS49:EAS61,"-")</f>
        <v>0</v>
      </c>
      <c r="EAP44" s="686">
        <f>SUMIF(EAS49:EAS61,"-",EAT49:EAT61)</f>
        <v>0</v>
      </c>
      <c r="EAQ44" s="685">
        <f>COUNTIF(EAU49:EAU61,"-")</f>
        <v>0</v>
      </c>
      <c r="EAR44" s="686">
        <f>SUMIF(EAU49:EAU61,"-",EAV49:EAV61)</f>
        <v>0</v>
      </c>
      <c r="EAS44" s="685">
        <f>COUNTIF(EAW49:EAW61,"-")</f>
        <v>0</v>
      </c>
      <c r="EAT44" s="686">
        <f>SUMIF(EAW49:EAW61,"-",EAX49:EAX61)</f>
        <v>0</v>
      </c>
      <c r="EAU44" s="685">
        <f>COUNTIF(EAY49:EAY61,"-")</f>
        <v>0</v>
      </c>
      <c r="EAV44" s="686">
        <f>SUMIF(EAY49:EAY61,"-",EAZ49:EAZ61)</f>
        <v>0</v>
      </c>
      <c r="EAW44" s="685">
        <f>COUNTIF(EBA49:EBA61,"-")</f>
        <v>0</v>
      </c>
      <c r="EAX44" s="686">
        <f>SUMIF(EBA49:EBA61,"-",EBB49:EBB61)</f>
        <v>0</v>
      </c>
      <c r="EAY44" s="685">
        <f>COUNTIF(EBC49:EBC61,"-")</f>
        <v>0</v>
      </c>
      <c r="EAZ44" s="686">
        <f>SUMIF(EBC49:EBC61,"-",EBD49:EBD61)</f>
        <v>0</v>
      </c>
      <c r="EBA44" s="685">
        <f>COUNTIF(EBE49:EBE61,"-")</f>
        <v>0</v>
      </c>
      <c r="EBB44" s="686">
        <f>SUMIF(EBE49:EBE61,"-",EBF49:EBF61)</f>
        <v>0</v>
      </c>
      <c r="EBC44" s="685">
        <f>COUNTIF(EBG49:EBG61,"-")</f>
        <v>0</v>
      </c>
      <c r="EBD44" s="686">
        <f>SUMIF(EBG49:EBG61,"-",EBH49:EBH61)</f>
        <v>0</v>
      </c>
      <c r="EBE44" s="685">
        <f>COUNTIF(EBI49:EBI61,"-")</f>
        <v>0</v>
      </c>
      <c r="EBF44" s="686">
        <f>SUMIF(EBI49:EBI61,"-",EBJ49:EBJ61)</f>
        <v>0</v>
      </c>
      <c r="EBG44" s="685">
        <f>COUNTIF(EBK49:EBK61,"-")</f>
        <v>0</v>
      </c>
      <c r="EBH44" s="686">
        <f>SUMIF(EBK49:EBK61,"-",EBL49:EBL61)</f>
        <v>0</v>
      </c>
      <c r="EBI44" s="685">
        <f>COUNTIF(EBM49:EBM61,"-")</f>
        <v>0</v>
      </c>
      <c r="EBJ44" s="686">
        <f>SUMIF(EBM49:EBM61,"-",EBN49:EBN61)</f>
        <v>0</v>
      </c>
      <c r="EBK44" s="685">
        <f>COUNTIF(EBO49:EBO61,"-")</f>
        <v>0</v>
      </c>
      <c r="EBL44" s="686">
        <f>SUMIF(EBO49:EBO61,"-",EBP49:EBP61)</f>
        <v>0</v>
      </c>
      <c r="EBM44" s="685">
        <f>COUNTIF(EBQ49:EBQ61,"-")</f>
        <v>0</v>
      </c>
      <c r="EBN44" s="686">
        <f>SUMIF(EBQ49:EBQ61,"-",EBR49:EBR61)</f>
        <v>0</v>
      </c>
      <c r="EBO44" s="685">
        <f>COUNTIF(EBS49:EBS61,"-")</f>
        <v>0</v>
      </c>
      <c r="EBP44" s="686">
        <f>SUMIF(EBS49:EBS61,"-",EBT49:EBT61)</f>
        <v>0</v>
      </c>
      <c r="EBQ44" s="685">
        <f>COUNTIF(EBU49:EBU61,"-")</f>
        <v>0</v>
      </c>
      <c r="EBR44" s="686">
        <f>SUMIF(EBU49:EBU61,"-",EBV49:EBV61)</f>
        <v>0</v>
      </c>
      <c r="EBS44" s="685">
        <f>COUNTIF(EBW49:EBW61,"-")</f>
        <v>0</v>
      </c>
      <c r="EBT44" s="686">
        <f>SUMIF(EBW49:EBW61,"-",EBX49:EBX61)</f>
        <v>0</v>
      </c>
      <c r="EBU44" s="685">
        <f>COUNTIF(EBY49:EBY61,"-")</f>
        <v>0</v>
      </c>
      <c r="EBV44" s="686">
        <f>SUMIF(EBY49:EBY61,"-",EBZ49:EBZ61)</f>
        <v>0</v>
      </c>
      <c r="EBW44" s="685">
        <f>COUNTIF(ECA49:ECA61,"-")</f>
        <v>0</v>
      </c>
      <c r="EBX44" s="686">
        <f>SUMIF(ECA49:ECA61,"-",ECB49:ECB61)</f>
        <v>0</v>
      </c>
      <c r="EBY44" s="685">
        <f>COUNTIF(ECC49:ECC61,"-")</f>
        <v>0</v>
      </c>
      <c r="EBZ44" s="686">
        <f>SUMIF(ECC49:ECC61,"-",ECD49:ECD61)</f>
        <v>0</v>
      </c>
      <c r="ECA44" s="685">
        <f>COUNTIF(ECE49:ECE61,"-")</f>
        <v>0</v>
      </c>
      <c r="ECB44" s="686">
        <f>SUMIF(ECE49:ECE61,"-",ECF49:ECF61)</f>
        <v>0</v>
      </c>
      <c r="ECC44" s="685">
        <f>COUNTIF(ECG49:ECG61,"-")</f>
        <v>0</v>
      </c>
      <c r="ECD44" s="686">
        <f>SUMIF(ECG49:ECG61,"-",ECH49:ECH61)</f>
        <v>0</v>
      </c>
      <c r="ECE44" s="685">
        <f>COUNTIF(ECI49:ECI61,"-")</f>
        <v>0</v>
      </c>
      <c r="ECF44" s="686">
        <f>SUMIF(ECI49:ECI61,"-",ECJ49:ECJ61)</f>
        <v>0</v>
      </c>
      <c r="ECG44" s="685">
        <f>COUNTIF(ECK49:ECK61,"-")</f>
        <v>0</v>
      </c>
      <c r="ECH44" s="686">
        <f>SUMIF(ECK49:ECK61,"-",ECL49:ECL61)</f>
        <v>0</v>
      </c>
      <c r="ECI44" s="685">
        <f>COUNTIF(ECM49:ECM61,"-")</f>
        <v>0</v>
      </c>
      <c r="ECJ44" s="686">
        <f>SUMIF(ECM49:ECM61,"-",ECN49:ECN61)</f>
        <v>0</v>
      </c>
      <c r="ECK44" s="685">
        <f>COUNTIF(ECO49:ECO61,"-")</f>
        <v>0</v>
      </c>
      <c r="ECL44" s="686">
        <f>SUMIF(ECO49:ECO61,"-",ECP49:ECP61)</f>
        <v>0</v>
      </c>
      <c r="ECM44" s="685">
        <f>COUNTIF(ECQ49:ECQ61,"-")</f>
        <v>0</v>
      </c>
      <c r="ECN44" s="686">
        <f>SUMIF(ECQ49:ECQ61,"-",ECR49:ECR61)</f>
        <v>0</v>
      </c>
      <c r="ECO44" s="685">
        <f>COUNTIF(ECS49:ECS61,"-")</f>
        <v>0</v>
      </c>
      <c r="ECP44" s="686">
        <f>SUMIF(ECS49:ECS61,"-",ECT49:ECT61)</f>
        <v>0</v>
      </c>
      <c r="ECQ44" s="685">
        <f>COUNTIF(ECU49:ECU61,"-")</f>
        <v>0</v>
      </c>
      <c r="ECR44" s="686">
        <f>SUMIF(ECU49:ECU61,"-",ECV49:ECV61)</f>
        <v>0</v>
      </c>
      <c r="ECS44" s="685">
        <f>COUNTIF(ECW49:ECW61,"-")</f>
        <v>0</v>
      </c>
      <c r="ECT44" s="686">
        <f>SUMIF(ECW49:ECW61,"-",ECX49:ECX61)</f>
        <v>0</v>
      </c>
      <c r="ECU44" s="685">
        <f>COUNTIF(ECY49:ECY61,"-")</f>
        <v>0</v>
      </c>
      <c r="ECV44" s="686">
        <f>SUMIF(ECY49:ECY61,"-",ECZ49:ECZ61)</f>
        <v>0</v>
      </c>
      <c r="ECW44" s="685">
        <f>COUNTIF(EDA49:EDA61,"-")</f>
        <v>0</v>
      </c>
      <c r="ECX44" s="686">
        <f>SUMIF(EDA49:EDA61,"-",EDB49:EDB61)</f>
        <v>0</v>
      </c>
      <c r="ECY44" s="685">
        <f>COUNTIF(EDC49:EDC61,"-")</f>
        <v>0</v>
      </c>
      <c r="ECZ44" s="686">
        <f>SUMIF(EDC49:EDC61,"-",EDD49:EDD61)</f>
        <v>0</v>
      </c>
      <c r="EDA44" s="685">
        <f>COUNTIF(EDE49:EDE61,"-")</f>
        <v>0</v>
      </c>
      <c r="EDB44" s="686">
        <f>SUMIF(EDE49:EDE61,"-",EDF49:EDF61)</f>
        <v>0</v>
      </c>
      <c r="EDC44" s="685">
        <f>COUNTIF(EDG49:EDG61,"-")</f>
        <v>0</v>
      </c>
      <c r="EDD44" s="686">
        <f>SUMIF(EDG49:EDG61,"-",EDH49:EDH61)</f>
        <v>0</v>
      </c>
      <c r="EDE44" s="685">
        <f>COUNTIF(EDI49:EDI61,"-")</f>
        <v>0</v>
      </c>
      <c r="EDF44" s="686">
        <f>SUMIF(EDI49:EDI61,"-",EDJ49:EDJ61)</f>
        <v>0</v>
      </c>
      <c r="EDG44" s="685">
        <f>COUNTIF(EDK49:EDK61,"-")</f>
        <v>0</v>
      </c>
      <c r="EDH44" s="686">
        <f>SUMIF(EDK49:EDK61,"-",EDL49:EDL61)</f>
        <v>0</v>
      </c>
      <c r="EDI44" s="685">
        <f>COUNTIF(EDM49:EDM61,"-")</f>
        <v>0</v>
      </c>
      <c r="EDJ44" s="686">
        <f>SUMIF(EDM49:EDM61,"-",EDN49:EDN61)</f>
        <v>0</v>
      </c>
      <c r="EDK44" s="685">
        <f>COUNTIF(EDO49:EDO61,"-")</f>
        <v>0</v>
      </c>
      <c r="EDL44" s="686">
        <f>SUMIF(EDO49:EDO61,"-",EDP49:EDP61)</f>
        <v>0</v>
      </c>
      <c r="EDM44" s="685">
        <f>COUNTIF(EDQ49:EDQ61,"-")</f>
        <v>0</v>
      </c>
      <c r="EDN44" s="686">
        <f>SUMIF(EDQ49:EDQ61,"-",EDR49:EDR61)</f>
        <v>0</v>
      </c>
      <c r="EDO44" s="685">
        <f>COUNTIF(EDS49:EDS61,"-")</f>
        <v>0</v>
      </c>
      <c r="EDP44" s="686">
        <f>SUMIF(EDS49:EDS61,"-",EDT49:EDT61)</f>
        <v>0</v>
      </c>
      <c r="EDQ44" s="685">
        <f>COUNTIF(EDU49:EDU61,"-")</f>
        <v>0</v>
      </c>
      <c r="EDR44" s="686">
        <f>SUMIF(EDU49:EDU61,"-",EDV49:EDV61)</f>
        <v>0</v>
      </c>
      <c r="EDS44" s="685">
        <f>COUNTIF(EDW49:EDW61,"-")</f>
        <v>0</v>
      </c>
      <c r="EDT44" s="686">
        <f>SUMIF(EDW49:EDW61,"-",EDX49:EDX61)</f>
        <v>0</v>
      </c>
      <c r="EDU44" s="685">
        <f>COUNTIF(EDY49:EDY61,"-")</f>
        <v>0</v>
      </c>
      <c r="EDV44" s="686">
        <f>SUMIF(EDY49:EDY61,"-",EDZ49:EDZ61)</f>
        <v>0</v>
      </c>
      <c r="EDW44" s="685">
        <f>COUNTIF(EEA49:EEA61,"-")</f>
        <v>0</v>
      </c>
      <c r="EDX44" s="686">
        <f>SUMIF(EEA49:EEA61,"-",EEB49:EEB61)</f>
        <v>0</v>
      </c>
      <c r="EDY44" s="685">
        <f>COUNTIF(EEC49:EEC61,"-")</f>
        <v>0</v>
      </c>
      <c r="EDZ44" s="686">
        <f>SUMIF(EEC49:EEC61,"-",EED49:EED61)</f>
        <v>0</v>
      </c>
      <c r="EEA44" s="685">
        <f>COUNTIF(EEE49:EEE61,"-")</f>
        <v>0</v>
      </c>
      <c r="EEB44" s="686">
        <f>SUMIF(EEE49:EEE61,"-",EEF49:EEF61)</f>
        <v>0</v>
      </c>
      <c r="EEC44" s="685">
        <f>COUNTIF(EEG49:EEG61,"-")</f>
        <v>0</v>
      </c>
      <c r="EED44" s="686">
        <f>SUMIF(EEG49:EEG61,"-",EEH49:EEH61)</f>
        <v>0</v>
      </c>
      <c r="EEE44" s="685">
        <f>COUNTIF(EEI49:EEI61,"-")</f>
        <v>0</v>
      </c>
      <c r="EEF44" s="686">
        <f>SUMIF(EEI49:EEI61,"-",EEJ49:EEJ61)</f>
        <v>0</v>
      </c>
      <c r="EEG44" s="685">
        <f>COUNTIF(EEK49:EEK61,"-")</f>
        <v>0</v>
      </c>
      <c r="EEH44" s="686">
        <f>SUMIF(EEK49:EEK61,"-",EEL49:EEL61)</f>
        <v>0</v>
      </c>
      <c r="EEI44" s="685">
        <f>COUNTIF(EEM49:EEM61,"-")</f>
        <v>0</v>
      </c>
      <c r="EEJ44" s="686">
        <f>SUMIF(EEM49:EEM61,"-",EEN49:EEN61)</f>
        <v>0</v>
      </c>
      <c r="EEK44" s="685">
        <f>COUNTIF(EEO49:EEO61,"-")</f>
        <v>0</v>
      </c>
      <c r="EEL44" s="686">
        <f>SUMIF(EEO49:EEO61,"-",EEP49:EEP61)</f>
        <v>0</v>
      </c>
      <c r="EEM44" s="685">
        <f>COUNTIF(EEQ49:EEQ61,"-")</f>
        <v>0</v>
      </c>
      <c r="EEN44" s="686">
        <f>SUMIF(EEQ49:EEQ61,"-",EER49:EER61)</f>
        <v>0</v>
      </c>
      <c r="EEO44" s="685">
        <f>COUNTIF(EES49:EES61,"-")</f>
        <v>0</v>
      </c>
      <c r="EEP44" s="686">
        <f>SUMIF(EES49:EES61,"-",EET49:EET61)</f>
        <v>0</v>
      </c>
      <c r="EEQ44" s="685">
        <f>COUNTIF(EEU49:EEU61,"-")</f>
        <v>0</v>
      </c>
      <c r="EER44" s="686">
        <f>SUMIF(EEU49:EEU61,"-",EEV49:EEV61)</f>
        <v>0</v>
      </c>
      <c r="EES44" s="685">
        <f>COUNTIF(EEW49:EEW61,"-")</f>
        <v>0</v>
      </c>
      <c r="EET44" s="686">
        <f>SUMIF(EEW49:EEW61,"-",EEX49:EEX61)</f>
        <v>0</v>
      </c>
      <c r="EEU44" s="685">
        <f>COUNTIF(EEY49:EEY61,"-")</f>
        <v>0</v>
      </c>
      <c r="EEV44" s="686">
        <f>SUMIF(EEY49:EEY61,"-",EEZ49:EEZ61)</f>
        <v>0</v>
      </c>
      <c r="EEW44" s="685">
        <f>COUNTIF(EFA49:EFA61,"-")</f>
        <v>0</v>
      </c>
      <c r="EEX44" s="686">
        <f>SUMIF(EFA49:EFA61,"-",EFB49:EFB61)</f>
        <v>0</v>
      </c>
      <c r="EEY44" s="685">
        <f>COUNTIF(EFC49:EFC61,"-")</f>
        <v>0</v>
      </c>
      <c r="EEZ44" s="686">
        <f>SUMIF(EFC49:EFC61,"-",EFD49:EFD61)</f>
        <v>0</v>
      </c>
      <c r="EFA44" s="685">
        <f>COUNTIF(EFE49:EFE61,"-")</f>
        <v>0</v>
      </c>
      <c r="EFB44" s="686">
        <f>SUMIF(EFE49:EFE61,"-",EFF49:EFF61)</f>
        <v>0</v>
      </c>
      <c r="EFC44" s="685">
        <f>COUNTIF(EFG49:EFG61,"-")</f>
        <v>0</v>
      </c>
      <c r="EFD44" s="686">
        <f>SUMIF(EFG49:EFG61,"-",EFH49:EFH61)</f>
        <v>0</v>
      </c>
      <c r="EFE44" s="685">
        <f>COUNTIF(EFI49:EFI61,"-")</f>
        <v>0</v>
      </c>
      <c r="EFF44" s="686">
        <f>SUMIF(EFI49:EFI61,"-",EFJ49:EFJ61)</f>
        <v>0</v>
      </c>
      <c r="EFG44" s="685">
        <f>COUNTIF(EFK49:EFK61,"-")</f>
        <v>0</v>
      </c>
      <c r="EFH44" s="686">
        <f>SUMIF(EFK49:EFK61,"-",EFL49:EFL61)</f>
        <v>0</v>
      </c>
      <c r="EFI44" s="685">
        <f>COUNTIF(EFM49:EFM61,"-")</f>
        <v>0</v>
      </c>
      <c r="EFJ44" s="686">
        <f>SUMIF(EFM49:EFM61,"-",EFN49:EFN61)</f>
        <v>0</v>
      </c>
      <c r="EFK44" s="685">
        <f>COUNTIF(EFO49:EFO61,"-")</f>
        <v>0</v>
      </c>
      <c r="EFL44" s="686">
        <f>SUMIF(EFO49:EFO61,"-",EFP49:EFP61)</f>
        <v>0</v>
      </c>
      <c r="EFM44" s="685">
        <f>COUNTIF(EFQ49:EFQ61,"-")</f>
        <v>0</v>
      </c>
      <c r="EFN44" s="686">
        <f>SUMIF(EFQ49:EFQ61,"-",EFR49:EFR61)</f>
        <v>0</v>
      </c>
      <c r="EFO44" s="685">
        <f>COUNTIF(EFS49:EFS61,"-")</f>
        <v>0</v>
      </c>
      <c r="EFP44" s="686">
        <f>SUMIF(EFS49:EFS61,"-",EFT49:EFT61)</f>
        <v>0</v>
      </c>
      <c r="EFQ44" s="685">
        <f>COUNTIF(EFU49:EFU61,"-")</f>
        <v>0</v>
      </c>
      <c r="EFR44" s="686">
        <f>SUMIF(EFU49:EFU61,"-",EFV49:EFV61)</f>
        <v>0</v>
      </c>
      <c r="EFS44" s="685">
        <f>COUNTIF(EFW49:EFW61,"-")</f>
        <v>0</v>
      </c>
      <c r="EFT44" s="686">
        <f>SUMIF(EFW49:EFW61,"-",EFX49:EFX61)</f>
        <v>0</v>
      </c>
      <c r="EFU44" s="685">
        <f>COUNTIF(EFY49:EFY61,"-")</f>
        <v>0</v>
      </c>
      <c r="EFV44" s="686">
        <f>SUMIF(EFY49:EFY61,"-",EFZ49:EFZ61)</f>
        <v>0</v>
      </c>
      <c r="EFW44" s="685">
        <f>COUNTIF(EGA49:EGA61,"-")</f>
        <v>0</v>
      </c>
      <c r="EFX44" s="686">
        <f>SUMIF(EGA49:EGA61,"-",EGB49:EGB61)</f>
        <v>0</v>
      </c>
      <c r="EFY44" s="685">
        <f>COUNTIF(EGC49:EGC61,"-")</f>
        <v>0</v>
      </c>
      <c r="EFZ44" s="686">
        <f>SUMIF(EGC49:EGC61,"-",EGD49:EGD61)</f>
        <v>0</v>
      </c>
      <c r="EGA44" s="685">
        <f>COUNTIF(EGE49:EGE61,"-")</f>
        <v>0</v>
      </c>
      <c r="EGB44" s="686">
        <f>SUMIF(EGE49:EGE61,"-",EGF49:EGF61)</f>
        <v>0</v>
      </c>
      <c r="EGC44" s="685">
        <f>COUNTIF(EGG49:EGG61,"-")</f>
        <v>0</v>
      </c>
      <c r="EGD44" s="686">
        <f>SUMIF(EGG49:EGG61,"-",EGH49:EGH61)</f>
        <v>0</v>
      </c>
      <c r="EGE44" s="685">
        <f>COUNTIF(EGI49:EGI61,"-")</f>
        <v>0</v>
      </c>
      <c r="EGF44" s="686">
        <f>SUMIF(EGI49:EGI61,"-",EGJ49:EGJ61)</f>
        <v>0</v>
      </c>
      <c r="EGG44" s="685">
        <f>COUNTIF(EGK49:EGK61,"-")</f>
        <v>0</v>
      </c>
      <c r="EGH44" s="686">
        <f>SUMIF(EGK49:EGK61,"-",EGL49:EGL61)</f>
        <v>0</v>
      </c>
      <c r="EGI44" s="685">
        <f>COUNTIF(EGM49:EGM61,"-")</f>
        <v>0</v>
      </c>
      <c r="EGJ44" s="686">
        <f>SUMIF(EGM49:EGM61,"-",EGN49:EGN61)</f>
        <v>0</v>
      </c>
      <c r="EGK44" s="685">
        <f>COUNTIF(EGO49:EGO61,"-")</f>
        <v>0</v>
      </c>
      <c r="EGL44" s="686">
        <f>SUMIF(EGO49:EGO61,"-",EGP49:EGP61)</f>
        <v>0</v>
      </c>
      <c r="EGM44" s="685">
        <f>COUNTIF(EGQ49:EGQ61,"-")</f>
        <v>0</v>
      </c>
      <c r="EGN44" s="686">
        <f>SUMIF(EGQ49:EGQ61,"-",EGR49:EGR61)</f>
        <v>0</v>
      </c>
      <c r="EGO44" s="685">
        <f>COUNTIF(EGS49:EGS61,"-")</f>
        <v>0</v>
      </c>
      <c r="EGP44" s="686">
        <f>SUMIF(EGS49:EGS61,"-",EGT49:EGT61)</f>
        <v>0</v>
      </c>
      <c r="EGQ44" s="685">
        <f>COUNTIF(EGU49:EGU61,"-")</f>
        <v>0</v>
      </c>
      <c r="EGR44" s="686">
        <f>SUMIF(EGU49:EGU61,"-",EGV49:EGV61)</f>
        <v>0</v>
      </c>
      <c r="EGS44" s="685">
        <f>COUNTIF(EGW49:EGW61,"-")</f>
        <v>0</v>
      </c>
      <c r="EGT44" s="686">
        <f>SUMIF(EGW49:EGW61,"-",EGX49:EGX61)</f>
        <v>0</v>
      </c>
      <c r="EGU44" s="685">
        <f>COUNTIF(EGY49:EGY61,"-")</f>
        <v>0</v>
      </c>
      <c r="EGV44" s="686">
        <f>SUMIF(EGY49:EGY61,"-",EGZ49:EGZ61)</f>
        <v>0</v>
      </c>
      <c r="EGW44" s="685">
        <f>COUNTIF(EHA49:EHA61,"-")</f>
        <v>0</v>
      </c>
      <c r="EGX44" s="686">
        <f>SUMIF(EHA49:EHA61,"-",EHB49:EHB61)</f>
        <v>0</v>
      </c>
      <c r="EGY44" s="685">
        <f>COUNTIF(EHC49:EHC61,"-")</f>
        <v>0</v>
      </c>
      <c r="EGZ44" s="686">
        <f>SUMIF(EHC49:EHC61,"-",EHD49:EHD61)</f>
        <v>0</v>
      </c>
      <c r="EHA44" s="685">
        <f>COUNTIF(EHE49:EHE61,"-")</f>
        <v>0</v>
      </c>
      <c r="EHB44" s="686">
        <f>SUMIF(EHE49:EHE61,"-",EHF49:EHF61)</f>
        <v>0</v>
      </c>
      <c r="EHC44" s="685">
        <f>COUNTIF(EHG49:EHG61,"-")</f>
        <v>0</v>
      </c>
      <c r="EHD44" s="686">
        <f>SUMIF(EHG49:EHG61,"-",EHH49:EHH61)</f>
        <v>0</v>
      </c>
      <c r="EHE44" s="685">
        <f>COUNTIF(EHI49:EHI61,"-")</f>
        <v>0</v>
      </c>
      <c r="EHF44" s="686">
        <f>SUMIF(EHI49:EHI61,"-",EHJ49:EHJ61)</f>
        <v>0</v>
      </c>
      <c r="EHG44" s="685">
        <f>COUNTIF(EHK49:EHK61,"-")</f>
        <v>0</v>
      </c>
      <c r="EHH44" s="686">
        <f>SUMIF(EHK49:EHK61,"-",EHL49:EHL61)</f>
        <v>0</v>
      </c>
      <c r="EHI44" s="685">
        <f>COUNTIF(EHM49:EHM61,"-")</f>
        <v>0</v>
      </c>
      <c r="EHJ44" s="686">
        <f>SUMIF(EHM49:EHM61,"-",EHN49:EHN61)</f>
        <v>0</v>
      </c>
      <c r="EHK44" s="685">
        <f>COUNTIF(EHO49:EHO61,"-")</f>
        <v>0</v>
      </c>
      <c r="EHL44" s="686">
        <f>SUMIF(EHO49:EHO61,"-",EHP49:EHP61)</f>
        <v>0</v>
      </c>
      <c r="EHM44" s="685">
        <f>COUNTIF(EHQ49:EHQ61,"-")</f>
        <v>0</v>
      </c>
      <c r="EHN44" s="686">
        <f>SUMIF(EHQ49:EHQ61,"-",EHR49:EHR61)</f>
        <v>0</v>
      </c>
      <c r="EHO44" s="685">
        <f>COUNTIF(EHS49:EHS61,"-")</f>
        <v>0</v>
      </c>
      <c r="EHP44" s="686">
        <f>SUMIF(EHS49:EHS61,"-",EHT49:EHT61)</f>
        <v>0</v>
      </c>
      <c r="EHQ44" s="685">
        <f>COUNTIF(EHU49:EHU61,"-")</f>
        <v>0</v>
      </c>
      <c r="EHR44" s="686">
        <f>SUMIF(EHU49:EHU61,"-",EHV49:EHV61)</f>
        <v>0</v>
      </c>
      <c r="EHS44" s="685">
        <f>COUNTIF(EHW49:EHW61,"-")</f>
        <v>0</v>
      </c>
      <c r="EHT44" s="686">
        <f>SUMIF(EHW49:EHW61,"-",EHX49:EHX61)</f>
        <v>0</v>
      </c>
      <c r="EHU44" s="685">
        <f>COUNTIF(EHY49:EHY61,"-")</f>
        <v>0</v>
      </c>
      <c r="EHV44" s="686">
        <f>SUMIF(EHY49:EHY61,"-",EHZ49:EHZ61)</f>
        <v>0</v>
      </c>
      <c r="EHW44" s="685">
        <f>COUNTIF(EIA49:EIA61,"-")</f>
        <v>0</v>
      </c>
      <c r="EHX44" s="686">
        <f>SUMIF(EIA49:EIA61,"-",EIB49:EIB61)</f>
        <v>0</v>
      </c>
      <c r="EHY44" s="685">
        <f>COUNTIF(EIC49:EIC61,"-")</f>
        <v>0</v>
      </c>
      <c r="EHZ44" s="686">
        <f>SUMIF(EIC49:EIC61,"-",EID49:EID61)</f>
        <v>0</v>
      </c>
      <c r="EIA44" s="685">
        <f>COUNTIF(EIE49:EIE61,"-")</f>
        <v>0</v>
      </c>
      <c r="EIB44" s="686">
        <f>SUMIF(EIE49:EIE61,"-",EIF49:EIF61)</f>
        <v>0</v>
      </c>
      <c r="EIC44" s="685">
        <f>COUNTIF(EIG49:EIG61,"-")</f>
        <v>0</v>
      </c>
      <c r="EID44" s="686">
        <f>SUMIF(EIG49:EIG61,"-",EIH49:EIH61)</f>
        <v>0</v>
      </c>
      <c r="EIE44" s="685">
        <f>COUNTIF(EII49:EII61,"-")</f>
        <v>0</v>
      </c>
      <c r="EIF44" s="686">
        <f>SUMIF(EII49:EII61,"-",EIJ49:EIJ61)</f>
        <v>0</v>
      </c>
      <c r="EIG44" s="685">
        <f>COUNTIF(EIK49:EIK61,"-")</f>
        <v>0</v>
      </c>
      <c r="EIH44" s="686">
        <f>SUMIF(EIK49:EIK61,"-",EIL49:EIL61)</f>
        <v>0</v>
      </c>
      <c r="EII44" s="685">
        <f>COUNTIF(EIM49:EIM61,"-")</f>
        <v>0</v>
      </c>
      <c r="EIJ44" s="686">
        <f>SUMIF(EIM49:EIM61,"-",EIN49:EIN61)</f>
        <v>0</v>
      </c>
      <c r="EIK44" s="685">
        <f>COUNTIF(EIO49:EIO61,"-")</f>
        <v>0</v>
      </c>
      <c r="EIL44" s="686">
        <f>SUMIF(EIO49:EIO61,"-",EIP49:EIP61)</f>
        <v>0</v>
      </c>
      <c r="EIM44" s="685">
        <f>COUNTIF(EIQ49:EIQ61,"-")</f>
        <v>0</v>
      </c>
      <c r="EIN44" s="686">
        <f>SUMIF(EIQ49:EIQ61,"-",EIR49:EIR61)</f>
        <v>0</v>
      </c>
      <c r="EIO44" s="685">
        <f>COUNTIF(EIS49:EIS61,"-")</f>
        <v>0</v>
      </c>
      <c r="EIP44" s="686">
        <f>SUMIF(EIS49:EIS61,"-",EIT49:EIT61)</f>
        <v>0</v>
      </c>
      <c r="EIQ44" s="685">
        <f>COUNTIF(EIU49:EIU61,"-")</f>
        <v>0</v>
      </c>
      <c r="EIR44" s="686">
        <f>SUMIF(EIU49:EIU61,"-",EIV49:EIV61)</f>
        <v>0</v>
      </c>
      <c r="EIS44" s="685">
        <f>COUNTIF(EIW49:EIW61,"-")</f>
        <v>0</v>
      </c>
      <c r="EIT44" s="686">
        <f>SUMIF(EIW49:EIW61,"-",EIX49:EIX61)</f>
        <v>0</v>
      </c>
      <c r="EIU44" s="685">
        <f>COUNTIF(EIY49:EIY61,"-")</f>
        <v>0</v>
      </c>
      <c r="EIV44" s="686">
        <f>SUMIF(EIY49:EIY61,"-",EIZ49:EIZ61)</f>
        <v>0</v>
      </c>
      <c r="EIW44" s="685">
        <f>COUNTIF(EJA49:EJA61,"-")</f>
        <v>0</v>
      </c>
      <c r="EIX44" s="686">
        <f>SUMIF(EJA49:EJA61,"-",EJB49:EJB61)</f>
        <v>0</v>
      </c>
      <c r="EIY44" s="685">
        <f>COUNTIF(EJC49:EJC61,"-")</f>
        <v>0</v>
      </c>
      <c r="EIZ44" s="686">
        <f>SUMIF(EJC49:EJC61,"-",EJD49:EJD61)</f>
        <v>0</v>
      </c>
      <c r="EJA44" s="685">
        <f>COUNTIF(EJE49:EJE61,"-")</f>
        <v>0</v>
      </c>
      <c r="EJB44" s="686">
        <f>SUMIF(EJE49:EJE61,"-",EJF49:EJF61)</f>
        <v>0</v>
      </c>
      <c r="EJC44" s="685">
        <f>COUNTIF(EJG49:EJG61,"-")</f>
        <v>0</v>
      </c>
      <c r="EJD44" s="686">
        <f>SUMIF(EJG49:EJG61,"-",EJH49:EJH61)</f>
        <v>0</v>
      </c>
      <c r="EJE44" s="685">
        <f>COUNTIF(EJI49:EJI61,"-")</f>
        <v>0</v>
      </c>
      <c r="EJF44" s="686">
        <f>SUMIF(EJI49:EJI61,"-",EJJ49:EJJ61)</f>
        <v>0</v>
      </c>
      <c r="EJG44" s="685">
        <f>COUNTIF(EJK49:EJK61,"-")</f>
        <v>0</v>
      </c>
      <c r="EJH44" s="686">
        <f>SUMIF(EJK49:EJK61,"-",EJL49:EJL61)</f>
        <v>0</v>
      </c>
      <c r="EJI44" s="685">
        <f>COUNTIF(EJM49:EJM61,"-")</f>
        <v>0</v>
      </c>
      <c r="EJJ44" s="686">
        <f>SUMIF(EJM49:EJM61,"-",EJN49:EJN61)</f>
        <v>0</v>
      </c>
      <c r="EJK44" s="685">
        <f>COUNTIF(EJO49:EJO61,"-")</f>
        <v>0</v>
      </c>
      <c r="EJL44" s="686">
        <f>SUMIF(EJO49:EJO61,"-",EJP49:EJP61)</f>
        <v>0</v>
      </c>
      <c r="EJM44" s="685">
        <f>COUNTIF(EJQ49:EJQ61,"-")</f>
        <v>0</v>
      </c>
      <c r="EJN44" s="686">
        <f>SUMIF(EJQ49:EJQ61,"-",EJR49:EJR61)</f>
        <v>0</v>
      </c>
      <c r="EJO44" s="685">
        <f>COUNTIF(EJS49:EJS61,"-")</f>
        <v>0</v>
      </c>
      <c r="EJP44" s="686">
        <f>SUMIF(EJS49:EJS61,"-",EJT49:EJT61)</f>
        <v>0</v>
      </c>
      <c r="EJQ44" s="685">
        <f>COUNTIF(EJU49:EJU61,"-")</f>
        <v>0</v>
      </c>
      <c r="EJR44" s="686">
        <f>SUMIF(EJU49:EJU61,"-",EJV49:EJV61)</f>
        <v>0</v>
      </c>
      <c r="EJS44" s="685">
        <f>COUNTIF(EJW49:EJW61,"-")</f>
        <v>0</v>
      </c>
      <c r="EJT44" s="686">
        <f>SUMIF(EJW49:EJW61,"-",EJX49:EJX61)</f>
        <v>0</v>
      </c>
      <c r="EJU44" s="685">
        <f>COUNTIF(EJY49:EJY61,"-")</f>
        <v>0</v>
      </c>
      <c r="EJV44" s="686">
        <f>SUMIF(EJY49:EJY61,"-",EJZ49:EJZ61)</f>
        <v>0</v>
      </c>
      <c r="EJW44" s="685">
        <f>COUNTIF(EKA49:EKA61,"-")</f>
        <v>0</v>
      </c>
      <c r="EJX44" s="686">
        <f>SUMIF(EKA49:EKA61,"-",EKB49:EKB61)</f>
        <v>0</v>
      </c>
      <c r="EJY44" s="685">
        <f>COUNTIF(EKC49:EKC61,"-")</f>
        <v>0</v>
      </c>
      <c r="EJZ44" s="686">
        <f>SUMIF(EKC49:EKC61,"-",EKD49:EKD61)</f>
        <v>0</v>
      </c>
      <c r="EKA44" s="685">
        <f>COUNTIF(EKE49:EKE61,"-")</f>
        <v>0</v>
      </c>
      <c r="EKB44" s="686">
        <f>SUMIF(EKE49:EKE61,"-",EKF49:EKF61)</f>
        <v>0</v>
      </c>
      <c r="EKC44" s="685">
        <f>COUNTIF(EKG49:EKG61,"-")</f>
        <v>0</v>
      </c>
      <c r="EKD44" s="686">
        <f>SUMIF(EKG49:EKG61,"-",EKH49:EKH61)</f>
        <v>0</v>
      </c>
      <c r="EKE44" s="685">
        <f>COUNTIF(EKI49:EKI61,"-")</f>
        <v>0</v>
      </c>
      <c r="EKF44" s="686">
        <f>SUMIF(EKI49:EKI61,"-",EKJ49:EKJ61)</f>
        <v>0</v>
      </c>
      <c r="EKG44" s="685">
        <f>COUNTIF(EKK49:EKK61,"-")</f>
        <v>0</v>
      </c>
      <c r="EKH44" s="686">
        <f>SUMIF(EKK49:EKK61,"-",EKL49:EKL61)</f>
        <v>0</v>
      </c>
      <c r="EKI44" s="685">
        <f>COUNTIF(EKM49:EKM61,"-")</f>
        <v>0</v>
      </c>
      <c r="EKJ44" s="686">
        <f>SUMIF(EKM49:EKM61,"-",EKN49:EKN61)</f>
        <v>0</v>
      </c>
      <c r="EKK44" s="685">
        <f>COUNTIF(EKO49:EKO61,"-")</f>
        <v>0</v>
      </c>
      <c r="EKL44" s="686">
        <f>SUMIF(EKO49:EKO61,"-",EKP49:EKP61)</f>
        <v>0</v>
      </c>
      <c r="EKM44" s="685">
        <f>COUNTIF(EKQ49:EKQ61,"-")</f>
        <v>0</v>
      </c>
      <c r="EKN44" s="686">
        <f>SUMIF(EKQ49:EKQ61,"-",EKR49:EKR61)</f>
        <v>0</v>
      </c>
      <c r="EKO44" s="685">
        <f>COUNTIF(EKS49:EKS61,"-")</f>
        <v>0</v>
      </c>
      <c r="EKP44" s="686">
        <f>SUMIF(EKS49:EKS61,"-",EKT49:EKT61)</f>
        <v>0</v>
      </c>
      <c r="EKQ44" s="685">
        <f>COUNTIF(EKU49:EKU61,"-")</f>
        <v>0</v>
      </c>
      <c r="EKR44" s="686">
        <f>SUMIF(EKU49:EKU61,"-",EKV49:EKV61)</f>
        <v>0</v>
      </c>
      <c r="EKS44" s="685">
        <f>COUNTIF(EKW49:EKW61,"-")</f>
        <v>0</v>
      </c>
      <c r="EKT44" s="686">
        <f>SUMIF(EKW49:EKW61,"-",EKX49:EKX61)</f>
        <v>0</v>
      </c>
      <c r="EKU44" s="685">
        <f>COUNTIF(EKY49:EKY61,"-")</f>
        <v>0</v>
      </c>
      <c r="EKV44" s="686">
        <f>SUMIF(EKY49:EKY61,"-",EKZ49:EKZ61)</f>
        <v>0</v>
      </c>
      <c r="EKW44" s="685">
        <f>COUNTIF(ELA49:ELA61,"-")</f>
        <v>0</v>
      </c>
      <c r="EKX44" s="686">
        <f>SUMIF(ELA49:ELA61,"-",ELB49:ELB61)</f>
        <v>0</v>
      </c>
      <c r="EKY44" s="685">
        <f>COUNTIF(ELC49:ELC61,"-")</f>
        <v>0</v>
      </c>
      <c r="EKZ44" s="686">
        <f>SUMIF(ELC49:ELC61,"-",ELD49:ELD61)</f>
        <v>0</v>
      </c>
      <c r="ELA44" s="685">
        <f>COUNTIF(ELE49:ELE61,"-")</f>
        <v>0</v>
      </c>
      <c r="ELB44" s="686">
        <f>SUMIF(ELE49:ELE61,"-",ELF49:ELF61)</f>
        <v>0</v>
      </c>
      <c r="ELC44" s="685">
        <f>COUNTIF(ELG49:ELG61,"-")</f>
        <v>0</v>
      </c>
      <c r="ELD44" s="686">
        <f>SUMIF(ELG49:ELG61,"-",ELH49:ELH61)</f>
        <v>0</v>
      </c>
      <c r="ELE44" s="685">
        <f>COUNTIF(ELI49:ELI61,"-")</f>
        <v>0</v>
      </c>
      <c r="ELF44" s="686">
        <f>SUMIF(ELI49:ELI61,"-",ELJ49:ELJ61)</f>
        <v>0</v>
      </c>
      <c r="ELG44" s="685">
        <f>COUNTIF(ELK49:ELK61,"-")</f>
        <v>0</v>
      </c>
      <c r="ELH44" s="686">
        <f>SUMIF(ELK49:ELK61,"-",ELL49:ELL61)</f>
        <v>0</v>
      </c>
      <c r="ELI44" s="685">
        <f>COUNTIF(ELM49:ELM61,"-")</f>
        <v>0</v>
      </c>
      <c r="ELJ44" s="686">
        <f>SUMIF(ELM49:ELM61,"-",ELN49:ELN61)</f>
        <v>0</v>
      </c>
      <c r="ELK44" s="685">
        <f>COUNTIF(ELO49:ELO61,"-")</f>
        <v>0</v>
      </c>
      <c r="ELL44" s="686">
        <f>SUMIF(ELO49:ELO61,"-",ELP49:ELP61)</f>
        <v>0</v>
      </c>
      <c r="ELM44" s="685">
        <f>COUNTIF(ELQ49:ELQ61,"-")</f>
        <v>0</v>
      </c>
      <c r="ELN44" s="686">
        <f>SUMIF(ELQ49:ELQ61,"-",ELR49:ELR61)</f>
        <v>0</v>
      </c>
      <c r="ELO44" s="685">
        <f>COUNTIF(ELS49:ELS61,"-")</f>
        <v>0</v>
      </c>
      <c r="ELP44" s="686">
        <f>SUMIF(ELS49:ELS61,"-",ELT49:ELT61)</f>
        <v>0</v>
      </c>
      <c r="ELQ44" s="685">
        <f>COUNTIF(ELU49:ELU61,"-")</f>
        <v>0</v>
      </c>
      <c r="ELR44" s="686">
        <f>SUMIF(ELU49:ELU61,"-",ELV49:ELV61)</f>
        <v>0</v>
      </c>
      <c r="ELS44" s="685">
        <f>COUNTIF(ELW49:ELW61,"-")</f>
        <v>0</v>
      </c>
      <c r="ELT44" s="686">
        <f>SUMIF(ELW49:ELW61,"-",ELX49:ELX61)</f>
        <v>0</v>
      </c>
      <c r="ELU44" s="685">
        <f>COUNTIF(ELY49:ELY61,"-")</f>
        <v>0</v>
      </c>
      <c r="ELV44" s="686">
        <f>SUMIF(ELY49:ELY61,"-",ELZ49:ELZ61)</f>
        <v>0</v>
      </c>
      <c r="ELW44" s="685">
        <f>COUNTIF(EMA49:EMA61,"-")</f>
        <v>0</v>
      </c>
      <c r="ELX44" s="686">
        <f>SUMIF(EMA49:EMA61,"-",EMB49:EMB61)</f>
        <v>0</v>
      </c>
      <c r="ELY44" s="685">
        <f>COUNTIF(EMC49:EMC61,"-")</f>
        <v>0</v>
      </c>
      <c r="ELZ44" s="686">
        <f>SUMIF(EMC49:EMC61,"-",EMD49:EMD61)</f>
        <v>0</v>
      </c>
      <c r="EMA44" s="685">
        <f>COUNTIF(EME49:EME61,"-")</f>
        <v>0</v>
      </c>
      <c r="EMB44" s="686">
        <f>SUMIF(EME49:EME61,"-",EMF49:EMF61)</f>
        <v>0</v>
      </c>
      <c r="EMC44" s="685">
        <f>COUNTIF(EMG49:EMG61,"-")</f>
        <v>0</v>
      </c>
      <c r="EMD44" s="686">
        <f>SUMIF(EMG49:EMG61,"-",EMH49:EMH61)</f>
        <v>0</v>
      </c>
      <c r="EME44" s="685">
        <f>COUNTIF(EMI49:EMI61,"-")</f>
        <v>0</v>
      </c>
      <c r="EMF44" s="686">
        <f>SUMIF(EMI49:EMI61,"-",EMJ49:EMJ61)</f>
        <v>0</v>
      </c>
      <c r="EMG44" s="685">
        <f>COUNTIF(EMK49:EMK61,"-")</f>
        <v>0</v>
      </c>
      <c r="EMH44" s="686">
        <f>SUMIF(EMK49:EMK61,"-",EML49:EML61)</f>
        <v>0</v>
      </c>
      <c r="EMI44" s="685">
        <f>COUNTIF(EMM49:EMM61,"-")</f>
        <v>0</v>
      </c>
      <c r="EMJ44" s="686">
        <f>SUMIF(EMM49:EMM61,"-",EMN49:EMN61)</f>
        <v>0</v>
      </c>
      <c r="EMK44" s="685">
        <f>COUNTIF(EMO49:EMO61,"-")</f>
        <v>0</v>
      </c>
      <c r="EML44" s="686">
        <f>SUMIF(EMO49:EMO61,"-",EMP49:EMP61)</f>
        <v>0</v>
      </c>
      <c r="EMM44" s="685">
        <f>COUNTIF(EMQ49:EMQ61,"-")</f>
        <v>0</v>
      </c>
      <c r="EMN44" s="686">
        <f>SUMIF(EMQ49:EMQ61,"-",EMR49:EMR61)</f>
        <v>0</v>
      </c>
      <c r="EMO44" s="685">
        <f>COUNTIF(EMS49:EMS61,"-")</f>
        <v>0</v>
      </c>
      <c r="EMP44" s="686">
        <f>SUMIF(EMS49:EMS61,"-",EMT49:EMT61)</f>
        <v>0</v>
      </c>
      <c r="EMQ44" s="685">
        <f>COUNTIF(EMU49:EMU61,"-")</f>
        <v>0</v>
      </c>
      <c r="EMR44" s="686">
        <f>SUMIF(EMU49:EMU61,"-",EMV49:EMV61)</f>
        <v>0</v>
      </c>
      <c r="EMS44" s="685">
        <f>COUNTIF(EMW49:EMW61,"-")</f>
        <v>0</v>
      </c>
      <c r="EMT44" s="686">
        <f>SUMIF(EMW49:EMW61,"-",EMX49:EMX61)</f>
        <v>0</v>
      </c>
      <c r="EMU44" s="685">
        <f>COUNTIF(EMY49:EMY61,"-")</f>
        <v>0</v>
      </c>
      <c r="EMV44" s="686">
        <f>SUMIF(EMY49:EMY61,"-",EMZ49:EMZ61)</f>
        <v>0</v>
      </c>
      <c r="EMW44" s="685">
        <f>COUNTIF(ENA49:ENA61,"-")</f>
        <v>0</v>
      </c>
      <c r="EMX44" s="686">
        <f>SUMIF(ENA49:ENA61,"-",ENB49:ENB61)</f>
        <v>0</v>
      </c>
      <c r="EMY44" s="685">
        <f>COUNTIF(ENC49:ENC61,"-")</f>
        <v>0</v>
      </c>
      <c r="EMZ44" s="686">
        <f>SUMIF(ENC49:ENC61,"-",END49:END61)</f>
        <v>0</v>
      </c>
      <c r="ENA44" s="685">
        <f>COUNTIF(ENE49:ENE61,"-")</f>
        <v>0</v>
      </c>
      <c r="ENB44" s="686">
        <f>SUMIF(ENE49:ENE61,"-",ENF49:ENF61)</f>
        <v>0</v>
      </c>
      <c r="ENC44" s="685">
        <f>COUNTIF(ENG49:ENG61,"-")</f>
        <v>0</v>
      </c>
      <c r="END44" s="686">
        <f>SUMIF(ENG49:ENG61,"-",ENH49:ENH61)</f>
        <v>0</v>
      </c>
      <c r="ENE44" s="685">
        <f>COUNTIF(ENI49:ENI61,"-")</f>
        <v>0</v>
      </c>
      <c r="ENF44" s="686">
        <f>SUMIF(ENI49:ENI61,"-",ENJ49:ENJ61)</f>
        <v>0</v>
      </c>
      <c r="ENG44" s="685">
        <f>COUNTIF(ENK49:ENK61,"-")</f>
        <v>0</v>
      </c>
      <c r="ENH44" s="686">
        <f>SUMIF(ENK49:ENK61,"-",ENL49:ENL61)</f>
        <v>0</v>
      </c>
      <c r="ENI44" s="685">
        <f>COUNTIF(ENM49:ENM61,"-")</f>
        <v>0</v>
      </c>
      <c r="ENJ44" s="686">
        <f>SUMIF(ENM49:ENM61,"-",ENN49:ENN61)</f>
        <v>0</v>
      </c>
      <c r="ENK44" s="685">
        <f>COUNTIF(ENO49:ENO61,"-")</f>
        <v>0</v>
      </c>
      <c r="ENL44" s="686">
        <f>SUMIF(ENO49:ENO61,"-",ENP49:ENP61)</f>
        <v>0</v>
      </c>
      <c r="ENM44" s="685">
        <f>COUNTIF(ENQ49:ENQ61,"-")</f>
        <v>0</v>
      </c>
      <c r="ENN44" s="686">
        <f>SUMIF(ENQ49:ENQ61,"-",ENR49:ENR61)</f>
        <v>0</v>
      </c>
      <c r="ENO44" s="685">
        <f>COUNTIF(ENS49:ENS61,"-")</f>
        <v>0</v>
      </c>
      <c r="ENP44" s="686">
        <f>SUMIF(ENS49:ENS61,"-",ENT49:ENT61)</f>
        <v>0</v>
      </c>
      <c r="ENQ44" s="685">
        <f>COUNTIF(ENU49:ENU61,"-")</f>
        <v>0</v>
      </c>
      <c r="ENR44" s="686">
        <f>SUMIF(ENU49:ENU61,"-",ENV49:ENV61)</f>
        <v>0</v>
      </c>
      <c r="ENS44" s="685">
        <f>COUNTIF(ENW49:ENW61,"-")</f>
        <v>0</v>
      </c>
      <c r="ENT44" s="686">
        <f>SUMIF(ENW49:ENW61,"-",ENX49:ENX61)</f>
        <v>0</v>
      </c>
      <c r="ENU44" s="685">
        <f>COUNTIF(ENY49:ENY61,"-")</f>
        <v>0</v>
      </c>
      <c r="ENV44" s="686">
        <f>SUMIF(ENY49:ENY61,"-",ENZ49:ENZ61)</f>
        <v>0</v>
      </c>
      <c r="ENW44" s="685">
        <f>COUNTIF(EOA49:EOA61,"-")</f>
        <v>0</v>
      </c>
      <c r="ENX44" s="686">
        <f>SUMIF(EOA49:EOA61,"-",EOB49:EOB61)</f>
        <v>0</v>
      </c>
      <c r="ENY44" s="685">
        <f>COUNTIF(EOC49:EOC61,"-")</f>
        <v>0</v>
      </c>
      <c r="ENZ44" s="686">
        <f>SUMIF(EOC49:EOC61,"-",EOD49:EOD61)</f>
        <v>0</v>
      </c>
      <c r="EOA44" s="685">
        <f>COUNTIF(EOE49:EOE61,"-")</f>
        <v>0</v>
      </c>
      <c r="EOB44" s="686">
        <f>SUMIF(EOE49:EOE61,"-",EOF49:EOF61)</f>
        <v>0</v>
      </c>
      <c r="EOC44" s="685">
        <f>COUNTIF(EOG49:EOG61,"-")</f>
        <v>0</v>
      </c>
      <c r="EOD44" s="686">
        <f>SUMIF(EOG49:EOG61,"-",EOH49:EOH61)</f>
        <v>0</v>
      </c>
      <c r="EOE44" s="685">
        <f>COUNTIF(EOI49:EOI61,"-")</f>
        <v>0</v>
      </c>
      <c r="EOF44" s="686">
        <f>SUMIF(EOI49:EOI61,"-",EOJ49:EOJ61)</f>
        <v>0</v>
      </c>
      <c r="EOG44" s="685">
        <f>COUNTIF(EOK49:EOK61,"-")</f>
        <v>0</v>
      </c>
      <c r="EOH44" s="686">
        <f>SUMIF(EOK49:EOK61,"-",EOL49:EOL61)</f>
        <v>0</v>
      </c>
      <c r="EOI44" s="685">
        <f>COUNTIF(EOM49:EOM61,"-")</f>
        <v>0</v>
      </c>
      <c r="EOJ44" s="686">
        <f>SUMIF(EOM49:EOM61,"-",EON49:EON61)</f>
        <v>0</v>
      </c>
      <c r="EOK44" s="685">
        <f>COUNTIF(EOO49:EOO61,"-")</f>
        <v>0</v>
      </c>
      <c r="EOL44" s="686">
        <f>SUMIF(EOO49:EOO61,"-",EOP49:EOP61)</f>
        <v>0</v>
      </c>
      <c r="EOM44" s="685">
        <f>COUNTIF(EOQ49:EOQ61,"-")</f>
        <v>0</v>
      </c>
      <c r="EON44" s="686">
        <f>SUMIF(EOQ49:EOQ61,"-",EOR49:EOR61)</f>
        <v>0</v>
      </c>
      <c r="EOO44" s="685">
        <f>COUNTIF(EOS49:EOS61,"-")</f>
        <v>0</v>
      </c>
      <c r="EOP44" s="686">
        <f>SUMIF(EOS49:EOS61,"-",EOT49:EOT61)</f>
        <v>0</v>
      </c>
      <c r="EOQ44" s="685">
        <f>COUNTIF(EOU49:EOU61,"-")</f>
        <v>0</v>
      </c>
      <c r="EOR44" s="686">
        <f>SUMIF(EOU49:EOU61,"-",EOV49:EOV61)</f>
        <v>0</v>
      </c>
      <c r="EOS44" s="685">
        <f>COUNTIF(EOW49:EOW61,"-")</f>
        <v>0</v>
      </c>
      <c r="EOT44" s="686">
        <f>SUMIF(EOW49:EOW61,"-",EOX49:EOX61)</f>
        <v>0</v>
      </c>
      <c r="EOU44" s="685">
        <f>COUNTIF(EOY49:EOY61,"-")</f>
        <v>0</v>
      </c>
      <c r="EOV44" s="686">
        <f>SUMIF(EOY49:EOY61,"-",EOZ49:EOZ61)</f>
        <v>0</v>
      </c>
      <c r="EOW44" s="685">
        <f>COUNTIF(EPA49:EPA61,"-")</f>
        <v>0</v>
      </c>
      <c r="EOX44" s="686">
        <f>SUMIF(EPA49:EPA61,"-",EPB49:EPB61)</f>
        <v>0</v>
      </c>
      <c r="EOY44" s="685">
        <f>COUNTIF(EPC49:EPC61,"-")</f>
        <v>0</v>
      </c>
      <c r="EOZ44" s="686">
        <f>SUMIF(EPC49:EPC61,"-",EPD49:EPD61)</f>
        <v>0</v>
      </c>
      <c r="EPA44" s="685">
        <f>COUNTIF(EPE49:EPE61,"-")</f>
        <v>0</v>
      </c>
      <c r="EPB44" s="686">
        <f>SUMIF(EPE49:EPE61,"-",EPF49:EPF61)</f>
        <v>0</v>
      </c>
      <c r="EPC44" s="685">
        <f>COUNTIF(EPG49:EPG61,"-")</f>
        <v>0</v>
      </c>
      <c r="EPD44" s="686">
        <f>SUMIF(EPG49:EPG61,"-",EPH49:EPH61)</f>
        <v>0</v>
      </c>
      <c r="EPE44" s="685">
        <f>COUNTIF(EPI49:EPI61,"-")</f>
        <v>0</v>
      </c>
      <c r="EPF44" s="686">
        <f>SUMIF(EPI49:EPI61,"-",EPJ49:EPJ61)</f>
        <v>0</v>
      </c>
      <c r="EPG44" s="685">
        <f>COUNTIF(EPK49:EPK61,"-")</f>
        <v>0</v>
      </c>
      <c r="EPH44" s="686">
        <f>SUMIF(EPK49:EPK61,"-",EPL49:EPL61)</f>
        <v>0</v>
      </c>
      <c r="EPI44" s="685">
        <f>COUNTIF(EPM49:EPM61,"-")</f>
        <v>0</v>
      </c>
      <c r="EPJ44" s="686">
        <f>SUMIF(EPM49:EPM61,"-",EPN49:EPN61)</f>
        <v>0</v>
      </c>
      <c r="EPK44" s="685">
        <f>COUNTIF(EPO49:EPO61,"-")</f>
        <v>0</v>
      </c>
      <c r="EPL44" s="686">
        <f>SUMIF(EPO49:EPO61,"-",EPP49:EPP61)</f>
        <v>0</v>
      </c>
      <c r="EPM44" s="685">
        <f>COUNTIF(EPQ49:EPQ61,"-")</f>
        <v>0</v>
      </c>
      <c r="EPN44" s="686">
        <f>SUMIF(EPQ49:EPQ61,"-",EPR49:EPR61)</f>
        <v>0</v>
      </c>
      <c r="EPO44" s="685">
        <f>COUNTIF(EPS49:EPS61,"-")</f>
        <v>0</v>
      </c>
      <c r="EPP44" s="686">
        <f>SUMIF(EPS49:EPS61,"-",EPT49:EPT61)</f>
        <v>0</v>
      </c>
      <c r="EPQ44" s="685">
        <f>COUNTIF(EPU49:EPU61,"-")</f>
        <v>0</v>
      </c>
      <c r="EPR44" s="686">
        <f>SUMIF(EPU49:EPU61,"-",EPV49:EPV61)</f>
        <v>0</v>
      </c>
      <c r="EPS44" s="685">
        <f>COUNTIF(EPW49:EPW61,"-")</f>
        <v>0</v>
      </c>
      <c r="EPT44" s="686">
        <f>SUMIF(EPW49:EPW61,"-",EPX49:EPX61)</f>
        <v>0</v>
      </c>
      <c r="EPU44" s="685">
        <f>COUNTIF(EPY49:EPY61,"-")</f>
        <v>0</v>
      </c>
      <c r="EPV44" s="686">
        <f>SUMIF(EPY49:EPY61,"-",EPZ49:EPZ61)</f>
        <v>0</v>
      </c>
      <c r="EPW44" s="685">
        <f>COUNTIF(EQA49:EQA61,"-")</f>
        <v>0</v>
      </c>
      <c r="EPX44" s="686">
        <f>SUMIF(EQA49:EQA61,"-",EQB49:EQB61)</f>
        <v>0</v>
      </c>
      <c r="EPY44" s="685">
        <f>COUNTIF(EQC49:EQC61,"-")</f>
        <v>0</v>
      </c>
      <c r="EPZ44" s="686">
        <f>SUMIF(EQC49:EQC61,"-",EQD49:EQD61)</f>
        <v>0</v>
      </c>
      <c r="EQA44" s="685">
        <f>COUNTIF(EQE49:EQE61,"-")</f>
        <v>0</v>
      </c>
      <c r="EQB44" s="686">
        <f>SUMIF(EQE49:EQE61,"-",EQF49:EQF61)</f>
        <v>0</v>
      </c>
      <c r="EQC44" s="685">
        <f>COUNTIF(EQG49:EQG61,"-")</f>
        <v>0</v>
      </c>
      <c r="EQD44" s="686">
        <f>SUMIF(EQG49:EQG61,"-",EQH49:EQH61)</f>
        <v>0</v>
      </c>
      <c r="EQE44" s="685">
        <f>COUNTIF(EQI49:EQI61,"-")</f>
        <v>0</v>
      </c>
      <c r="EQF44" s="686">
        <f>SUMIF(EQI49:EQI61,"-",EQJ49:EQJ61)</f>
        <v>0</v>
      </c>
      <c r="EQG44" s="685">
        <f>COUNTIF(EQK49:EQK61,"-")</f>
        <v>0</v>
      </c>
      <c r="EQH44" s="686">
        <f>SUMIF(EQK49:EQK61,"-",EQL49:EQL61)</f>
        <v>0</v>
      </c>
      <c r="EQI44" s="685">
        <f>COUNTIF(EQM49:EQM61,"-")</f>
        <v>0</v>
      </c>
      <c r="EQJ44" s="686">
        <f>SUMIF(EQM49:EQM61,"-",EQN49:EQN61)</f>
        <v>0</v>
      </c>
      <c r="EQK44" s="685">
        <f>COUNTIF(EQO49:EQO61,"-")</f>
        <v>0</v>
      </c>
      <c r="EQL44" s="686">
        <f>SUMIF(EQO49:EQO61,"-",EQP49:EQP61)</f>
        <v>0</v>
      </c>
      <c r="EQM44" s="685">
        <f>COUNTIF(EQQ49:EQQ61,"-")</f>
        <v>0</v>
      </c>
      <c r="EQN44" s="686">
        <f>SUMIF(EQQ49:EQQ61,"-",EQR49:EQR61)</f>
        <v>0</v>
      </c>
      <c r="EQO44" s="685">
        <f>COUNTIF(EQS49:EQS61,"-")</f>
        <v>0</v>
      </c>
      <c r="EQP44" s="686">
        <f>SUMIF(EQS49:EQS61,"-",EQT49:EQT61)</f>
        <v>0</v>
      </c>
      <c r="EQQ44" s="685">
        <f>COUNTIF(EQU49:EQU61,"-")</f>
        <v>0</v>
      </c>
      <c r="EQR44" s="686">
        <f>SUMIF(EQU49:EQU61,"-",EQV49:EQV61)</f>
        <v>0</v>
      </c>
      <c r="EQS44" s="685">
        <f>COUNTIF(EQW49:EQW61,"-")</f>
        <v>0</v>
      </c>
      <c r="EQT44" s="686">
        <f>SUMIF(EQW49:EQW61,"-",EQX49:EQX61)</f>
        <v>0</v>
      </c>
      <c r="EQU44" s="685">
        <f>COUNTIF(EQY49:EQY61,"-")</f>
        <v>0</v>
      </c>
      <c r="EQV44" s="686">
        <f>SUMIF(EQY49:EQY61,"-",EQZ49:EQZ61)</f>
        <v>0</v>
      </c>
      <c r="EQW44" s="685">
        <f>COUNTIF(ERA49:ERA61,"-")</f>
        <v>0</v>
      </c>
      <c r="EQX44" s="686">
        <f>SUMIF(ERA49:ERA61,"-",ERB49:ERB61)</f>
        <v>0</v>
      </c>
      <c r="EQY44" s="685">
        <f>COUNTIF(ERC49:ERC61,"-")</f>
        <v>0</v>
      </c>
      <c r="EQZ44" s="686">
        <f>SUMIF(ERC49:ERC61,"-",ERD49:ERD61)</f>
        <v>0</v>
      </c>
      <c r="ERA44" s="685">
        <f>COUNTIF(ERE49:ERE61,"-")</f>
        <v>0</v>
      </c>
      <c r="ERB44" s="686">
        <f>SUMIF(ERE49:ERE61,"-",ERF49:ERF61)</f>
        <v>0</v>
      </c>
      <c r="ERC44" s="685">
        <f>COUNTIF(ERG49:ERG61,"-")</f>
        <v>0</v>
      </c>
      <c r="ERD44" s="686">
        <f>SUMIF(ERG49:ERG61,"-",ERH49:ERH61)</f>
        <v>0</v>
      </c>
      <c r="ERE44" s="685">
        <f>COUNTIF(ERI49:ERI61,"-")</f>
        <v>0</v>
      </c>
      <c r="ERF44" s="686">
        <f>SUMIF(ERI49:ERI61,"-",ERJ49:ERJ61)</f>
        <v>0</v>
      </c>
      <c r="ERG44" s="685">
        <f>COUNTIF(ERK49:ERK61,"-")</f>
        <v>0</v>
      </c>
      <c r="ERH44" s="686">
        <f>SUMIF(ERK49:ERK61,"-",ERL49:ERL61)</f>
        <v>0</v>
      </c>
      <c r="ERI44" s="685">
        <f>COUNTIF(ERM49:ERM61,"-")</f>
        <v>0</v>
      </c>
      <c r="ERJ44" s="686">
        <f>SUMIF(ERM49:ERM61,"-",ERN49:ERN61)</f>
        <v>0</v>
      </c>
      <c r="ERK44" s="685">
        <f>COUNTIF(ERO49:ERO61,"-")</f>
        <v>0</v>
      </c>
      <c r="ERL44" s="686">
        <f>SUMIF(ERO49:ERO61,"-",ERP49:ERP61)</f>
        <v>0</v>
      </c>
      <c r="ERM44" s="685">
        <f>COUNTIF(ERQ49:ERQ61,"-")</f>
        <v>0</v>
      </c>
      <c r="ERN44" s="686">
        <f>SUMIF(ERQ49:ERQ61,"-",ERR49:ERR61)</f>
        <v>0</v>
      </c>
      <c r="ERO44" s="685">
        <f>COUNTIF(ERS49:ERS61,"-")</f>
        <v>0</v>
      </c>
      <c r="ERP44" s="686">
        <f>SUMIF(ERS49:ERS61,"-",ERT49:ERT61)</f>
        <v>0</v>
      </c>
      <c r="ERQ44" s="685">
        <f>COUNTIF(ERU49:ERU61,"-")</f>
        <v>0</v>
      </c>
      <c r="ERR44" s="686">
        <f>SUMIF(ERU49:ERU61,"-",ERV49:ERV61)</f>
        <v>0</v>
      </c>
      <c r="ERS44" s="685">
        <f>COUNTIF(ERW49:ERW61,"-")</f>
        <v>0</v>
      </c>
      <c r="ERT44" s="686">
        <f>SUMIF(ERW49:ERW61,"-",ERX49:ERX61)</f>
        <v>0</v>
      </c>
      <c r="ERU44" s="685">
        <f>COUNTIF(ERY49:ERY61,"-")</f>
        <v>0</v>
      </c>
      <c r="ERV44" s="686">
        <f>SUMIF(ERY49:ERY61,"-",ERZ49:ERZ61)</f>
        <v>0</v>
      </c>
      <c r="ERW44" s="685">
        <f>COUNTIF(ESA49:ESA61,"-")</f>
        <v>0</v>
      </c>
      <c r="ERX44" s="686">
        <f>SUMIF(ESA49:ESA61,"-",ESB49:ESB61)</f>
        <v>0</v>
      </c>
      <c r="ERY44" s="685">
        <f>COUNTIF(ESC49:ESC61,"-")</f>
        <v>0</v>
      </c>
      <c r="ERZ44" s="686">
        <f>SUMIF(ESC49:ESC61,"-",ESD49:ESD61)</f>
        <v>0</v>
      </c>
      <c r="ESA44" s="685">
        <f>COUNTIF(ESE49:ESE61,"-")</f>
        <v>0</v>
      </c>
      <c r="ESB44" s="686">
        <f>SUMIF(ESE49:ESE61,"-",ESF49:ESF61)</f>
        <v>0</v>
      </c>
      <c r="ESC44" s="685">
        <f>COUNTIF(ESG49:ESG61,"-")</f>
        <v>0</v>
      </c>
      <c r="ESD44" s="686">
        <f>SUMIF(ESG49:ESG61,"-",ESH49:ESH61)</f>
        <v>0</v>
      </c>
      <c r="ESE44" s="685">
        <f>COUNTIF(ESI49:ESI61,"-")</f>
        <v>0</v>
      </c>
      <c r="ESF44" s="686">
        <f>SUMIF(ESI49:ESI61,"-",ESJ49:ESJ61)</f>
        <v>0</v>
      </c>
      <c r="ESG44" s="685">
        <f>COUNTIF(ESK49:ESK61,"-")</f>
        <v>0</v>
      </c>
      <c r="ESH44" s="686">
        <f>SUMIF(ESK49:ESK61,"-",ESL49:ESL61)</f>
        <v>0</v>
      </c>
      <c r="ESI44" s="685">
        <f>COUNTIF(ESM49:ESM61,"-")</f>
        <v>0</v>
      </c>
      <c r="ESJ44" s="686">
        <f>SUMIF(ESM49:ESM61,"-",ESN49:ESN61)</f>
        <v>0</v>
      </c>
      <c r="ESK44" s="685">
        <f>COUNTIF(ESO49:ESO61,"-")</f>
        <v>0</v>
      </c>
      <c r="ESL44" s="686">
        <f>SUMIF(ESO49:ESO61,"-",ESP49:ESP61)</f>
        <v>0</v>
      </c>
      <c r="ESM44" s="685">
        <f>COUNTIF(ESQ49:ESQ61,"-")</f>
        <v>0</v>
      </c>
      <c r="ESN44" s="686">
        <f>SUMIF(ESQ49:ESQ61,"-",ESR49:ESR61)</f>
        <v>0</v>
      </c>
      <c r="ESO44" s="685">
        <f>COUNTIF(ESS49:ESS61,"-")</f>
        <v>0</v>
      </c>
      <c r="ESP44" s="686">
        <f>SUMIF(ESS49:ESS61,"-",EST49:EST61)</f>
        <v>0</v>
      </c>
      <c r="ESQ44" s="685">
        <f>COUNTIF(ESU49:ESU61,"-")</f>
        <v>0</v>
      </c>
      <c r="ESR44" s="686">
        <f>SUMIF(ESU49:ESU61,"-",ESV49:ESV61)</f>
        <v>0</v>
      </c>
      <c r="ESS44" s="685">
        <f>COUNTIF(ESW49:ESW61,"-")</f>
        <v>0</v>
      </c>
      <c r="EST44" s="686">
        <f>SUMIF(ESW49:ESW61,"-",ESX49:ESX61)</f>
        <v>0</v>
      </c>
      <c r="ESU44" s="685">
        <f>COUNTIF(ESY49:ESY61,"-")</f>
        <v>0</v>
      </c>
      <c r="ESV44" s="686">
        <f>SUMIF(ESY49:ESY61,"-",ESZ49:ESZ61)</f>
        <v>0</v>
      </c>
      <c r="ESW44" s="685">
        <f>COUNTIF(ETA49:ETA61,"-")</f>
        <v>0</v>
      </c>
      <c r="ESX44" s="686">
        <f>SUMIF(ETA49:ETA61,"-",ETB49:ETB61)</f>
        <v>0</v>
      </c>
      <c r="ESY44" s="685">
        <f>COUNTIF(ETC49:ETC61,"-")</f>
        <v>0</v>
      </c>
      <c r="ESZ44" s="686">
        <f>SUMIF(ETC49:ETC61,"-",ETD49:ETD61)</f>
        <v>0</v>
      </c>
      <c r="ETA44" s="685">
        <f>COUNTIF(ETE49:ETE61,"-")</f>
        <v>0</v>
      </c>
      <c r="ETB44" s="686">
        <f>SUMIF(ETE49:ETE61,"-",ETF49:ETF61)</f>
        <v>0</v>
      </c>
      <c r="ETC44" s="685">
        <f>COUNTIF(ETG49:ETG61,"-")</f>
        <v>0</v>
      </c>
      <c r="ETD44" s="686">
        <f>SUMIF(ETG49:ETG61,"-",ETH49:ETH61)</f>
        <v>0</v>
      </c>
      <c r="ETE44" s="685">
        <f>COUNTIF(ETI49:ETI61,"-")</f>
        <v>0</v>
      </c>
      <c r="ETF44" s="686">
        <f>SUMIF(ETI49:ETI61,"-",ETJ49:ETJ61)</f>
        <v>0</v>
      </c>
      <c r="ETG44" s="685">
        <f>COUNTIF(ETK49:ETK61,"-")</f>
        <v>0</v>
      </c>
      <c r="ETH44" s="686">
        <f>SUMIF(ETK49:ETK61,"-",ETL49:ETL61)</f>
        <v>0</v>
      </c>
      <c r="ETI44" s="685">
        <f>COUNTIF(ETM49:ETM61,"-")</f>
        <v>0</v>
      </c>
      <c r="ETJ44" s="686">
        <f>SUMIF(ETM49:ETM61,"-",ETN49:ETN61)</f>
        <v>0</v>
      </c>
      <c r="ETK44" s="685">
        <f>COUNTIF(ETO49:ETO61,"-")</f>
        <v>0</v>
      </c>
      <c r="ETL44" s="686">
        <f>SUMIF(ETO49:ETO61,"-",ETP49:ETP61)</f>
        <v>0</v>
      </c>
      <c r="ETM44" s="685">
        <f>COUNTIF(ETQ49:ETQ61,"-")</f>
        <v>0</v>
      </c>
      <c r="ETN44" s="686">
        <f>SUMIF(ETQ49:ETQ61,"-",ETR49:ETR61)</f>
        <v>0</v>
      </c>
      <c r="ETO44" s="685">
        <f>COUNTIF(ETS49:ETS61,"-")</f>
        <v>0</v>
      </c>
      <c r="ETP44" s="686">
        <f>SUMIF(ETS49:ETS61,"-",ETT49:ETT61)</f>
        <v>0</v>
      </c>
      <c r="ETQ44" s="685">
        <f>COUNTIF(ETU49:ETU61,"-")</f>
        <v>0</v>
      </c>
      <c r="ETR44" s="686">
        <f>SUMIF(ETU49:ETU61,"-",ETV49:ETV61)</f>
        <v>0</v>
      </c>
      <c r="ETS44" s="685">
        <f>COUNTIF(ETW49:ETW61,"-")</f>
        <v>0</v>
      </c>
      <c r="ETT44" s="686">
        <f>SUMIF(ETW49:ETW61,"-",ETX49:ETX61)</f>
        <v>0</v>
      </c>
      <c r="ETU44" s="685">
        <f>COUNTIF(ETY49:ETY61,"-")</f>
        <v>0</v>
      </c>
      <c r="ETV44" s="686">
        <f>SUMIF(ETY49:ETY61,"-",ETZ49:ETZ61)</f>
        <v>0</v>
      </c>
      <c r="ETW44" s="685">
        <f>COUNTIF(EUA49:EUA61,"-")</f>
        <v>0</v>
      </c>
      <c r="ETX44" s="686">
        <f>SUMIF(EUA49:EUA61,"-",EUB49:EUB61)</f>
        <v>0</v>
      </c>
      <c r="ETY44" s="685">
        <f>COUNTIF(EUC49:EUC61,"-")</f>
        <v>0</v>
      </c>
      <c r="ETZ44" s="686">
        <f>SUMIF(EUC49:EUC61,"-",EUD49:EUD61)</f>
        <v>0</v>
      </c>
      <c r="EUA44" s="685">
        <f>COUNTIF(EUE49:EUE61,"-")</f>
        <v>0</v>
      </c>
      <c r="EUB44" s="686">
        <f>SUMIF(EUE49:EUE61,"-",EUF49:EUF61)</f>
        <v>0</v>
      </c>
      <c r="EUC44" s="685">
        <f>COUNTIF(EUG49:EUG61,"-")</f>
        <v>0</v>
      </c>
      <c r="EUD44" s="686">
        <f>SUMIF(EUG49:EUG61,"-",EUH49:EUH61)</f>
        <v>0</v>
      </c>
      <c r="EUE44" s="685">
        <f>COUNTIF(EUI49:EUI61,"-")</f>
        <v>0</v>
      </c>
      <c r="EUF44" s="686">
        <f>SUMIF(EUI49:EUI61,"-",EUJ49:EUJ61)</f>
        <v>0</v>
      </c>
      <c r="EUG44" s="685">
        <f>COUNTIF(EUK49:EUK61,"-")</f>
        <v>0</v>
      </c>
      <c r="EUH44" s="686">
        <f>SUMIF(EUK49:EUK61,"-",EUL49:EUL61)</f>
        <v>0</v>
      </c>
      <c r="EUI44" s="685">
        <f>COUNTIF(EUM49:EUM61,"-")</f>
        <v>0</v>
      </c>
      <c r="EUJ44" s="686">
        <f>SUMIF(EUM49:EUM61,"-",EUN49:EUN61)</f>
        <v>0</v>
      </c>
      <c r="EUK44" s="685">
        <f>COUNTIF(EUO49:EUO61,"-")</f>
        <v>0</v>
      </c>
      <c r="EUL44" s="686">
        <f>SUMIF(EUO49:EUO61,"-",EUP49:EUP61)</f>
        <v>0</v>
      </c>
      <c r="EUM44" s="685">
        <f>COUNTIF(EUQ49:EUQ61,"-")</f>
        <v>0</v>
      </c>
      <c r="EUN44" s="686">
        <f>SUMIF(EUQ49:EUQ61,"-",EUR49:EUR61)</f>
        <v>0</v>
      </c>
      <c r="EUO44" s="685">
        <f>COUNTIF(EUS49:EUS61,"-")</f>
        <v>0</v>
      </c>
      <c r="EUP44" s="686">
        <f>SUMIF(EUS49:EUS61,"-",EUT49:EUT61)</f>
        <v>0</v>
      </c>
      <c r="EUQ44" s="685">
        <f>COUNTIF(EUU49:EUU61,"-")</f>
        <v>0</v>
      </c>
      <c r="EUR44" s="686">
        <f>SUMIF(EUU49:EUU61,"-",EUV49:EUV61)</f>
        <v>0</v>
      </c>
      <c r="EUS44" s="685">
        <f>COUNTIF(EUW49:EUW61,"-")</f>
        <v>0</v>
      </c>
      <c r="EUT44" s="686">
        <f>SUMIF(EUW49:EUW61,"-",EUX49:EUX61)</f>
        <v>0</v>
      </c>
      <c r="EUU44" s="685">
        <f>COUNTIF(EUY49:EUY61,"-")</f>
        <v>0</v>
      </c>
      <c r="EUV44" s="686">
        <f>SUMIF(EUY49:EUY61,"-",EUZ49:EUZ61)</f>
        <v>0</v>
      </c>
      <c r="EUW44" s="685">
        <f>COUNTIF(EVA49:EVA61,"-")</f>
        <v>0</v>
      </c>
      <c r="EUX44" s="686">
        <f>SUMIF(EVA49:EVA61,"-",EVB49:EVB61)</f>
        <v>0</v>
      </c>
      <c r="EUY44" s="685">
        <f>COUNTIF(EVC49:EVC61,"-")</f>
        <v>0</v>
      </c>
      <c r="EUZ44" s="686">
        <f>SUMIF(EVC49:EVC61,"-",EVD49:EVD61)</f>
        <v>0</v>
      </c>
      <c r="EVA44" s="685">
        <f>COUNTIF(EVE49:EVE61,"-")</f>
        <v>0</v>
      </c>
      <c r="EVB44" s="686">
        <f>SUMIF(EVE49:EVE61,"-",EVF49:EVF61)</f>
        <v>0</v>
      </c>
      <c r="EVC44" s="685">
        <f>COUNTIF(EVG49:EVG61,"-")</f>
        <v>0</v>
      </c>
      <c r="EVD44" s="686">
        <f>SUMIF(EVG49:EVG61,"-",EVH49:EVH61)</f>
        <v>0</v>
      </c>
      <c r="EVE44" s="685">
        <f>COUNTIF(EVI49:EVI61,"-")</f>
        <v>0</v>
      </c>
      <c r="EVF44" s="686">
        <f>SUMIF(EVI49:EVI61,"-",EVJ49:EVJ61)</f>
        <v>0</v>
      </c>
      <c r="EVG44" s="685">
        <f>COUNTIF(EVK49:EVK61,"-")</f>
        <v>0</v>
      </c>
      <c r="EVH44" s="686">
        <f>SUMIF(EVK49:EVK61,"-",EVL49:EVL61)</f>
        <v>0</v>
      </c>
      <c r="EVI44" s="685">
        <f>COUNTIF(EVM49:EVM61,"-")</f>
        <v>0</v>
      </c>
      <c r="EVJ44" s="686">
        <f>SUMIF(EVM49:EVM61,"-",EVN49:EVN61)</f>
        <v>0</v>
      </c>
      <c r="EVK44" s="685">
        <f>COUNTIF(EVO49:EVO61,"-")</f>
        <v>0</v>
      </c>
      <c r="EVL44" s="686">
        <f>SUMIF(EVO49:EVO61,"-",EVP49:EVP61)</f>
        <v>0</v>
      </c>
      <c r="EVM44" s="685">
        <f>COUNTIF(EVQ49:EVQ61,"-")</f>
        <v>0</v>
      </c>
      <c r="EVN44" s="686">
        <f>SUMIF(EVQ49:EVQ61,"-",EVR49:EVR61)</f>
        <v>0</v>
      </c>
      <c r="EVO44" s="685">
        <f>COUNTIF(EVS49:EVS61,"-")</f>
        <v>0</v>
      </c>
      <c r="EVP44" s="686">
        <f>SUMIF(EVS49:EVS61,"-",EVT49:EVT61)</f>
        <v>0</v>
      </c>
      <c r="EVQ44" s="685">
        <f>COUNTIF(EVU49:EVU61,"-")</f>
        <v>0</v>
      </c>
      <c r="EVR44" s="686">
        <f>SUMIF(EVU49:EVU61,"-",EVV49:EVV61)</f>
        <v>0</v>
      </c>
      <c r="EVS44" s="685">
        <f>COUNTIF(EVW49:EVW61,"-")</f>
        <v>0</v>
      </c>
      <c r="EVT44" s="686">
        <f>SUMIF(EVW49:EVW61,"-",EVX49:EVX61)</f>
        <v>0</v>
      </c>
      <c r="EVU44" s="685">
        <f>COUNTIF(EVY49:EVY61,"-")</f>
        <v>0</v>
      </c>
      <c r="EVV44" s="686">
        <f>SUMIF(EVY49:EVY61,"-",EVZ49:EVZ61)</f>
        <v>0</v>
      </c>
      <c r="EVW44" s="685">
        <f>COUNTIF(EWA49:EWA61,"-")</f>
        <v>0</v>
      </c>
      <c r="EVX44" s="686">
        <f>SUMIF(EWA49:EWA61,"-",EWB49:EWB61)</f>
        <v>0</v>
      </c>
      <c r="EVY44" s="685">
        <f>COUNTIF(EWC49:EWC61,"-")</f>
        <v>0</v>
      </c>
      <c r="EVZ44" s="686">
        <f>SUMIF(EWC49:EWC61,"-",EWD49:EWD61)</f>
        <v>0</v>
      </c>
      <c r="EWA44" s="685">
        <f>COUNTIF(EWE49:EWE61,"-")</f>
        <v>0</v>
      </c>
      <c r="EWB44" s="686">
        <f>SUMIF(EWE49:EWE61,"-",EWF49:EWF61)</f>
        <v>0</v>
      </c>
      <c r="EWC44" s="685">
        <f>COUNTIF(EWG49:EWG61,"-")</f>
        <v>0</v>
      </c>
      <c r="EWD44" s="686">
        <f>SUMIF(EWG49:EWG61,"-",EWH49:EWH61)</f>
        <v>0</v>
      </c>
      <c r="EWE44" s="685">
        <f>COUNTIF(EWI49:EWI61,"-")</f>
        <v>0</v>
      </c>
      <c r="EWF44" s="686">
        <f>SUMIF(EWI49:EWI61,"-",EWJ49:EWJ61)</f>
        <v>0</v>
      </c>
      <c r="EWG44" s="685">
        <f>COUNTIF(EWK49:EWK61,"-")</f>
        <v>0</v>
      </c>
      <c r="EWH44" s="686">
        <f>SUMIF(EWK49:EWK61,"-",EWL49:EWL61)</f>
        <v>0</v>
      </c>
      <c r="EWI44" s="685">
        <f>COUNTIF(EWM49:EWM61,"-")</f>
        <v>0</v>
      </c>
      <c r="EWJ44" s="686">
        <f>SUMIF(EWM49:EWM61,"-",EWN49:EWN61)</f>
        <v>0</v>
      </c>
      <c r="EWK44" s="685">
        <f>COUNTIF(EWO49:EWO61,"-")</f>
        <v>0</v>
      </c>
      <c r="EWL44" s="686">
        <f>SUMIF(EWO49:EWO61,"-",EWP49:EWP61)</f>
        <v>0</v>
      </c>
      <c r="EWM44" s="685">
        <f>COUNTIF(EWQ49:EWQ61,"-")</f>
        <v>0</v>
      </c>
      <c r="EWN44" s="686">
        <f>SUMIF(EWQ49:EWQ61,"-",EWR49:EWR61)</f>
        <v>0</v>
      </c>
      <c r="EWO44" s="685">
        <f>COUNTIF(EWS49:EWS61,"-")</f>
        <v>0</v>
      </c>
      <c r="EWP44" s="686">
        <f>SUMIF(EWS49:EWS61,"-",EWT49:EWT61)</f>
        <v>0</v>
      </c>
      <c r="EWQ44" s="685">
        <f>COUNTIF(EWU49:EWU61,"-")</f>
        <v>0</v>
      </c>
      <c r="EWR44" s="686">
        <f>SUMIF(EWU49:EWU61,"-",EWV49:EWV61)</f>
        <v>0</v>
      </c>
      <c r="EWS44" s="685">
        <f>COUNTIF(EWW49:EWW61,"-")</f>
        <v>0</v>
      </c>
      <c r="EWT44" s="686">
        <f>SUMIF(EWW49:EWW61,"-",EWX49:EWX61)</f>
        <v>0</v>
      </c>
      <c r="EWU44" s="685">
        <f>COUNTIF(EWY49:EWY61,"-")</f>
        <v>0</v>
      </c>
      <c r="EWV44" s="686">
        <f>SUMIF(EWY49:EWY61,"-",EWZ49:EWZ61)</f>
        <v>0</v>
      </c>
      <c r="EWW44" s="685">
        <f>COUNTIF(EXA49:EXA61,"-")</f>
        <v>0</v>
      </c>
      <c r="EWX44" s="686">
        <f>SUMIF(EXA49:EXA61,"-",EXB49:EXB61)</f>
        <v>0</v>
      </c>
      <c r="EWY44" s="685">
        <f>COUNTIF(EXC49:EXC61,"-")</f>
        <v>0</v>
      </c>
      <c r="EWZ44" s="686">
        <f>SUMIF(EXC49:EXC61,"-",EXD49:EXD61)</f>
        <v>0</v>
      </c>
      <c r="EXA44" s="685">
        <f>COUNTIF(EXE49:EXE61,"-")</f>
        <v>0</v>
      </c>
      <c r="EXB44" s="686">
        <f>SUMIF(EXE49:EXE61,"-",EXF49:EXF61)</f>
        <v>0</v>
      </c>
      <c r="EXC44" s="685">
        <f>COUNTIF(EXG49:EXG61,"-")</f>
        <v>0</v>
      </c>
      <c r="EXD44" s="686">
        <f>SUMIF(EXG49:EXG61,"-",EXH49:EXH61)</f>
        <v>0</v>
      </c>
      <c r="EXE44" s="685">
        <f>COUNTIF(EXI49:EXI61,"-")</f>
        <v>0</v>
      </c>
      <c r="EXF44" s="686">
        <f>SUMIF(EXI49:EXI61,"-",EXJ49:EXJ61)</f>
        <v>0</v>
      </c>
      <c r="EXG44" s="685">
        <f>COUNTIF(EXK49:EXK61,"-")</f>
        <v>0</v>
      </c>
      <c r="EXH44" s="686">
        <f>SUMIF(EXK49:EXK61,"-",EXL49:EXL61)</f>
        <v>0</v>
      </c>
      <c r="EXI44" s="685">
        <f>COUNTIF(EXM49:EXM61,"-")</f>
        <v>0</v>
      </c>
      <c r="EXJ44" s="686">
        <f>SUMIF(EXM49:EXM61,"-",EXN49:EXN61)</f>
        <v>0</v>
      </c>
      <c r="EXK44" s="685">
        <f>COUNTIF(EXO49:EXO61,"-")</f>
        <v>0</v>
      </c>
      <c r="EXL44" s="686">
        <f>SUMIF(EXO49:EXO61,"-",EXP49:EXP61)</f>
        <v>0</v>
      </c>
      <c r="EXM44" s="685">
        <f>COUNTIF(EXQ49:EXQ61,"-")</f>
        <v>0</v>
      </c>
      <c r="EXN44" s="686">
        <f>SUMIF(EXQ49:EXQ61,"-",EXR49:EXR61)</f>
        <v>0</v>
      </c>
      <c r="EXO44" s="685">
        <f>COUNTIF(EXS49:EXS61,"-")</f>
        <v>0</v>
      </c>
      <c r="EXP44" s="686">
        <f>SUMIF(EXS49:EXS61,"-",EXT49:EXT61)</f>
        <v>0</v>
      </c>
      <c r="EXQ44" s="685">
        <f>COUNTIF(EXU49:EXU61,"-")</f>
        <v>0</v>
      </c>
      <c r="EXR44" s="686">
        <f>SUMIF(EXU49:EXU61,"-",EXV49:EXV61)</f>
        <v>0</v>
      </c>
      <c r="EXS44" s="685">
        <f>COUNTIF(EXW49:EXW61,"-")</f>
        <v>0</v>
      </c>
      <c r="EXT44" s="686">
        <f>SUMIF(EXW49:EXW61,"-",EXX49:EXX61)</f>
        <v>0</v>
      </c>
      <c r="EXU44" s="685">
        <f>COUNTIF(EXY49:EXY61,"-")</f>
        <v>0</v>
      </c>
      <c r="EXV44" s="686">
        <f>SUMIF(EXY49:EXY61,"-",EXZ49:EXZ61)</f>
        <v>0</v>
      </c>
      <c r="EXW44" s="685">
        <f>COUNTIF(EYA49:EYA61,"-")</f>
        <v>0</v>
      </c>
      <c r="EXX44" s="686">
        <f>SUMIF(EYA49:EYA61,"-",EYB49:EYB61)</f>
        <v>0</v>
      </c>
      <c r="EXY44" s="685">
        <f>COUNTIF(EYC49:EYC61,"-")</f>
        <v>0</v>
      </c>
      <c r="EXZ44" s="686">
        <f>SUMIF(EYC49:EYC61,"-",EYD49:EYD61)</f>
        <v>0</v>
      </c>
      <c r="EYA44" s="685">
        <f>COUNTIF(EYE49:EYE61,"-")</f>
        <v>0</v>
      </c>
      <c r="EYB44" s="686">
        <f>SUMIF(EYE49:EYE61,"-",EYF49:EYF61)</f>
        <v>0</v>
      </c>
      <c r="EYC44" s="685">
        <f>COUNTIF(EYG49:EYG61,"-")</f>
        <v>0</v>
      </c>
      <c r="EYD44" s="686">
        <f>SUMIF(EYG49:EYG61,"-",EYH49:EYH61)</f>
        <v>0</v>
      </c>
      <c r="EYE44" s="685">
        <f>COUNTIF(EYI49:EYI61,"-")</f>
        <v>0</v>
      </c>
      <c r="EYF44" s="686">
        <f>SUMIF(EYI49:EYI61,"-",EYJ49:EYJ61)</f>
        <v>0</v>
      </c>
      <c r="EYG44" s="685">
        <f>COUNTIF(EYK49:EYK61,"-")</f>
        <v>0</v>
      </c>
      <c r="EYH44" s="686">
        <f>SUMIF(EYK49:EYK61,"-",EYL49:EYL61)</f>
        <v>0</v>
      </c>
      <c r="EYI44" s="685">
        <f>COUNTIF(EYM49:EYM61,"-")</f>
        <v>0</v>
      </c>
      <c r="EYJ44" s="686">
        <f>SUMIF(EYM49:EYM61,"-",EYN49:EYN61)</f>
        <v>0</v>
      </c>
      <c r="EYK44" s="685">
        <f>COUNTIF(EYO49:EYO61,"-")</f>
        <v>0</v>
      </c>
      <c r="EYL44" s="686">
        <f>SUMIF(EYO49:EYO61,"-",EYP49:EYP61)</f>
        <v>0</v>
      </c>
      <c r="EYM44" s="685">
        <f>COUNTIF(EYQ49:EYQ61,"-")</f>
        <v>0</v>
      </c>
      <c r="EYN44" s="686">
        <f>SUMIF(EYQ49:EYQ61,"-",EYR49:EYR61)</f>
        <v>0</v>
      </c>
      <c r="EYO44" s="685">
        <f>COUNTIF(EYS49:EYS61,"-")</f>
        <v>0</v>
      </c>
      <c r="EYP44" s="686">
        <f>SUMIF(EYS49:EYS61,"-",EYT49:EYT61)</f>
        <v>0</v>
      </c>
      <c r="EYQ44" s="685">
        <f>COUNTIF(EYU49:EYU61,"-")</f>
        <v>0</v>
      </c>
      <c r="EYR44" s="686">
        <f>SUMIF(EYU49:EYU61,"-",EYV49:EYV61)</f>
        <v>0</v>
      </c>
      <c r="EYS44" s="685">
        <f>COUNTIF(EYW49:EYW61,"-")</f>
        <v>0</v>
      </c>
      <c r="EYT44" s="686">
        <f>SUMIF(EYW49:EYW61,"-",EYX49:EYX61)</f>
        <v>0</v>
      </c>
      <c r="EYU44" s="685">
        <f>COUNTIF(EYY49:EYY61,"-")</f>
        <v>0</v>
      </c>
      <c r="EYV44" s="686">
        <f>SUMIF(EYY49:EYY61,"-",EYZ49:EYZ61)</f>
        <v>0</v>
      </c>
      <c r="EYW44" s="685">
        <f>COUNTIF(EZA49:EZA61,"-")</f>
        <v>0</v>
      </c>
      <c r="EYX44" s="686">
        <f>SUMIF(EZA49:EZA61,"-",EZB49:EZB61)</f>
        <v>0</v>
      </c>
      <c r="EYY44" s="685">
        <f>COUNTIF(EZC49:EZC61,"-")</f>
        <v>0</v>
      </c>
      <c r="EYZ44" s="686">
        <f>SUMIF(EZC49:EZC61,"-",EZD49:EZD61)</f>
        <v>0</v>
      </c>
      <c r="EZA44" s="685">
        <f>COUNTIF(EZE49:EZE61,"-")</f>
        <v>0</v>
      </c>
      <c r="EZB44" s="686">
        <f>SUMIF(EZE49:EZE61,"-",EZF49:EZF61)</f>
        <v>0</v>
      </c>
      <c r="EZC44" s="685">
        <f>COUNTIF(EZG49:EZG61,"-")</f>
        <v>0</v>
      </c>
      <c r="EZD44" s="686">
        <f>SUMIF(EZG49:EZG61,"-",EZH49:EZH61)</f>
        <v>0</v>
      </c>
      <c r="EZE44" s="685">
        <f>COUNTIF(EZI49:EZI61,"-")</f>
        <v>0</v>
      </c>
      <c r="EZF44" s="686">
        <f>SUMIF(EZI49:EZI61,"-",EZJ49:EZJ61)</f>
        <v>0</v>
      </c>
      <c r="EZG44" s="685">
        <f>COUNTIF(EZK49:EZK61,"-")</f>
        <v>0</v>
      </c>
      <c r="EZH44" s="686">
        <f>SUMIF(EZK49:EZK61,"-",EZL49:EZL61)</f>
        <v>0</v>
      </c>
      <c r="EZI44" s="685">
        <f>COUNTIF(EZM49:EZM61,"-")</f>
        <v>0</v>
      </c>
      <c r="EZJ44" s="686">
        <f>SUMIF(EZM49:EZM61,"-",EZN49:EZN61)</f>
        <v>0</v>
      </c>
      <c r="EZK44" s="685">
        <f>COUNTIF(EZO49:EZO61,"-")</f>
        <v>0</v>
      </c>
      <c r="EZL44" s="686">
        <f>SUMIF(EZO49:EZO61,"-",EZP49:EZP61)</f>
        <v>0</v>
      </c>
      <c r="EZM44" s="685">
        <f>COUNTIF(EZQ49:EZQ61,"-")</f>
        <v>0</v>
      </c>
      <c r="EZN44" s="686">
        <f>SUMIF(EZQ49:EZQ61,"-",EZR49:EZR61)</f>
        <v>0</v>
      </c>
      <c r="EZO44" s="685">
        <f>COUNTIF(EZS49:EZS61,"-")</f>
        <v>0</v>
      </c>
      <c r="EZP44" s="686">
        <f>SUMIF(EZS49:EZS61,"-",EZT49:EZT61)</f>
        <v>0</v>
      </c>
      <c r="EZQ44" s="685">
        <f>COUNTIF(EZU49:EZU61,"-")</f>
        <v>0</v>
      </c>
      <c r="EZR44" s="686">
        <f>SUMIF(EZU49:EZU61,"-",EZV49:EZV61)</f>
        <v>0</v>
      </c>
      <c r="EZS44" s="685">
        <f>COUNTIF(EZW49:EZW61,"-")</f>
        <v>0</v>
      </c>
      <c r="EZT44" s="686">
        <f>SUMIF(EZW49:EZW61,"-",EZX49:EZX61)</f>
        <v>0</v>
      </c>
      <c r="EZU44" s="685">
        <f>COUNTIF(EZY49:EZY61,"-")</f>
        <v>0</v>
      </c>
      <c r="EZV44" s="686">
        <f>SUMIF(EZY49:EZY61,"-",EZZ49:EZZ61)</f>
        <v>0</v>
      </c>
      <c r="EZW44" s="685">
        <f>COUNTIF(FAA49:FAA61,"-")</f>
        <v>0</v>
      </c>
      <c r="EZX44" s="686">
        <f>SUMIF(FAA49:FAA61,"-",FAB49:FAB61)</f>
        <v>0</v>
      </c>
      <c r="EZY44" s="685">
        <f>COUNTIF(FAC49:FAC61,"-")</f>
        <v>0</v>
      </c>
      <c r="EZZ44" s="686">
        <f>SUMIF(FAC49:FAC61,"-",FAD49:FAD61)</f>
        <v>0</v>
      </c>
      <c r="FAA44" s="685">
        <f>COUNTIF(FAE49:FAE61,"-")</f>
        <v>0</v>
      </c>
      <c r="FAB44" s="686">
        <f>SUMIF(FAE49:FAE61,"-",FAF49:FAF61)</f>
        <v>0</v>
      </c>
      <c r="FAC44" s="685">
        <f>COUNTIF(FAG49:FAG61,"-")</f>
        <v>0</v>
      </c>
      <c r="FAD44" s="686">
        <f>SUMIF(FAG49:FAG61,"-",FAH49:FAH61)</f>
        <v>0</v>
      </c>
      <c r="FAE44" s="685">
        <f>COUNTIF(FAI49:FAI61,"-")</f>
        <v>0</v>
      </c>
      <c r="FAF44" s="686">
        <f>SUMIF(FAI49:FAI61,"-",FAJ49:FAJ61)</f>
        <v>0</v>
      </c>
      <c r="FAG44" s="685">
        <f>COUNTIF(FAK49:FAK61,"-")</f>
        <v>0</v>
      </c>
      <c r="FAH44" s="686">
        <f>SUMIF(FAK49:FAK61,"-",FAL49:FAL61)</f>
        <v>0</v>
      </c>
      <c r="FAI44" s="685">
        <f>COUNTIF(FAM49:FAM61,"-")</f>
        <v>0</v>
      </c>
      <c r="FAJ44" s="686">
        <f>SUMIF(FAM49:FAM61,"-",FAN49:FAN61)</f>
        <v>0</v>
      </c>
      <c r="FAK44" s="685">
        <f>COUNTIF(FAO49:FAO61,"-")</f>
        <v>0</v>
      </c>
      <c r="FAL44" s="686">
        <f>SUMIF(FAO49:FAO61,"-",FAP49:FAP61)</f>
        <v>0</v>
      </c>
      <c r="FAM44" s="685">
        <f>COUNTIF(FAQ49:FAQ61,"-")</f>
        <v>0</v>
      </c>
      <c r="FAN44" s="686">
        <f>SUMIF(FAQ49:FAQ61,"-",FAR49:FAR61)</f>
        <v>0</v>
      </c>
      <c r="FAO44" s="685">
        <f>COUNTIF(FAS49:FAS61,"-")</f>
        <v>0</v>
      </c>
      <c r="FAP44" s="686">
        <f>SUMIF(FAS49:FAS61,"-",FAT49:FAT61)</f>
        <v>0</v>
      </c>
      <c r="FAQ44" s="685">
        <f>COUNTIF(FAU49:FAU61,"-")</f>
        <v>0</v>
      </c>
      <c r="FAR44" s="686">
        <f>SUMIF(FAU49:FAU61,"-",FAV49:FAV61)</f>
        <v>0</v>
      </c>
      <c r="FAS44" s="685">
        <f>COUNTIF(FAW49:FAW61,"-")</f>
        <v>0</v>
      </c>
      <c r="FAT44" s="686">
        <f>SUMIF(FAW49:FAW61,"-",FAX49:FAX61)</f>
        <v>0</v>
      </c>
      <c r="FAU44" s="685">
        <f>COUNTIF(FAY49:FAY61,"-")</f>
        <v>0</v>
      </c>
      <c r="FAV44" s="686">
        <f>SUMIF(FAY49:FAY61,"-",FAZ49:FAZ61)</f>
        <v>0</v>
      </c>
      <c r="FAW44" s="685">
        <f>COUNTIF(FBA49:FBA61,"-")</f>
        <v>0</v>
      </c>
      <c r="FAX44" s="686">
        <f>SUMIF(FBA49:FBA61,"-",FBB49:FBB61)</f>
        <v>0</v>
      </c>
      <c r="FAY44" s="685">
        <f>COUNTIF(FBC49:FBC61,"-")</f>
        <v>0</v>
      </c>
      <c r="FAZ44" s="686">
        <f>SUMIF(FBC49:FBC61,"-",FBD49:FBD61)</f>
        <v>0</v>
      </c>
      <c r="FBA44" s="685">
        <f>COUNTIF(FBE49:FBE61,"-")</f>
        <v>0</v>
      </c>
      <c r="FBB44" s="686">
        <f>SUMIF(FBE49:FBE61,"-",FBF49:FBF61)</f>
        <v>0</v>
      </c>
      <c r="FBC44" s="685">
        <f>COUNTIF(FBG49:FBG61,"-")</f>
        <v>0</v>
      </c>
      <c r="FBD44" s="686">
        <f>SUMIF(FBG49:FBG61,"-",FBH49:FBH61)</f>
        <v>0</v>
      </c>
      <c r="FBE44" s="685">
        <f>COUNTIF(FBI49:FBI61,"-")</f>
        <v>0</v>
      </c>
      <c r="FBF44" s="686">
        <f>SUMIF(FBI49:FBI61,"-",FBJ49:FBJ61)</f>
        <v>0</v>
      </c>
      <c r="FBG44" s="685">
        <f>COUNTIF(FBK49:FBK61,"-")</f>
        <v>0</v>
      </c>
      <c r="FBH44" s="686">
        <f>SUMIF(FBK49:FBK61,"-",FBL49:FBL61)</f>
        <v>0</v>
      </c>
      <c r="FBI44" s="685">
        <f>COUNTIF(FBM49:FBM61,"-")</f>
        <v>0</v>
      </c>
      <c r="FBJ44" s="686">
        <f>SUMIF(FBM49:FBM61,"-",FBN49:FBN61)</f>
        <v>0</v>
      </c>
      <c r="FBK44" s="685">
        <f>COUNTIF(FBO49:FBO61,"-")</f>
        <v>0</v>
      </c>
      <c r="FBL44" s="686">
        <f>SUMIF(FBO49:FBO61,"-",FBP49:FBP61)</f>
        <v>0</v>
      </c>
      <c r="FBM44" s="685">
        <f>COUNTIF(FBQ49:FBQ61,"-")</f>
        <v>0</v>
      </c>
      <c r="FBN44" s="686">
        <f>SUMIF(FBQ49:FBQ61,"-",FBR49:FBR61)</f>
        <v>0</v>
      </c>
      <c r="FBO44" s="685">
        <f>COUNTIF(FBS49:FBS61,"-")</f>
        <v>0</v>
      </c>
      <c r="FBP44" s="686">
        <f>SUMIF(FBS49:FBS61,"-",FBT49:FBT61)</f>
        <v>0</v>
      </c>
      <c r="FBQ44" s="685">
        <f>COUNTIF(FBU49:FBU61,"-")</f>
        <v>0</v>
      </c>
      <c r="FBR44" s="686">
        <f>SUMIF(FBU49:FBU61,"-",FBV49:FBV61)</f>
        <v>0</v>
      </c>
      <c r="FBS44" s="685">
        <f>COUNTIF(FBW49:FBW61,"-")</f>
        <v>0</v>
      </c>
      <c r="FBT44" s="686">
        <f>SUMIF(FBW49:FBW61,"-",FBX49:FBX61)</f>
        <v>0</v>
      </c>
      <c r="FBU44" s="685">
        <f>COUNTIF(FBY49:FBY61,"-")</f>
        <v>0</v>
      </c>
      <c r="FBV44" s="686">
        <f>SUMIF(FBY49:FBY61,"-",FBZ49:FBZ61)</f>
        <v>0</v>
      </c>
      <c r="FBW44" s="685">
        <f>COUNTIF(FCA49:FCA61,"-")</f>
        <v>0</v>
      </c>
      <c r="FBX44" s="686">
        <f>SUMIF(FCA49:FCA61,"-",FCB49:FCB61)</f>
        <v>0</v>
      </c>
      <c r="FBY44" s="685">
        <f>COUNTIF(FCC49:FCC61,"-")</f>
        <v>0</v>
      </c>
      <c r="FBZ44" s="686">
        <f>SUMIF(FCC49:FCC61,"-",FCD49:FCD61)</f>
        <v>0</v>
      </c>
      <c r="FCA44" s="685">
        <f>COUNTIF(FCE49:FCE61,"-")</f>
        <v>0</v>
      </c>
      <c r="FCB44" s="686">
        <f>SUMIF(FCE49:FCE61,"-",FCF49:FCF61)</f>
        <v>0</v>
      </c>
      <c r="FCC44" s="685">
        <f>COUNTIF(FCG49:FCG61,"-")</f>
        <v>0</v>
      </c>
      <c r="FCD44" s="686">
        <f>SUMIF(FCG49:FCG61,"-",FCH49:FCH61)</f>
        <v>0</v>
      </c>
      <c r="FCE44" s="685">
        <f>COUNTIF(FCI49:FCI61,"-")</f>
        <v>0</v>
      </c>
      <c r="FCF44" s="686">
        <f>SUMIF(FCI49:FCI61,"-",FCJ49:FCJ61)</f>
        <v>0</v>
      </c>
      <c r="FCG44" s="685">
        <f>COUNTIF(FCK49:FCK61,"-")</f>
        <v>0</v>
      </c>
      <c r="FCH44" s="686">
        <f>SUMIF(FCK49:FCK61,"-",FCL49:FCL61)</f>
        <v>0</v>
      </c>
      <c r="FCI44" s="685">
        <f>COUNTIF(FCM49:FCM61,"-")</f>
        <v>0</v>
      </c>
      <c r="FCJ44" s="686">
        <f>SUMIF(FCM49:FCM61,"-",FCN49:FCN61)</f>
        <v>0</v>
      </c>
      <c r="FCK44" s="685">
        <f>COUNTIF(FCO49:FCO61,"-")</f>
        <v>0</v>
      </c>
      <c r="FCL44" s="686">
        <f>SUMIF(FCO49:FCO61,"-",FCP49:FCP61)</f>
        <v>0</v>
      </c>
      <c r="FCM44" s="685">
        <f>COUNTIF(FCQ49:FCQ61,"-")</f>
        <v>0</v>
      </c>
      <c r="FCN44" s="686">
        <f>SUMIF(FCQ49:FCQ61,"-",FCR49:FCR61)</f>
        <v>0</v>
      </c>
      <c r="FCO44" s="685">
        <f>COUNTIF(FCS49:FCS61,"-")</f>
        <v>0</v>
      </c>
      <c r="FCP44" s="686">
        <f>SUMIF(FCS49:FCS61,"-",FCT49:FCT61)</f>
        <v>0</v>
      </c>
      <c r="FCQ44" s="685">
        <f>COUNTIF(FCU49:FCU61,"-")</f>
        <v>0</v>
      </c>
      <c r="FCR44" s="686">
        <f>SUMIF(FCU49:FCU61,"-",FCV49:FCV61)</f>
        <v>0</v>
      </c>
      <c r="FCS44" s="685">
        <f>COUNTIF(FCW49:FCW61,"-")</f>
        <v>0</v>
      </c>
      <c r="FCT44" s="686">
        <f>SUMIF(FCW49:FCW61,"-",FCX49:FCX61)</f>
        <v>0</v>
      </c>
      <c r="FCU44" s="685">
        <f>COUNTIF(FCY49:FCY61,"-")</f>
        <v>0</v>
      </c>
      <c r="FCV44" s="686">
        <f>SUMIF(FCY49:FCY61,"-",FCZ49:FCZ61)</f>
        <v>0</v>
      </c>
      <c r="FCW44" s="685">
        <f>COUNTIF(FDA49:FDA61,"-")</f>
        <v>0</v>
      </c>
      <c r="FCX44" s="686">
        <f>SUMIF(FDA49:FDA61,"-",FDB49:FDB61)</f>
        <v>0</v>
      </c>
      <c r="FCY44" s="685">
        <f>COUNTIF(FDC49:FDC61,"-")</f>
        <v>0</v>
      </c>
      <c r="FCZ44" s="686">
        <f>SUMIF(FDC49:FDC61,"-",FDD49:FDD61)</f>
        <v>0</v>
      </c>
      <c r="FDA44" s="685">
        <f>COUNTIF(FDE49:FDE61,"-")</f>
        <v>0</v>
      </c>
      <c r="FDB44" s="686">
        <f>SUMIF(FDE49:FDE61,"-",FDF49:FDF61)</f>
        <v>0</v>
      </c>
      <c r="FDC44" s="685">
        <f>COUNTIF(FDG49:FDG61,"-")</f>
        <v>0</v>
      </c>
      <c r="FDD44" s="686">
        <f>SUMIF(FDG49:FDG61,"-",FDH49:FDH61)</f>
        <v>0</v>
      </c>
      <c r="FDE44" s="685">
        <f>COUNTIF(FDI49:FDI61,"-")</f>
        <v>0</v>
      </c>
      <c r="FDF44" s="686">
        <f>SUMIF(FDI49:FDI61,"-",FDJ49:FDJ61)</f>
        <v>0</v>
      </c>
      <c r="FDG44" s="685">
        <f>COUNTIF(FDK49:FDK61,"-")</f>
        <v>0</v>
      </c>
      <c r="FDH44" s="686">
        <f>SUMIF(FDK49:FDK61,"-",FDL49:FDL61)</f>
        <v>0</v>
      </c>
      <c r="FDI44" s="685">
        <f>COUNTIF(FDM49:FDM61,"-")</f>
        <v>0</v>
      </c>
      <c r="FDJ44" s="686">
        <f>SUMIF(FDM49:FDM61,"-",FDN49:FDN61)</f>
        <v>0</v>
      </c>
      <c r="FDK44" s="685">
        <f>COUNTIF(FDO49:FDO61,"-")</f>
        <v>0</v>
      </c>
      <c r="FDL44" s="686">
        <f>SUMIF(FDO49:FDO61,"-",FDP49:FDP61)</f>
        <v>0</v>
      </c>
      <c r="FDM44" s="685">
        <f>COUNTIF(FDQ49:FDQ61,"-")</f>
        <v>0</v>
      </c>
      <c r="FDN44" s="686">
        <f>SUMIF(FDQ49:FDQ61,"-",FDR49:FDR61)</f>
        <v>0</v>
      </c>
      <c r="FDO44" s="685">
        <f>COUNTIF(FDS49:FDS61,"-")</f>
        <v>0</v>
      </c>
      <c r="FDP44" s="686">
        <f>SUMIF(FDS49:FDS61,"-",FDT49:FDT61)</f>
        <v>0</v>
      </c>
      <c r="FDQ44" s="685">
        <f>COUNTIF(FDU49:FDU61,"-")</f>
        <v>0</v>
      </c>
      <c r="FDR44" s="686">
        <f>SUMIF(FDU49:FDU61,"-",FDV49:FDV61)</f>
        <v>0</v>
      </c>
      <c r="FDS44" s="685">
        <f>COUNTIF(FDW49:FDW61,"-")</f>
        <v>0</v>
      </c>
      <c r="FDT44" s="686">
        <f>SUMIF(FDW49:FDW61,"-",FDX49:FDX61)</f>
        <v>0</v>
      </c>
      <c r="FDU44" s="685">
        <f>COUNTIF(FDY49:FDY61,"-")</f>
        <v>0</v>
      </c>
      <c r="FDV44" s="686">
        <f>SUMIF(FDY49:FDY61,"-",FDZ49:FDZ61)</f>
        <v>0</v>
      </c>
      <c r="FDW44" s="685">
        <f>COUNTIF(FEA49:FEA61,"-")</f>
        <v>0</v>
      </c>
      <c r="FDX44" s="686">
        <f>SUMIF(FEA49:FEA61,"-",FEB49:FEB61)</f>
        <v>0</v>
      </c>
      <c r="FDY44" s="685">
        <f>COUNTIF(FEC49:FEC61,"-")</f>
        <v>0</v>
      </c>
      <c r="FDZ44" s="686">
        <f>SUMIF(FEC49:FEC61,"-",FED49:FED61)</f>
        <v>0</v>
      </c>
      <c r="FEA44" s="685">
        <f>COUNTIF(FEE49:FEE61,"-")</f>
        <v>0</v>
      </c>
      <c r="FEB44" s="686">
        <f>SUMIF(FEE49:FEE61,"-",FEF49:FEF61)</f>
        <v>0</v>
      </c>
      <c r="FEC44" s="685">
        <f>COUNTIF(FEG49:FEG61,"-")</f>
        <v>0</v>
      </c>
      <c r="FED44" s="686">
        <f>SUMIF(FEG49:FEG61,"-",FEH49:FEH61)</f>
        <v>0</v>
      </c>
      <c r="FEE44" s="685">
        <f>COUNTIF(FEI49:FEI61,"-")</f>
        <v>0</v>
      </c>
      <c r="FEF44" s="686">
        <f>SUMIF(FEI49:FEI61,"-",FEJ49:FEJ61)</f>
        <v>0</v>
      </c>
      <c r="FEG44" s="685">
        <f>COUNTIF(FEK49:FEK61,"-")</f>
        <v>0</v>
      </c>
      <c r="FEH44" s="686">
        <f>SUMIF(FEK49:FEK61,"-",FEL49:FEL61)</f>
        <v>0</v>
      </c>
      <c r="FEI44" s="685">
        <f>COUNTIF(FEM49:FEM61,"-")</f>
        <v>0</v>
      </c>
      <c r="FEJ44" s="686">
        <f>SUMIF(FEM49:FEM61,"-",FEN49:FEN61)</f>
        <v>0</v>
      </c>
      <c r="FEK44" s="685">
        <f>COUNTIF(FEO49:FEO61,"-")</f>
        <v>0</v>
      </c>
      <c r="FEL44" s="686">
        <f>SUMIF(FEO49:FEO61,"-",FEP49:FEP61)</f>
        <v>0</v>
      </c>
      <c r="FEM44" s="685">
        <f>COUNTIF(FEQ49:FEQ61,"-")</f>
        <v>0</v>
      </c>
      <c r="FEN44" s="686">
        <f>SUMIF(FEQ49:FEQ61,"-",FER49:FER61)</f>
        <v>0</v>
      </c>
      <c r="FEO44" s="685">
        <f>COUNTIF(FES49:FES61,"-")</f>
        <v>0</v>
      </c>
      <c r="FEP44" s="686">
        <f>SUMIF(FES49:FES61,"-",FET49:FET61)</f>
        <v>0</v>
      </c>
      <c r="FEQ44" s="685">
        <f>COUNTIF(FEU49:FEU61,"-")</f>
        <v>0</v>
      </c>
      <c r="FER44" s="686">
        <f>SUMIF(FEU49:FEU61,"-",FEV49:FEV61)</f>
        <v>0</v>
      </c>
      <c r="FES44" s="685">
        <f>COUNTIF(FEW49:FEW61,"-")</f>
        <v>0</v>
      </c>
      <c r="FET44" s="686">
        <f>SUMIF(FEW49:FEW61,"-",FEX49:FEX61)</f>
        <v>0</v>
      </c>
      <c r="FEU44" s="685">
        <f>COUNTIF(FEY49:FEY61,"-")</f>
        <v>0</v>
      </c>
      <c r="FEV44" s="686">
        <f>SUMIF(FEY49:FEY61,"-",FEZ49:FEZ61)</f>
        <v>0</v>
      </c>
      <c r="FEW44" s="685">
        <f>COUNTIF(FFA49:FFA61,"-")</f>
        <v>0</v>
      </c>
      <c r="FEX44" s="686">
        <f>SUMIF(FFA49:FFA61,"-",FFB49:FFB61)</f>
        <v>0</v>
      </c>
      <c r="FEY44" s="685">
        <f>COUNTIF(FFC49:FFC61,"-")</f>
        <v>0</v>
      </c>
      <c r="FEZ44" s="686">
        <f>SUMIF(FFC49:FFC61,"-",FFD49:FFD61)</f>
        <v>0</v>
      </c>
      <c r="FFA44" s="685">
        <f>COUNTIF(FFE49:FFE61,"-")</f>
        <v>0</v>
      </c>
      <c r="FFB44" s="686">
        <f>SUMIF(FFE49:FFE61,"-",FFF49:FFF61)</f>
        <v>0</v>
      </c>
      <c r="FFC44" s="685">
        <f>COUNTIF(FFG49:FFG61,"-")</f>
        <v>0</v>
      </c>
      <c r="FFD44" s="686">
        <f>SUMIF(FFG49:FFG61,"-",FFH49:FFH61)</f>
        <v>0</v>
      </c>
      <c r="FFE44" s="685">
        <f>COUNTIF(FFI49:FFI61,"-")</f>
        <v>0</v>
      </c>
      <c r="FFF44" s="686">
        <f>SUMIF(FFI49:FFI61,"-",FFJ49:FFJ61)</f>
        <v>0</v>
      </c>
      <c r="FFG44" s="685">
        <f>COUNTIF(FFK49:FFK61,"-")</f>
        <v>0</v>
      </c>
      <c r="FFH44" s="686">
        <f>SUMIF(FFK49:FFK61,"-",FFL49:FFL61)</f>
        <v>0</v>
      </c>
      <c r="FFI44" s="685">
        <f>COUNTIF(FFM49:FFM61,"-")</f>
        <v>0</v>
      </c>
      <c r="FFJ44" s="686">
        <f>SUMIF(FFM49:FFM61,"-",FFN49:FFN61)</f>
        <v>0</v>
      </c>
      <c r="FFK44" s="685">
        <f>COUNTIF(FFO49:FFO61,"-")</f>
        <v>0</v>
      </c>
      <c r="FFL44" s="686">
        <f>SUMIF(FFO49:FFO61,"-",FFP49:FFP61)</f>
        <v>0</v>
      </c>
      <c r="FFM44" s="685">
        <f>COUNTIF(FFQ49:FFQ61,"-")</f>
        <v>0</v>
      </c>
      <c r="FFN44" s="686">
        <f>SUMIF(FFQ49:FFQ61,"-",FFR49:FFR61)</f>
        <v>0</v>
      </c>
      <c r="FFO44" s="685">
        <f>COUNTIF(FFS49:FFS61,"-")</f>
        <v>0</v>
      </c>
      <c r="FFP44" s="686">
        <f>SUMIF(FFS49:FFS61,"-",FFT49:FFT61)</f>
        <v>0</v>
      </c>
      <c r="FFQ44" s="685">
        <f>COUNTIF(FFU49:FFU61,"-")</f>
        <v>0</v>
      </c>
      <c r="FFR44" s="686">
        <f>SUMIF(FFU49:FFU61,"-",FFV49:FFV61)</f>
        <v>0</v>
      </c>
      <c r="FFS44" s="685">
        <f>COUNTIF(FFW49:FFW61,"-")</f>
        <v>0</v>
      </c>
      <c r="FFT44" s="686">
        <f>SUMIF(FFW49:FFW61,"-",FFX49:FFX61)</f>
        <v>0</v>
      </c>
      <c r="FFU44" s="685">
        <f>COUNTIF(FFY49:FFY61,"-")</f>
        <v>0</v>
      </c>
      <c r="FFV44" s="686">
        <f>SUMIF(FFY49:FFY61,"-",FFZ49:FFZ61)</f>
        <v>0</v>
      </c>
      <c r="FFW44" s="685">
        <f>COUNTIF(FGA49:FGA61,"-")</f>
        <v>0</v>
      </c>
      <c r="FFX44" s="686">
        <f>SUMIF(FGA49:FGA61,"-",FGB49:FGB61)</f>
        <v>0</v>
      </c>
      <c r="FFY44" s="685">
        <f>COUNTIF(FGC49:FGC61,"-")</f>
        <v>0</v>
      </c>
      <c r="FFZ44" s="686">
        <f>SUMIF(FGC49:FGC61,"-",FGD49:FGD61)</f>
        <v>0</v>
      </c>
      <c r="FGA44" s="685">
        <f>COUNTIF(FGE49:FGE61,"-")</f>
        <v>0</v>
      </c>
      <c r="FGB44" s="686">
        <f>SUMIF(FGE49:FGE61,"-",FGF49:FGF61)</f>
        <v>0</v>
      </c>
      <c r="FGC44" s="685">
        <f>COUNTIF(FGG49:FGG61,"-")</f>
        <v>0</v>
      </c>
      <c r="FGD44" s="686">
        <f>SUMIF(FGG49:FGG61,"-",FGH49:FGH61)</f>
        <v>0</v>
      </c>
      <c r="FGE44" s="685">
        <f>COUNTIF(FGI49:FGI61,"-")</f>
        <v>0</v>
      </c>
      <c r="FGF44" s="686">
        <f>SUMIF(FGI49:FGI61,"-",FGJ49:FGJ61)</f>
        <v>0</v>
      </c>
      <c r="FGG44" s="685">
        <f>COUNTIF(FGK49:FGK61,"-")</f>
        <v>0</v>
      </c>
      <c r="FGH44" s="686">
        <f>SUMIF(FGK49:FGK61,"-",FGL49:FGL61)</f>
        <v>0</v>
      </c>
      <c r="FGI44" s="685">
        <f>COUNTIF(FGM49:FGM61,"-")</f>
        <v>0</v>
      </c>
      <c r="FGJ44" s="686">
        <f>SUMIF(FGM49:FGM61,"-",FGN49:FGN61)</f>
        <v>0</v>
      </c>
      <c r="FGK44" s="685">
        <f>COUNTIF(FGO49:FGO61,"-")</f>
        <v>0</v>
      </c>
      <c r="FGL44" s="686">
        <f>SUMIF(FGO49:FGO61,"-",FGP49:FGP61)</f>
        <v>0</v>
      </c>
      <c r="FGM44" s="685">
        <f>COUNTIF(FGQ49:FGQ61,"-")</f>
        <v>0</v>
      </c>
      <c r="FGN44" s="686">
        <f>SUMIF(FGQ49:FGQ61,"-",FGR49:FGR61)</f>
        <v>0</v>
      </c>
      <c r="FGO44" s="685">
        <f>COUNTIF(FGS49:FGS61,"-")</f>
        <v>0</v>
      </c>
      <c r="FGP44" s="686">
        <f>SUMIF(FGS49:FGS61,"-",FGT49:FGT61)</f>
        <v>0</v>
      </c>
      <c r="FGQ44" s="685">
        <f>COUNTIF(FGU49:FGU61,"-")</f>
        <v>0</v>
      </c>
      <c r="FGR44" s="686">
        <f>SUMIF(FGU49:FGU61,"-",FGV49:FGV61)</f>
        <v>0</v>
      </c>
      <c r="FGS44" s="685">
        <f>COUNTIF(FGW49:FGW61,"-")</f>
        <v>0</v>
      </c>
      <c r="FGT44" s="686">
        <f>SUMIF(FGW49:FGW61,"-",FGX49:FGX61)</f>
        <v>0</v>
      </c>
      <c r="FGU44" s="685">
        <f>COUNTIF(FGY49:FGY61,"-")</f>
        <v>0</v>
      </c>
      <c r="FGV44" s="686">
        <f>SUMIF(FGY49:FGY61,"-",FGZ49:FGZ61)</f>
        <v>0</v>
      </c>
      <c r="FGW44" s="685">
        <f>COUNTIF(FHA49:FHA61,"-")</f>
        <v>0</v>
      </c>
      <c r="FGX44" s="686">
        <f>SUMIF(FHA49:FHA61,"-",FHB49:FHB61)</f>
        <v>0</v>
      </c>
      <c r="FGY44" s="685">
        <f>COUNTIF(FHC49:FHC61,"-")</f>
        <v>0</v>
      </c>
      <c r="FGZ44" s="686">
        <f>SUMIF(FHC49:FHC61,"-",FHD49:FHD61)</f>
        <v>0</v>
      </c>
      <c r="FHA44" s="685">
        <f>COUNTIF(FHE49:FHE61,"-")</f>
        <v>0</v>
      </c>
      <c r="FHB44" s="686">
        <f>SUMIF(FHE49:FHE61,"-",FHF49:FHF61)</f>
        <v>0</v>
      </c>
      <c r="FHC44" s="685">
        <f>COUNTIF(FHG49:FHG61,"-")</f>
        <v>0</v>
      </c>
      <c r="FHD44" s="686">
        <f>SUMIF(FHG49:FHG61,"-",FHH49:FHH61)</f>
        <v>0</v>
      </c>
      <c r="FHE44" s="685">
        <f>COUNTIF(FHI49:FHI61,"-")</f>
        <v>0</v>
      </c>
      <c r="FHF44" s="686">
        <f>SUMIF(FHI49:FHI61,"-",FHJ49:FHJ61)</f>
        <v>0</v>
      </c>
      <c r="FHG44" s="685">
        <f>COUNTIF(FHK49:FHK61,"-")</f>
        <v>0</v>
      </c>
      <c r="FHH44" s="686">
        <f>SUMIF(FHK49:FHK61,"-",FHL49:FHL61)</f>
        <v>0</v>
      </c>
      <c r="FHI44" s="685">
        <f>COUNTIF(FHM49:FHM61,"-")</f>
        <v>0</v>
      </c>
      <c r="FHJ44" s="686">
        <f>SUMIF(FHM49:FHM61,"-",FHN49:FHN61)</f>
        <v>0</v>
      </c>
      <c r="FHK44" s="685">
        <f>COUNTIF(FHO49:FHO61,"-")</f>
        <v>0</v>
      </c>
      <c r="FHL44" s="686">
        <f>SUMIF(FHO49:FHO61,"-",FHP49:FHP61)</f>
        <v>0</v>
      </c>
      <c r="FHM44" s="685">
        <f>COUNTIF(FHQ49:FHQ61,"-")</f>
        <v>0</v>
      </c>
      <c r="FHN44" s="686">
        <f>SUMIF(FHQ49:FHQ61,"-",FHR49:FHR61)</f>
        <v>0</v>
      </c>
      <c r="FHO44" s="685">
        <f>COUNTIF(FHS49:FHS61,"-")</f>
        <v>0</v>
      </c>
      <c r="FHP44" s="686">
        <f>SUMIF(FHS49:FHS61,"-",FHT49:FHT61)</f>
        <v>0</v>
      </c>
      <c r="FHQ44" s="685">
        <f>COUNTIF(FHU49:FHU61,"-")</f>
        <v>0</v>
      </c>
      <c r="FHR44" s="686">
        <f>SUMIF(FHU49:FHU61,"-",FHV49:FHV61)</f>
        <v>0</v>
      </c>
      <c r="FHS44" s="685">
        <f>COUNTIF(FHW49:FHW61,"-")</f>
        <v>0</v>
      </c>
      <c r="FHT44" s="686">
        <f>SUMIF(FHW49:FHW61,"-",FHX49:FHX61)</f>
        <v>0</v>
      </c>
      <c r="FHU44" s="685">
        <f>COUNTIF(FHY49:FHY61,"-")</f>
        <v>0</v>
      </c>
      <c r="FHV44" s="686">
        <f>SUMIF(FHY49:FHY61,"-",FHZ49:FHZ61)</f>
        <v>0</v>
      </c>
      <c r="FHW44" s="685">
        <f>COUNTIF(FIA49:FIA61,"-")</f>
        <v>0</v>
      </c>
      <c r="FHX44" s="686">
        <f>SUMIF(FIA49:FIA61,"-",FIB49:FIB61)</f>
        <v>0</v>
      </c>
      <c r="FHY44" s="685">
        <f>COUNTIF(FIC49:FIC61,"-")</f>
        <v>0</v>
      </c>
      <c r="FHZ44" s="686">
        <f>SUMIF(FIC49:FIC61,"-",FID49:FID61)</f>
        <v>0</v>
      </c>
      <c r="FIA44" s="685">
        <f>COUNTIF(FIE49:FIE61,"-")</f>
        <v>0</v>
      </c>
      <c r="FIB44" s="686">
        <f>SUMIF(FIE49:FIE61,"-",FIF49:FIF61)</f>
        <v>0</v>
      </c>
      <c r="FIC44" s="685">
        <f>COUNTIF(FIG49:FIG61,"-")</f>
        <v>0</v>
      </c>
      <c r="FID44" s="686">
        <f>SUMIF(FIG49:FIG61,"-",FIH49:FIH61)</f>
        <v>0</v>
      </c>
      <c r="FIE44" s="685">
        <f>COUNTIF(FII49:FII61,"-")</f>
        <v>0</v>
      </c>
      <c r="FIF44" s="686">
        <f>SUMIF(FII49:FII61,"-",FIJ49:FIJ61)</f>
        <v>0</v>
      </c>
      <c r="FIG44" s="685">
        <f>COUNTIF(FIK49:FIK61,"-")</f>
        <v>0</v>
      </c>
      <c r="FIH44" s="686">
        <f>SUMIF(FIK49:FIK61,"-",FIL49:FIL61)</f>
        <v>0</v>
      </c>
      <c r="FII44" s="685">
        <f>COUNTIF(FIM49:FIM61,"-")</f>
        <v>0</v>
      </c>
      <c r="FIJ44" s="686">
        <f>SUMIF(FIM49:FIM61,"-",FIN49:FIN61)</f>
        <v>0</v>
      </c>
      <c r="FIK44" s="685">
        <f>COUNTIF(FIO49:FIO61,"-")</f>
        <v>0</v>
      </c>
      <c r="FIL44" s="686">
        <f>SUMIF(FIO49:FIO61,"-",FIP49:FIP61)</f>
        <v>0</v>
      </c>
      <c r="FIM44" s="685">
        <f>COUNTIF(FIQ49:FIQ61,"-")</f>
        <v>0</v>
      </c>
      <c r="FIN44" s="686">
        <f>SUMIF(FIQ49:FIQ61,"-",FIR49:FIR61)</f>
        <v>0</v>
      </c>
      <c r="FIO44" s="685">
        <f>COUNTIF(FIS49:FIS61,"-")</f>
        <v>0</v>
      </c>
      <c r="FIP44" s="686">
        <f>SUMIF(FIS49:FIS61,"-",FIT49:FIT61)</f>
        <v>0</v>
      </c>
      <c r="FIQ44" s="685">
        <f>COUNTIF(FIU49:FIU61,"-")</f>
        <v>0</v>
      </c>
      <c r="FIR44" s="686">
        <f>SUMIF(FIU49:FIU61,"-",FIV49:FIV61)</f>
        <v>0</v>
      </c>
      <c r="FIS44" s="685">
        <f>COUNTIF(FIW49:FIW61,"-")</f>
        <v>0</v>
      </c>
      <c r="FIT44" s="686">
        <f>SUMIF(FIW49:FIW61,"-",FIX49:FIX61)</f>
        <v>0</v>
      </c>
      <c r="FIU44" s="685">
        <f>COUNTIF(FIY49:FIY61,"-")</f>
        <v>0</v>
      </c>
      <c r="FIV44" s="686">
        <f>SUMIF(FIY49:FIY61,"-",FIZ49:FIZ61)</f>
        <v>0</v>
      </c>
      <c r="FIW44" s="685">
        <f>COUNTIF(FJA49:FJA61,"-")</f>
        <v>0</v>
      </c>
      <c r="FIX44" s="686">
        <f>SUMIF(FJA49:FJA61,"-",FJB49:FJB61)</f>
        <v>0</v>
      </c>
      <c r="FIY44" s="685">
        <f>COUNTIF(FJC49:FJC61,"-")</f>
        <v>0</v>
      </c>
      <c r="FIZ44" s="686">
        <f>SUMIF(FJC49:FJC61,"-",FJD49:FJD61)</f>
        <v>0</v>
      </c>
      <c r="FJA44" s="685">
        <f>COUNTIF(FJE49:FJE61,"-")</f>
        <v>0</v>
      </c>
      <c r="FJB44" s="686">
        <f>SUMIF(FJE49:FJE61,"-",FJF49:FJF61)</f>
        <v>0</v>
      </c>
      <c r="FJC44" s="685">
        <f>COUNTIF(FJG49:FJG61,"-")</f>
        <v>0</v>
      </c>
      <c r="FJD44" s="686">
        <f>SUMIF(FJG49:FJG61,"-",FJH49:FJH61)</f>
        <v>0</v>
      </c>
      <c r="FJE44" s="685">
        <f>COUNTIF(FJI49:FJI61,"-")</f>
        <v>0</v>
      </c>
      <c r="FJF44" s="686">
        <f>SUMIF(FJI49:FJI61,"-",FJJ49:FJJ61)</f>
        <v>0</v>
      </c>
      <c r="FJG44" s="685">
        <f>COUNTIF(FJK49:FJK61,"-")</f>
        <v>0</v>
      </c>
      <c r="FJH44" s="686">
        <f>SUMIF(FJK49:FJK61,"-",FJL49:FJL61)</f>
        <v>0</v>
      </c>
      <c r="FJI44" s="685">
        <f>COUNTIF(FJM49:FJM61,"-")</f>
        <v>0</v>
      </c>
      <c r="FJJ44" s="686">
        <f>SUMIF(FJM49:FJM61,"-",FJN49:FJN61)</f>
        <v>0</v>
      </c>
      <c r="FJK44" s="685">
        <f>COUNTIF(FJO49:FJO61,"-")</f>
        <v>0</v>
      </c>
      <c r="FJL44" s="686">
        <f>SUMIF(FJO49:FJO61,"-",FJP49:FJP61)</f>
        <v>0</v>
      </c>
      <c r="FJM44" s="685">
        <f>COUNTIF(FJQ49:FJQ61,"-")</f>
        <v>0</v>
      </c>
      <c r="FJN44" s="686">
        <f>SUMIF(FJQ49:FJQ61,"-",FJR49:FJR61)</f>
        <v>0</v>
      </c>
      <c r="FJO44" s="685">
        <f>COUNTIF(FJS49:FJS61,"-")</f>
        <v>0</v>
      </c>
      <c r="FJP44" s="686">
        <f>SUMIF(FJS49:FJS61,"-",FJT49:FJT61)</f>
        <v>0</v>
      </c>
      <c r="FJQ44" s="685">
        <f>COUNTIF(FJU49:FJU61,"-")</f>
        <v>0</v>
      </c>
      <c r="FJR44" s="686">
        <f>SUMIF(FJU49:FJU61,"-",FJV49:FJV61)</f>
        <v>0</v>
      </c>
      <c r="FJS44" s="685">
        <f>COUNTIF(FJW49:FJW61,"-")</f>
        <v>0</v>
      </c>
      <c r="FJT44" s="686">
        <f>SUMIF(FJW49:FJW61,"-",FJX49:FJX61)</f>
        <v>0</v>
      </c>
      <c r="FJU44" s="685">
        <f>COUNTIF(FJY49:FJY61,"-")</f>
        <v>0</v>
      </c>
      <c r="FJV44" s="686">
        <f>SUMIF(FJY49:FJY61,"-",FJZ49:FJZ61)</f>
        <v>0</v>
      </c>
      <c r="FJW44" s="685">
        <f>COUNTIF(FKA49:FKA61,"-")</f>
        <v>0</v>
      </c>
      <c r="FJX44" s="686">
        <f>SUMIF(FKA49:FKA61,"-",FKB49:FKB61)</f>
        <v>0</v>
      </c>
      <c r="FJY44" s="685">
        <f>COUNTIF(FKC49:FKC61,"-")</f>
        <v>0</v>
      </c>
      <c r="FJZ44" s="686">
        <f>SUMIF(FKC49:FKC61,"-",FKD49:FKD61)</f>
        <v>0</v>
      </c>
      <c r="FKA44" s="685">
        <f>COUNTIF(FKE49:FKE61,"-")</f>
        <v>0</v>
      </c>
      <c r="FKB44" s="686">
        <f>SUMIF(FKE49:FKE61,"-",FKF49:FKF61)</f>
        <v>0</v>
      </c>
      <c r="FKC44" s="685">
        <f>COUNTIF(FKG49:FKG61,"-")</f>
        <v>0</v>
      </c>
      <c r="FKD44" s="686">
        <f>SUMIF(FKG49:FKG61,"-",FKH49:FKH61)</f>
        <v>0</v>
      </c>
      <c r="FKE44" s="685">
        <f>COUNTIF(FKI49:FKI61,"-")</f>
        <v>0</v>
      </c>
      <c r="FKF44" s="686">
        <f>SUMIF(FKI49:FKI61,"-",FKJ49:FKJ61)</f>
        <v>0</v>
      </c>
      <c r="FKG44" s="685">
        <f>COUNTIF(FKK49:FKK61,"-")</f>
        <v>0</v>
      </c>
      <c r="FKH44" s="686">
        <f>SUMIF(FKK49:FKK61,"-",FKL49:FKL61)</f>
        <v>0</v>
      </c>
      <c r="FKI44" s="685">
        <f>COUNTIF(FKM49:FKM61,"-")</f>
        <v>0</v>
      </c>
      <c r="FKJ44" s="686">
        <f>SUMIF(FKM49:FKM61,"-",FKN49:FKN61)</f>
        <v>0</v>
      </c>
      <c r="FKK44" s="685">
        <f>COUNTIF(FKO49:FKO61,"-")</f>
        <v>0</v>
      </c>
      <c r="FKL44" s="686">
        <f>SUMIF(FKO49:FKO61,"-",FKP49:FKP61)</f>
        <v>0</v>
      </c>
      <c r="FKM44" s="685">
        <f>COUNTIF(FKQ49:FKQ61,"-")</f>
        <v>0</v>
      </c>
      <c r="FKN44" s="686">
        <f>SUMIF(FKQ49:FKQ61,"-",FKR49:FKR61)</f>
        <v>0</v>
      </c>
      <c r="FKO44" s="685">
        <f>COUNTIF(FKS49:FKS61,"-")</f>
        <v>0</v>
      </c>
      <c r="FKP44" s="686">
        <f>SUMIF(FKS49:FKS61,"-",FKT49:FKT61)</f>
        <v>0</v>
      </c>
      <c r="FKQ44" s="685">
        <f>COUNTIF(FKU49:FKU61,"-")</f>
        <v>0</v>
      </c>
      <c r="FKR44" s="686">
        <f>SUMIF(FKU49:FKU61,"-",FKV49:FKV61)</f>
        <v>0</v>
      </c>
      <c r="FKS44" s="685">
        <f>COUNTIF(FKW49:FKW61,"-")</f>
        <v>0</v>
      </c>
      <c r="FKT44" s="686">
        <f>SUMIF(FKW49:FKW61,"-",FKX49:FKX61)</f>
        <v>0</v>
      </c>
      <c r="FKU44" s="685">
        <f>COUNTIF(FKY49:FKY61,"-")</f>
        <v>0</v>
      </c>
      <c r="FKV44" s="686">
        <f>SUMIF(FKY49:FKY61,"-",FKZ49:FKZ61)</f>
        <v>0</v>
      </c>
      <c r="FKW44" s="685">
        <f>COUNTIF(FLA49:FLA61,"-")</f>
        <v>0</v>
      </c>
      <c r="FKX44" s="686">
        <f>SUMIF(FLA49:FLA61,"-",FLB49:FLB61)</f>
        <v>0</v>
      </c>
      <c r="FKY44" s="685">
        <f>COUNTIF(FLC49:FLC61,"-")</f>
        <v>0</v>
      </c>
      <c r="FKZ44" s="686">
        <f>SUMIF(FLC49:FLC61,"-",FLD49:FLD61)</f>
        <v>0</v>
      </c>
      <c r="FLA44" s="685">
        <f>COUNTIF(FLE49:FLE61,"-")</f>
        <v>0</v>
      </c>
      <c r="FLB44" s="686">
        <f>SUMIF(FLE49:FLE61,"-",FLF49:FLF61)</f>
        <v>0</v>
      </c>
      <c r="FLC44" s="685">
        <f>COUNTIF(FLG49:FLG61,"-")</f>
        <v>0</v>
      </c>
      <c r="FLD44" s="686">
        <f>SUMIF(FLG49:FLG61,"-",FLH49:FLH61)</f>
        <v>0</v>
      </c>
      <c r="FLE44" s="685">
        <f>COUNTIF(FLI49:FLI61,"-")</f>
        <v>0</v>
      </c>
      <c r="FLF44" s="686">
        <f>SUMIF(FLI49:FLI61,"-",FLJ49:FLJ61)</f>
        <v>0</v>
      </c>
      <c r="FLG44" s="685">
        <f>COUNTIF(FLK49:FLK61,"-")</f>
        <v>0</v>
      </c>
      <c r="FLH44" s="686">
        <f>SUMIF(FLK49:FLK61,"-",FLL49:FLL61)</f>
        <v>0</v>
      </c>
      <c r="FLI44" s="685">
        <f>COUNTIF(FLM49:FLM61,"-")</f>
        <v>0</v>
      </c>
      <c r="FLJ44" s="686">
        <f>SUMIF(FLM49:FLM61,"-",FLN49:FLN61)</f>
        <v>0</v>
      </c>
      <c r="FLK44" s="685">
        <f>COUNTIF(FLO49:FLO61,"-")</f>
        <v>0</v>
      </c>
      <c r="FLL44" s="686">
        <f>SUMIF(FLO49:FLO61,"-",FLP49:FLP61)</f>
        <v>0</v>
      </c>
      <c r="FLM44" s="685">
        <f>COUNTIF(FLQ49:FLQ61,"-")</f>
        <v>0</v>
      </c>
      <c r="FLN44" s="686">
        <f>SUMIF(FLQ49:FLQ61,"-",FLR49:FLR61)</f>
        <v>0</v>
      </c>
      <c r="FLO44" s="685">
        <f>COUNTIF(FLS49:FLS61,"-")</f>
        <v>0</v>
      </c>
      <c r="FLP44" s="686">
        <f>SUMIF(FLS49:FLS61,"-",FLT49:FLT61)</f>
        <v>0</v>
      </c>
      <c r="FLQ44" s="685">
        <f>COUNTIF(FLU49:FLU61,"-")</f>
        <v>0</v>
      </c>
      <c r="FLR44" s="686">
        <f>SUMIF(FLU49:FLU61,"-",FLV49:FLV61)</f>
        <v>0</v>
      </c>
      <c r="FLS44" s="685">
        <f>COUNTIF(FLW49:FLW61,"-")</f>
        <v>0</v>
      </c>
      <c r="FLT44" s="686">
        <f>SUMIF(FLW49:FLW61,"-",FLX49:FLX61)</f>
        <v>0</v>
      </c>
      <c r="FLU44" s="685">
        <f>COUNTIF(FLY49:FLY61,"-")</f>
        <v>0</v>
      </c>
      <c r="FLV44" s="686">
        <f>SUMIF(FLY49:FLY61,"-",FLZ49:FLZ61)</f>
        <v>0</v>
      </c>
      <c r="FLW44" s="685">
        <f>COUNTIF(FMA49:FMA61,"-")</f>
        <v>0</v>
      </c>
      <c r="FLX44" s="686">
        <f>SUMIF(FMA49:FMA61,"-",FMB49:FMB61)</f>
        <v>0</v>
      </c>
      <c r="FLY44" s="685">
        <f>COUNTIF(FMC49:FMC61,"-")</f>
        <v>0</v>
      </c>
      <c r="FLZ44" s="686">
        <f>SUMIF(FMC49:FMC61,"-",FMD49:FMD61)</f>
        <v>0</v>
      </c>
      <c r="FMA44" s="685">
        <f>COUNTIF(FME49:FME61,"-")</f>
        <v>0</v>
      </c>
      <c r="FMB44" s="686">
        <f>SUMIF(FME49:FME61,"-",FMF49:FMF61)</f>
        <v>0</v>
      </c>
      <c r="FMC44" s="685">
        <f>COUNTIF(FMG49:FMG61,"-")</f>
        <v>0</v>
      </c>
      <c r="FMD44" s="686">
        <f>SUMIF(FMG49:FMG61,"-",FMH49:FMH61)</f>
        <v>0</v>
      </c>
      <c r="FME44" s="685">
        <f>COUNTIF(FMI49:FMI61,"-")</f>
        <v>0</v>
      </c>
      <c r="FMF44" s="686">
        <f>SUMIF(FMI49:FMI61,"-",FMJ49:FMJ61)</f>
        <v>0</v>
      </c>
      <c r="FMG44" s="685">
        <f>COUNTIF(FMK49:FMK61,"-")</f>
        <v>0</v>
      </c>
      <c r="FMH44" s="686">
        <f>SUMIF(FMK49:FMK61,"-",FML49:FML61)</f>
        <v>0</v>
      </c>
      <c r="FMI44" s="685">
        <f>COUNTIF(FMM49:FMM61,"-")</f>
        <v>0</v>
      </c>
      <c r="FMJ44" s="686">
        <f>SUMIF(FMM49:FMM61,"-",FMN49:FMN61)</f>
        <v>0</v>
      </c>
      <c r="FMK44" s="685">
        <f>COUNTIF(FMO49:FMO61,"-")</f>
        <v>0</v>
      </c>
      <c r="FML44" s="686">
        <f>SUMIF(FMO49:FMO61,"-",FMP49:FMP61)</f>
        <v>0</v>
      </c>
      <c r="FMM44" s="685">
        <f>COUNTIF(FMQ49:FMQ61,"-")</f>
        <v>0</v>
      </c>
      <c r="FMN44" s="686">
        <f>SUMIF(FMQ49:FMQ61,"-",FMR49:FMR61)</f>
        <v>0</v>
      </c>
      <c r="FMO44" s="685">
        <f>COUNTIF(FMS49:FMS61,"-")</f>
        <v>0</v>
      </c>
      <c r="FMP44" s="686">
        <f>SUMIF(FMS49:FMS61,"-",FMT49:FMT61)</f>
        <v>0</v>
      </c>
      <c r="FMQ44" s="685">
        <f>COUNTIF(FMU49:FMU61,"-")</f>
        <v>0</v>
      </c>
      <c r="FMR44" s="686">
        <f>SUMIF(FMU49:FMU61,"-",FMV49:FMV61)</f>
        <v>0</v>
      </c>
      <c r="FMS44" s="685">
        <f>COUNTIF(FMW49:FMW61,"-")</f>
        <v>0</v>
      </c>
      <c r="FMT44" s="686">
        <f>SUMIF(FMW49:FMW61,"-",FMX49:FMX61)</f>
        <v>0</v>
      </c>
      <c r="FMU44" s="685">
        <f>COUNTIF(FMY49:FMY61,"-")</f>
        <v>0</v>
      </c>
      <c r="FMV44" s="686">
        <f>SUMIF(FMY49:FMY61,"-",FMZ49:FMZ61)</f>
        <v>0</v>
      </c>
      <c r="FMW44" s="685">
        <f>COUNTIF(FNA49:FNA61,"-")</f>
        <v>0</v>
      </c>
      <c r="FMX44" s="686">
        <f>SUMIF(FNA49:FNA61,"-",FNB49:FNB61)</f>
        <v>0</v>
      </c>
      <c r="FMY44" s="685">
        <f>COUNTIF(FNC49:FNC61,"-")</f>
        <v>0</v>
      </c>
      <c r="FMZ44" s="686">
        <f>SUMIF(FNC49:FNC61,"-",FND49:FND61)</f>
        <v>0</v>
      </c>
      <c r="FNA44" s="685">
        <f>COUNTIF(FNE49:FNE61,"-")</f>
        <v>0</v>
      </c>
      <c r="FNB44" s="686">
        <f>SUMIF(FNE49:FNE61,"-",FNF49:FNF61)</f>
        <v>0</v>
      </c>
      <c r="FNC44" s="685">
        <f>COUNTIF(FNG49:FNG61,"-")</f>
        <v>0</v>
      </c>
      <c r="FND44" s="686">
        <f>SUMIF(FNG49:FNG61,"-",FNH49:FNH61)</f>
        <v>0</v>
      </c>
      <c r="FNE44" s="685">
        <f>COUNTIF(FNI49:FNI61,"-")</f>
        <v>0</v>
      </c>
      <c r="FNF44" s="686">
        <f>SUMIF(FNI49:FNI61,"-",FNJ49:FNJ61)</f>
        <v>0</v>
      </c>
      <c r="FNG44" s="685">
        <f>COUNTIF(FNK49:FNK61,"-")</f>
        <v>0</v>
      </c>
      <c r="FNH44" s="686">
        <f>SUMIF(FNK49:FNK61,"-",FNL49:FNL61)</f>
        <v>0</v>
      </c>
      <c r="FNI44" s="685">
        <f>COUNTIF(FNM49:FNM61,"-")</f>
        <v>0</v>
      </c>
      <c r="FNJ44" s="686">
        <f>SUMIF(FNM49:FNM61,"-",FNN49:FNN61)</f>
        <v>0</v>
      </c>
      <c r="FNK44" s="685">
        <f>COUNTIF(FNO49:FNO61,"-")</f>
        <v>0</v>
      </c>
      <c r="FNL44" s="686">
        <f>SUMIF(FNO49:FNO61,"-",FNP49:FNP61)</f>
        <v>0</v>
      </c>
      <c r="FNM44" s="685">
        <f>COUNTIF(FNQ49:FNQ61,"-")</f>
        <v>0</v>
      </c>
      <c r="FNN44" s="686">
        <f>SUMIF(FNQ49:FNQ61,"-",FNR49:FNR61)</f>
        <v>0</v>
      </c>
      <c r="FNO44" s="685">
        <f>COUNTIF(FNS49:FNS61,"-")</f>
        <v>0</v>
      </c>
      <c r="FNP44" s="686">
        <f>SUMIF(FNS49:FNS61,"-",FNT49:FNT61)</f>
        <v>0</v>
      </c>
      <c r="FNQ44" s="685">
        <f>COUNTIF(FNU49:FNU61,"-")</f>
        <v>0</v>
      </c>
      <c r="FNR44" s="686">
        <f>SUMIF(FNU49:FNU61,"-",FNV49:FNV61)</f>
        <v>0</v>
      </c>
      <c r="FNS44" s="685">
        <f>COUNTIF(FNW49:FNW61,"-")</f>
        <v>0</v>
      </c>
      <c r="FNT44" s="686">
        <f>SUMIF(FNW49:FNW61,"-",FNX49:FNX61)</f>
        <v>0</v>
      </c>
      <c r="FNU44" s="685">
        <f>COUNTIF(FNY49:FNY61,"-")</f>
        <v>0</v>
      </c>
      <c r="FNV44" s="686">
        <f>SUMIF(FNY49:FNY61,"-",FNZ49:FNZ61)</f>
        <v>0</v>
      </c>
      <c r="FNW44" s="685">
        <f>COUNTIF(FOA49:FOA61,"-")</f>
        <v>0</v>
      </c>
      <c r="FNX44" s="686">
        <f>SUMIF(FOA49:FOA61,"-",FOB49:FOB61)</f>
        <v>0</v>
      </c>
      <c r="FNY44" s="685">
        <f>COUNTIF(FOC49:FOC61,"-")</f>
        <v>0</v>
      </c>
      <c r="FNZ44" s="686">
        <f>SUMIF(FOC49:FOC61,"-",FOD49:FOD61)</f>
        <v>0</v>
      </c>
      <c r="FOA44" s="685">
        <f>COUNTIF(FOE49:FOE61,"-")</f>
        <v>0</v>
      </c>
      <c r="FOB44" s="686">
        <f>SUMIF(FOE49:FOE61,"-",FOF49:FOF61)</f>
        <v>0</v>
      </c>
      <c r="FOC44" s="685">
        <f>COUNTIF(FOG49:FOG61,"-")</f>
        <v>0</v>
      </c>
      <c r="FOD44" s="686">
        <f>SUMIF(FOG49:FOG61,"-",FOH49:FOH61)</f>
        <v>0</v>
      </c>
      <c r="FOE44" s="685">
        <f>COUNTIF(FOI49:FOI61,"-")</f>
        <v>0</v>
      </c>
      <c r="FOF44" s="686">
        <f>SUMIF(FOI49:FOI61,"-",FOJ49:FOJ61)</f>
        <v>0</v>
      </c>
      <c r="FOG44" s="685">
        <f>COUNTIF(FOK49:FOK61,"-")</f>
        <v>0</v>
      </c>
      <c r="FOH44" s="686">
        <f>SUMIF(FOK49:FOK61,"-",FOL49:FOL61)</f>
        <v>0</v>
      </c>
      <c r="FOI44" s="685">
        <f>COUNTIF(FOM49:FOM61,"-")</f>
        <v>0</v>
      </c>
      <c r="FOJ44" s="686">
        <f>SUMIF(FOM49:FOM61,"-",FON49:FON61)</f>
        <v>0</v>
      </c>
      <c r="FOK44" s="685">
        <f>COUNTIF(FOO49:FOO61,"-")</f>
        <v>0</v>
      </c>
      <c r="FOL44" s="686">
        <f>SUMIF(FOO49:FOO61,"-",FOP49:FOP61)</f>
        <v>0</v>
      </c>
      <c r="FOM44" s="685">
        <f>COUNTIF(FOQ49:FOQ61,"-")</f>
        <v>0</v>
      </c>
      <c r="FON44" s="686">
        <f>SUMIF(FOQ49:FOQ61,"-",FOR49:FOR61)</f>
        <v>0</v>
      </c>
      <c r="FOO44" s="685">
        <f>COUNTIF(FOS49:FOS61,"-")</f>
        <v>0</v>
      </c>
      <c r="FOP44" s="686">
        <f>SUMIF(FOS49:FOS61,"-",FOT49:FOT61)</f>
        <v>0</v>
      </c>
      <c r="FOQ44" s="685">
        <f>COUNTIF(FOU49:FOU61,"-")</f>
        <v>0</v>
      </c>
      <c r="FOR44" s="686">
        <f>SUMIF(FOU49:FOU61,"-",FOV49:FOV61)</f>
        <v>0</v>
      </c>
      <c r="FOS44" s="685">
        <f>COUNTIF(FOW49:FOW61,"-")</f>
        <v>0</v>
      </c>
      <c r="FOT44" s="686">
        <f>SUMIF(FOW49:FOW61,"-",FOX49:FOX61)</f>
        <v>0</v>
      </c>
      <c r="FOU44" s="685">
        <f>COUNTIF(FOY49:FOY61,"-")</f>
        <v>0</v>
      </c>
      <c r="FOV44" s="686">
        <f>SUMIF(FOY49:FOY61,"-",FOZ49:FOZ61)</f>
        <v>0</v>
      </c>
      <c r="FOW44" s="685">
        <f>COUNTIF(FPA49:FPA61,"-")</f>
        <v>0</v>
      </c>
      <c r="FOX44" s="686">
        <f>SUMIF(FPA49:FPA61,"-",FPB49:FPB61)</f>
        <v>0</v>
      </c>
      <c r="FOY44" s="685">
        <f>COUNTIF(FPC49:FPC61,"-")</f>
        <v>0</v>
      </c>
      <c r="FOZ44" s="686">
        <f>SUMIF(FPC49:FPC61,"-",FPD49:FPD61)</f>
        <v>0</v>
      </c>
      <c r="FPA44" s="685">
        <f>COUNTIF(FPE49:FPE61,"-")</f>
        <v>0</v>
      </c>
      <c r="FPB44" s="686">
        <f>SUMIF(FPE49:FPE61,"-",FPF49:FPF61)</f>
        <v>0</v>
      </c>
      <c r="FPC44" s="685">
        <f>COUNTIF(FPG49:FPG61,"-")</f>
        <v>0</v>
      </c>
      <c r="FPD44" s="686">
        <f>SUMIF(FPG49:FPG61,"-",FPH49:FPH61)</f>
        <v>0</v>
      </c>
      <c r="FPE44" s="685">
        <f>COUNTIF(FPI49:FPI61,"-")</f>
        <v>0</v>
      </c>
      <c r="FPF44" s="686">
        <f>SUMIF(FPI49:FPI61,"-",FPJ49:FPJ61)</f>
        <v>0</v>
      </c>
      <c r="FPG44" s="685">
        <f>COUNTIF(FPK49:FPK61,"-")</f>
        <v>0</v>
      </c>
      <c r="FPH44" s="686">
        <f>SUMIF(FPK49:FPK61,"-",FPL49:FPL61)</f>
        <v>0</v>
      </c>
      <c r="FPI44" s="685">
        <f>COUNTIF(FPM49:FPM61,"-")</f>
        <v>0</v>
      </c>
      <c r="FPJ44" s="686">
        <f>SUMIF(FPM49:FPM61,"-",FPN49:FPN61)</f>
        <v>0</v>
      </c>
      <c r="FPK44" s="685">
        <f>COUNTIF(FPO49:FPO61,"-")</f>
        <v>0</v>
      </c>
      <c r="FPL44" s="686">
        <f>SUMIF(FPO49:FPO61,"-",FPP49:FPP61)</f>
        <v>0</v>
      </c>
      <c r="FPM44" s="685">
        <f>COUNTIF(FPQ49:FPQ61,"-")</f>
        <v>0</v>
      </c>
      <c r="FPN44" s="686">
        <f>SUMIF(FPQ49:FPQ61,"-",FPR49:FPR61)</f>
        <v>0</v>
      </c>
      <c r="FPO44" s="685">
        <f>COUNTIF(FPS49:FPS61,"-")</f>
        <v>0</v>
      </c>
      <c r="FPP44" s="686">
        <f>SUMIF(FPS49:FPS61,"-",FPT49:FPT61)</f>
        <v>0</v>
      </c>
      <c r="FPQ44" s="685">
        <f>COUNTIF(FPU49:FPU61,"-")</f>
        <v>0</v>
      </c>
      <c r="FPR44" s="686">
        <f>SUMIF(FPU49:FPU61,"-",FPV49:FPV61)</f>
        <v>0</v>
      </c>
      <c r="FPS44" s="685">
        <f>COUNTIF(FPW49:FPW61,"-")</f>
        <v>0</v>
      </c>
      <c r="FPT44" s="686">
        <f>SUMIF(FPW49:FPW61,"-",FPX49:FPX61)</f>
        <v>0</v>
      </c>
      <c r="FPU44" s="685">
        <f>COUNTIF(FPY49:FPY61,"-")</f>
        <v>0</v>
      </c>
      <c r="FPV44" s="686">
        <f>SUMIF(FPY49:FPY61,"-",FPZ49:FPZ61)</f>
        <v>0</v>
      </c>
      <c r="FPW44" s="685">
        <f>COUNTIF(FQA49:FQA61,"-")</f>
        <v>0</v>
      </c>
      <c r="FPX44" s="686">
        <f>SUMIF(FQA49:FQA61,"-",FQB49:FQB61)</f>
        <v>0</v>
      </c>
      <c r="FPY44" s="685">
        <f>COUNTIF(FQC49:FQC61,"-")</f>
        <v>0</v>
      </c>
      <c r="FPZ44" s="686">
        <f>SUMIF(FQC49:FQC61,"-",FQD49:FQD61)</f>
        <v>0</v>
      </c>
      <c r="FQA44" s="685">
        <f>COUNTIF(FQE49:FQE61,"-")</f>
        <v>0</v>
      </c>
      <c r="FQB44" s="686">
        <f>SUMIF(FQE49:FQE61,"-",FQF49:FQF61)</f>
        <v>0</v>
      </c>
      <c r="FQC44" s="685">
        <f>COUNTIF(FQG49:FQG61,"-")</f>
        <v>0</v>
      </c>
      <c r="FQD44" s="686">
        <f>SUMIF(FQG49:FQG61,"-",FQH49:FQH61)</f>
        <v>0</v>
      </c>
      <c r="FQE44" s="685">
        <f>COUNTIF(FQI49:FQI61,"-")</f>
        <v>0</v>
      </c>
      <c r="FQF44" s="686">
        <f>SUMIF(FQI49:FQI61,"-",FQJ49:FQJ61)</f>
        <v>0</v>
      </c>
      <c r="FQG44" s="685">
        <f>COUNTIF(FQK49:FQK61,"-")</f>
        <v>0</v>
      </c>
      <c r="FQH44" s="686">
        <f>SUMIF(FQK49:FQK61,"-",FQL49:FQL61)</f>
        <v>0</v>
      </c>
      <c r="FQI44" s="685">
        <f>COUNTIF(FQM49:FQM61,"-")</f>
        <v>0</v>
      </c>
      <c r="FQJ44" s="686">
        <f>SUMIF(FQM49:FQM61,"-",FQN49:FQN61)</f>
        <v>0</v>
      </c>
      <c r="FQK44" s="685">
        <f>COUNTIF(FQO49:FQO61,"-")</f>
        <v>0</v>
      </c>
      <c r="FQL44" s="686">
        <f>SUMIF(FQO49:FQO61,"-",FQP49:FQP61)</f>
        <v>0</v>
      </c>
      <c r="FQM44" s="685">
        <f>COUNTIF(FQQ49:FQQ61,"-")</f>
        <v>0</v>
      </c>
      <c r="FQN44" s="686">
        <f>SUMIF(FQQ49:FQQ61,"-",FQR49:FQR61)</f>
        <v>0</v>
      </c>
      <c r="FQO44" s="685">
        <f>COUNTIF(FQS49:FQS61,"-")</f>
        <v>0</v>
      </c>
      <c r="FQP44" s="686">
        <f>SUMIF(FQS49:FQS61,"-",FQT49:FQT61)</f>
        <v>0</v>
      </c>
      <c r="FQQ44" s="685">
        <f>COUNTIF(FQU49:FQU61,"-")</f>
        <v>0</v>
      </c>
      <c r="FQR44" s="686">
        <f>SUMIF(FQU49:FQU61,"-",FQV49:FQV61)</f>
        <v>0</v>
      </c>
      <c r="FQS44" s="685">
        <f>COUNTIF(FQW49:FQW61,"-")</f>
        <v>0</v>
      </c>
      <c r="FQT44" s="686">
        <f>SUMIF(FQW49:FQW61,"-",FQX49:FQX61)</f>
        <v>0</v>
      </c>
      <c r="FQU44" s="685">
        <f>COUNTIF(FQY49:FQY61,"-")</f>
        <v>0</v>
      </c>
      <c r="FQV44" s="686">
        <f>SUMIF(FQY49:FQY61,"-",FQZ49:FQZ61)</f>
        <v>0</v>
      </c>
      <c r="FQW44" s="685">
        <f>COUNTIF(FRA49:FRA61,"-")</f>
        <v>0</v>
      </c>
      <c r="FQX44" s="686">
        <f>SUMIF(FRA49:FRA61,"-",FRB49:FRB61)</f>
        <v>0</v>
      </c>
      <c r="FQY44" s="685">
        <f>COUNTIF(FRC49:FRC61,"-")</f>
        <v>0</v>
      </c>
      <c r="FQZ44" s="686">
        <f>SUMIF(FRC49:FRC61,"-",FRD49:FRD61)</f>
        <v>0</v>
      </c>
      <c r="FRA44" s="685">
        <f>COUNTIF(FRE49:FRE61,"-")</f>
        <v>0</v>
      </c>
      <c r="FRB44" s="686">
        <f>SUMIF(FRE49:FRE61,"-",FRF49:FRF61)</f>
        <v>0</v>
      </c>
      <c r="FRC44" s="685">
        <f>COUNTIF(FRG49:FRG61,"-")</f>
        <v>0</v>
      </c>
      <c r="FRD44" s="686">
        <f>SUMIF(FRG49:FRG61,"-",FRH49:FRH61)</f>
        <v>0</v>
      </c>
      <c r="FRE44" s="685">
        <f>COUNTIF(FRI49:FRI61,"-")</f>
        <v>0</v>
      </c>
      <c r="FRF44" s="686">
        <f>SUMIF(FRI49:FRI61,"-",FRJ49:FRJ61)</f>
        <v>0</v>
      </c>
      <c r="FRG44" s="685">
        <f>COUNTIF(FRK49:FRK61,"-")</f>
        <v>0</v>
      </c>
      <c r="FRH44" s="686">
        <f>SUMIF(FRK49:FRK61,"-",FRL49:FRL61)</f>
        <v>0</v>
      </c>
      <c r="FRI44" s="685">
        <f>COUNTIF(FRM49:FRM61,"-")</f>
        <v>0</v>
      </c>
      <c r="FRJ44" s="686">
        <f>SUMIF(FRM49:FRM61,"-",FRN49:FRN61)</f>
        <v>0</v>
      </c>
      <c r="FRK44" s="685">
        <f>COUNTIF(FRO49:FRO61,"-")</f>
        <v>0</v>
      </c>
      <c r="FRL44" s="686">
        <f>SUMIF(FRO49:FRO61,"-",FRP49:FRP61)</f>
        <v>0</v>
      </c>
      <c r="FRM44" s="685">
        <f>COUNTIF(FRQ49:FRQ61,"-")</f>
        <v>0</v>
      </c>
      <c r="FRN44" s="686">
        <f>SUMIF(FRQ49:FRQ61,"-",FRR49:FRR61)</f>
        <v>0</v>
      </c>
      <c r="FRO44" s="685">
        <f>COUNTIF(FRS49:FRS61,"-")</f>
        <v>0</v>
      </c>
      <c r="FRP44" s="686">
        <f>SUMIF(FRS49:FRS61,"-",FRT49:FRT61)</f>
        <v>0</v>
      </c>
      <c r="FRQ44" s="685">
        <f>COUNTIF(FRU49:FRU61,"-")</f>
        <v>0</v>
      </c>
      <c r="FRR44" s="686">
        <f>SUMIF(FRU49:FRU61,"-",FRV49:FRV61)</f>
        <v>0</v>
      </c>
      <c r="FRS44" s="685">
        <f>COUNTIF(FRW49:FRW61,"-")</f>
        <v>0</v>
      </c>
      <c r="FRT44" s="686">
        <f>SUMIF(FRW49:FRW61,"-",FRX49:FRX61)</f>
        <v>0</v>
      </c>
      <c r="FRU44" s="685">
        <f>COUNTIF(FRY49:FRY61,"-")</f>
        <v>0</v>
      </c>
      <c r="FRV44" s="686">
        <f>SUMIF(FRY49:FRY61,"-",FRZ49:FRZ61)</f>
        <v>0</v>
      </c>
      <c r="FRW44" s="685">
        <f>COUNTIF(FSA49:FSA61,"-")</f>
        <v>0</v>
      </c>
      <c r="FRX44" s="686">
        <f>SUMIF(FSA49:FSA61,"-",FSB49:FSB61)</f>
        <v>0</v>
      </c>
      <c r="FRY44" s="685">
        <f>COUNTIF(FSC49:FSC61,"-")</f>
        <v>0</v>
      </c>
      <c r="FRZ44" s="686">
        <f>SUMIF(FSC49:FSC61,"-",FSD49:FSD61)</f>
        <v>0</v>
      </c>
      <c r="FSA44" s="685">
        <f>COUNTIF(FSE49:FSE61,"-")</f>
        <v>0</v>
      </c>
      <c r="FSB44" s="686">
        <f>SUMIF(FSE49:FSE61,"-",FSF49:FSF61)</f>
        <v>0</v>
      </c>
      <c r="FSC44" s="685">
        <f>COUNTIF(FSG49:FSG61,"-")</f>
        <v>0</v>
      </c>
      <c r="FSD44" s="686">
        <f>SUMIF(FSG49:FSG61,"-",FSH49:FSH61)</f>
        <v>0</v>
      </c>
      <c r="FSE44" s="685">
        <f>COUNTIF(FSI49:FSI61,"-")</f>
        <v>0</v>
      </c>
      <c r="FSF44" s="686">
        <f>SUMIF(FSI49:FSI61,"-",FSJ49:FSJ61)</f>
        <v>0</v>
      </c>
      <c r="FSG44" s="685">
        <f>COUNTIF(FSK49:FSK61,"-")</f>
        <v>0</v>
      </c>
      <c r="FSH44" s="686">
        <f>SUMIF(FSK49:FSK61,"-",FSL49:FSL61)</f>
        <v>0</v>
      </c>
      <c r="FSI44" s="685">
        <f>COUNTIF(FSM49:FSM61,"-")</f>
        <v>0</v>
      </c>
      <c r="FSJ44" s="686">
        <f>SUMIF(FSM49:FSM61,"-",FSN49:FSN61)</f>
        <v>0</v>
      </c>
      <c r="FSK44" s="685">
        <f>COUNTIF(FSO49:FSO61,"-")</f>
        <v>0</v>
      </c>
      <c r="FSL44" s="686">
        <f>SUMIF(FSO49:FSO61,"-",FSP49:FSP61)</f>
        <v>0</v>
      </c>
      <c r="FSM44" s="685">
        <f>COUNTIF(FSQ49:FSQ61,"-")</f>
        <v>0</v>
      </c>
      <c r="FSN44" s="686">
        <f>SUMIF(FSQ49:FSQ61,"-",FSR49:FSR61)</f>
        <v>0</v>
      </c>
      <c r="FSO44" s="685">
        <f>COUNTIF(FSS49:FSS61,"-")</f>
        <v>0</v>
      </c>
      <c r="FSP44" s="686">
        <f>SUMIF(FSS49:FSS61,"-",FST49:FST61)</f>
        <v>0</v>
      </c>
      <c r="FSQ44" s="685">
        <f>COUNTIF(FSU49:FSU61,"-")</f>
        <v>0</v>
      </c>
      <c r="FSR44" s="686">
        <f>SUMIF(FSU49:FSU61,"-",FSV49:FSV61)</f>
        <v>0</v>
      </c>
      <c r="FSS44" s="685">
        <f>COUNTIF(FSW49:FSW61,"-")</f>
        <v>0</v>
      </c>
      <c r="FST44" s="686">
        <f>SUMIF(FSW49:FSW61,"-",FSX49:FSX61)</f>
        <v>0</v>
      </c>
      <c r="FSU44" s="685">
        <f>COUNTIF(FSY49:FSY61,"-")</f>
        <v>0</v>
      </c>
      <c r="FSV44" s="686">
        <f>SUMIF(FSY49:FSY61,"-",FSZ49:FSZ61)</f>
        <v>0</v>
      </c>
      <c r="FSW44" s="685">
        <f>COUNTIF(FTA49:FTA61,"-")</f>
        <v>0</v>
      </c>
      <c r="FSX44" s="686">
        <f>SUMIF(FTA49:FTA61,"-",FTB49:FTB61)</f>
        <v>0</v>
      </c>
      <c r="FSY44" s="685">
        <f>COUNTIF(FTC49:FTC61,"-")</f>
        <v>0</v>
      </c>
      <c r="FSZ44" s="686">
        <f>SUMIF(FTC49:FTC61,"-",FTD49:FTD61)</f>
        <v>0</v>
      </c>
      <c r="FTA44" s="685">
        <f>COUNTIF(FTE49:FTE61,"-")</f>
        <v>0</v>
      </c>
      <c r="FTB44" s="686">
        <f>SUMIF(FTE49:FTE61,"-",FTF49:FTF61)</f>
        <v>0</v>
      </c>
      <c r="FTC44" s="685">
        <f>COUNTIF(FTG49:FTG61,"-")</f>
        <v>0</v>
      </c>
      <c r="FTD44" s="686">
        <f>SUMIF(FTG49:FTG61,"-",FTH49:FTH61)</f>
        <v>0</v>
      </c>
      <c r="FTE44" s="685">
        <f>COUNTIF(FTI49:FTI61,"-")</f>
        <v>0</v>
      </c>
      <c r="FTF44" s="686">
        <f>SUMIF(FTI49:FTI61,"-",FTJ49:FTJ61)</f>
        <v>0</v>
      </c>
      <c r="FTG44" s="685">
        <f>COUNTIF(FTK49:FTK61,"-")</f>
        <v>0</v>
      </c>
      <c r="FTH44" s="686">
        <f>SUMIF(FTK49:FTK61,"-",FTL49:FTL61)</f>
        <v>0</v>
      </c>
      <c r="FTI44" s="685">
        <f>COUNTIF(FTM49:FTM61,"-")</f>
        <v>0</v>
      </c>
      <c r="FTJ44" s="686">
        <f>SUMIF(FTM49:FTM61,"-",FTN49:FTN61)</f>
        <v>0</v>
      </c>
      <c r="FTK44" s="685">
        <f>COUNTIF(FTO49:FTO61,"-")</f>
        <v>0</v>
      </c>
      <c r="FTL44" s="686">
        <f>SUMIF(FTO49:FTO61,"-",FTP49:FTP61)</f>
        <v>0</v>
      </c>
      <c r="FTM44" s="685">
        <f>COUNTIF(FTQ49:FTQ61,"-")</f>
        <v>0</v>
      </c>
      <c r="FTN44" s="686">
        <f>SUMIF(FTQ49:FTQ61,"-",FTR49:FTR61)</f>
        <v>0</v>
      </c>
      <c r="FTO44" s="685">
        <f>COUNTIF(FTS49:FTS61,"-")</f>
        <v>0</v>
      </c>
      <c r="FTP44" s="686">
        <f>SUMIF(FTS49:FTS61,"-",FTT49:FTT61)</f>
        <v>0</v>
      </c>
      <c r="FTQ44" s="685">
        <f>COUNTIF(FTU49:FTU61,"-")</f>
        <v>0</v>
      </c>
      <c r="FTR44" s="686">
        <f>SUMIF(FTU49:FTU61,"-",FTV49:FTV61)</f>
        <v>0</v>
      </c>
      <c r="FTS44" s="685">
        <f>COUNTIF(FTW49:FTW61,"-")</f>
        <v>0</v>
      </c>
      <c r="FTT44" s="686">
        <f>SUMIF(FTW49:FTW61,"-",FTX49:FTX61)</f>
        <v>0</v>
      </c>
      <c r="FTU44" s="685">
        <f>COUNTIF(FTY49:FTY61,"-")</f>
        <v>0</v>
      </c>
      <c r="FTV44" s="686">
        <f>SUMIF(FTY49:FTY61,"-",FTZ49:FTZ61)</f>
        <v>0</v>
      </c>
      <c r="FTW44" s="685">
        <f>COUNTIF(FUA49:FUA61,"-")</f>
        <v>0</v>
      </c>
      <c r="FTX44" s="686">
        <f>SUMIF(FUA49:FUA61,"-",FUB49:FUB61)</f>
        <v>0</v>
      </c>
      <c r="FTY44" s="685">
        <f>COUNTIF(FUC49:FUC61,"-")</f>
        <v>0</v>
      </c>
      <c r="FTZ44" s="686">
        <f>SUMIF(FUC49:FUC61,"-",FUD49:FUD61)</f>
        <v>0</v>
      </c>
      <c r="FUA44" s="685">
        <f>COUNTIF(FUE49:FUE61,"-")</f>
        <v>0</v>
      </c>
      <c r="FUB44" s="686">
        <f>SUMIF(FUE49:FUE61,"-",FUF49:FUF61)</f>
        <v>0</v>
      </c>
      <c r="FUC44" s="685">
        <f>COUNTIF(FUG49:FUG61,"-")</f>
        <v>0</v>
      </c>
      <c r="FUD44" s="686">
        <f>SUMIF(FUG49:FUG61,"-",FUH49:FUH61)</f>
        <v>0</v>
      </c>
      <c r="FUE44" s="685">
        <f>COUNTIF(FUI49:FUI61,"-")</f>
        <v>0</v>
      </c>
      <c r="FUF44" s="686">
        <f>SUMIF(FUI49:FUI61,"-",FUJ49:FUJ61)</f>
        <v>0</v>
      </c>
      <c r="FUG44" s="685">
        <f>COUNTIF(FUK49:FUK61,"-")</f>
        <v>0</v>
      </c>
      <c r="FUH44" s="686">
        <f>SUMIF(FUK49:FUK61,"-",FUL49:FUL61)</f>
        <v>0</v>
      </c>
      <c r="FUI44" s="685">
        <f>COUNTIF(FUM49:FUM61,"-")</f>
        <v>0</v>
      </c>
      <c r="FUJ44" s="686">
        <f>SUMIF(FUM49:FUM61,"-",FUN49:FUN61)</f>
        <v>0</v>
      </c>
      <c r="FUK44" s="685">
        <f>COUNTIF(FUO49:FUO61,"-")</f>
        <v>0</v>
      </c>
      <c r="FUL44" s="686">
        <f>SUMIF(FUO49:FUO61,"-",FUP49:FUP61)</f>
        <v>0</v>
      </c>
      <c r="FUM44" s="685">
        <f>COUNTIF(FUQ49:FUQ61,"-")</f>
        <v>0</v>
      </c>
      <c r="FUN44" s="686">
        <f>SUMIF(FUQ49:FUQ61,"-",FUR49:FUR61)</f>
        <v>0</v>
      </c>
      <c r="FUO44" s="685">
        <f>COUNTIF(FUS49:FUS61,"-")</f>
        <v>0</v>
      </c>
      <c r="FUP44" s="686">
        <f>SUMIF(FUS49:FUS61,"-",FUT49:FUT61)</f>
        <v>0</v>
      </c>
      <c r="FUQ44" s="685">
        <f>COUNTIF(FUU49:FUU61,"-")</f>
        <v>0</v>
      </c>
      <c r="FUR44" s="686">
        <f>SUMIF(FUU49:FUU61,"-",FUV49:FUV61)</f>
        <v>0</v>
      </c>
      <c r="FUS44" s="685">
        <f>COUNTIF(FUW49:FUW61,"-")</f>
        <v>0</v>
      </c>
      <c r="FUT44" s="686">
        <f>SUMIF(FUW49:FUW61,"-",FUX49:FUX61)</f>
        <v>0</v>
      </c>
      <c r="FUU44" s="685">
        <f>COUNTIF(FUY49:FUY61,"-")</f>
        <v>0</v>
      </c>
      <c r="FUV44" s="686">
        <f>SUMIF(FUY49:FUY61,"-",FUZ49:FUZ61)</f>
        <v>0</v>
      </c>
      <c r="FUW44" s="685">
        <f>COUNTIF(FVA49:FVA61,"-")</f>
        <v>0</v>
      </c>
      <c r="FUX44" s="686">
        <f>SUMIF(FVA49:FVA61,"-",FVB49:FVB61)</f>
        <v>0</v>
      </c>
      <c r="FUY44" s="685">
        <f>COUNTIF(FVC49:FVC61,"-")</f>
        <v>0</v>
      </c>
      <c r="FUZ44" s="686">
        <f>SUMIF(FVC49:FVC61,"-",FVD49:FVD61)</f>
        <v>0</v>
      </c>
      <c r="FVA44" s="685">
        <f>COUNTIF(FVE49:FVE61,"-")</f>
        <v>0</v>
      </c>
      <c r="FVB44" s="686">
        <f>SUMIF(FVE49:FVE61,"-",FVF49:FVF61)</f>
        <v>0</v>
      </c>
      <c r="FVC44" s="685">
        <f>COUNTIF(FVG49:FVG61,"-")</f>
        <v>0</v>
      </c>
      <c r="FVD44" s="686">
        <f>SUMIF(FVG49:FVG61,"-",FVH49:FVH61)</f>
        <v>0</v>
      </c>
      <c r="FVE44" s="685">
        <f>COUNTIF(FVI49:FVI61,"-")</f>
        <v>0</v>
      </c>
      <c r="FVF44" s="686">
        <f>SUMIF(FVI49:FVI61,"-",FVJ49:FVJ61)</f>
        <v>0</v>
      </c>
      <c r="FVG44" s="685">
        <f>COUNTIF(FVK49:FVK61,"-")</f>
        <v>0</v>
      </c>
      <c r="FVH44" s="686">
        <f>SUMIF(FVK49:FVK61,"-",FVL49:FVL61)</f>
        <v>0</v>
      </c>
      <c r="FVI44" s="685">
        <f>COUNTIF(FVM49:FVM61,"-")</f>
        <v>0</v>
      </c>
      <c r="FVJ44" s="686">
        <f>SUMIF(FVM49:FVM61,"-",FVN49:FVN61)</f>
        <v>0</v>
      </c>
      <c r="FVK44" s="685">
        <f>COUNTIF(FVO49:FVO61,"-")</f>
        <v>0</v>
      </c>
      <c r="FVL44" s="686">
        <f>SUMIF(FVO49:FVO61,"-",FVP49:FVP61)</f>
        <v>0</v>
      </c>
      <c r="FVM44" s="685">
        <f>COUNTIF(FVQ49:FVQ61,"-")</f>
        <v>0</v>
      </c>
      <c r="FVN44" s="686">
        <f>SUMIF(FVQ49:FVQ61,"-",FVR49:FVR61)</f>
        <v>0</v>
      </c>
      <c r="FVO44" s="685">
        <f>COUNTIF(FVS49:FVS61,"-")</f>
        <v>0</v>
      </c>
      <c r="FVP44" s="686">
        <f>SUMIF(FVS49:FVS61,"-",FVT49:FVT61)</f>
        <v>0</v>
      </c>
      <c r="FVQ44" s="685">
        <f>COUNTIF(FVU49:FVU61,"-")</f>
        <v>0</v>
      </c>
      <c r="FVR44" s="686">
        <f>SUMIF(FVU49:FVU61,"-",FVV49:FVV61)</f>
        <v>0</v>
      </c>
      <c r="FVS44" s="685">
        <f>COUNTIF(FVW49:FVW61,"-")</f>
        <v>0</v>
      </c>
      <c r="FVT44" s="686">
        <f>SUMIF(FVW49:FVW61,"-",FVX49:FVX61)</f>
        <v>0</v>
      </c>
      <c r="FVU44" s="685">
        <f>COUNTIF(FVY49:FVY61,"-")</f>
        <v>0</v>
      </c>
      <c r="FVV44" s="686">
        <f>SUMIF(FVY49:FVY61,"-",FVZ49:FVZ61)</f>
        <v>0</v>
      </c>
      <c r="FVW44" s="685">
        <f>COUNTIF(FWA49:FWA61,"-")</f>
        <v>0</v>
      </c>
      <c r="FVX44" s="686">
        <f>SUMIF(FWA49:FWA61,"-",FWB49:FWB61)</f>
        <v>0</v>
      </c>
      <c r="FVY44" s="685">
        <f>COUNTIF(FWC49:FWC61,"-")</f>
        <v>0</v>
      </c>
      <c r="FVZ44" s="686">
        <f>SUMIF(FWC49:FWC61,"-",FWD49:FWD61)</f>
        <v>0</v>
      </c>
      <c r="FWA44" s="685">
        <f>COUNTIF(FWE49:FWE61,"-")</f>
        <v>0</v>
      </c>
      <c r="FWB44" s="686">
        <f>SUMIF(FWE49:FWE61,"-",FWF49:FWF61)</f>
        <v>0</v>
      </c>
      <c r="FWC44" s="685">
        <f>COUNTIF(FWG49:FWG61,"-")</f>
        <v>0</v>
      </c>
      <c r="FWD44" s="686">
        <f>SUMIF(FWG49:FWG61,"-",FWH49:FWH61)</f>
        <v>0</v>
      </c>
      <c r="FWE44" s="685">
        <f>COUNTIF(FWI49:FWI61,"-")</f>
        <v>0</v>
      </c>
      <c r="FWF44" s="686">
        <f>SUMIF(FWI49:FWI61,"-",FWJ49:FWJ61)</f>
        <v>0</v>
      </c>
      <c r="FWG44" s="685">
        <f>COUNTIF(FWK49:FWK61,"-")</f>
        <v>0</v>
      </c>
      <c r="FWH44" s="686">
        <f>SUMIF(FWK49:FWK61,"-",FWL49:FWL61)</f>
        <v>0</v>
      </c>
      <c r="FWI44" s="685">
        <f>COUNTIF(FWM49:FWM61,"-")</f>
        <v>0</v>
      </c>
      <c r="FWJ44" s="686">
        <f>SUMIF(FWM49:FWM61,"-",FWN49:FWN61)</f>
        <v>0</v>
      </c>
      <c r="FWK44" s="685">
        <f>COUNTIF(FWO49:FWO61,"-")</f>
        <v>0</v>
      </c>
      <c r="FWL44" s="686">
        <f>SUMIF(FWO49:FWO61,"-",FWP49:FWP61)</f>
        <v>0</v>
      </c>
      <c r="FWM44" s="685">
        <f>COUNTIF(FWQ49:FWQ61,"-")</f>
        <v>0</v>
      </c>
      <c r="FWN44" s="686">
        <f>SUMIF(FWQ49:FWQ61,"-",FWR49:FWR61)</f>
        <v>0</v>
      </c>
      <c r="FWO44" s="685">
        <f>COUNTIF(FWS49:FWS61,"-")</f>
        <v>0</v>
      </c>
      <c r="FWP44" s="686">
        <f>SUMIF(FWS49:FWS61,"-",FWT49:FWT61)</f>
        <v>0</v>
      </c>
      <c r="FWQ44" s="685">
        <f>COUNTIF(FWU49:FWU61,"-")</f>
        <v>0</v>
      </c>
      <c r="FWR44" s="686">
        <f>SUMIF(FWU49:FWU61,"-",FWV49:FWV61)</f>
        <v>0</v>
      </c>
      <c r="FWS44" s="685">
        <f>COUNTIF(FWW49:FWW61,"-")</f>
        <v>0</v>
      </c>
      <c r="FWT44" s="686">
        <f>SUMIF(FWW49:FWW61,"-",FWX49:FWX61)</f>
        <v>0</v>
      </c>
      <c r="FWU44" s="685">
        <f>COUNTIF(FWY49:FWY61,"-")</f>
        <v>0</v>
      </c>
      <c r="FWV44" s="686">
        <f>SUMIF(FWY49:FWY61,"-",FWZ49:FWZ61)</f>
        <v>0</v>
      </c>
      <c r="FWW44" s="685">
        <f>COUNTIF(FXA49:FXA61,"-")</f>
        <v>0</v>
      </c>
      <c r="FWX44" s="686">
        <f>SUMIF(FXA49:FXA61,"-",FXB49:FXB61)</f>
        <v>0</v>
      </c>
      <c r="FWY44" s="685">
        <f>COUNTIF(FXC49:FXC61,"-")</f>
        <v>0</v>
      </c>
      <c r="FWZ44" s="686">
        <f>SUMIF(FXC49:FXC61,"-",FXD49:FXD61)</f>
        <v>0</v>
      </c>
      <c r="FXA44" s="685">
        <f>COUNTIF(FXE49:FXE61,"-")</f>
        <v>0</v>
      </c>
      <c r="FXB44" s="686">
        <f>SUMIF(FXE49:FXE61,"-",FXF49:FXF61)</f>
        <v>0</v>
      </c>
      <c r="FXC44" s="685">
        <f>COUNTIF(FXG49:FXG61,"-")</f>
        <v>0</v>
      </c>
      <c r="FXD44" s="686">
        <f>SUMIF(FXG49:FXG61,"-",FXH49:FXH61)</f>
        <v>0</v>
      </c>
      <c r="FXE44" s="685">
        <f>COUNTIF(FXI49:FXI61,"-")</f>
        <v>0</v>
      </c>
      <c r="FXF44" s="686">
        <f>SUMIF(FXI49:FXI61,"-",FXJ49:FXJ61)</f>
        <v>0</v>
      </c>
      <c r="FXG44" s="685">
        <f>COUNTIF(FXK49:FXK61,"-")</f>
        <v>0</v>
      </c>
      <c r="FXH44" s="686">
        <f>SUMIF(FXK49:FXK61,"-",FXL49:FXL61)</f>
        <v>0</v>
      </c>
      <c r="FXI44" s="685">
        <f>COUNTIF(FXM49:FXM61,"-")</f>
        <v>0</v>
      </c>
      <c r="FXJ44" s="686">
        <f>SUMIF(FXM49:FXM61,"-",FXN49:FXN61)</f>
        <v>0</v>
      </c>
      <c r="FXK44" s="685">
        <f>COUNTIF(FXO49:FXO61,"-")</f>
        <v>0</v>
      </c>
      <c r="FXL44" s="686">
        <f>SUMIF(FXO49:FXO61,"-",FXP49:FXP61)</f>
        <v>0</v>
      </c>
      <c r="FXM44" s="685">
        <f>COUNTIF(FXQ49:FXQ61,"-")</f>
        <v>0</v>
      </c>
      <c r="FXN44" s="686">
        <f>SUMIF(FXQ49:FXQ61,"-",FXR49:FXR61)</f>
        <v>0</v>
      </c>
      <c r="FXO44" s="685">
        <f>COUNTIF(FXS49:FXS61,"-")</f>
        <v>0</v>
      </c>
      <c r="FXP44" s="686">
        <f>SUMIF(FXS49:FXS61,"-",FXT49:FXT61)</f>
        <v>0</v>
      </c>
      <c r="FXQ44" s="685">
        <f>COUNTIF(FXU49:FXU61,"-")</f>
        <v>0</v>
      </c>
      <c r="FXR44" s="686">
        <f>SUMIF(FXU49:FXU61,"-",FXV49:FXV61)</f>
        <v>0</v>
      </c>
      <c r="FXS44" s="685">
        <f>COUNTIF(FXW49:FXW61,"-")</f>
        <v>0</v>
      </c>
      <c r="FXT44" s="686">
        <f>SUMIF(FXW49:FXW61,"-",FXX49:FXX61)</f>
        <v>0</v>
      </c>
      <c r="FXU44" s="685">
        <f>COUNTIF(FXY49:FXY61,"-")</f>
        <v>0</v>
      </c>
      <c r="FXV44" s="686">
        <f>SUMIF(FXY49:FXY61,"-",FXZ49:FXZ61)</f>
        <v>0</v>
      </c>
      <c r="FXW44" s="685">
        <f>COUNTIF(FYA49:FYA61,"-")</f>
        <v>0</v>
      </c>
      <c r="FXX44" s="686">
        <f>SUMIF(FYA49:FYA61,"-",FYB49:FYB61)</f>
        <v>0</v>
      </c>
      <c r="FXY44" s="685">
        <f>COUNTIF(FYC49:FYC61,"-")</f>
        <v>0</v>
      </c>
      <c r="FXZ44" s="686">
        <f>SUMIF(FYC49:FYC61,"-",FYD49:FYD61)</f>
        <v>0</v>
      </c>
      <c r="FYA44" s="685">
        <f>COUNTIF(FYE49:FYE61,"-")</f>
        <v>0</v>
      </c>
      <c r="FYB44" s="686">
        <f>SUMIF(FYE49:FYE61,"-",FYF49:FYF61)</f>
        <v>0</v>
      </c>
      <c r="FYC44" s="685">
        <f>COUNTIF(FYG49:FYG61,"-")</f>
        <v>0</v>
      </c>
      <c r="FYD44" s="686">
        <f>SUMIF(FYG49:FYG61,"-",FYH49:FYH61)</f>
        <v>0</v>
      </c>
      <c r="FYE44" s="685">
        <f>COUNTIF(FYI49:FYI61,"-")</f>
        <v>0</v>
      </c>
      <c r="FYF44" s="686">
        <f>SUMIF(FYI49:FYI61,"-",FYJ49:FYJ61)</f>
        <v>0</v>
      </c>
      <c r="FYG44" s="685">
        <f>COUNTIF(FYK49:FYK61,"-")</f>
        <v>0</v>
      </c>
      <c r="FYH44" s="686">
        <f>SUMIF(FYK49:FYK61,"-",FYL49:FYL61)</f>
        <v>0</v>
      </c>
      <c r="FYI44" s="685">
        <f>COUNTIF(FYM49:FYM61,"-")</f>
        <v>0</v>
      </c>
      <c r="FYJ44" s="686">
        <f>SUMIF(FYM49:FYM61,"-",FYN49:FYN61)</f>
        <v>0</v>
      </c>
      <c r="FYK44" s="685">
        <f>COUNTIF(FYO49:FYO61,"-")</f>
        <v>0</v>
      </c>
      <c r="FYL44" s="686">
        <f>SUMIF(FYO49:FYO61,"-",FYP49:FYP61)</f>
        <v>0</v>
      </c>
      <c r="FYM44" s="685">
        <f>COUNTIF(FYQ49:FYQ61,"-")</f>
        <v>0</v>
      </c>
      <c r="FYN44" s="686">
        <f>SUMIF(FYQ49:FYQ61,"-",FYR49:FYR61)</f>
        <v>0</v>
      </c>
      <c r="FYO44" s="685">
        <f>COUNTIF(FYS49:FYS61,"-")</f>
        <v>0</v>
      </c>
      <c r="FYP44" s="686">
        <f>SUMIF(FYS49:FYS61,"-",FYT49:FYT61)</f>
        <v>0</v>
      </c>
      <c r="FYQ44" s="685">
        <f>COUNTIF(FYU49:FYU61,"-")</f>
        <v>0</v>
      </c>
      <c r="FYR44" s="686">
        <f>SUMIF(FYU49:FYU61,"-",FYV49:FYV61)</f>
        <v>0</v>
      </c>
      <c r="FYS44" s="685">
        <f>COUNTIF(FYW49:FYW61,"-")</f>
        <v>0</v>
      </c>
      <c r="FYT44" s="686">
        <f>SUMIF(FYW49:FYW61,"-",FYX49:FYX61)</f>
        <v>0</v>
      </c>
      <c r="FYU44" s="685">
        <f>COUNTIF(FYY49:FYY61,"-")</f>
        <v>0</v>
      </c>
      <c r="FYV44" s="686">
        <f>SUMIF(FYY49:FYY61,"-",FYZ49:FYZ61)</f>
        <v>0</v>
      </c>
      <c r="FYW44" s="685">
        <f>COUNTIF(FZA49:FZA61,"-")</f>
        <v>0</v>
      </c>
      <c r="FYX44" s="686">
        <f>SUMIF(FZA49:FZA61,"-",FZB49:FZB61)</f>
        <v>0</v>
      </c>
      <c r="FYY44" s="685">
        <f>COUNTIF(FZC49:FZC61,"-")</f>
        <v>0</v>
      </c>
      <c r="FYZ44" s="686">
        <f>SUMIF(FZC49:FZC61,"-",FZD49:FZD61)</f>
        <v>0</v>
      </c>
      <c r="FZA44" s="685">
        <f>COUNTIF(FZE49:FZE61,"-")</f>
        <v>0</v>
      </c>
      <c r="FZB44" s="686">
        <f>SUMIF(FZE49:FZE61,"-",FZF49:FZF61)</f>
        <v>0</v>
      </c>
      <c r="FZC44" s="685">
        <f>COUNTIF(FZG49:FZG61,"-")</f>
        <v>0</v>
      </c>
      <c r="FZD44" s="686">
        <f>SUMIF(FZG49:FZG61,"-",FZH49:FZH61)</f>
        <v>0</v>
      </c>
      <c r="FZE44" s="685">
        <f>COUNTIF(FZI49:FZI61,"-")</f>
        <v>0</v>
      </c>
      <c r="FZF44" s="686">
        <f>SUMIF(FZI49:FZI61,"-",FZJ49:FZJ61)</f>
        <v>0</v>
      </c>
      <c r="FZG44" s="685">
        <f>COUNTIF(FZK49:FZK61,"-")</f>
        <v>0</v>
      </c>
      <c r="FZH44" s="686">
        <f>SUMIF(FZK49:FZK61,"-",FZL49:FZL61)</f>
        <v>0</v>
      </c>
      <c r="FZI44" s="685">
        <f>COUNTIF(FZM49:FZM61,"-")</f>
        <v>0</v>
      </c>
      <c r="FZJ44" s="686">
        <f>SUMIF(FZM49:FZM61,"-",FZN49:FZN61)</f>
        <v>0</v>
      </c>
      <c r="FZK44" s="685">
        <f>COUNTIF(FZO49:FZO61,"-")</f>
        <v>0</v>
      </c>
      <c r="FZL44" s="686">
        <f>SUMIF(FZO49:FZO61,"-",FZP49:FZP61)</f>
        <v>0</v>
      </c>
      <c r="FZM44" s="685">
        <f>COUNTIF(FZQ49:FZQ61,"-")</f>
        <v>0</v>
      </c>
      <c r="FZN44" s="686">
        <f>SUMIF(FZQ49:FZQ61,"-",FZR49:FZR61)</f>
        <v>0</v>
      </c>
      <c r="FZO44" s="685">
        <f>COUNTIF(FZS49:FZS61,"-")</f>
        <v>0</v>
      </c>
      <c r="FZP44" s="686">
        <f>SUMIF(FZS49:FZS61,"-",FZT49:FZT61)</f>
        <v>0</v>
      </c>
      <c r="FZQ44" s="685">
        <f>COUNTIF(FZU49:FZU61,"-")</f>
        <v>0</v>
      </c>
      <c r="FZR44" s="686">
        <f>SUMIF(FZU49:FZU61,"-",FZV49:FZV61)</f>
        <v>0</v>
      </c>
      <c r="FZS44" s="685">
        <f>COUNTIF(FZW49:FZW61,"-")</f>
        <v>0</v>
      </c>
      <c r="FZT44" s="686">
        <f>SUMIF(FZW49:FZW61,"-",FZX49:FZX61)</f>
        <v>0</v>
      </c>
      <c r="FZU44" s="685">
        <f>COUNTIF(FZY49:FZY61,"-")</f>
        <v>0</v>
      </c>
      <c r="FZV44" s="686">
        <f>SUMIF(FZY49:FZY61,"-",FZZ49:FZZ61)</f>
        <v>0</v>
      </c>
      <c r="FZW44" s="685">
        <f>COUNTIF(GAA49:GAA61,"-")</f>
        <v>0</v>
      </c>
      <c r="FZX44" s="686">
        <f>SUMIF(GAA49:GAA61,"-",GAB49:GAB61)</f>
        <v>0</v>
      </c>
      <c r="FZY44" s="685">
        <f>COUNTIF(GAC49:GAC61,"-")</f>
        <v>0</v>
      </c>
      <c r="FZZ44" s="686">
        <f>SUMIF(GAC49:GAC61,"-",GAD49:GAD61)</f>
        <v>0</v>
      </c>
      <c r="GAA44" s="685">
        <f>COUNTIF(GAE49:GAE61,"-")</f>
        <v>0</v>
      </c>
      <c r="GAB44" s="686">
        <f>SUMIF(GAE49:GAE61,"-",GAF49:GAF61)</f>
        <v>0</v>
      </c>
      <c r="GAC44" s="685">
        <f>COUNTIF(GAG49:GAG61,"-")</f>
        <v>0</v>
      </c>
      <c r="GAD44" s="686">
        <f>SUMIF(GAG49:GAG61,"-",GAH49:GAH61)</f>
        <v>0</v>
      </c>
      <c r="GAE44" s="685">
        <f>COUNTIF(GAI49:GAI61,"-")</f>
        <v>0</v>
      </c>
      <c r="GAF44" s="686">
        <f>SUMIF(GAI49:GAI61,"-",GAJ49:GAJ61)</f>
        <v>0</v>
      </c>
      <c r="GAG44" s="685">
        <f>COUNTIF(GAK49:GAK61,"-")</f>
        <v>0</v>
      </c>
      <c r="GAH44" s="686">
        <f>SUMIF(GAK49:GAK61,"-",GAL49:GAL61)</f>
        <v>0</v>
      </c>
      <c r="GAI44" s="685">
        <f>COUNTIF(GAM49:GAM61,"-")</f>
        <v>0</v>
      </c>
      <c r="GAJ44" s="686">
        <f>SUMIF(GAM49:GAM61,"-",GAN49:GAN61)</f>
        <v>0</v>
      </c>
      <c r="GAK44" s="685">
        <f>COUNTIF(GAO49:GAO61,"-")</f>
        <v>0</v>
      </c>
      <c r="GAL44" s="686">
        <f>SUMIF(GAO49:GAO61,"-",GAP49:GAP61)</f>
        <v>0</v>
      </c>
      <c r="GAM44" s="685">
        <f>COUNTIF(GAQ49:GAQ61,"-")</f>
        <v>0</v>
      </c>
      <c r="GAN44" s="686">
        <f>SUMIF(GAQ49:GAQ61,"-",GAR49:GAR61)</f>
        <v>0</v>
      </c>
      <c r="GAO44" s="685">
        <f>COUNTIF(GAS49:GAS61,"-")</f>
        <v>0</v>
      </c>
      <c r="GAP44" s="686">
        <f>SUMIF(GAS49:GAS61,"-",GAT49:GAT61)</f>
        <v>0</v>
      </c>
      <c r="GAQ44" s="685">
        <f>COUNTIF(GAU49:GAU61,"-")</f>
        <v>0</v>
      </c>
      <c r="GAR44" s="686">
        <f>SUMIF(GAU49:GAU61,"-",GAV49:GAV61)</f>
        <v>0</v>
      </c>
      <c r="GAS44" s="685">
        <f>COUNTIF(GAW49:GAW61,"-")</f>
        <v>0</v>
      </c>
      <c r="GAT44" s="686">
        <f>SUMIF(GAW49:GAW61,"-",GAX49:GAX61)</f>
        <v>0</v>
      </c>
      <c r="GAU44" s="685">
        <f>COUNTIF(GAY49:GAY61,"-")</f>
        <v>0</v>
      </c>
      <c r="GAV44" s="686">
        <f>SUMIF(GAY49:GAY61,"-",GAZ49:GAZ61)</f>
        <v>0</v>
      </c>
      <c r="GAW44" s="685">
        <f>COUNTIF(GBA49:GBA61,"-")</f>
        <v>0</v>
      </c>
      <c r="GAX44" s="686">
        <f>SUMIF(GBA49:GBA61,"-",GBB49:GBB61)</f>
        <v>0</v>
      </c>
      <c r="GAY44" s="685">
        <f>COUNTIF(GBC49:GBC61,"-")</f>
        <v>0</v>
      </c>
      <c r="GAZ44" s="686">
        <f>SUMIF(GBC49:GBC61,"-",GBD49:GBD61)</f>
        <v>0</v>
      </c>
      <c r="GBA44" s="685">
        <f>COUNTIF(GBE49:GBE61,"-")</f>
        <v>0</v>
      </c>
      <c r="GBB44" s="686">
        <f>SUMIF(GBE49:GBE61,"-",GBF49:GBF61)</f>
        <v>0</v>
      </c>
      <c r="GBC44" s="685">
        <f>COUNTIF(GBG49:GBG61,"-")</f>
        <v>0</v>
      </c>
      <c r="GBD44" s="686">
        <f>SUMIF(GBG49:GBG61,"-",GBH49:GBH61)</f>
        <v>0</v>
      </c>
      <c r="GBE44" s="685">
        <f>COUNTIF(GBI49:GBI61,"-")</f>
        <v>0</v>
      </c>
      <c r="GBF44" s="686">
        <f>SUMIF(GBI49:GBI61,"-",GBJ49:GBJ61)</f>
        <v>0</v>
      </c>
      <c r="GBG44" s="685">
        <f>COUNTIF(GBK49:GBK61,"-")</f>
        <v>0</v>
      </c>
      <c r="GBH44" s="686">
        <f>SUMIF(GBK49:GBK61,"-",GBL49:GBL61)</f>
        <v>0</v>
      </c>
      <c r="GBI44" s="685">
        <f>COUNTIF(GBM49:GBM61,"-")</f>
        <v>0</v>
      </c>
      <c r="GBJ44" s="686">
        <f>SUMIF(GBM49:GBM61,"-",GBN49:GBN61)</f>
        <v>0</v>
      </c>
      <c r="GBK44" s="685">
        <f>COUNTIF(GBO49:GBO61,"-")</f>
        <v>0</v>
      </c>
      <c r="GBL44" s="686">
        <f>SUMIF(GBO49:GBO61,"-",GBP49:GBP61)</f>
        <v>0</v>
      </c>
      <c r="GBM44" s="685">
        <f>COUNTIF(GBQ49:GBQ61,"-")</f>
        <v>0</v>
      </c>
      <c r="GBN44" s="686">
        <f>SUMIF(GBQ49:GBQ61,"-",GBR49:GBR61)</f>
        <v>0</v>
      </c>
      <c r="GBO44" s="685">
        <f>COUNTIF(GBS49:GBS61,"-")</f>
        <v>0</v>
      </c>
      <c r="GBP44" s="686">
        <f>SUMIF(GBS49:GBS61,"-",GBT49:GBT61)</f>
        <v>0</v>
      </c>
      <c r="GBQ44" s="685">
        <f>COUNTIF(GBU49:GBU61,"-")</f>
        <v>0</v>
      </c>
      <c r="GBR44" s="686">
        <f>SUMIF(GBU49:GBU61,"-",GBV49:GBV61)</f>
        <v>0</v>
      </c>
      <c r="GBS44" s="685">
        <f>COUNTIF(GBW49:GBW61,"-")</f>
        <v>0</v>
      </c>
      <c r="GBT44" s="686">
        <f>SUMIF(GBW49:GBW61,"-",GBX49:GBX61)</f>
        <v>0</v>
      </c>
      <c r="GBU44" s="685">
        <f>COUNTIF(GBY49:GBY61,"-")</f>
        <v>0</v>
      </c>
      <c r="GBV44" s="686">
        <f>SUMIF(GBY49:GBY61,"-",GBZ49:GBZ61)</f>
        <v>0</v>
      </c>
      <c r="GBW44" s="685">
        <f>COUNTIF(GCA49:GCA61,"-")</f>
        <v>0</v>
      </c>
      <c r="GBX44" s="686">
        <f>SUMIF(GCA49:GCA61,"-",GCB49:GCB61)</f>
        <v>0</v>
      </c>
      <c r="GBY44" s="685">
        <f>COUNTIF(GCC49:GCC61,"-")</f>
        <v>0</v>
      </c>
      <c r="GBZ44" s="686">
        <f>SUMIF(GCC49:GCC61,"-",GCD49:GCD61)</f>
        <v>0</v>
      </c>
      <c r="GCA44" s="685">
        <f>COUNTIF(GCE49:GCE61,"-")</f>
        <v>0</v>
      </c>
      <c r="GCB44" s="686">
        <f>SUMIF(GCE49:GCE61,"-",GCF49:GCF61)</f>
        <v>0</v>
      </c>
      <c r="GCC44" s="685">
        <f>COUNTIF(GCG49:GCG61,"-")</f>
        <v>0</v>
      </c>
      <c r="GCD44" s="686">
        <f>SUMIF(GCG49:GCG61,"-",GCH49:GCH61)</f>
        <v>0</v>
      </c>
      <c r="GCE44" s="685">
        <f>COUNTIF(GCI49:GCI61,"-")</f>
        <v>0</v>
      </c>
      <c r="GCF44" s="686">
        <f>SUMIF(GCI49:GCI61,"-",GCJ49:GCJ61)</f>
        <v>0</v>
      </c>
      <c r="GCG44" s="685">
        <f>COUNTIF(GCK49:GCK61,"-")</f>
        <v>0</v>
      </c>
      <c r="GCH44" s="686">
        <f>SUMIF(GCK49:GCK61,"-",GCL49:GCL61)</f>
        <v>0</v>
      </c>
      <c r="GCI44" s="685">
        <f>COUNTIF(GCM49:GCM61,"-")</f>
        <v>0</v>
      </c>
      <c r="GCJ44" s="686">
        <f>SUMIF(GCM49:GCM61,"-",GCN49:GCN61)</f>
        <v>0</v>
      </c>
      <c r="GCK44" s="685">
        <f>COUNTIF(GCO49:GCO61,"-")</f>
        <v>0</v>
      </c>
      <c r="GCL44" s="686">
        <f>SUMIF(GCO49:GCO61,"-",GCP49:GCP61)</f>
        <v>0</v>
      </c>
      <c r="GCM44" s="685">
        <f>COUNTIF(GCQ49:GCQ61,"-")</f>
        <v>0</v>
      </c>
      <c r="GCN44" s="686">
        <f>SUMIF(GCQ49:GCQ61,"-",GCR49:GCR61)</f>
        <v>0</v>
      </c>
      <c r="GCO44" s="685">
        <f>COUNTIF(GCS49:GCS61,"-")</f>
        <v>0</v>
      </c>
      <c r="GCP44" s="686">
        <f>SUMIF(GCS49:GCS61,"-",GCT49:GCT61)</f>
        <v>0</v>
      </c>
      <c r="GCQ44" s="685">
        <f>COUNTIF(GCU49:GCU61,"-")</f>
        <v>0</v>
      </c>
      <c r="GCR44" s="686">
        <f>SUMIF(GCU49:GCU61,"-",GCV49:GCV61)</f>
        <v>0</v>
      </c>
      <c r="GCS44" s="685">
        <f>COUNTIF(GCW49:GCW61,"-")</f>
        <v>0</v>
      </c>
      <c r="GCT44" s="686">
        <f>SUMIF(GCW49:GCW61,"-",GCX49:GCX61)</f>
        <v>0</v>
      </c>
      <c r="GCU44" s="685">
        <f>COUNTIF(GCY49:GCY61,"-")</f>
        <v>0</v>
      </c>
      <c r="GCV44" s="686">
        <f>SUMIF(GCY49:GCY61,"-",GCZ49:GCZ61)</f>
        <v>0</v>
      </c>
      <c r="GCW44" s="685">
        <f>COUNTIF(GDA49:GDA61,"-")</f>
        <v>0</v>
      </c>
      <c r="GCX44" s="686">
        <f>SUMIF(GDA49:GDA61,"-",GDB49:GDB61)</f>
        <v>0</v>
      </c>
      <c r="GCY44" s="685">
        <f>COUNTIF(GDC49:GDC61,"-")</f>
        <v>0</v>
      </c>
      <c r="GCZ44" s="686">
        <f>SUMIF(GDC49:GDC61,"-",GDD49:GDD61)</f>
        <v>0</v>
      </c>
      <c r="GDA44" s="685">
        <f>COUNTIF(GDE49:GDE61,"-")</f>
        <v>0</v>
      </c>
      <c r="GDB44" s="686">
        <f>SUMIF(GDE49:GDE61,"-",GDF49:GDF61)</f>
        <v>0</v>
      </c>
      <c r="GDC44" s="685">
        <f>COUNTIF(GDG49:GDG61,"-")</f>
        <v>0</v>
      </c>
      <c r="GDD44" s="686">
        <f>SUMIF(GDG49:GDG61,"-",GDH49:GDH61)</f>
        <v>0</v>
      </c>
      <c r="GDE44" s="685">
        <f>COUNTIF(GDI49:GDI61,"-")</f>
        <v>0</v>
      </c>
      <c r="GDF44" s="686">
        <f>SUMIF(GDI49:GDI61,"-",GDJ49:GDJ61)</f>
        <v>0</v>
      </c>
      <c r="GDG44" s="685">
        <f>COUNTIF(GDK49:GDK61,"-")</f>
        <v>0</v>
      </c>
      <c r="GDH44" s="686">
        <f>SUMIF(GDK49:GDK61,"-",GDL49:GDL61)</f>
        <v>0</v>
      </c>
      <c r="GDI44" s="685">
        <f>COUNTIF(GDM49:GDM61,"-")</f>
        <v>0</v>
      </c>
      <c r="GDJ44" s="686">
        <f>SUMIF(GDM49:GDM61,"-",GDN49:GDN61)</f>
        <v>0</v>
      </c>
      <c r="GDK44" s="685">
        <f>COUNTIF(GDO49:GDO61,"-")</f>
        <v>0</v>
      </c>
      <c r="GDL44" s="686">
        <f>SUMIF(GDO49:GDO61,"-",GDP49:GDP61)</f>
        <v>0</v>
      </c>
      <c r="GDM44" s="685">
        <f>COUNTIF(GDQ49:GDQ61,"-")</f>
        <v>0</v>
      </c>
      <c r="GDN44" s="686">
        <f>SUMIF(GDQ49:GDQ61,"-",GDR49:GDR61)</f>
        <v>0</v>
      </c>
      <c r="GDO44" s="685">
        <f>COUNTIF(GDS49:GDS61,"-")</f>
        <v>0</v>
      </c>
      <c r="GDP44" s="686">
        <f>SUMIF(GDS49:GDS61,"-",GDT49:GDT61)</f>
        <v>0</v>
      </c>
      <c r="GDQ44" s="685">
        <f>COUNTIF(GDU49:GDU61,"-")</f>
        <v>0</v>
      </c>
      <c r="GDR44" s="686">
        <f>SUMIF(GDU49:GDU61,"-",GDV49:GDV61)</f>
        <v>0</v>
      </c>
      <c r="GDS44" s="685">
        <f>COUNTIF(GDW49:GDW61,"-")</f>
        <v>0</v>
      </c>
      <c r="GDT44" s="686">
        <f>SUMIF(GDW49:GDW61,"-",GDX49:GDX61)</f>
        <v>0</v>
      </c>
      <c r="GDU44" s="685">
        <f>COUNTIF(GDY49:GDY61,"-")</f>
        <v>0</v>
      </c>
      <c r="GDV44" s="686">
        <f>SUMIF(GDY49:GDY61,"-",GDZ49:GDZ61)</f>
        <v>0</v>
      </c>
      <c r="GDW44" s="685">
        <f>COUNTIF(GEA49:GEA61,"-")</f>
        <v>0</v>
      </c>
      <c r="GDX44" s="686">
        <f>SUMIF(GEA49:GEA61,"-",GEB49:GEB61)</f>
        <v>0</v>
      </c>
      <c r="GDY44" s="685">
        <f>COUNTIF(GEC49:GEC61,"-")</f>
        <v>0</v>
      </c>
      <c r="GDZ44" s="686">
        <f>SUMIF(GEC49:GEC61,"-",GED49:GED61)</f>
        <v>0</v>
      </c>
      <c r="GEA44" s="685">
        <f>COUNTIF(GEE49:GEE61,"-")</f>
        <v>0</v>
      </c>
      <c r="GEB44" s="686">
        <f>SUMIF(GEE49:GEE61,"-",GEF49:GEF61)</f>
        <v>0</v>
      </c>
      <c r="GEC44" s="685">
        <f>COUNTIF(GEG49:GEG61,"-")</f>
        <v>0</v>
      </c>
      <c r="GED44" s="686">
        <f>SUMIF(GEG49:GEG61,"-",GEH49:GEH61)</f>
        <v>0</v>
      </c>
      <c r="GEE44" s="685">
        <f>COUNTIF(GEI49:GEI61,"-")</f>
        <v>0</v>
      </c>
      <c r="GEF44" s="686">
        <f>SUMIF(GEI49:GEI61,"-",GEJ49:GEJ61)</f>
        <v>0</v>
      </c>
      <c r="GEG44" s="685">
        <f>COUNTIF(GEK49:GEK61,"-")</f>
        <v>0</v>
      </c>
      <c r="GEH44" s="686">
        <f>SUMIF(GEK49:GEK61,"-",GEL49:GEL61)</f>
        <v>0</v>
      </c>
      <c r="GEI44" s="685">
        <f>COUNTIF(GEM49:GEM61,"-")</f>
        <v>0</v>
      </c>
      <c r="GEJ44" s="686">
        <f>SUMIF(GEM49:GEM61,"-",GEN49:GEN61)</f>
        <v>0</v>
      </c>
      <c r="GEK44" s="685">
        <f>COUNTIF(GEO49:GEO61,"-")</f>
        <v>0</v>
      </c>
      <c r="GEL44" s="686">
        <f>SUMIF(GEO49:GEO61,"-",GEP49:GEP61)</f>
        <v>0</v>
      </c>
      <c r="GEM44" s="685">
        <f>COUNTIF(GEQ49:GEQ61,"-")</f>
        <v>0</v>
      </c>
      <c r="GEN44" s="686">
        <f>SUMIF(GEQ49:GEQ61,"-",GER49:GER61)</f>
        <v>0</v>
      </c>
      <c r="GEO44" s="685">
        <f>COUNTIF(GES49:GES61,"-")</f>
        <v>0</v>
      </c>
      <c r="GEP44" s="686">
        <f>SUMIF(GES49:GES61,"-",GET49:GET61)</f>
        <v>0</v>
      </c>
      <c r="GEQ44" s="685">
        <f>COUNTIF(GEU49:GEU61,"-")</f>
        <v>0</v>
      </c>
      <c r="GER44" s="686">
        <f>SUMIF(GEU49:GEU61,"-",GEV49:GEV61)</f>
        <v>0</v>
      </c>
      <c r="GES44" s="685">
        <f>COUNTIF(GEW49:GEW61,"-")</f>
        <v>0</v>
      </c>
      <c r="GET44" s="686">
        <f>SUMIF(GEW49:GEW61,"-",GEX49:GEX61)</f>
        <v>0</v>
      </c>
      <c r="GEU44" s="685">
        <f>COUNTIF(GEY49:GEY61,"-")</f>
        <v>0</v>
      </c>
      <c r="GEV44" s="686">
        <f>SUMIF(GEY49:GEY61,"-",GEZ49:GEZ61)</f>
        <v>0</v>
      </c>
      <c r="GEW44" s="685">
        <f>COUNTIF(GFA49:GFA61,"-")</f>
        <v>0</v>
      </c>
      <c r="GEX44" s="686">
        <f>SUMIF(GFA49:GFA61,"-",GFB49:GFB61)</f>
        <v>0</v>
      </c>
      <c r="GEY44" s="685">
        <f>COUNTIF(GFC49:GFC61,"-")</f>
        <v>0</v>
      </c>
      <c r="GEZ44" s="686">
        <f>SUMIF(GFC49:GFC61,"-",GFD49:GFD61)</f>
        <v>0</v>
      </c>
      <c r="GFA44" s="685">
        <f>COUNTIF(GFE49:GFE61,"-")</f>
        <v>0</v>
      </c>
      <c r="GFB44" s="686">
        <f>SUMIF(GFE49:GFE61,"-",GFF49:GFF61)</f>
        <v>0</v>
      </c>
      <c r="GFC44" s="685">
        <f>COUNTIF(GFG49:GFG61,"-")</f>
        <v>0</v>
      </c>
      <c r="GFD44" s="686">
        <f>SUMIF(GFG49:GFG61,"-",GFH49:GFH61)</f>
        <v>0</v>
      </c>
      <c r="GFE44" s="685">
        <f>COUNTIF(GFI49:GFI61,"-")</f>
        <v>0</v>
      </c>
      <c r="GFF44" s="686">
        <f>SUMIF(GFI49:GFI61,"-",GFJ49:GFJ61)</f>
        <v>0</v>
      </c>
      <c r="GFG44" s="685">
        <f>COUNTIF(GFK49:GFK61,"-")</f>
        <v>0</v>
      </c>
      <c r="GFH44" s="686">
        <f>SUMIF(GFK49:GFK61,"-",GFL49:GFL61)</f>
        <v>0</v>
      </c>
      <c r="GFI44" s="685">
        <f>COUNTIF(GFM49:GFM61,"-")</f>
        <v>0</v>
      </c>
      <c r="GFJ44" s="686">
        <f>SUMIF(GFM49:GFM61,"-",GFN49:GFN61)</f>
        <v>0</v>
      </c>
      <c r="GFK44" s="685">
        <f>COUNTIF(GFO49:GFO61,"-")</f>
        <v>0</v>
      </c>
      <c r="GFL44" s="686">
        <f>SUMIF(GFO49:GFO61,"-",GFP49:GFP61)</f>
        <v>0</v>
      </c>
      <c r="GFM44" s="685">
        <f>COUNTIF(GFQ49:GFQ61,"-")</f>
        <v>0</v>
      </c>
      <c r="GFN44" s="686">
        <f>SUMIF(GFQ49:GFQ61,"-",GFR49:GFR61)</f>
        <v>0</v>
      </c>
      <c r="GFO44" s="685">
        <f>COUNTIF(GFS49:GFS61,"-")</f>
        <v>0</v>
      </c>
      <c r="GFP44" s="686">
        <f>SUMIF(GFS49:GFS61,"-",GFT49:GFT61)</f>
        <v>0</v>
      </c>
      <c r="GFQ44" s="685">
        <f>COUNTIF(GFU49:GFU61,"-")</f>
        <v>0</v>
      </c>
      <c r="GFR44" s="686">
        <f>SUMIF(GFU49:GFU61,"-",GFV49:GFV61)</f>
        <v>0</v>
      </c>
      <c r="GFS44" s="685">
        <f>COUNTIF(GFW49:GFW61,"-")</f>
        <v>0</v>
      </c>
      <c r="GFT44" s="686">
        <f>SUMIF(GFW49:GFW61,"-",GFX49:GFX61)</f>
        <v>0</v>
      </c>
      <c r="GFU44" s="685">
        <f>COUNTIF(GFY49:GFY61,"-")</f>
        <v>0</v>
      </c>
      <c r="GFV44" s="686">
        <f>SUMIF(GFY49:GFY61,"-",GFZ49:GFZ61)</f>
        <v>0</v>
      </c>
      <c r="GFW44" s="685">
        <f>COUNTIF(GGA49:GGA61,"-")</f>
        <v>0</v>
      </c>
      <c r="GFX44" s="686">
        <f>SUMIF(GGA49:GGA61,"-",GGB49:GGB61)</f>
        <v>0</v>
      </c>
      <c r="GFY44" s="685">
        <f>COUNTIF(GGC49:GGC61,"-")</f>
        <v>0</v>
      </c>
      <c r="GFZ44" s="686">
        <f>SUMIF(GGC49:GGC61,"-",GGD49:GGD61)</f>
        <v>0</v>
      </c>
      <c r="GGA44" s="685">
        <f>COUNTIF(GGE49:GGE61,"-")</f>
        <v>0</v>
      </c>
      <c r="GGB44" s="686">
        <f>SUMIF(GGE49:GGE61,"-",GGF49:GGF61)</f>
        <v>0</v>
      </c>
      <c r="GGC44" s="685">
        <f>COUNTIF(GGG49:GGG61,"-")</f>
        <v>0</v>
      </c>
      <c r="GGD44" s="686">
        <f>SUMIF(GGG49:GGG61,"-",GGH49:GGH61)</f>
        <v>0</v>
      </c>
      <c r="GGE44" s="685">
        <f>COUNTIF(GGI49:GGI61,"-")</f>
        <v>0</v>
      </c>
      <c r="GGF44" s="686">
        <f>SUMIF(GGI49:GGI61,"-",GGJ49:GGJ61)</f>
        <v>0</v>
      </c>
      <c r="GGG44" s="685">
        <f>COUNTIF(GGK49:GGK61,"-")</f>
        <v>0</v>
      </c>
      <c r="GGH44" s="686">
        <f>SUMIF(GGK49:GGK61,"-",GGL49:GGL61)</f>
        <v>0</v>
      </c>
      <c r="GGI44" s="685">
        <f>COUNTIF(GGM49:GGM61,"-")</f>
        <v>0</v>
      </c>
      <c r="GGJ44" s="686">
        <f>SUMIF(GGM49:GGM61,"-",GGN49:GGN61)</f>
        <v>0</v>
      </c>
      <c r="GGK44" s="685">
        <f>COUNTIF(GGO49:GGO61,"-")</f>
        <v>0</v>
      </c>
      <c r="GGL44" s="686">
        <f>SUMIF(GGO49:GGO61,"-",GGP49:GGP61)</f>
        <v>0</v>
      </c>
      <c r="GGM44" s="685">
        <f>COUNTIF(GGQ49:GGQ61,"-")</f>
        <v>0</v>
      </c>
      <c r="GGN44" s="686">
        <f>SUMIF(GGQ49:GGQ61,"-",GGR49:GGR61)</f>
        <v>0</v>
      </c>
      <c r="GGO44" s="685">
        <f>COUNTIF(GGS49:GGS61,"-")</f>
        <v>0</v>
      </c>
      <c r="GGP44" s="686">
        <f>SUMIF(GGS49:GGS61,"-",GGT49:GGT61)</f>
        <v>0</v>
      </c>
      <c r="GGQ44" s="685">
        <f>COUNTIF(GGU49:GGU61,"-")</f>
        <v>0</v>
      </c>
      <c r="GGR44" s="686">
        <f>SUMIF(GGU49:GGU61,"-",GGV49:GGV61)</f>
        <v>0</v>
      </c>
      <c r="GGS44" s="685">
        <f>COUNTIF(GGW49:GGW61,"-")</f>
        <v>0</v>
      </c>
      <c r="GGT44" s="686">
        <f>SUMIF(GGW49:GGW61,"-",GGX49:GGX61)</f>
        <v>0</v>
      </c>
      <c r="GGU44" s="685">
        <f>COUNTIF(GGY49:GGY61,"-")</f>
        <v>0</v>
      </c>
      <c r="GGV44" s="686">
        <f>SUMIF(GGY49:GGY61,"-",GGZ49:GGZ61)</f>
        <v>0</v>
      </c>
      <c r="GGW44" s="685">
        <f>COUNTIF(GHA49:GHA61,"-")</f>
        <v>0</v>
      </c>
      <c r="GGX44" s="686">
        <f>SUMIF(GHA49:GHA61,"-",GHB49:GHB61)</f>
        <v>0</v>
      </c>
      <c r="GGY44" s="685">
        <f>COUNTIF(GHC49:GHC61,"-")</f>
        <v>0</v>
      </c>
      <c r="GGZ44" s="686">
        <f>SUMIF(GHC49:GHC61,"-",GHD49:GHD61)</f>
        <v>0</v>
      </c>
      <c r="GHA44" s="685">
        <f>COUNTIF(GHE49:GHE61,"-")</f>
        <v>0</v>
      </c>
      <c r="GHB44" s="686">
        <f>SUMIF(GHE49:GHE61,"-",GHF49:GHF61)</f>
        <v>0</v>
      </c>
      <c r="GHC44" s="685">
        <f>COUNTIF(GHG49:GHG61,"-")</f>
        <v>0</v>
      </c>
      <c r="GHD44" s="686">
        <f>SUMIF(GHG49:GHG61,"-",GHH49:GHH61)</f>
        <v>0</v>
      </c>
      <c r="GHE44" s="685">
        <f>COUNTIF(GHI49:GHI61,"-")</f>
        <v>0</v>
      </c>
      <c r="GHF44" s="686">
        <f>SUMIF(GHI49:GHI61,"-",GHJ49:GHJ61)</f>
        <v>0</v>
      </c>
      <c r="GHG44" s="685">
        <f>COUNTIF(GHK49:GHK61,"-")</f>
        <v>0</v>
      </c>
      <c r="GHH44" s="686">
        <f>SUMIF(GHK49:GHK61,"-",GHL49:GHL61)</f>
        <v>0</v>
      </c>
      <c r="GHI44" s="685">
        <f>COUNTIF(GHM49:GHM61,"-")</f>
        <v>0</v>
      </c>
      <c r="GHJ44" s="686">
        <f>SUMIF(GHM49:GHM61,"-",GHN49:GHN61)</f>
        <v>0</v>
      </c>
      <c r="GHK44" s="685">
        <f>COUNTIF(GHO49:GHO61,"-")</f>
        <v>0</v>
      </c>
      <c r="GHL44" s="686">
        <f>SUMIF(GHO49:GHO61,"-",GHP49:GHP61)</f>
        <v>0</v>
      </c>
      <c r="GHM44" s="685">
        <f>COUNTIF(GHQ49:GHQ61,"-")</f>
        <v>0</v>
      </c>
      <c r="GHN44" s="686">
        <f>SUMIF(GHQ49:GHQ61,"-",GHR49:GHR61)</f>
        <v>0</v>
      </c>
      <c r="GHO44" s="685">
        <f>COUNTIF(GHS49:GHS61,"-")</f>
        <v>0</v>
      </c>
      <c r="GHP44" s="686">
        <f>SUMIF(GHS49:GHS61,"-",GHT49:GHT61)</f>
        <v>0</v>
      </c>
      <c r="GHQ44" s="685">
        <f>COUNTIF(GHU49:GHU61,"-")</f>
        <v>0</v>
      </c>
      <c r="GHR44" s="686">
        <f>SUMIF(GHU49:GHU61,"-",GHV49:GHV61)</f>
        <v>0</v>
      </c>
      <c r="GHS44" s="685">
        <f>COUNTIF(GHW49:GHW61,"-")</f>
        <v>0</v>
      </c>
      <c r="GHT44" s="686">
        <f>SUMIF(GHW49:GHW61,"-",GHX49:GHX61)</f>
        <v>0</v>
      </c>
      <c r="GHU44" s="685">
        <f>COUNTIF(GHY49:GHY61,"-")</f>
        <v>0</v>
      </c>
      <c r="GHV44" s="686">
        <f>SUMIF(GHY49:GHY61,"-",GHZ49:GHZ61)</f>
        <v>0</v>
      </c>
      <c r="GHW44" s="685">
        <f>COUNTIF(GIA49:GIA61,"-")</f>
        <v>0</v>
      </c>
      <c r="GHX44" s="686">
        <f>SUMIF(GIA49:GIA61,"-",GIB49:GIB61)</f>
        <v>0</v>
      </c>
      <c r="GHY44" s="685">
        <f>COUNTIF(GIC49:GIC61,"-")</f>
        <v>0</v>
      </c>
      <c r="GHZ44" s="686">
        <f>SUMIF(GIC49:GIC61,"-",GID49:GID61)</f>
        <v>0</v>
      </c>
      <c r="GIA44" s="685">
        <f>COUNTIF(GIE49:GIE61,"-")</f>
        <v>0</v>
      </c>
      <c r="GIB44" s="686">
        <f>SUMIF(GIE49:GIE61,"-",GIF49:GIF61)</f>
        <v>0</v>
      </c>
      <c r="GIC44" s="685">
        <f>COUNTIF(GIG49:GIG61,"-")</f>
        <v>0</v>
      </c>
      <c r="GID44" s="686">
        <f>SUMIF(GIG49:GIG61,"-",GIH49:GIH61)</f>
        <v>0</v>
      </c>
      <c r="GIE44" s="685">
        <f>COUNTIF(GII49:GII61,"-")</f>
        <v>0</v>
      </c>
      <c r="GIF44" s="686">
        <f>SUMIF(GII49:GII61,"-",GIJ49:GIJ61)</f>
        <v>0</v>
      </c>
      <c r="GIG44" s="685">
        <f>COUNTIF(GIK49:GIK61,"-")</f>
        <v>0</v>
      </c>
      <c r="GIH44" s="686">
        <f>SUMIF(GIK49:GIK61,"-",GIL49:GIL61)</f>
        <v>0</v>
      </c>
      <c r="GII44" s="685">
        <f>COUNTIF(GIM49:GIM61,"-")</f>
        <v>0</v>
      </c>
      <c r="GIJ44" s="686">
        <f>SUMIF(GIM49:GIM61,"-",GIN49:GIN61)</f>
        <v>0</v>
      </c>
      <c r="GIK44" s="685">
        <f>COUNTIF(GIO49:GIO61,"-")</f>
        <v>0</v>
      </c>
      <c r="GIL44" s="686">
        <f>SUMIF(GIO49:GIO61,"-",GIP49:GIP61)</f>
        <v>0</v>
      </c>
      <c r="GIM44" s="685">
        <f>COUNTIF(GIQ49:GIQ61,"-")</f>
        <v>0</v>
      </c>
      <c r="GIN44" s="686">
        <f>SUMIF(GIQ49:GIQ61,"-",GIR49:GIR61)</f>
        <v>0</v>
      </c>
      <c r="GIO44" s="685">
        <f>COUNTIF(GIS49:GIS61,"-")</f>
        <v>0</v>
      </c>
      <c r="GIP44" s="686">
        <f>SUMIF(GIS49:GIS61,"-",GIT49:GIT61)</f>
        <v>0</v>
      </c>
      <c r="GIQ44" s="685">
        <f>COUNTIF(GIU49:GIU61,"-")</f>
        <v>0</v>
      </c>
      <c r="GIR44" s="686">
        <f>SUMIF(GIU49:GIU61,"-",GIV49:GIV61)</f>
        <v>0</v>
      </c>
      <c r="GIS44" s="685">
        <f>COUNTIF(GIW49:GIW61,"-")</f>
        <v>0</v>
      </c>
      <c r="GIT44" s="686">
        <f>SUMIF(GIW49:GIW61,"-",GIX49:GIX61)</f>
        <v>0</v>
      </c>
      <c r="GIU44" s="685">
        <f>COUNTIF(GIY49:GIY61,"-")</f>
        <v>0</v>
      </c>
      <c r="GIV44" s="686">
        <f>SUMIF(GIY49:GIY61,"-",GIZ49:GIZ61)</f>
        <v>0</v>
      </c>
      <c r="GIW44" s="685">
        <f>COUNTIF(GJA49:GJA61,"-")</f>
        <v>0</v>
      </c>
      <c r="GIX44" s="686">
        <f>SUMIF(GJA49:GJA61,"-",GJB49:GJB61)</f>
        <v>0</v>
      </c>
      <c r="GIY44" s="685">
        <f>COUNTIF(GJC49:GJC61,"-")</f>
        <v>0</v>
      </c>
      <c r="GIZ44" s="686">
        <f>SUMIF(GJC49:GJC61,"-",GJD49:GJD61)</f>
        <v>0</v>
      </c>
      <c r="GJA44" s="685">
        <f>COUNTIF(GJE49:GJE61,"-")</f>
        <v>0</v>
      </c>
      <c r="GJB44" s="686">
        <f>SUMIF(GJE49:GJE61,"-",GJF49:GJF61)</f>
        <v>0</v>
      </c>
      <c r="GJC44" s="685">
        <f>COUNTIF(GJG49:GJG61,"-")</f>
        <v>0</v>
      </c>
      <c r="GJD44" s="686">
        <f>SUMIF(GJG49:GJG61,"-",GJH49:GJH61)</f>
        <v>0</v>
      </c>
      <c r="GJE44" s="685">
        <f>COUNTIF(GJI49:GJI61,"-")</f>
        <v>0</v>
      </c>
      <c r="GJF44" s="686">
        <f>SUMIF(GJI49:GJI61,"-",GJJ49:GJJ61)</f>
        <v>0</v>
      </c>
      <c r="GJG44" s="685">
        <f>COUNTIF(GJK49:GJK61,"-")</f>
        <v>0</v>
      </c>
      <c r="GJH44" s="686">
        <f>SUMIF(GJK49:GJK61,"-",GJL49:GJL61)</f>
        <v>0</v>
      </c>
      <c r="GJI44" s="685">
        <f>COUNTIF(GJM49:GJM61,"-")</f>
        <v>0</v>
      </c>
      <c r="GJJ44" s="686">
        <f>SUMIF(GJM49:GJM61,"-",GJN49:GJN61)</f>
        <v>0</v>
      </c>
      <c r="GJK44" s="685">
        <f>COUNTIF(GJO49:GJO61,"-")</f>
        <v>0</v>
      </c>
      <c r="GJL44" s="686">
        <f>SUMIF(GJO49:GJO61,"-",GJP49:GJP61)</f>
        <v>0</v>
      </c>
      <c r="GJM44" s="685">
        <f>COUNTIF(GJQ49:GJQ61,"-")</f>
        <v>0</v>
      </c>
      <c r="GJN44" s="686">
        <f>SUMIF(GJQ49:GJQ61,"-",GJR49:GJR61)</f>
        <v>0</v>
      </c>
      <c r="GJO44" s="685">
        <f>COUNTIF(GJS49:GJS61,"-")</f>
        <v>0</v>
      </c>
      <c r="GJP44" s="686">
        <f>SUMIF(GJS49:GJS61,"-",GJT49:GJT61)</f>
        <v>0</v>
      </c>
      <c r="GJQ44" s="685">
        <f>COUNTIF(GJU49:GJU61,"-")</f>
        <v>0</v>
      </c>
      <c r="GJR44" s="686">
        <f>SUMIF(GJU49:GJU61,"-",GJV49:GJV61)</f>
        <v>0</v>
      </c>
      <c r="GJS44" s="685">
        <f>COUNTIF(GJW49:GJW61,"-")</f>
        <v>0</v>
      </c>
      <c r="GJT44" s="686">
        <f>SUMIF(GJW49:GJW61,"-",GJX49:GJX61)</f>
        <v>0</v>
      </c>
      <c r="GJU44" s="685">
        <f>COUNTIF(GJY49:GJY61,"-")</f>
        <v>0</v>
      </c>
      <c r="GJV44" s="686">
        <f>SUMIF(GJY49:GJY61,"-",GJZ49:GJZ61)</f>
        <v>0</v>
      </c>
      <c r="GJW44" s="685">
        <f>COUNTIF(GKA49:GKA61,"-")</f>
        <v>0</v>
      </c>
      <c r="GJX44" s="686">
        <f>SUMIF(GKA49:GKA61,"-",GKB49:GKB61)</f>
        <v>0</v>
      </c>
      <c r="GJY44" s="685">
        <f>COUNTIF(GKC49:GKC61,"-")</f>
        <v>0</v>
      </c>
      <c r="GJZ44" s="686">
        <f>SUMIF(GKC49:GKC61,"-",GKD49:GKD61)</f>
        <v>0</v>
      </c>
      <c r="GKA44" s="685">
        <f>COUNTIF(GKE49:GKE61,"-")</f>
        <v>0</v>
      </c>
      <c r="GKB44" s="686">
        <f>SUMIF(GKE49:GKE61,"-",GKF49:GKF61)</f>
        <v>0</v>
      </c>
      <c r="GKC44" s="685">
        <f>COUNTIF(GKG49:GKG61,"-")</f>
        <v>0</v>
      </c>
      <c r="GKD44" s="686">
        <f>SUMIF(GKG49:GKG61,"-",GKH49:GKH61)</f>
        <v>0</v>
      </c>
      <c r="GKE44" s="685">
        <f>COUNTIF(GKI49:GKI61,"-")</f>
        <v>0</v>
      </c>
      <c r="GKF44" s="686">
        <f>SUMIF(GKI49:GKI61,"-",GKJ49:GKJ61)</f>
        <v>0</v>
      </c>
      <c r="GKG44" s="685">
        <f>COUNTIF(GKK49:GKK61,"-")</f>
        <v>0</v>
      </c>
      <c r="GKH44" s="686">
        <f>SUMIF(GKK49:GKK61,"-",GKL49:GKL61)</f>
        <v>0</v>
      </c>
      <c r="GKI44" s="685">
        <f>COUNTIF(GKM49:GKM61,"-")</f>
        <v>0</v>
      </c>
      <c r="GKJ44" s="686">
        <f>SUMIF(GKM49:GKM61,"-",GKN49:GKN61)</f>
        <v>0</v>
      </c>
      <c r="GKK44" s="685">
        <f>COUNTIF(GKO49:GKO61,"-")</f>
        <v>0</v>
      </c>
      <c r="GKL44" s="686">
        <f>SUMIF(GKO49:GKO61,"-",GKP49:GKP61)</f>
        <v>0</v>
      </c>
      <c r="GKM44" s="685">
        <f>COUNTIF(GKQ49:GKQ61,"-")</f>
        <v>0</v>
      </c>
      <c r="GKN44" s="686">
        <f>SUMIF(GKQ49:GKQ61,"-",GKR49:GKR61)</f>
        <v>0</v>
      </c>
      <c r="GKO44" s="685">
        <f>COUNTIF(GKS49:GKS61,"-")</f>
        <v>0</v>
      </c>
      <c r="GKP44" s="686">
        <f>SUMIF(GKS49:GKS61,"-",GKT49:GKT61)</f>
        <v>0</v>
      </c>
      <c r="GKQ44" s="685">
        <f>COUNTIF(GKU49:GKU61,"-")</f>
        <v>0</v>
      </c>
      <c r="GKR44" s="686">
        <f>SUMIF(GKU49:GKU61,"-",GKV49:GKV61)</f>
        <v>0</v>
      </c>
      <c r="GKS44" s="685">
        <f>COUNTIF(GKW49:GKW61,"-")</f>
        <v>0</v>
      </c>
      <c r="GKT44" s="686">
        <f>SUMIF(GKW49:GKW61,"-",GKX49:GKX61)</f>
        <v>0</v>
      </c>
      <c r="GKU44" s="685">
        <f>COUNTIF(GKY49:GKY61,"-")</f>
        <v>0</v>
      </c>
      <c r="GKV44" s="686">
        <f>SUMIF(GKY49:GKY61,"-",GKZ49:GKZ61)</f>
        <v>0</v>
      </c>
      <c r="GKW44" s="685">
        <f>COUNTIF(GLA49:GLA61,"-")</f>
        <v>0</v>
      </c>
      <c r="GKX44" s="686">
        <f>SUMIF(GLA49:GLA61,"-",GLB49:GLB61)</f>
        <v>0</v>
      </c>
      <c r="GKY44" s="685">
        <f>COUNTIF(GLC49:GLC61,"-")</f>
        <v>0</v>
      </c>
      <c r="GKZ44" s="686">
        <f>SUMIF(GLC49:GLC61,"-",GLD49:GLD61)</f>
        <v>0</v>
      </c>
      <c r="GLA44" s="685">
        <f>COUNTIF(GLE49:GLE61,"-")</f>
        <v>0</v>
      </c>
      <c r="GLB44" s="686">
        <f>SUMIF(GLE49:GLE61,"-",GLF49:GLF61)</f>
        <v>0</v>
      </c>
      <c r="GLC44" s="685">
        <f>COUNTIF(GLG49:GLG61,"-")</f>
        <v>0</v>
      </c>
      <c r="GLD44" s="686">
        <f>SUMIF(GLG49:GLG61,"-",GLH49:GLH61)</f>
        <v>0</v>
      </c>
      <c r="GLE44" s="685">
        <f>COUNTIF(GLI49:GLI61,"-")</f>
        <v>0</v>
      </c>
      <c r="GLF44" s="686">
        <f>SUMIF(GLI49:GLI61,"-",GLJ49:GLJ61)</f>
        <v>0</v>
      </c>
      <c r="GLG44" s="685">
        <f>COUNTIF(GLK49:GLK61,"-")</f>
        <v>0</v>
      </c>
      <c r="GLH44" s="686">
        <f>SUMIF(GLK49:GLK61,"-",GLL49:GLL61)</f>
        <v>0</v>
      </c>
      <c r="GLI44" s="685">
        <f>COUNTIF(GLM49:GLM61,"-")</f>
        <v>0</v>
      </c>
      <c r="GLJ44" s="686">
        <f>SUMIF(GLM49:GLM61,"-",GLN49:GLN61)</f>
        <v>0</v>
      </c>
      <c r="GLK44" s="685">
        <f>COUNTIF(GLO49:GLO61,"-")</f>
        <v>0</v>
      </c>
      <c r="GLL44" s="686">
        <f>SUMIF(GLO49:GLO61,"-",GLP49:GLP61)</f>
        <v>0</v>
      </c>
      <c r="GLM44" s="685">
        <f>COUNTIF(GLQ49:GLQ61,"-")</f>
        <v>0</v>
      </c>
      <c r="GLN44" s="686">
        <f>SUMIF(GLQ49:GLQ61,"-",GLR49:GLR61)</f>
        <v>0</v>
      </c>
      <c r="GLO44" s="685">
        <f>COUNTIF(GLS49:GLS61,"-")</f>
        <v>0</v>
      </c>
      <c r="GLP44" s="686">
        <f>SUMIF(GLS49:GLS61,"-",GLT49:GLT61)</f>
        <v>0</v>
      </c>
      <c r="GLQ44" s="685">
        <f>COUNTIF(GLU49:GLU61,"-")</f>
        <v>0</v>
      </c>
      <c r="GLR44" s="686">
        <f>SUMIF(GLU49:GLU61,"-",GLV49:GLV61)</f>
        <v>0</v>
      </c>
      <c r="GLS44" s="685">
        <f>COUNTIF(GLW49:GLW61,"-")</f>
        <v>0</v>
      </c>
      <c r="GLT44" s="686">
        <f>SUMIF(GLW49:GLW61,"-",GLX49:GLX61)</f>
        <v>0</v>
      </c>
      <c r="GLU44" s="685">
        <f>COUNTIF(GLY49:GLY61,"-")</f>
        <v>0</v>
      </c>
      <c r="GLV44" s="686">
        <f>SUMIF(GLY49:GLY61,"-",GLZ49:GLZ61)</f>
        <v>0</v>
      </c>
      <c r="GLW44" s="685">
        <f>COUNTIF(GMA49:GMA61,"-")</f>
        <v>0</v>
      </c>
      <c r="GLX44" s="686">
        <f>SUMIF(GMA49:GMA61,"-",GMB49:GMB61)</f>
        <v>0</v>
      </c>
      <c r="GLY44" s="685">
        <f>COUNTIF(GMC49:GMC61,"-")</f>
        <v>0</v>
      </c>
      <c r="GLZ44" s="686">
        <f>SUMIF(GMC49:GMC61,"-",GMD49:GMD61)</f>
        <v>0</v>
      </c>
      <c r="GMA44" s="685">
        <f>COUNTIF(GME49:GME61,"-")</f>
        <v>0</v>
      </c>
      <c r="GMB44" s="686">
        <f>SUMIF(GME49:GME61,"-",GMF49:GMF61)</f>
        <v>0</v>
      </c>
      <c r="GMC44" s="685">
        <f>COUNTIF(GMG49:GMG61,"-")</f>
        <v>0</v>
      </c>
      <c r="GMD44" s="686">
        <f>SUMIF(GMG49:GMG61,"-",GMH49:GMH61)</f>
        <v>0</v>
      </c>
      <c r="GME44" s="685">
        <f>COUNTIF(GMI49:GMI61,"-")</f>
        <v>0</v>
      </c>
      <c r="GMF44" s="686">
        <f>SUMIF(GMI49:GMI61,"-",GMJ49:GMJ61)</f>
        <v>0</v>
      </c>
      <c r="GMG44" s="685">
        <f>COUNTIF(GMK49:GMK61,"-")</f>
        <v>0</v>
      </c>
      <c r="GMH44" s="686">
        <f>SUMIF(GMK49:GMK61,"-",GML49:GML61)</f>
        <v>0</v>
      </c>
      <c r="GMI44" s="685">
        <f>COUNTIF(GMM49:GMM61,"-")</f>
        <v>0</v>
      </c>
      <c r="GMJ44" s="686">
        <f>SUMIF(GMM49:GMM61,"-",GMN49:GMN61)</f>
        <v>0</v>
      </c>
      <c r="GMK44" s="685">
        <f>COUNTIF(GMO49:GMO61,"-")</f>
        <v>0</v>
      </c>
      <c r="GML44" s="686">
        <f>SUMIF(GMO49:GMO61,"-",GMP49:GMP61)</f>
        <v>0</v>
      </c>
      <c r="GMM44" s="685">
        <f>COUNTIF(GMQ49:GMQ61,"-")</f>
        <v>0</v>
      </c>
      <c r="GMN44" s="686">
        <f>SUMIF(GMQ49:GMQ61,"-",GMR49:GMR61)</f>
        <v>0</v>
      </c>
      <c r="GMO44" s="685">
        <f>COUNTIF(GMS49:GMS61,"-")</f>
        <v>0</v>
      </c>
      <c r="GMP44" s="686">
        <f>SUMIF(GMS49:GMS61,"-",GMT49:GMT61)</f>
        <v>0</v>
      </c>
      <c r="GMQ44" s="685">
        <f>COUNTIF(GMU49:GMU61,"-")</f>
        <v>0</v>
      </c>
      <c r="GMR44" s="686">
        <f>SUMIF(GMU49:GMU61,"-",GMV49:GMV61)</f>
        <v>0</v>
      </c>
      <c r="GMS44" s="685">
        <f>COUNTIF(GMW49:GMW61,"-")</f>
        <v>0</v>
      </c>
      <c r="GMT44" s="686">
        <f>SUMIF(GMW49:GMW61,"-",GMX49:GMX61)</f>
        <v>0</v>
      </c>
      <c r="GMU44" s="685">
        <f>COUNTIF(GMY49:GMY61,"-")</f>
        <v>0</v>
      </c>
      <c r="GMV44" s="686">
        <f>SUMIF(GMY49:GMY61,"-",GMZ49:GMZ61)</f>
        <v>0</v>
      </c>
      <c r="GMW44" s="685">
        <f>COUNTIF(GNA49:GNA61,"-")</f>
        <v>0</v>
      </c>
      <c r="GMX44" s="686">
        <f>SUMIF(GNA49:GNA61,"-",GNB49:GNB61)</f>
        <v>0</v>
      </c>
      <c r="GMY44" s="685">
        <f>COUNTIF(GNC49:GNC61,"-")</f>
        <v>0</v>
      </c>
      <c r="GMZ44" s="686">
        <f>SUMIF(GNC49:GNC61,"-",GND49:GND61)</f>
        <v>0</v>
      </c>
      <c r="GNA44" s="685">
        <f>COUNTIF(GNE49:GNE61,"-")</f>
        <v>0</v>
      </c>
      <c r="GNB44" s="686">
        <f>SUMIF(GNE49:GNE61,"-",GNF49:GNF61)</f>
        <v>0</v>
      </c>
      <c r="GNC44" s="685">
        <f>COUNTIF(GNG49:GNG61,"-")</f>
        <v>0</v>
      </c>
      <c r="GND44" s="686">
        <f>SUMIF(GNG49:GNG61,"-",GNH49:GNH61)</f>
        <v>0</v>
      </c>
      <c r="GNE44" s="685">
        <f>COUNTIF(GNI49:GNI61,"-")</f>
        <v>0</v>
      </c>
      <c r="GNF44" s="686">
        <f>SUMIF(GNI49:GNI61,"-",GNJ49:GNJ61)</f>
        <v>0</v>
      </c>
      <c r="GNG44" s="685">
        <f>COUNTIF(GNK49:GNK61,"-")</f>
        <v>0</v>
      </c>
      <c r="GNH44" s="686">
        <f>SUMIF(GNK49:GNK61,"-",GNL49:GNL61)</f>
        <v>0</v>
      </c>
      <c r="GNI44" s="685">
        <f>COUNTIF(GNM49:GNM61,"-")</f>
        <v>0</v>
      </c>
      <c r="GNJ44" s="686">
        <f>SUMIF(GNM49:GNM61,"-",GNN49:GNN61)</f>
        <v>0</v>
      </c>
      <c r="GNK44" s="685">
        <f>COUNTIF(GNO49:GNO61,"-")</f>
        <v>0</v>
      </c>
      <c r="GNL44" s="686">
        <f>SUMIF(GNO49:GNO61,"-",GNP49:GNP61)</f>
        <v>0</v>
      </c>
      <c r="GNM44" s="685">
        <f>COUNTIF(GNQ49:GNQ61,"-")</f>
        <v>0</v>
      </c>
      <c r="GNN44" s="686">
        <f>SUMIF(GNQ49:GNQ61,"-",GNR49:GNR61)</f>
        <v>0</v>
      </c>
      <c r="GNO44" s="685">
        <f>COUNTIF(GNS49:GNS61,"-")</f>
        <v>0</v>
      </c>
      <c r="GNP44" s="686">
        <f>SUMIF(GNS49:GNS61,"-",GNT49:GNT61)</f>
        <v>0</v>
      </c>
      <c r="GNQ44" s="685">
        <f>COUNTIF(GNU49:GNU61,"-")</f>
        <v>0</v>
      </c>
      <c r="GNR44" s="686">
        <f>SUMIF(GNU49:GNU61,"-",GNV49:GNV61)</f>
        <v>0</v>
      </c>
      <c r="GNS44" s="685">
        <f>COUNTIF(GNW49:GNW61,"-")</f>
        <v>0</v>
      </c>
      <c r="GNT44" s="686">
        <f>SUMIF(GNW49:GNW61,"-",GNX49:GNX61)</f>
        <v>0</v>
      </c>
      <c r="GNU44" s="685">
        <f>COUNTIF(GNY49:GNY61,"-")</f>
        <v>0</v>
      </c>
      <c r="GNV44" s="686">
        <f>SUMIF(GNY49:GNY61,"-",GNZ49:GNZ61)</f>
        <v>0</v>
      </c>
      <c r="GNW44" s="685">
        <f>COUNTIF(GOA49:GOA61,"-")</f>
        <v>0</v>
      </c>
      <c r="GNX44" s="686">
        <f>SUMIF(GOA49:GOA61,"-",GOB49:GOB61)</f>
        <v>0</v>
      </c>
      <c r="GNY44" s="685">
        <f>COUNTIF(GOC49:GOC61,"-")</f>
        <v>0</v>
      </c>
      <c r="GNZ44" s="686">
        <f>SUMIF(GOC49:GOC61,"-",GOD49:GOD61)</f>
        <v>0</v>
      </c>
      <c r="GOA44" s="685">
        <f>COUNTIF(GOE49:GOE61,"-")</f>
        <v>0</v>
      </c>
      <c r="GOB44" s="686">
        <f>SUMIF(GOE49:GOE61,"-",GOF49:GOF61)</f>
        <v>0</v>
      </c>
      <c r="GOC44" s="685">
        <f>COUNTIF(GOG49:GOG61,"-")</f>
        <v>0</v>
      </c>
      <c r="GOD44" s="686">
        <f>SUMIF(GOG49:GOG61,"-",GOH49:GOH61)</f>
        <v>0</v>
      </c>
      <c r="GOE44" s="685">
        <f>COUNTIF(GOI49:GOI61,"-")</f>
        <v>0</v>
      </c>
      <c r="GOF44" s="686">
        <f>SUMIF(GOI49:GOI61,"-",GOJ49:GOJ61)</f>
        <v>0</v>
      </c>
      <c r="GOG44" s="685">
        <f>COUNTIF(GOK49:GOK61,"-")</f>
        <v>0</v>
      </c>
      <c r="GOH44" s="686">
        <f>SUMIF(GOK49:GOK61,"-",GOL49:GOL61)</f>
        <v>0</v>
      </c>
      <c r="GOI44" s="685">
        <f>COUNTIF(GOM49:GOM61,"-")</f>
        <v>0</v>
      </c>
      <c r="GOJ44" s="686">
        <f>SUMIF(GOM49:GOM61,"-",GON49:GON61)</f>
        <v>0</v>
      </c>
      <c r="GOK44" s="685">
        <f>COUNTIF(GOO49:GOO61,"-")</f>
        <v>0</v>
      </c>
      <c r="GOL44" s="686">
        <f>SUMIF(GOO49:GOO61,"-",GOP49:GOP61)</f>
        <v>0</v>
      </c>
      <c r="GOM44" s="685">
        <f>COUNTIF(GOQ49:GOQ61,"-")</f>
        <v>0</v>
      </c>
      <c r="GON44" s="686">
        <f>SUMIF(GOQ49:GOQ61,"-",GOR49:GOR61)</f>
        <v>0</v>
      </c>
      <c r="GOO44" s="685">
        <f>COUNTIF(GOS49:GOS61,"-")</f>
        <v>0</v>
      </c>
      <c r="GOP44" s="686">
        <f>SUMIF(GOS49:GOS61,"-",GOT49:GOT61)</f>
        <v>0</v>
      </c>
      <c r="GOQ44" s="685">
        <f>COUNTIF(GOU49:GOU61,"-")</f>
        <v>0</v>
      </c>
      <c r="GOR44" s="686">
        <f>SUMIF(GOU49:GOU61,"-",GOV49:GOV61)</f>
        <v>0</v>
      </c>
      <c r="GOS44" s="685">
        <f>COUNTIF(GOW49:GOW61,"-")</f>
        <v>0</v>
      </c>
      <c r="GOT44" s="686">
        <f>SUMIF(GOW49:GOW61,"-",GOX49:GOX61)</f>
        <v>0</v>
      </c>
      <c r="GOU44" s="685">
        <f>COUNTIF(GOY49:GOY61,"-")</f>
        <v>0</v>
      </c>
      <c r="GOV44" s="686">
        <f>SUMIF(GOY49:GOY61,"-",GOZ49:GOZ61)</f>
        <v>0</v>
      </c>
      <c r="GOW44" s="685">
        <f>COUNTIF(GPA49:GPA61,"-")</f>
        <v>0</v>
      </c>
      <c r="GOX44" s="686">
        <f>SUMIF(GPA49:GPA61,"-",GPB49:GPB61)</f>
        <v>0</v>
      </c>
      <c r="GOY44" s="685">
        <f>COUNTIF(GPC49:GPC61,"-")</f>
        <v>0</v>
      </c>
      <c r="GOZ44" s="686">
        <f>SUMIF(GPC49:GPC61,"-",GPD49:GPD61)</f>
        <v>0</v>
      </c>
      <c r="GPA44" s="685">
        <f>COUNTIF(GPE49:GPE61,"-")</f>
        <v>0</v>
      </c>
      <c r="GPB44" s="686">
        <f>SUMIF(GPE49:GPE61,"-",GPF49:GPF61)</f>
        <v>0</v>
      </c>
      <c r="GPC44" s="685">
        <f>COUNTIF(GPG49:GPG61,"-")</f>
        <v>0</v>
      </c>
      <c r="GPD44" s="686">
        <f>SUMIF(GPG49:GPG61,"-",GPH49:GPH61)</f>
        <v>0</v>
      </c>
      <c r="GPE44" s="685">
        <f>COUNTIF(GPI49:GPI61,"-")</f>
        <v>0</v>
      </c>
      <c r="GPF44" s="686">
        <f>SUMIF(GPI49:GPI61,"-",GPJ49:GPJ61)</f>
        <v>0</v>
      </c>
      <c r="GPG44" s="685">
        <f>COUNTIF(GPK49:GPK61,"-")</f>
        <v>0</v>
      </c>
      <c r="GPH44" s="686">
        <f>SUMIF(GPK49:GPK61,"-",GPL49:GPL61)</f>
        <v>0</v>
      </c>
      <c r="GPI44" s="685">
        <f>COUNTIF(GPM49:GPM61,"-")</f>
        <v>0</v>
      </c>
      <c r="GPJ44" s="686">
        <f>SUMIF(GPM49:GPM61,"-",GPN49:GPN61)</f>
        <v>0</v>
      </c>
      <c r="GPK44" s="685">
        <f>COUNTIF(GPO49:GPO61,"-")</f>
        <v>0</v>
      </c>
      <c r="GPL44" s="686">
        <f>SUMIF(GPO49:GPO61,"-",GPP49:GPP61)</f>
        <v>0</v>
      </c>
      <c r="GPM44" s="685">
        <f>COUNTIF(GPQ49:GPQ61,"-")</f>
        <v>0</v>
      </c>
      <c r="GPN44" s="686">
        <f>SUMIF(GPQ49:GPQ61,"-",GPR49:GPR61)</f>
        <v>0</v>
      </c>
      <c r="GPO44" s="685">
        <f>COUNTIF(GPS49:GPS61,"-")</f>
        <v>0</v>
      </c>
      <c r="GPP44" s="686">
        <f>SUMIF(GPS49:GPS61,"-",GPT49:GPT61)</f>
        <v>0</v>
      </c>
      <c r="GPQ44" s="685">
        <f>COUNTIF(GPU49:GPU61,"-")</f>
        <v>0</v>
      </c>
      <c r="GPR44" s="686">
        <f>SUMIF(GPU49:GPU61,"-",GPV49:GPV61)</f>
        <v>0</v>
      </c>
      <c r="GPS44" s="685">
        <f>COUNTIF(GPW49:GPW61,"-")</f>
        <v>0</v>
      </c>
      <c r="GPT44" s="686">
        <f>SUMIF(GPW49:GPW61,"-",GPX49:GPX61)</f>
        <v>0</v>
      </c>
      <c r="GPU44" s="685">
        <f>COUNTIF(GPY49:GPY61,"-")</f>
        <v>0</v>
      </c>
      <c r="GPV44" s="686">
        <f>SUMIF(GPY49:GPY61,"-",GPZ49:GPZ61)</f>
        <v>0</v>
      </c>
      <c r="GPW44" s="685">
        <f>COUNTIF(GQA49:GQA61,"-")</f>
        <v>0</v>
      </c>
      <c r="GPX44" s="686">
        <f>SUMIF(GQA49:GQA61,"-",GQB49:GQB61)</f>
        <v>0</v>
      </c>
      <c r="GPY44" s="685">
        <f>COUNTIF(GQC49:GQC61,"-")</f>
        <v>0</v>
      </c>
      <c r="GPZ44" s="686">
        <f>SUMIF(GQC49:GQC61,"-",GQD49:GQD61)</f>
        <v>0</v>
      </c>
      <c r="GQA44" s="685">
        <f>COUNTIF(GQE49:GQE61,"-")</f>
        <v>0</v>
      </c>
      <c r="GQB44" s="686">
        <f>SUMIF(GQE49:GQE61,"-",GQF49:GQF61)</f>
        <v>0</v>
      </c>
      <c r="GQC44" s="685">
        <f>COUNTIF(GQG49:GQG61,"-")</f>
        <v>0</v>
      </c>
      <c r="GQD44" s="686">
        <f>SUMIF(GQG49:GQG61,"-",GQH49:GQH61)</f>
        <v>0</v>
      </c>
      <c r="GQE44" s="685">
        <f>COUNTIF(GQI49:GQI61,"-")</f>
        <v>0</v>
      </c>
      <c r="GQF44" s="686">
        <f>SUMIF(GQI49:GQI61,"-",GQJ49:GQJ61)</f>
        <v>0</v>
      </c>
      <c r="GQG44" s="685">
        <f>COUNTIF(GQK49:GQK61,"-")</f>
        <v>0</v>
      </c>
      <c r="GQH44" s="686">
        <f>SUMIF(GQK49:GQK61,"-",GQL49:GQL61)</f>
        <v>0</v>
      </c>
      <c r="GQI44" s="685">
        <f>COUNTIF(GQM49:GQM61,"-")</f>
        <v>0</v>
      </c>
      <c r="GQJ44" s="686">
        <f>SUMIF(GQM49:GQM61,"-",GQN49:GQN61)</f>
        <v>0</v>
      </c>
      <c r="GQK44" s="685">
        <f>COUNTIF(GQO49:GQO61,"-")</f>
        <v>0</v>
      </c>
      <c r="GQL44" s="686">
        <f>SUMIF(GQO49:GQO61,"-",GQP49:GQP61)</f>
        <v>0</v>
      </c>
      <c r="GQM44" s="685">
        <f>COUNTIF(GQQ49:GQQ61,"-")</f>
        <v>0</v>
      </c>
      <c r="GQN44" s="686">
        <f>SUMIF(GQQ49:GQQ61,"-",GQR49:GQR61)</f>
        <v>0</v>
      </c>
      <c r="GQO44" s="685">
        <f>COUNTIF(GQS49:GQS61,"-")</f>
        <v>0</v>
      </c>
      <c r="GQP44" s="686">
        <f>SUMIF(GQS49:GQS61,"-",GQT49:GQT61)</f>
        <v>0</v>
      </c>
      <c r="GQQ44" s="685">
        <f>COUNTIF(GQU49:GQU61,"-")</f>
        <v>0</v>
      </c>
      <c r="GQR44" s="686">
        <f>SUMIF(GQU49:GQU61,"-",GQV49:GQV61)</f>
        <v>0</v>
      </c>
      <c r="GQS44" s="685">
        <f>COUNTIF(GQW49:GQW61,"-")</f>
        <v>0</v>
      </c>
      <c r="GQT44" s="686">
        <f>SUMIF(GQW49:GQW61,"-",GQX49:GQX61)</f>
        <v>0</v>
      </c>
      <c r="GQU44" s="685">
        <f>COUNTIF(GQY49:GQY61,"-")</f>
        <v>0</v>
      </c>
      <c r="GQV44" s="686">
        <f>SUMIF(GQY49:GQY61,"-",GQZ49:GQZ61)</f>
        <v>0</v>
      </c>
      <c r="GQW44" s="685">
        <f>COUNTIF(GRA49:GRA61,"-")</f>
        <v>0</v>
      </c>
      <c r="GQX44" s="686">
        <f>SUMIF(GRA49:GRA61,"-",GRB49:GRB61)</f>
        <v>0</v>
      </c>
      <c r="GQY44" s="685">
        <f>COUNTIF(GRC49:GRC61,"-")</f>
        <v>0</v>
      </c>
      <c r="GQZ44" s="686">
        <f>SUMIF(GRC49:GRC61,"-",GRD49:GRD61)</f>
        <v>0</v>
      </c>
      <c r="GRA44" s="685">
        <f>COUNTIF(GRE49:GRE61,"-")</f>
        <v>0</v>
      </c>
      <c r="GRB44" s="686">
        <f>SUMIF(GRE49:GRE61,"-",GRF49:GRF61)</f>
        <v>0</v>
      </c>
      <c r="GRC44" s="685">
        <f>COUNTIF(GRG49:GRG61,"-")</f>
        <v>0</v>
      </c>
      <c r="GRD44" s="686">
        <f>SUMIF(GRG49:GRG61,"-",GRH49:GRH61)</f>
        <v>0</v>
      </c>
      <c r="GRE44" s="685">
        <f>COUNTIF(GRI49:GRI61,"-")</f>
        <v>0</v>
      </c>
      <c r="GRF44" s="686">
        <f>SUMIF(GRI49:GRI61,"-",GRJ49:GRJ61)</f>
        <v>0</v>
      </c>
      <c r="GRG44" s="685">
        <f>COUNTIF(GRK49:GRK61,"-")</f>
        <v>0</v>
      </c>
      <c r="GRH44" s="686">
        <f>SUMIF(GRK49:GRK61,"-",GRL49:GRL61)</f>
        <v>0</v>
      </c>
      <c r="GRI44" s="685">
        <f>COUNTIF(GRM49:GRM61,"-")</f>
        <v>0</v>
      </c>
      <c r="GRJ44" s="686">
        <f>SUMIF(GRM49:GRM61,"-",GRN49:GRN61)</f>
        <v>0</v>
      </c>
      <c r="GRK44" s="685">
        <f>COUNTIF(GRO49:GRO61,"-")</f>
        <v>0</v>
      </c>
      <c r="GRL44" s="686">
        <f>SUMIF(GRO49:GRO61,"-",GRP49:GRP61)</f>
        <v>0</v>
      </c>
      <c r="GRM44" s="685">
        <f>COUNTIF(GRQ49:GRQ61,"-")</f>
        <v>0</v>
      </c>
      <c r="GRN44" s="686">
        <f>SUMIF(GRQ49:GRQ61,"-",GRR49:GRR61)</f>
        <v>0</v>
      </c>
      <c r="GRO44" s="685">
        <f>COUNTIF(GRS49:GRS61,"-")</f>
        <v>0</v>
      </c>
      <c r="GRP44" s="686">
        <f>SUMIF(GRS49:GRS61,"-",GRT49:GRT61)</f>
        <v>0</v>
      </c>
      <c r="GRQ44" s="685">
        <f>COUNTIF(GRU49:GRU61,"-")</f>
        <v>0</v>
      </c>
      <c r="GRR44" s="686">
        <f>SUMIF(GRU49:GRU61,"-",GRV49:GRV61)</f>
        <v>0</v>
      </c>
      <c r="GRS44" s="685">
        <f>COUNTIF(GRW49:GRW61,"-")</f>
        <v>0</v>
      </c>
      <c r="GRT44" s="686">
        <f>SUMIF(GRW49:GRW61,"-",GRX49:GRX61)</f>
        <v>0</v>
      </c>
      <c r="GRU44" s="685">
        <f>COUNTIF(GRY49:GRY61,"-")</f>
        <v>0</v>
      </c>
      <c r="GRV44" s="686">
        <f>SUMIF(GRY49:GRY61,"-",GRZ49:GRZ61)</f>
        <v>0</v>
      </c>
      <c r="GRW44" s="685">
        <f>COUNTIF(GSA49:GSA61,"-")</f>
        <v>0</v>
      </c>
      <c r="GRX44" s="686">
        <f>SUMIF(GSA49:GSA61,"-",GSB49:GSB61)</f>
        <v>0</v>
      </c>
      <c r="GRY44" s="685">
        <f>COUNTIF(GSC49:GSC61,"-")</f>
        <v>0</v>
      </c>
      <c r="GRZ44" s="686">
        <f>SUMIF(GSC49:GSC61,"-",GSD49:GSD61)</f>
        <v>0</v>
      </c>
      <c r="GSA44" s="685">
        <f>COUNTIF(GSE49:GSE61,"-")</f>
        <v>0</v>
      </c>
      <c r="GSB44" s="686">
        <f>SUMIF(GSE49:GSE61,"-",GSF49:GSF61)</f>
        <v>0</v>
      </c>
      <c r="GSC44" s="685">
        <f>COUNTIF(GSG49:GSG61,"-")</f>
        <v>0</v>
      </c>
      <c r="GSD44" s="686">
        <f>SUMIF(GSG49:GSG61,"-",GSH49:GSH61)</f>
        <v>0</v>
      </c>
      <c r="GSE44" s="685">
        <f>COUNTIF(GSI49:GSI61,"-")</f>
        <v>0</v>
      </c>
      <c r="GSF44" s="686">
        <f>SUMIF(GSI49:GSI61,"-",GSJ49:GSJ61)</f>
        <v>0</v>
      </c>
      <c r="GSG44" s="685">
        <f>COUNTIF(GSK49:GSK61,"-")</f>
        <v>0</v>
      </c>
      <c r="GSH44" s="686">
        <f>SUMIF(GSK49:GSK61,"-",GSL49:GSL61)</f>
        <v>0</v>
      </c>
      <c r="GSI44" s="685">
        <f>COUNTIF(GSM49:GSM61,"-")</f>
        <v>0</v>
      </c>
      <c r="GSJ44" s="686">
        <f>SUMIF(GSM49:GSM61,"-",GSN49:GSN61)</f>
        <v>0</v>
      </c>
      <c r="GSK44" s="685">
        <f>COUNTIF(GSO49:GSO61,"-")</f>
        <v>0</v>
      </c>
      <c r="GSL44" s="686">
        <f>SUMIF(GSO49:GSO61,"-",GSP49:GSP61)</f>
        <v>0</v>
      </c>
      <c r="GSM44" s="685">
        <f>COUNTIF(GSQ49:GSQ61,"-")</f>
        <v>0</v>
      </c>
      <c r="GSN44" s="686">
        <f>SUMIF(GSQ49:GSQ61,"-",GSR49:GSR61)</f>
        <v>0</v>
      </c>
      <c r="GSO44" s="685">
        <f>COUNTIF(GSS49:GSS61,"-")</f>
        <v>0</v>
      </c>
      <c r="GSP44" s="686">
        <f>SUMIF(GSS49:GSS61,"-",GST49:GST61)</f>
        <v>0</v>
      </c>
      <c r="GSQ44" s="685">
        <f>COUNTIF(GSU49:GSU61,"-")</f>
        <v>0</v>
      </c>
      <c r="GSR44" s="686">
        <f>SUMIF(GSU49:GSU61,"-",GSV49:GSV61)</f>
        <v>0</v>
      </c>
      <c r="GSS44" s="685">
        <f>COUNTIF(GSW49:GSW61,"-")</f>
        <v>0</v>
      </c>
      <c r="GST44" s="686">
        <f>SUMIF(GSW49:GSW61,"-",GSX49:GSX61)</f>
        <v>0</v>
      </c>
      <c r="GSU44" s="685">
        <f>COUNTIF(GSY49:GSY61,"-")</f>
        <v>0</v>
      </c>
      <c r="GSV44" s="686">
        <f>SUMIF(GSY49:GSY61,"-",GSZ49:GSZ61)</f>
        <v>0</v>
      </c>
      <c r="GSW44" s="685">
        <f>COUNTIF(GTA49:GTA61,"-")</f>
        <v>0</v>
      </c>
      <c r="GSX44" s="686">
        <f>SUMIF(GTA49:GTA61,"-",GTB49:GTB61)</f>
        <v>0</v>
      </c>
      <c r="GSY44" s="685">
        <f>COUNTIF(GTC49:GTC61,"-")</f>
        <v>0</v>
      </c>
      <c r="GSZ44" s="686">
        <f>SUMIF(GTC49:GTC61,"-",GTD49:GTD61)</f>
        <v>0</v>
      </c>
      <c r="GTA44" s="685">
        <f>COUNTIF(GTE49:GTE61,"-")</f>
        <v>0</v>
      </c>
      <c r="GTB44" s="686">
        <f>SUMIF(GTE49:GTE61,"-",GTF49:GTF61)</f>
        <v>0</v>
      </c>
      <c r="GTC44" s="685">
        <f>COUNTIF(GTG49:GTG61,"-")</f>
        <v>0</v>
      </c>
      <c r="GTD44" s="686">
        <f>SUMIF(GTG49:GTG61,"-",GTH49:GTH61)</f>
        <v>0</v>
      </c>
      <c r="GTE44" s="685">
        <f>COUNTIF(GTI49:GTI61,"-")</f>
        <v>0</v>
      </c>
      <c r="GTF44" s="686">
        <f>SUMIF(GTI49:GTI61,"-",GTJ49:GTJ61)</f>
        <v>0</v>
      </c>
      <c r="GTG44" s="685">
        <f>COUNTIF(GTK49:GTK61,"-")</f>
        <v>0</v>
      </c>
      <c r="GTH44" s="686">
        <f>SUMIF(GTK49:GTK61,"-",GTL49:GTL61)</f>
        <v>0</v>
      </c>
      <c r="GTI44" s="685">
        <f>COUNTIF(GTM49:GTM61,"-")</f>
        <v>0</v>
      </c>
      <c r="GTJ44" s="686">
        <f>SUMIF(GTM49:GTM61,"-",GTN49:GTN61)</f>
        <v>0</v>
      </c>
      <c r="GTK44" s="685">
        <f>COUNTIF(GTO49:GTO61,"-")</f>
        <v>0</v>
      </c>
      <c r="GTL44" s="686">
        <f>SUMIF(GTO49:GTO61,"-",GTP49:GTP61)</f>
        <v>0</v>
      </c>
      <c r="GTM44" s="685">
        <f>COUNTIF(GTQ49:GTQ61,"-")</f>
        <v>0</v>
      </c>
      <c r="GTN44" s="686">
        <f>SUMIF(GTQ49:GTQ61,"-",GTR49:GTR61)</f>
        <v>0</v>
      </c>
      <c r="GTO44" s="685">
        <f>COUNTIF(GTS49:GTS61,"-")</f>
        <v>0</v>
      </c>
      <c r="GTP44" s="686">
        <f>SUMIF(GTS49:GTS61,"-",GTT49:GTT61)</f>
        <v>0</v>
      </c>
      <c r="GTQ44" s="685">
        <f>COUNTIF(GTU49:GTU61,"-")</f>
        <v>0</v>
      </c>
      <c r="GTR44" s="686">
        <f>SUMIF(GTU49:GTU61,"-",GTV49:GTV61)</f>
        <v>0</v>
      </c>
      <c r="GTS44" s="685">
        <f>COUNTIF(GTW49:GTW61,"-")</f>
        <v>0</v>
      </c>
      <c r="GTT44" s="686">
        <f>SUMIF(GTW49:GTW61,"-",GTX49:GTX61)</f>
        <v>0</v>
      </c>
      <c r="GTU44" s="685">
        <f>COUNTIF(GTY49:GTY61,"-")</f>
        <v>0</v>
      </c>
      <c r="GTV44" s="686">
        <f>SUMIF(GTY49:GTY61,"-",GTZ49:GTZ61)</f>
        <v>0</v>
      </c>
      <c r="GTW44" s="685">
        <f>COUNTIF(GUA49:GUA61,"-")</f>
        <v>0</v>
      </c>
      <c r="GTX44" s="686">
        <f>SUMIF(GUA49:GUA61,"-",GUB49:GUB61)</f>
        <v>0</v>
      </c>
      <c r="GTY44" s="685">
        <f>COUNTIF(GUC49:GUC61,"-")</f>
        <v>0</v>
      </c>
      <c r="GTZ44" s="686">
        <f>SUMIF(GUC49:GUC61,"-",GUD49:GUD61)</f>
        <v>0</v>
      </c>
      <c r="GUA44" s="685">
        <f>COUNTIF(GUE49:GUE61,"-")</f>
        <v>0</v>
      </c>
      <c r="GUB44" s="686">
        <f>SUMIF(GUE49:GUE61,"-",GUF49:GUF61)</f>
        <v>0</v>
      </c>
      <c r="GUC44" s="685">
        <f>COUNTIF(GUG49:GUG61,"-")</f>
        <v>0</v>
      </c>
      <c r="GUD44" s="686">
        <f>SUMIF(GUG49:GUG61,"-",GUH49:GUH61)</f>
        <v>0</v>
      </c>
      <c r="GUE44" s="685">
        <f>COUNTIF(GUI49:GUI61,"-")</f>
        <v>0</v>
      </c>
      <c r="GUF44" s="686">
        <f>SUMIF(GUI49:GUI61,"-",GUJ49:GUJ61)</f>
        <v>0</v>
      </c>
      <c r="GUG44" s="685">
        <f>COUNTIF(GUK49:GUK61,"-")</f>
        <v>0</v>
      </c>
      <c r="GUH44" s="686">
        <f>SUMIF(GUK49:GUK61,"-",GUL49:GUL61)</f>
        <v>0</v>
      </c>
      <c r="GUI44" s="685">
        <f>COUNTIF(GUM49:GUM61,"-")</f>
        <v>0</v>
      </c>
      <c r="GUJ44" s="686">
        <f>SUMIF(GUM49:GUM61,"-",GUN49:GUN61)</f>
        <v>0</v>
      </c>
      <c r="GUK44" s="685">
        <f>COUNTIF(GUO49:GUO61,"-")</f>
        <v>0</v>
      </c>
      <c r="GUL44" s="686">
        <f>SUMIF(GUO49:GUO61,"-",GUP49:GUP61)</f>
        <v>0</v>
      </c>
      <c r="GUM44" s="685">
        <f>COUNTIF(GUQ49:GUQ61,"-")</f>
        <v>0</v>
      </c>
      <c r="GUN44" s="686">
        <f>SUMIF(GUQ49:GUQ61,"-",GUR49:GUR61)</f>
        <v>0</v>
      </c>
      <c r="GUO44" s="685">
        <f>COUNTIF(GUS49:GUS61,"-")</f>
        <v>0</v>
      </c>
      <c r="GUP44" s="686">
        <f>SUMIF(GUS49:GUS61,"-",GUT49:GUT61)</f>
        <v>0</v>
      </c>
      <c r="GUQ44" s="685">
        <f>COUNTIF(GUU49:GUU61,"-")</f>
        <v>0</v>
      </c>
      <c r="GUR44" s="686">
        <f>SUMIF(GUU49:GUU61,"-",GUV49:GUV61)</f>
        <v>0</v>
      </c>
      <c r="GUS44" s="685">
        <f>COUNTIF(GUW49:GUW61,"-")</f>
        <v>0</v>
      </c>
      <c r="GUT44" s="686">
        <f>SUMIF(GUW49:GUW61,"-",GUX49:GUX61)</f>
        <v>0</v>
      </c>
      <c r="GUU44" s="685">
        <f>COUNTIF(GUY49:GUY61,"-")</f>
        <v>0</v>
      </c>
      <c r="GUV44" s="686">
        <f>SUMIF(GUY49:GUY61,"-",GUZ49:GUZ61)</f>
        <v>0</v>
      </c>
      <c r="GUW44" s="685">
        <f>COUNTIF(GVA49:GVA61,"-")</f>
        <v>0</v>
      </c>
      <c r="GUX44" s="686">
        <f>SUMIF(GVA49:GVA61,"-",GVB49:GVB61)</f>
        <v>0</v>
      </c>
      <c r="GUY44" s="685">
        <f>COUNTIF(GVC49:GVC61,"-")</f>
        <v>0</v>
      </c>
      <c r="GUZ44" s="686">
        <f>SUMIF(GVC49:GVC61,"-",GVD49:GVD61)</f>
        <v>0</v>
      </c>
      <c r="GVA44" s="685">
        <f>COUNTIF(GVE49:GVE61,"-")</f>
        <v>0</v>
      </c>
      <c r="GVB44" s="686">
        <f>SUMIF(GVE49:GVE61,"-",GVF49:GVF61)</f>
        <v>0</v>
      </c>
      <c r="GVC44" s="685">
        <f>COUNTIF(GVG49:GVG61,"-")</f>
        <v>0</v>
      </c>
      <c r="GVD44" s="686">
        <f>SUMIF(GVG49:GVG61,"-",GVH49:GVH61)</f>
        <v>0</v>
      </c>
      <c r="GVE44" s="685">
        <f>COUNTIF(GVI49:GVI61,"-")</f>
        <v>0</v>
      </c>
      <c r="GVF44" s="686">
        <f>SUMIF(GVI49:GVI61,"-",GVJ49:GVJ61)</f>
        <v>0</v>
      </c>
      <c r="GVG44" s="685">
        <f>COUNTIF(GVK49:GVK61,"-")</f>
        <v>0</v>
      </c>
      <c r="GVH44" s="686">
        <f>SUMIF(GVK49:GVK61,"-",GVL49:GVL61)</f>
        <v>0</v>
      </c>
      <c r="GVI44" s="685">
        <f>COUNTIF(GVM49:GVM61,"-")</f>
        <v>0</v>
      </c>
      <c r="GVJ44" s="686">
        <f>SUMIF(GVM49:GVM61,"-",GVN49:GVN61)</f>
        <v>0</v>
      </c>
      <c r="GVK44" s="685">
        <f>COUNTIF(GVO49:GVO61,"-")</f>
        <v>0</v>
      </c>
      <c r="GVL44" s="686">
        <f>SUMIF(GVO49:GVO61,"-",GVP49:GVP61)</f>
        <v>0</v>
      </c>
      <c r="GVM44" s="685">
        <f>COUNTIF(GVQ49:GVQ61,"-")</f>
        <v>0</v>
      </c>
      <c r="GVN44" s="686">
        <f>SUMIF(GVQ49:GVQ61,"-",GVR49:GVR61)</f>
        <v>0</v>
      </c>
      <c r="GVO44" s="685">
        <f>COUNTIF(GVS49:GVS61,"-")</f>
        <v>0</v>
      </c>
      <c r="GVP44" s="686">
        <f>SUMIF(GVS49:GVS61,"-",GVT49:GVT61)</f>
        <v>0</v>
      </c>
      <c r="GVQ44" s="685">
        <f>COUNTIF(GVU49:GVU61,"-")</f>
        <v>0</v>
      </c>
      <c r="GVR44" s="686">
        <f>SUMIF(GVU49:GVU61,"-",GVV49:GVV61)</f>
        <v>0</v>
      </c>
      <c r="GVS44" s="685">
        <f>COUNTIF(GVW49:GVW61,"-")</f>
        <v>0</v>
      </c>
      <c r="GVT44" s="686">
        <f>SUMIF(GVW49:GVW61,"-",GVX49:GVX61)</f>
        <v>0</v>
      </c>
      <c r="GVU44" s="685">
        <f>COUNTIF(GVY49:GVY61,"-")</f>
        <v>0</v>
      </c>
      <c r="GVV44" s="686">
        <f>SUMIF(GVY49:GVY61,"-",GVZ49:GVZ61)</f>
        <v>0</v>
      </c>
      <c r="GVW44" s="685">
        <f>COUNTIF(GWA49:GWA61,"-")</f>
        <v>0</v>
      </c>
      <c r="GVX44" s="686">
        <f>SUMIF(GWA49:GWA61,"-",GWB49:GWB61)</f>
        <v>0</v>
      </c>
      <c r="GVY44" s="685">
        <f>COUNTIF(GWC49:GWC61,"-")</f>
        <v>0</v>
      </c>
      <c r="GVZ44" s="686">
        <f>SUMIF(GWC49:GWC61,"-",GWD49:GWD61)</f>
        <v>0</v>
      </c>
      <c r="GWA44" s="685">
        <f>COUNTIF(GWE49:GWE61,"-")</f>
        <v>0</v>
      </c>
      <c r="GWB44" s="686">
        <f>SUMIF(GWE49:GWE61,"-",GWF49:GWF61)</f>
        <v>0</v>
      </c>
      <c r="GWC44" s="685">
        <f>COUNTIF(GWG49:GWG61,"-")</f>
        <v>0</v>
      </c>
      <c r="GWD44" s="686">
        <f>SUMIF(GWG49:GWG61,"-",GWH49:GWH61)</f>
        <v>0</v>
      </c>
      <c r="GWE44" s="685">
        <f>COUNTIF(GWI49:GWI61,"-")</f>
        <v>0</v>
      </c>
      <c r="GWF44" s="686">
        <f>SUMIF(GWI49:GWI61,"-",GWJ49:GWJ61)</f>
        <v>0</v>
      </c>
      <c r="GWG44" s="685">
        <f>COUNTIF(GWK49:GWK61,"-")</f>
        <v>0</v>
      </c>
      <c r="GWH44" s="686">
        <f>SUMIF(GWK49:GWK61,"-",GWL49:GWL61)</f>
        <v>0</v>
      </c>
      <c r="GWI44" s="685">
        <f>COUNTIF(GWM49:GWM61,"-")</f>
        <v>0</v>
      </c>
      <c r="GWJ44" s="686">
        <f>SUMIF(GWM49:GWM61,"-",GWN49:GWN61)</f>
        <v>0</v>
      </c>
      <c r="GWK44" s="685">
        <f>COUNTIF(GWO49:GWO61,"-")</f>
        <v>0</v>
      </c>
      <c r="GWL44" s="686">
        <f>SUMIF(GWO49:GWO61,"-",GWP49:GWP61)</f>
        <v>0</v>
      </c>
      <c r="GWM44" s="685">
        <f>COUNTIF(GWQ49:GWQ61,"-")</f>
        <v>0</v>
      </c>
      <c r="GWN44" s="686">
        <f>SUMIF(GWQ49:GWQ61,"-",GWR49:GWR61)</f>
        <v>0</v>
      </c>
      <c r="GWO44" s="685">
        <f>COUNTIF(GWS49:GWS61,"-")</f>
        <v>0</v>
      </c>
      <c r="GWP44" s="686">
        <f>SUMIF(GWS49:GWS61,"-",GWT49:GWT61)</f>
        <v>0</v>
      </c>
      <c r="GWQ44" s="685">
        <f>COUNTIF(GWU49:GWU61,"-")</f>
        <v>0</v>
      </c>
      <c r="GWR44" s="686">
        <f>SUMIF(GWU49:GWU61,"-",GWV49:GWV61)</f>
        <v>0</v>
      </c>
      <c r="GWS44" s="685">
        <f>COUNTIF(GWW49:GWW61,"-")</f>
        <v>0</v>
      </c>
      <c r="GWT44" s="686">
        <f>SUMIF(GWW49:GWW61,"-",GWX49:GWX61)</f>
        <v>0</v>
      </c>
      <c r="GWU44" s="685">
        <f>COUNTIF(GWY49:GWY61,"-")</f>
        <v>0</v>
      </c>
      <c r="GWV44" s="686">
        <f>SUMIF(GWY49:GWY61,"-",GWZ49:GWZ61)</f>
        <v>0</v>
      </c>
      <c r="GWW44" s="685">
        <f>COUNTIF(GXA49:GXA61,"-")</f>
        <v>0</v>
      </c>
      <c r="GWX44" s="686">
        <f>SUMIF(GXA49:GXA61,"-",GXB49:GXB61)</f>
        <v>0</v>
      </c>
      <c r="GWY44" s="685">
        <f>COUNTIF(GXC49:GXC61,"-")</f>
        <v>0</v>
      </c>
      <c r="GWZ44" s="686">
        <f>SUMIF(GXC49:GXC61,"-",GXD49:GXD61)</f>
        <v>0</v>
      </c>
      <c r="GXA44" s="685">
        <f>COUNTIF(GXE49:GXE61,"-")</f>
        <v>0</v>
      </c>
      <c r="GXB44" s="686">
        <f>SUMIF(GXE49:GXE61,"-",GXF49:GXF61)</f>
        <v>0</v>
      </c>
      <c r="GXC44" s="685">
        <f>COUNTIF(GXG49:GXG61,"-")</f>
        <v>0</v>
      </c>
      <c r="GXD44" s="686">
        <f>SUMIF(GXG49:GXG61,"-",GXH49:GXH61)</f>
        <v>0</v>
      </c>
      <c r="GXE44" s="685">
        <f>COUNTIF(GXI49:GXI61,"-")</f>
        <v>0</v>
      </c>
      <c r="GXF44" s="686">
        <f>SUMIF(GXI49:GXI61,"-",GXJ49:GXJ61)</f>
        <v>0</v>
      </c>
      <c r="GXG44" s="685">
        <f>COUNTIF(GXK49:GXK61,"-")</f>
        <v>0</v>
      </c>
      <c r="GXH44" s="686">
        <f>SUMIF(GXK49:GXK61,"-",GXL49:GXL61)</f>
        <v>0</v>
      </c>
      <c r="GXI44" s="685">
        <f>COUNTIF(GXM49:GXM61,"-")</f>
        <v>0</v>
      </c>
      <c r="GXJ44" s="686">
        <f>SUMIF(GXM49:GXM61,"-",GXN49:GXN61)</f>
        <v>0</v>
      </c>
      <c r="GXK44" s="685">
        <f>COUNTIF(GXO49:GXO61,"-")</f>
        <v>0</v>
      </c>
      <c r="GXL44" s="686">
        <f>SUMIF(GXO49:GXO61,"-",GXP49:GXP61)</f>
        <v>0</v>
      </c>
      <c r="GXM44" s="685">
        <f>COUNTIF(GXQ49:GXQ61,"-")</f>
        <v>0</v>
      </c>
      <c r="GXN44" s="686">
        <f>SUMIF(GXQ49:GXQ61,"-",GXR49:GXR61)</f>
        <v>0</v>
      </c>
      <c r="GXO44" s="685">
        <f>COUNTIF(GXS49:GXS61,"-")</f>
        <v>0</v>
      </c>
      <c r="GXP44" s="686">
        <f>SUMIF(GXS49:GXS61,"-",GXT49:GXT61)</f>
        <v>0</v>
      </c>
      <c r="GXQ44" s="685">
        <f>COUNTIF(GXU49:GXU61,"-")</f>
        <v>0</v>
      </c>
      <c r="GXR44" s="686">
        <f>SUMIF(GXU49:GXU61,"-",GXV49:GXV61)</f>
        <v>0</v>
      </c>
      <c r="GXS44" s="685">
        <f>COUNTIF(GXW49:GXW61,"-")</f>
        <v>0</v>
      </c>
      <c r="GXT44" s="686">
        <f>SUMIF(GXW49:GXW61,"-",GXX49:GXX61)</f>
        <v>0</v>
      </c>
      <c r="GXU44" s="685">
        <f>COUNTIF(GXY49:GXY61,"-")</f>
        <v>0</v>
      </c>
      <c r="GXV44" s="686">
        <f>SUMIF(GXY49:GXY61,"-",GXZ49:GXZ61)</f>
        <v>0</v>
      </c>
      <c r="GXW44" s="685">
        <f>COUNTIF(GYA49:GYA61,"-")</f>
        <v>0</v>
      </c>
      <c r="GXX44" s="686">
        <f>SUMIF(GYA49:GYA61,"-",GYB49:GYB61)</f>
        <v>0</v>
      </c>
      <c r="GXY44" s="685">
        <f>COUNTIF(GYC49:GYC61,"-")</f>
        <v>0</v>
      </c>
      <c r="GXZ44" s="686">
        <f>SUMIF(GYC49:GYC61,"-",GYD49:GYD61)</f>
        <v>0</v>
      </c>
      <c r="GYA44" s="685">
        <f>COUNTIF(GYE49:GYE61,"-")</f>
        <v>0</v>
      </c>
      <c r="GYB44" s="686">
        <f>SUMIF(GYE49:GYE61,"-",GYF49:GYF61)</f>
        <v>0</v>
      </c>
      <c r="GYC44" s="685">
        <f>COUNTIF(GYG49:GYG61,"-")</f>
        <v>0</v>
      </c>
      <c r="GYD44" s="686">
        <f>SUMIF(GYG49:GYG61,"-",GYH49:GYH61)</f>
        <v>0</v>
      </c>
      <c r="GYE44" s="685">
        <f>COUNTIF(GYI49:GYI61,"-")</f>
        <v>0</v>
      </c>
      <c r="GYF44" s="686">
        <f>SUMIF(GYI49:GYI61,"-",GYJ49:GYJ61)</f>
        <v>0</v>
      </c>
      <c r="GYG44" s="685">
        <f>COUNTIF(GYK49:GYK61,"-")</f>
        <v>0</v>
      </c>
      <c r="GYH44" s="686">
        <f>SUMIF(GYK49:GYK61,"-",GYL49:GYL61)</f>
        <v>0</v>
      </c>
      <c r="GYI44" s="685">
        <f>COUNTIF(GYM49:GYM61,"-")</f>
        <v>0</v>
      </c>
      <c r="GYJ44" s="686">
        <f>SUMIF(GYM49:GYM61,"-",GYN49:GYN61)</f>
        <v>0</v>
      </c>
      <c r="GYK44" s="685">
        <f>COUNTIF(GYO49:GYO61,"-")</f>
        <v>0</v>
      </c>
      <c r="GYL44" s="686">
        <f>SUMIF(GYO49:GYO61,"-",GYP49:GYP61)</f>
        <v>0</v>
      </c>
      <c r="GYM44" s="685">
        <f>COUNTIF(GYQ49:GYQ61,"-")</f>
        <v>0</v>
      </c>
      <c r="GYN44" s="686">
        <f>SUMIF(GYQ49:GYQ61,"-",GYR49:GYR61)</f>
        <v>0</v>
      </c>
      <c r="GYO44" s="685">
        <f>COUNTIF(GYS49:GYS61,"-")</f>
        <v>0</v>
      </c>
      <c r="GYP44" s="686">
        <f>SUMIF(GYS49:GYS61,"-",GYT49:GYT61)</f>
        <v>0</v>
      </c>
      <c r="GYQ44" s="685">
        <f>COUNTIF(GYU49:GYU61,"-")</f>
        <v>0</v>
      </c>
      <c r="GYR44" s="686">
        <f>SUMIF(GYU49:GYU61,"-",GYV49:GYV61)</f>
        <v>0</v>
      </c>
      <c r="GYS44" s="685">
        <f>COUNTIF(GYW49:GYW61,"-")</f>
        <v>0</v>
      </c>
      <c r="GYT44" s="686">
        <f>SUMIF(GYW49:GYW61,"-",GYX49:GYX61)</f>
        <v>0</v>
      </c>
      <c r="GYU44" s="685">
        <f>COUNTIF(GYY49:GYY61,"-")</f>
        <v>0</v>
      </c>
      <c r="GYV44" s="686">
        <f>SUMIF(GYY49:GYY61,"-",GYZ49:GYZ61)</f>
        <v>0</v>
      </c>
      <c r="GYW44" s="685">
        <f>COUNTIF(GZA49:GZA61,"-")</f>
        <v>0</v>
      </c>
      <c r="GYX44" s="686">
        <f>SUMIF(GZA49:GZA61,"-",GZB49:GZB61)</f>
        <v>0</v>
      </c>
      <c r="GYY44" s="685">
        <f>COUNTIF(GZC49:GZC61,"-")</f>
        <v>0</v>
      </c>
      <c r="GYZ44" s="686">
        <f>SUMIF(GZC49:GZC61,"-",GZD49:GZD61)</f>
        <v>0</v>
      </c>
      <c r="GZA44" s="685">
        <f>COUNTIF(GZE49:GZE61,"-")</f>
        <v>0</v>
      </c>
      <c r="GZB44" s="686">
        <f>SUMIF(GZE49:GZE61,"-",GZF49:GZF61)</f>
        <v>0</v>
      </c>
      <c r="GZC44" s="685">
        <f>COUNTIF(GZG49:GZG61,"-")</f>
        <v>0</v>
      </c>
      <c r="GZD44" s="686">
        <f>SUMIF(GZG49:GZG61,"-",GZH49:GZH61)</f>
        <v>0</v>
      </c>
      <c r="GZE44" s="685">
        <f>COUNTIF(GZI49:GZI61,"-")</f>
        <v>0</v>
      </c>
      <c r="GZF44" s="686">
        <f>SUMIF(GZI49:GZI61,"-",GZJ49:GZJ61)</f>
        <v>0</v>
      </c>
      <c r="GZG44" s="685">
        <f>COUNTIF(GZK49:GZK61,"-")</f>
        <v>0</v>
      </c>
      <c r="GZH44" s="686">
        <f>SUMIF(GZK49:GZK61,"-",GZL49:GZL61)</f>
        <v>0</v>
      </c>
      <c r="GZI44" s="685">
        <f>COUNTIF(GZM49:GZM61,"-")</f>
        <v>0</v>
      </c>
      <c r="GZJ44" s="686">
        <f>SUMIF(GZM49:GZM61,"-",GZN49:GZN61)</f>
        <v>0</v>
      </c>
      <c r="GZK44" s="685">
        <f>COUNTIF(GZO49:GZO61,"-")</f>
        <v>0</v>
      </c>
      <c r="GZL44" s="686">
        <f>SUMIF(GZO49:GZO61,"-",GZP49:GZP61)</f>
        <v>0</v>
      </c>
      <c r="GZM44" s="685">
        <f>COUNTIF(GZQ49:GZQ61,"-")</f>
        <v>0</v>
      </c>
      <c r="GZN44" s="686">
        <f>SUMIF(GZQ49:GZQ61,"-",GZR49:GZR61)</f>
        <v>0</v>
      </c>
      <c r="GZO44" s="685">
        <f>COUNTIF(GZS49:GZS61,"-")</f>
        <v>0</v>
      </c>
      <c r="GZP44" s="686">
        <f>SUMIF(GZS49:GZS61,"-",GZT49:GZT61)</f>
        <v>0</v>
      </c>
      <c r="GZQ44" s="685">
        <f>COUNTIF(GZU49:GZU61,"-")</f>
        <v>0</v>
      </c>
      <c r="GZR44" s="686">
        <f>SUMIF(GZU49:GZU61,"-",GZV49:GZV61)</f>
        <v>0</v>
      </c>
      <c r="GZS44" s="685">
        <f>COUNTIF(GZW49:GZW61,"-")</f>
        <v>0</v>
      </c>
      <c r="GZT44" s="686">
        <f>SUMIF(GZW49:GZW61,"-",GZX49:GZX61)</f>
        <v>0</v>
      </c>
      <c r="GZU44" s="685">
        <f>COUNTIF(GZY49:GZY61,"-")</f>
        <v>0</v>
      </c>
      <c r="GZV44" s="686">
        <f>SUMIF(GZY49:GZY61,"-",GZZ49:GZZ61)</f>
        <v>0</v>
      </c>
      <c r="GZW44" s="685">
        <f>COUNTIF(HAA49:HAA61,"-")</f>
        <v>0</v>
      </c>
      <c r="GZX44" s="686">
        <f>SUMIF(HAA49:HAA61,"-",HAB49:HAB61)</f>
        <v>0</v>
      </c>
      <c r="GZY44" s="685">
        <f>COUNTIF(HAC49:HAC61,"-")</f>
        <v>0</v>
      </c>
      <c r="GZZ44" s="686">
        <f>SUMIF(HAC49:HAC61,"-",HAD49:HAD61)</f>
        <v>0</v>
      </c>
      <c r="HAA44" s="685">
        <f>COUNTIF(HAE49:HAE61,"-")</f>
        <v>0</v>
      </c>
      <c r="HAB44" s="686">
        <f>SUMIF(HAE49:HAE61,"-",HAF49:HAF61)</f>
        <v>0</v>
      </c>
      <c r="HAC44" s="685">
        <f>COUNTIF(HAG49:HAG61,"-")</f>
        <v>0</v>
      </c>
      <c r="HAD44" s="686">
        <f>SUMIF(HAG49:HAG61,"-",HAH49:HAH61)</f>
        <v>0</v>
      </c>
      <c r="HAE44" s="685">
        <f>COUNTIF(HAI49:HAI61,"-")</f>
        <v>0</v>
      </c>
      <c r="HAF44" s="686">
        <f>SUMIF(HAI49:HAI61,"-",HAJ49:HAJ61)</f>
        <v>0</v>
      </c>
      <c r="HAG44" s="685">
        <f>COUNTIF(HAK49:HAK61,"-")</f>
        <v>0</v>
      </c>
      <c r="HAH44" s="686">
        <f>SUMIF(HAK49:HAK61,"-",HAL49:HAL61)</f>
        <v>0</v>
      </c>
      <c r="HAI44" s="685">
        <f>COUNTIF(HAM49:HAM61,"-")</f>
        <v>0</v>
      </c>
      <c r="HAJ44" s="686">
        <f>SUMIF(HAM49:HAM61,"-",HAN49:HAN61)</f>
        <v>0</v>
      </c>
      <c r="HAK44" s="685">
        <f>COUNTIF(HAO49:HAO61,"-")</f>
        <v>0</v>
      </c>
      <c r="HAL44" s="686">
        <f>SUMIF(HAO49:HAO61,"-",HAP49:HAP61)</f>
        <v>0</v>
      </c>
      <c r="HAM44" s="685">
        <f>COUNTIF(HAQ49:HAQ61,"-")</f>
        <v>0</v>
      </c>
      <c r="HAN44" s="686">
        <f>SUMIF(HAQ49:HAQ61,"-",HAR49:HAR61)</f>
        <v>0</v>
      </c>
      <c r="HAO44" s="685">
        <f>COUNTIF(HAS49:HAS61,"-")</f>
        <v>0</v>
      </c>
      <c r="HAP44" s="686">
        <f>SUMIF(HAS49:HAS61,"-",HAT49:HAT61)</f>
        <v>0</v>
      </c>
      <c r="HAQ44" s="685">
        <f>COUNTIF(HAU49:HAU61,"-")</f>
        <v>0</v>
      </c>
      <c r="HAR44" s="686">
        <f>SUMIF(HAU49:HAU61,"-",HAV49:HAV61)</f>
        <v>0</v>
      </c>
      <c r="HAS44" s="685">
        <f>COUNTIF(HAW49:HAW61,"-")</f>
        <v>0</v>
      </c>
      <c r="HAT44" s="686">
        <f>SUMIF(HAW49:HAW61,"-",HAX49:HAX61)</f>
        <v>0</v>
      </c>
      <c r="HAU44" s="685">
        <f>COUNTIF(HAY49:HAY61,"-")</f>
        <v>0</v>
      </c>
      <c r="HAV44" s="686">
        <f>SUMIF(HAY49:HAY61,"-",HAZ49:HAZ61)</f>
        <v>0</v>
      </c>
      <c r="HAW44" s="685">
        <f>COUNTIF(HBA49:HBA61,"-")</f>
        <v>0</v>
      </c>
      <c r="HAX44" s="686">
        <f>SUMIF(HBA49:HBA61,"-",HBB49:HBB61)</f>
        <v>0</v>
      </c>
      <c r="HAY44" s="685">
        <f>COUNTIF(HBC49:HBC61,"-")</f>
        <v>0</v>
      </c>
      <c r="HAZ44" s="686">
        <f>SUMIF(HBC49:HBC61,"-",HBD49:HBD61)</f>
        <v>0</v>
      </c>
      <c r="HBA44" s="685">
        <f>COUNTIF(HBE49:HBE61,"-")</f>
        <v>0</v>
      </c>
      <c r="HBB44" s="686">
        <f>SUMIF(HBE49:HBE61,"-",HBF49:HBF61)</f>
        <v>0</v>
      </c>
      <c r="HBC44" s="685">
        <f>COUNTIF(HBG49:HBG61,"-")</f>
        <v>0</v>
      </c>
      <c r="HBD44" s="686">
        <f>SUMIF(HBG49:HBG61,"-",HBH49:HBH61)</f>
        <v>0</v>
      </c>
      <c r="HBE44" s="685">
        <f>COUNTIF(HBI49:HBI61,"-")</f>
        <v>0</v>
      </c>
      <c r="HBF44" s="686">
        <f>SUMIF(HBI49:HBI61,"-",HBJ49:HBJ61)</f>
        <v>0</v>
      </c>
      <c r="HBG44" s="685">
        <f>COUNTIF(HBK49:HBK61,"-")</f>
        <v>0</v>
      </c>
      <c r="HBH44" s="686">
        <f>SUMIF(HBK49:HBK61,"-",HBL49:HBL61)</f>
        <v>0</v>
      </c>
      <c r="HBI44" s="685">
        <f>COUNTIF(HBM49:HBM61,"-")</f>
        <v>0</v>
      </c>
      <c r="HBJ44" s="686">
        <f>SUMIF(HBM49:HBM61,"-",HBN49:HBN61)</f>
        <v>0</v>
      </c>
      <c r="HBK44" s="685">
        <f>COUNTIF(HBO49:HBO61,"-")</f>
        <v>0</v>
      </c>
      <c r="HBL44" s="686">
        <f>SUMIF(HBO49:HBO61,"-",HBP49:HBP61)</f>
        <v>0</v>
      </c>
      <c r="HBM44" s="685">
        <f>COUNTIF(HBQ49:HBQ61,"-")</f>
        <v>0</v>
      </c>
      <c r="HBN44" s="686">
        <f>SUMIF(HBQ49:HBQ61,"-",HBR49:HBR61)</f>
        <v>0</v>
      </c>
      <c r="HBO44" s="685">
        <f>COUNTIF(HBS49:HBS61,"-")</f>
        <v>0</v>
      </c>
      <c r="HBP44" s="686">
        <f>SUMIF(HBS49:HBS61,"-",HBT49:HBT61)</f>
        <v>0</v>
      </c>
      <c r="HBQ44" s="685">
        <f>COUNTIF(HBU49:HBU61,"-")</f>
        <v>0</v>
      </c>
      <c r="HBR44" s="686">
        <f>SUMIF(HBU49:HBU61,"-",HBV49:HBV61)</f>
        <v>0</v>
      </c>
      <c r="HBS44" s="685">
        <f>COUNTIF(HBW49:HBW61,"-")</f>
        <v>0</v>
      </c>
      <c r="HBT44" s="686">
        <f>SUMIF(HBW49:HBW61,"-",HBX49:HBX61)</f>
        <v>0</v>
      </c>
      <c r="HBU44" s="685">
        <f>COUNTIF(HBY49:HBY61,"-")</f>
        <v>0</v>
      </c>
      <c r="HBV44" s="686">
        <f>SUMIF(HBY49:HBY61,"-",HBZ49:HBZ61)</f>
        <v>0</v>
      </c>
      <c r="HBW44" s="685">
        <f>COUNTIF(HCA49:HCA61,"-")</f>
        <v>0</v>
      </c>
      <c r="HBX44" s="686">
        <f>SUMIF(HCA49:HCA61,"-",HCB49:HCB61)</f>
        <v>0</v>
      </c>
      <c r="HBY44" s="685">
        <f>COUNTIF(HCC49:HCC61,"-")</f>
        <v>0</v>
      </c>
      <c r="HBZ44" s="686">
        <f>SUMIF(HCC49:HCC61,"-",HCD49:HCD61)</f>
        <v>0</v>
      </c>
      <c r="HCA44" s="685">
        <f>COUNTIF(HCE49:HCE61,"-")</f>
        <v>0</v>
      </c>
      <c r="HCB44" s="686">
        <f>SUMIF(HCE49:HCE61,"-",HCF49:HCF61)</f>
        <v>0</v>
      </c>
      <c r="HCC44" s="685">
        <f>COUNTIF(HCG49:HCG61,"-")</f>
        <v>0</v>
      </c>
      <c r="HCD44" s="686">
        <f>SUMIF(HCG49:HCG61,"-",HCH49:HCH61)</f>
        <v>0</v>
      </c>
      <c r="HCE44" s="685">
        <f>COUNTIF(HCI49:HCI61,"-")</f>
        <v>0</v>
      </c>
      <c r="HCF44" s="686">
        <f>SUMIF(HCI49:HCI61,"-",HCJ49:HCJ61)</f>
        <v>0</v>
      </c>
      <c r="HCG44" s="685">
        <f>COUNTIF(HCK49:HCK61,"-")</f>
        <v>0</v>
      </c>
      <c r="HCH44" s="686">
        <f>SUMIF(HCK49:HCK61,"-",HCL49:HCL61)</f>
        <v>0</v>
      </c>
      <c r="HCI44" s="685">
        <f>COUNTIF(HCM49:HCM61,"-")</f>
        <v>0</v>
      </c>
      <c r="HCJ44" s="686">
        <f>SUMIF(HCM49:HCM61,"-",HCN49:HCN61)</f>
        <v>0</v>
      </c>
      <c r="HCK44" s="685">
        <f>COUNTIF(HCO49:HCO61,"-")</f>
        <v>0</v>
      </c>
      <c r="HCL44" s="686">
        <f>SUMIF(HCO49:HCO61,"-",HCP49:HCP61)</f>
        <v>0</v>
      </c>
      <c r="HCM44" s="685">
        <f>COUNTIF(HCQ49:HCQ61,"-")</f>
        <v>0</v>
      </c>
      <c r="HCN44" s="686">
        <f>SUMIF(HCQ49:HCQ61,"-",HCR49:HCR61)</f>
        <v>0</v>
      </c>
      <c r="HCO44" s="685">
        <f>COUNTIF(HCS49:HCS61,"-")</f>
        <v>0</v>
      </c>
      <c r="HCP44" s="686">
        <f>SUMIF(HCS49:HCS61,"-",HCT49:HCT61)</f>
        <v>0</v>
      </c>
      <c r="HCQ44" s="685">
        <f>COUNTIF(HCU49:HCU61,"-")</f>
        <v>0</v>
      </c>
      <c r="HCR44" s="686">
        <f>SUMIF(HCU49:HCU61,"-",HCV49:HCV61)</f>
        <v>0</v>
      </c>
      <c r="HCS44" s="685">
        <f>COUNTIF(HCW49:HCW61,"-")</f>
        <v>0</v>
      </c>
      <c r="HCT44" s="686">
        <f>SUMIF(HCW49:HCW61,"-",HCX49:HCX61)</f>
        <v>0</v>
      </c>
      <c r="HCU44" s="685">
        <f>COUNTIF(HCY49:HCY61,"-")</f>
        <v>0</v>
      </c>
      <c r="HCV44" s="686">
        <f>SUMIF(HCY49:HCY61,"-",HCZ49:HCZ61)</f>
        <v>0</v>
      </c>
      <c r="HCW44" s="685">
        <f>COUNTIF(HDA49:HDA61,"-")</f>
        <v>0</v>
      </c>
      <c r="HCX44" s="686">
        <f>SUMIF(HDA49:HDA61,"-",HDB49:HDB61)</f>
        <v>0</v>
      </c>
      <c r="HCY44" s="685">
        <f>COUNTIF(HDC49:HDC61,"-")</f>
        <v>0</v>
      </c>
      <c r="HCZ44" s="686">
        <f>SUMIF(HDC49:HDC61,"-",HDD49:HDD61)</f>
        <v>0</v>
      </c>
      <c r="HDA44" s="685">
        <f>COUNTIF(HDE49:HDE61,"-")</f>
        <v>0</v>
      </c>
      <c r="HDB44" s="686">
        <f>SUMIF(HDE49:HDE61,"-",HDF49:HDF61)</f>
        <v>0</v>
      </c>
      <c r="HDC44" s="685">
        <f>COUNTIF(HDG49:HDG61,"-")</f>
        <v>0</v>
      </c>
      <c r="HDD44" s="686">
        <f>SUMIF(HDG49:HDG61,"-",HDH49:HDH61)</f>
        <v>0</v>
      </c>
      <c r="HDE44" s="685">
        <f>COUNTIF(HDI49:HDI61,"-")</f>
        <v>0</v>
      </c>
      <c r="HDF44" s="686">
        <f>SUMIF(HDI49:HDI61,"-",HDJ49:HDJ61)</f>
        <v>0</v>
      </c>
      <c r="HDG44" s="685">
        <f>COUNTIF(HDK49:HDK61,"-")</f>
        <v>0</v>
      </c>
      <c r="HDH44" s="686">
        <f>SUMIF(HDK49:HDK61,"-",HDL49:HDL61)</f>
        <v>0</v>
      </c>
      <c r="HDI44" s="685">
        <f>COUNTIF(HDM49:HDM61,"-")</f>
        <v>0</v>
      </c>
      <c r="HDJ44" s="686">
        <f>SUMIF(HDM49:HDM61,"-",HDN49:HDN61)</f>
        <v>0</v>
      </c>
      <c r="HDK44" s="685">
        <f>COUNTIF(HDO49:HDO61,"-")</f>
        <v>0</v>
      </c>
      <c r="HDL44" s="686">
        <f>SUMIF(HDO49:HDO61,"-",HDP49:HDP61)</f>
        <v>0</v>
      </c>
      <c r="HDM44" s="685">
        <f>COUNTIF(HDQ49:HDQ61,"-")</f>
        <v>0</v>
      </c>
      <c r="HDN44" s="686">
        <f>SUMIF(HDQ49:HDQ61,"-",HDR49:HDR61)</f>
        <v>0</v>
      </c>
      <c r="HDO44" s="685">
        <f>COUNTIF(HDS49:HDS61,"-")</f>
        <v>0</v>
      </c>
      <c r="HDP44" s="686">
        <f>SUMIF(HDS49:HDS61,"-",HDT49:HDT61)</f>
        <v>0</v>
      </c>
      <c r="HDQ44" s="685">
        <f>COUNTIF(HDU49:HDU61,"-")</f>
        <v>0</v>
      </c>
      <c r="HDR44" s="686">
        <f>SUMIF(HDU49:HDU61,"-",HDV49:HDV61)</f>
        <v>0</v>
      </c>
      <c r="HDS44" s="685">
        <f>COUNTIF(HDW49:HDW61,"-")</f>
        <v>0</v>
      </c>
      <c r="HDT44" s="686">
        <f>SUMIF(HDW49:HDW61,"-",HDX49:HDX61)</f>
        <v>0</v>
      </c>
      <c r="HDU44" s="685">
        <f>COUNTIF(HDY49:HDY61,"-")</f>
        <v>0</v>
      </c>
      <c r="HDV44" s="686">
        <f>SUMIF(HDY49:HDY61,"-",HDZ49:HDZ61)</f>
        <v>0</v>
      </c>
      <c r="HDW44" s="685">
        <f>COUNTIF(HEA49:HEA61,"-")</f>
        <v>0</v>
      </c>
      <c r="HDX44" s="686">
        <f>SUMIF(HEA49:HEA61,"-",HEB49:HEB61)</f>
        <v>0</v>
      </c>
      <c r="HDY44" s="685">
        <f>COUNTIF(HEC49:HEC61,"-")</f>
        <v>0</v>
      </c>
      <c r="HDZ44" s="686">
        <f>SUMIF(HEC49:HEC61,"-",HED49:HED61)</f>
        <v>0</v>
      </c>
      <c r="HEA44" s="685">
        <f>COUNTIF(HEE49:HEE61,"-")</f>
        <v>0</v>
      </c>
      <c r="HEB44" s="686">
        <f>SUMIF(HEE49:HEE61,"-",HEF49:HEF61)</f>
        <v>0</v>
      </c>
      <c r="HEC44" s="685">
        <f>COUNTIF(HEG49:HEG61,"-")</f>
        <v>0</v>
      </c>
      <c r="HED44" s="686">
        <f>SUMIF(HEG49:HEG61,"-",HEH49:HEH61)</f>
        <v>0</v>
      </c>
      <c r="HEE44" s="685">
        <f>COUNTIF(HEI49:HEI61,"-")</f>
        <v>0</v>
      </c>
      <c r="HEF44" s="686">
        <f>SUMIF(HEI49:HEI61,"-",HEJ49:HEJ61)</f>
        <v>0</v>
      </c>
      <c r="HEG44" s="685">
        <f>COUNTIF(HEK49:HEK61,"-")</f>
        <v>0</v>
      </c>
      <c r="HEH44" s="686">
        <f>SUMIF(HEK49:HEK61,"-",HEL49:HEL61)</f>
        <v>0</v>
      </c>
      <c r="HEI44" s="685">
        <f>COUNTIF(HEM49:HEM61,"-")</f>
        <v>0</v>
      </c>
      <c r="HEJ44" s="686">
        <f>SUMIF(HEM49:HEM61,"-",HEN49:HEN61)</f>
        <v>0</v>
      </c>
      <c r="HEK44" s="685">
        <f>COUNTIF(HEO49:HEO61,"-")</f>
        <v>0</v>
      </c>
      <c r="HEL44" s="686">
        <f>SUMIF(HEO49:HEO61,"-",HEP49:HEP61)</f>
        <v>0</v>
      </c>
      <c r="HEM44" s="685">
        <f>COUNTIF(HEQ49:HEQ61,"-")</f>
        <v>0</v>
      </c>
      <c r="HEN44" s="686">
        <f>SUMIF(HEQ49:HEQ61,"-",HER49:HER61)</f>
        <v>0</v>
      </c>
      <c r="HEO44" s="685">
        <f>COUNTIF(HES49:HES61,"-")</f>
        <v>0</v>
      </c>
      <c r="HEP44" s="686">
        <f>SUMIF(HES49:HES61,"-",HET49:HET61)</f>
        <v>0</v>
      </c>
      <c r="HEQ44" s="685">
        <f>COUNTIF(HEU49:HEU61,"-")</f>
        <v>0</v>
      </c>
      <c r="HER44" s="686">
        <f>SUMIF(HEU49:HEU61,"-",HEV49:HEV61)</f>
        <v>0</v>
      </c>
      <c r="HES44" s="685">
        <f>COUNTIF(HEW49:HEW61,"-")</f>
        <v>0</v>
      </c>
      <c r="HET44" s="686">
        <f>SUMIF(HEW49:HEW61,"-",HEX49:HEX61)</f>
        <v>0</v>
      </c>
      <c r="HEU44" s="685">
        <f>COUNTIF(HEY49:HEY61,"-")</f>
        <v>0</v>
      </c>
      <c r="HEV44" s="686">
        <f>SUMIF(HEY49:HEY61,"-",HEZ49:HEZ61)</f>
        <v>0</v>
      </c>
      <c r="HEW44" s="685">
        <f>COUNTIF(HFA49:HFA61,"-")</f>
        <v>0</v>
      </c>
      <c r="HEX44" s="686">
        <f>SUMIF(HFA49:HFA61,"-",HFB49:HFB61)</f>
        <v>0</v>
      </c>
      <c r="HEY44" s="685">
        <f>COUNTIF(HFC49:HFC61,"-")</f>
        <v>0</v>
      </c>
      <c r="HEZ44" s="686">
        <f>SUMIF(HFC49:HFC61,"-",HFD49:HFD61)</f>
        <v>0</v>
      </c>
      <c r="HFA44" s="685">
        <f>COUNTIF(HFE49:HFE61,"-")</f>
        <v>0</v>
      </c>
      <c r="HFB44" s="686">
        <f>SUMIF(HFE49:HFE61,"-",HFF49:HFF61)</f>
        <v>0</v>
      </c>
      <c r="HFC44" s="685">
        <f>COUNTIF(HFG49:HFG61,"-")</f>
        <v>0</v>
      </c>
      <c r="HFD44" s="686">
        <f>SUMIF(HFG49:HFG61,"-",HFH49:HFH61)</f>
        <v>0</v>
      </c>
      <c r="HFE44" s="685">
        <f>COUNTIF(HFI49:HFI61,"-")</f>
        <v>0</v>
      </c>
      <c r="HFF44" s="686">
        <f>SUMIF(HFI49:HFI61,"-",HFJ49:HFJ61)</f>
        <v>0</v>
      </c>
      <c r="HFG44" s="685">
        <f>COUNTIF(HFK49:HFK61,"-")</f>
        <v>0</v>
      </c>
      <c r="HFH44" s="686">
        <f>SUMIF(HFK49:HFK61,"-",HFL49:HFL61)</f>
        <v>0</v>
      </c>
      <c r="HFI44" s="685">
        <f>COUNTIF(HFM49:HFM61,"-")</f>
        <v>0</v>
      </c>
      <c r="HFJ44" s="686">
        <f>SUMIF(HFM49:HFM61,"-",HFN49:HFN61)</f>
        <v>0</v>
      </c>
      <c r="HFK44" s="685">
        <f>COUNTIF(HFO49:HFO61,"-")</f>
        <v>0</v>
      </c>
      <c r="HFL44" s="686">
        <f>SUMIF(HFO49:HFO61,"-",HFP49:HFP61)</f>
        <v>0</v>
      </c>
      <c r="HFM44" s="685">
        <f>COUNTIF(HFQ49:HFQ61,"-")</f>
        <v>0</v>
      </c>
      <c r="HFN44" s="686">
        <f>SUMIF(HFQ49:HFQ61,"-",HFR49:HFR61)</f>
        <v>0</v>
      </c>
      <c r="HFO44" s="685">
        <f>COUNTIF(HFS49:HFS61,"-")</f>
        <v>0</v>
      </c>
      <c r="HFP44" s="686">
        <f>SUMIF(HFS49:HFS61,"-",HFT49:HFT61)</f>
        <v>0</v>
      </c>
      <c r="HFQ44" s="685">
        <f>COUNTIF(HFU49:HFU61,"-")</f>
        <v>0</v>
      </c>
      <c r="HFR44" s="686">
        <f>SUMIF(HFU49:HFU61,"-",HFV49:HFV61)</f>
        <v>0</v>
      </c>
      <c r="HFS44" s="685">
        <f>COUNTIF(HFW49:HFW61,"-")</f>
        <v>0</v>
      </c>
      <c r="HFT44" s="686">
        <f>SUMIF(HFW49:HFW61,"-",HFX49:HFX61)</f>
        <v>0</v>
      </c>
      <c r="HFU44" s="685">
        <f>COUNTIF(HFY49:HFY61,"-")</f>
        <v>0</v>
      </c>
      <c r="HFV44" s="686">
        <f>SUMIF(HFY49:HFY61,"-",HFZ49:HFZ61)</f>
        <v>0</v>
      </c>
      <c r="HFW44" s="685">
        <f>COUNTIF(HGA49:HGA61,"-")</f>
        <v>0</v>
      </c>
      <c r="HFX44" s="686">
        <f>SUMIF(HGA49:HGA61,"-",HGB49:HGB61)</f>
        <v>0</v>
      </c>
      <c r="HFY44" s="685">
        <f>COUNTIF(HGC49:HGC61,"-")</f>
        <v>0</v>
      </c>
      <c r="HFZ44" s="686">
        <f>SUMIF(HGC49:HGC61,"-",HGD49:HGD61)</f>
        <v>0</v>
      </c>
      <c r="HGA44" s="685">
        <f>COUNTIF(HGE49:HGE61,"-")</f>
        <v>0</v>
      </c>
      <c r="HGB44" s="686">
        <f>SUMIF(HGE49:HGE61,"-",HGF49:HGF61)</f>
        <v>0</v>
      </c>
      <c r="HGC44" s="685">
        <f>COUNTIF(HGG49:HGG61,"-")</f>
        <v>0</v>
      </c>
      <c r="HGD44" s="686">
        <f>SUMIF(HGG49:HGG61,"-",HGH49:HGH61)</f>
        <v>0</v>
      </c>
      <c r="HGE44" s="685">
        <f>COUNTIF(HGI49:HGI61,"-")</f>
        <v>0</v>
      </c>
      <c r="HGF44" s="686">
        <f>SUMIF(HGI49:HGI61,"-",HGJ49:HGJ61)</f>
        <v>0</v>
      </c>
      <c r="HGG44" s="685">
        <f>COUNTIF(HGK49:HGK61,"-")</f>
        <v>0</v>
      </c>
      <c r="HGH44" s="686">
        <f>SUMIF(HGK49:HGK61,"-",HGL49:HGL61)</f>
        <v>0</v>
      </c>
      <c r="HGI44" s="685">
        <f>COUNTIF(HGM49:HGM61,"-")</f>
        <v>0</v>
      </c>
      <c r="HGJ44" s="686">
        <f>SUMIF(HGM49:HGM61,"-",HGN49:HGN61)</f>
        <v>0</v>
      </c>
      <c r="HGK44" s="685">
        <f>COUNTIF(HGO49:HGO61,"-")</f>
        <v>0</v>
      </c>
      <c r="HGL44" s="686">
        <f>SUMIF(HGO49:HGO61,"-",HGP49:HGP61)</f>
        <v>0</v>
      </c>
      <c r="HGM44" s="685">
        <f>COUNTIF(HGQ49:HGQ61,"-")</f>
        <v>0</v>
      </c>
      <c r="HGN44" s="686">
        <f>SUMIF(HGQ49:HGQ61,"-",HGR49:HGR61)</f>
        <v>0</v>
      </c>
      <c r="HGO44" s="685">
        <f>COUNTIF(HGS49:HGS61,"-")</f>
        <v>0</v>
      </c>
      <c r="HGP44" s="686">
        <f>SUMIF(HGS49:HGS61,"-",HGT49:HGT61)</f>
        <v>0</v>
      </c>
      <c r="HGQ44" s="685">
        <f>COUNTIF(HGU49:HGU61,"-")</f>
        <v>0</v>
      </c>
      <c r="HGR44" s="686">
        <f>SUMIF(HGU49:HGU61,"-",HGV49:HGV61)</f>
        <v>0</v>
      </c>
      <c r="HGS44" s="685">
        <f>COUNTIF(HGW49:HGW61,"-")</f>
        <v>0</v>
      </c>
      <c r="HGT44" s="686">
        <f>SUMIF(HGW49:HGW61,"-",HGX49:HGX61)</f>
        <v>0</v>
      </c>
      <c r="HGU44" s="685">
        <f>COUNTIF(HGY49:HGY61,"-")</f>
        <v>0</v>
      </c>
      <c r="HGV44" s="686">
        <f>SUMIF(HGY49:HGY61,"-",HGZ49:HGZ61)</f>
        <v>0</v>
      </c>
      <c r="HGW44" s="685">
        <f>COUNTIF(HHA49:HHA61,"-")</f>
        <v>0</v>
      </c>
      <c r="HGX44" s="686">
        <f>SUMIF(HHA49:HHA61,"-",HHB49:HHB61)</f>
        <v>0</v>
      </c>
      <c r="HGY44" s="685">
        <f>COUNTIF(HHC49:HHC61,"-")</f>
        <v>0</v>
      </c>
      <c r="HGZ44" s="686">
        <f>SUMIF(HHC49:HHC61,"-",HHD49:HHD61)</f>
        <v>0</v>
      </c>
      <c r="HHA44" s="685">
        <f>COUNTIF(HHE49:HHE61,"-")</f>
        <v>0</v>
      </c>
      <c r="HHB44" s="686">
        <f>SUMIF(HHE49:HHE61,"-",HHF49:HHF61)</f>
        <v>0</v>
      </c>
      <c r="HHC44" s="685">
        <f>COUNTIF(HHG49:HHG61,"-")</f>
        <v>0</v>
      </c>
      <c r="HHD44" s="686">
        <f>SUMIF(HHG49:HHG61,"-",HHH49:HHH61)</f>
        <v>0</v>
      </c>
      <c r="HHE44" s="685">
        <f>COUNTIF(HHI49:HHI61,"-")</f>
        <v>0</v>
      </c>
      <c r="HHF44" s="686">
        <f>SUMIF(HHI49:HHI61,"-",HHJ49:HHJ61)</f>
        <v>0</v>
      </c>
      <c r="HHG44" s="685">
        <f>COUNTIF(HHK49:HHK61,"-")</f>
        <v>0</v>
      </c>
      <c r="HHH44" s="686">
        <f>SUMIF(HHK49:HHK61,"-",HHL49:HHL61)</f>
        <v>0</v>
      </c>
      <c r="HHI44" s="685">
        <f>COUNTIF(HHM49:HHM61,"-")</f>
        <v>0</v>
      </c>
      <c r="HHJ44" s="686">
        <f>SUMIF(HHM49:HHM61,"-",HHN49:HHN61)</f>
        <v>0</v>
      </c>
      <c r="HHK44" s="685">
        <f>COUNTIF(HHO49:HHO61,"-")</f>
        <v>0</v>
      </c>
      <c r="HHL44" s="686">
        <f>SUMIF(HHO49:HHO61,"-",HHP49:HHP61)</f>
        <v>0</v>
      </c>
      <c r="HHM44" s="685">
        <f>COUNTIF(HHQ49:HHQ61,"-")</f>
        <v>0</v>
      </c>
      <c r="HHN44" s="686">
        <f>SUMIF(HHQ49:HHQ61,"-",HHR49:HHR61)</f>
        <v>0</v>
      </c>
      <c r="HHO44" s="685">
        <f>COUNTIF(HHS49:HHS61,"-")</f>
        <v>0</v>
      </c>
      <c r="HHP44" s="686">
        <f>SUMIF(HHS49:HHS61,"-",HHT49:HHT61)</f>
        <v>0</v>
      </c>
      <c r="HHQ44" s="685">
        <f>COUNTIF(HHU49:HHU61,"-")</f>
        <v>0</v>
      </c>
      <c r="HHR44" s="686">
        <f>SUMIF(HHU49:HHU61,"-",HHV49:HHV61)</f>
        <v>0</v>
      </c>
      <c r="HHS44" s="685">
        <f>COUNTIF(HHW49:HHW61,"-")</f>
        <v>0</v>
      </c>
      <c r="HHT44" s="686">
        <f>SUMIF(HHW49:HHW61,"-",HHX49:HHX61)</f>
        <v>0</v>
      </c>
      <c r="HHU44" s="685">
        <f>COUNTIF(HHY49:HHY61,"-")</f>
        <v>0</v>
      </c>
      <c r="HHV44" s="686">
        <f>SUMIF(HHY49:HHY61,"-",HHZ49:HHZ61)</f>
        <v>0</v>
      </c>
      <c r="HHW44" s="685">
        <f>COUNTIF(HIA49:HIA61,"-")</f>
        <v>0</v>
      </c>
      <c r="HHX44" s="686">
        <f>SUMIF(HIA49:HIA61,"-",HIB49:HIB61)</f>
        <v>0</v>
      </c>
      <c r="HHY44" s="685">
        <f>COUNTIF(HIC49:HIC61,"-")</f>
        <v>0</v>
      </c>
      <c r="HHZ44" s="686">
        <f>SUMIF(HIC49:HIC61,"-",HID49:HID61)</f>
        <v>0</v>
      </c>
      <c r="HIA44" s="685">
        <f>COUNTIF(HIE49:HIE61,"-")</f>
        <v>0</v>
      </c>
      <c r="HIB44" s="686">
        <f>SUMIF(HIE49:HIE61,"-",HIF49:HIF61)</f>
        <v>0</v>
      </c>
      <c r="HIC44" s="685">
        <f>COUNTIF(HIG49:HIG61,"-")</f>
        <v>0</v>
      </c>
      <c r="HID44" s="686">
        <f>SUMIF(HIG49:HIG61,"-",HIH49:HIH61)</f>
        <v>0</v>
      </c>
      <c r="HIE44" s="685">
        <f>COUNTIF(HII49:HII61,"-")</f>
        <v>0</v>
      </c>
      <c r="HIF44" s="686">
        <f>SUMIF(HII49:HII61,"-",HIJ49:HIJ61)</f>
        <v>0</v>
      </c>
      <c r="HIG44" s="685">
        <f>COUNTIF(HIK49:HIK61,"-")</f>
        <v>0</v>
      </c>
      <c r="HIH44" s="686">
        <f>SUMIF(HIK49:HIK61,"-",HIL49:HIL61)</f>
        <v>0</v>
      </c>
      <c r="HII44" s="685">
        <f>COUNTIF(HIM49:HIM61,"-")</f>
        <v>0</v>
      </c>
      <c r="HIJ44" s="686">
        <f>SUMIF(HIM49:HIM61,"-",HIN49:HIN61)</f>
        <v>0</v>
      </c>
      <c r="HIK44" s="685">
        <f>COUNTIF(HIO49:HIO61,"-")</f>
        <v>0</v>
      </c>
      <c r="HIL44" s="686">
        <f>SUMIF(HIO49:HIO61,"-",HIP49:HIP61)</f>
        <v>0</v>
      </c>
      <c r="HIM44" s="685">
        <f>COUNTIF(HIQ49:HIQ61,"-")</f>
        <v>0</v>
      </c>
      <c r="HIN44" s="686">
        <f>SUMIF(HIQ49:HIQ61,"-",HIR49:HIR61)</f>
        <v>0</v>
      </c>
      <c r="HIO44" s="685">
        <f>COUNTIF(HIS49:HIS61,"-")</f>
        <v>0</v>
      </c>
      <c r="HIP44" s="686">
        <f>SUMIF(HIS49:HIS61,"-",HIT49:HIT61)</f>
        <v>0</v>
      </c>
      <c r="HIQ44" s="685">
        <f>COUNTIF(HIU49:HIU61,"-")</f>
        <v>0</v>
      </c>
      <c r="HIR44" s="686">
        <f>SUMIF(HIU49:HIU61,"-",HIV49:HIV61)</f>
        <v>0</v>
      </c>
      <c r="HIS44" s="685">
        <f>COUNTIF(HIW49:HIW61,"-")</f>
        <v>0</v>
      </c>
      <c r="HIT44" s="686">
        <f>SUMIF(HIW49:HIW61,"-",HIX49:HIX61)</f>
        <v>0</v>
      </c>
      <c r="HIU44" s="685">
        <f>COUNTIF(HIY49:HIY61,"-")</f>
        <v>0</v>
      </c>
      <c r="HIV44" s="686">
        <f>SUMIF(HIY49:HIY61,"-",HIZ49:HIZ61)</f>
        <v>0</v>
      </c>
      <c r="HIW44" s="685">
        <f>COUNTIF(HJA49:HJA61,"-")</f>
        <v>0</v>
      </c>
      <c r="HIX44" s="686">
        <f>SUMIF(HJA49:HJA61,"-",HJB49:HJB61)</f>
        <v>0</v>
      </c>
      <c r="HIY44" s="685">
        <f>COUNTIF(HJC49:HJC61,"-")</f>
        <v>0</v>
      </c>
      <c r="HIZ44" s="686">
        <f>SUMIF(HJC49:HJC61,"-",HJD49:HJD61)</f>
        <v>0</v>
      </c>
      <c r="HJA44" s="685">
        <f>COUNTIF(HJE49:HJE61,"-")</f>
        <v>0</v>
      </c>
      <c r="HJB44" s="686">
        <f>SUMIF(HJE49:HJE61,"-",HJF49:HJF61)</f>
        <v>0</v>
      </c>
      <c r="HJC44" s="685">
        <f>COUNTIF(HJG49:HJG61,"-")</f>
        <v>0</v>
      </c>
      <c r="HJD44" s="686">
        <f>SUMIF(HJG49:HJG61,"-",HJH49:HJH61)</f>
        <v>0</v>
      </c>
      <c r="HJE44" s="685">
        <f>COUNTIF(HJI49:HJI61,"-")</f>
        <v>0</v>
      </c>
      <c r="HJF44" s="686">
        <f>SUMIF(HJI49:HJI61,"-",HJJ49:HJJ61)</f>
        <v>0</v>
      </c>
      <c r="HJG44" s="685">
        <f>COUNTIF(HJK49:HJK61,"-")</f>
        <v>0</v>
      </c>
      <c r="HJH44" s="686">
        <f>SUMIF(HJK49:HJK61,"-",HJL49:HJL61)</f>
        <v>0</v>
      </c>
      <c r="HJI44" s="685">
        <f>COUNTIF(HJM49:HJM61,"-")</f>
        <v>0</v>
      </c>
      <c r="HJJ44" s="686">
        <f>SUMIF(HJM49:HJM61,"-",HJN49:HJN61)</f>
        <v>0</v>
      </c>
      <c r="HJK44" s="685">
        <f>COUNTIF(HJO49:HJO61,"-")</f>
        <v>0</v>
      </c>
      <c r="HJL44" s="686">
        <f>SUMIF(HJO49:HJO61,"-",HJP49:HJP61)</f>
        <v>0</v>
      </c>
      <c r="HJM44" s="685">
        <f>COUNTIF(HJQ49:HJQ61,"-")</f>
        <v>0</v>
      </c>
      <c r="HJN44" s="686">
        <f>SUMIF(HJQ49:HJQ61,"-",HJR49:HJR61)</f>
        <v>0</v>
      </c>
      <c r="HJO44" s="685">
        <f>COUNTIF(HJS49:HJS61,"-")</f>
        <v>0</v>
      </c>
      <c r="HJP44" s="686">
        <f>SUMIF(HJS49:HJS61,"-",HJT49:HJT61)</f>
        <v>0</v>
      </c>
      <c r="HJQ44" s="685">
        <f>COUNTIF(HJU49:HJU61,"-")</f>
        <v>0</v>
      </c>
      <c r="HJR44" s="686">
        <f>SUMIF(HJU49:HJU61,"-",HJV49:HJV61)</f>
        <v>0</v>
      </c>
      <c r="HJS44" s="685">
        <f>COUNTIF(HJW49:HJW61,"-")</f>
        <v>0</v>
      </c>
      <c r="HJT44" s="686">
        <f>SUMIF(HJW49:HJW61,"-",HJX49:HJX61)</f>
        <v>0</v>
      </c>
      <c r="HJU44" s="685">
        <f>COUNTIF(HJY49:HJY61,"-")</f>
        <v>0</v>
      </c>
      <c r="HJV44" s="686">
        <f>SUMIF(HJY49:HJY61,"-",HJZ49:HJZ61)</f>
        <v>0</v>
      </c>
      <c r="HJW44" s="685">
        <f>COUNTIF(HKA49:HKA61,"-")</f>
        <v>0</v>
      </c>
      <c r="HJX44" s="686">
        <f>SUMIF(HKA49:HKA61,"-",HKB49:HKB61)</f>
        <v>0</v>
      </c>
      <c r="HJY44" s="685">
        <f>COUNTIF(HKC49:HKC61,"-")</f>
        <v>0</v>
      </c>
      <c r="HJZ44" s="686">
        <f>SUMIF(HKC49:HKC61,"-",HKD49:HKD61)</f>
        <v>0</v>
      </c>
      <c r="HKA44" s="685">
        <f>COUNTIF(HKE49:HKE61,"-")</f>
        <v>0</v>
      </c>
      <c r="HKB44" s="686">
        <f>SUMIF(HKE49:HKE61,"-",HKF49:HKF61)</f>
        <v>0</v>
      </c>
      <c r="HKC44" s="685">
        <f>COUNTIF(HKG49:HKG61,"-")</f>
        <v>0</v>
      </c>
      <c r="HKD44" s="686">
        <f>SUMIF(HKG49:HKG61,"-",HKH49:HKH61)</f>
        <v>0</v>
      </c>
      <c r="HKE44" s="685">
        <f>COUNTIF(HKI49:HKI61,"-")</f>
        <v>0</v>
      </c>
      <c r="HKF44" s="686">
        <f>SUMIF(HKI49:HKI61,"-",HKJ49:HKJ61)</f>
        <v>0</v>
      </c>
      <c r="HKG44" s="685">
        <f>COUNTIF(HKK49:HKK61,"-")</f>
        <v>0</v>
      </c>
      <c r="HKH44" s="686">
        <f>SUMIF(HKK49:HKK61,"-",HKL49:HKL61)</f>
        <v>0</v>
      </c>
      <c r="HKI44" s="685">
        <f>COUNTIF(HKM49:HKM61,"-")</f>
        <v>0</v>
      </c>
      <c r="HKJ44" s="686">
        <f>SUMIF(HKM49:HKM61,"-",HKN49:HKN61)</f>
        <v>0</v>
      </c>
      <c r="HKK44" s="685">
        <f>COUNTIF(HKO49:HKO61,"-")</f>
        <v>0</v>
      </c>
      <c r="HKL44" s="686">
        <f>SUMIF(HKO49:HKO61,"-",HKP49:HKP61)</f>
        <v>0</v>
      </c>
      <c r="HKM44" s="685">
        <f>COUNTIF(HKQ49:HKQ61,"-")</f>
        <v>0</v>
      </c>
      <c r="HKN44" s="686">
        <f>SUMIF(HKQ49:HKQ61,"-",HKR49:HKR61)</f>
        <v>0</v>
      </c>
      <c r="HKO44" s="685">
        <f>COUNTIF(HKS49:HKS61,"-")</f>
        <v>0</v>
      </c>
      <c r="HKP44" s="686">
        <f>SUMIF(HKS49:HKS61,"-",HKT49:HKT61)</f>
        <v>0</v>
      </c>
      <c r="HKQ44" s="685">
        <f>COUNTIF(HKU49:HKU61,"-")</f>
        <v>0</v>
      </c>
      <c r="HKR44" s="686">
        <f>SUMIF(HKU49:HKU61,"-",HKV49:HKV61)</f>
        <v>0</v>
      </c>
      <c r="HKS44" s="685">
        <f>COUNTIF(HKW49:HKW61,"-")</f>
        <v>0</v>
      </c>
      <c r="HKT44" s="686">
        <f>SUMIF(HKW49:HKW61,"-",HKX49:HKX61)</f>
        <v>0</v>
      </c>
      <c r="HKU44" s="685">
        <f>COUNTIF(HKY49:HKY61,"-")</f>
        <v>0</v>
      </c>
      <c r="HKV44" s="686">
        <f>SUMIF(HKY49:HKY61,"-",HKZ49:HKZ61)</f>
        <v>0</v>
      </c>
      <c r="HKW44" s="685">
        <f>COUNTIF(HLA49:HLA61,"-")</f>
        <v>0</v>
      </c>
      <c r="HKX44" s="686">
        <f>SUMIF(HLA49:HLA61,"-",HLB49:HLB61)</f>
        <v>0</v>
      </c>
      <c r="HKY44" s="685">
        <f>COUNTIF(HLC49:HLC61,"-")</f>
        <v>0</v>
      </c>
      <c r="HKZ44" s="686">
        <f>SUMIF(HLC49:HLC61,"-",HLD49:HLD61)</f>
        <v>0</v>
      </c>
      <c r="HLA44" s="685">
        <f>COUNTIF(HLE49:HLE61,"-")</f>
        <v>0</v>
      </c>
      <c r="HLB44" s="686">
        <f>SUMIF(HLE49:HLE61,"-",HLF49:HLF61)</f>
        <v>0</v>
      </c>
      <c r="HLC44" s="685">
        <f>COUNTIF(HLG49:HLG61,"-")</f>
        <v>0</v>
      </c>
      <c r="HLD44" s="686">
        <f>SUMIF(HLG49:HLG61,"-",HLH49:HLH61)</f>
        <v>0</v>
      </c>
      <c r="HLE44" s="685">
        <f>COUNTIF(HLI49:HLI61,"-")</f>
        <v>0</v>
      </c>
      <c r="HLF44" s="686">
        <f>SUMIF(HLI49:HLI61,"-",HLJ49:HLJ61)</f>
        <v>0</v>
      </c>
      <c r="HLG44" s="685">
        <f>COUNTIF(HLK49:HLK61,"-")</f>
        <v>0</v>
      </c>
      <c r="HLH44" s="686">
        <f>SUMIF(HLK49:HLK61,"-",HLL49:HLL61)</f>
        <v>0</v>
      </c>
      <c r="HLI44" s="685">
        <f>COUNTIF(HLM49:HLM61,"-")</f>
        <v>0</v>
      </c>
      <c r="HLJ44" s="686">
        <f>SUMIF(HLM49:HLM61,"-",HLN49:HLN61)</f>
        <v>0</v>
      </c>
      <c r="HLK44" s="685">
        <f>COUNTIF(HLO49:HLO61,"-")</f>
        <v>0</v>
      </c>
      <c r="HLL44" s="686">
        <f>SUMIF(HLO49:HLO61,"-",HLP49:HLP61)</f>
        <v>0</v>
      </c>
      <c r="HLM44" s="685">
        <f>COUNTIF(HLQ49:HLQ61,"-")</f>
        <v>0</v>
      </c>
      <c r="HLN44" s="686">
        <f>SUMIF(HLQ49:HLQ61,"-",HLR49:HLR61)</f>
        <v>0</v>
      </c>
      <c r="HLO44" s="685">
        <f>COUNTIF(HLS49:HLS61,"-")</f>
        <v>0</v>
      </c>
      <c r="HLP44" s="686">
        <f>SUMIF(HLS49:HLS61,"-",HLT49:HLT61)</f>
        <v>0</v>
      </c>
      <c r="HLQ44" s="685">
        <f>COUNTIF(HLU49:HLU61,"-")</f>
        <v>0</v>
      </c>
      <c r="HLR44" s="686">
        <f>SUMIF(HLU49:HLU61,"-",HLV49:HLV61)</f>
        <v>0</v>
      </c>
      <c r="HLS44" s="685">
        <f>COUNTIF(HLW49:HLW61,"-")</f>
        <v>0</v>
      </c>
      <c r="HLT44" s="686">
        <f>SUMIF(HLW49:HLW61,"-",HLX49:HLX61)</f>
        <v>0</v>
      </c>
      <c r="HLU44" s="685">
        <f>COUNTIF(HLY49:HLY61,"-")</f>
        <v>0</v>
      </c>
      <c r="HLV44" s="686">
        <f>SUMIF(HLY49:HLY61,"-",HLZ49:HLZ61)</f>
        <v>0</v>
      </c>
      <c r="HLW44" s="685">
        <f>COUNTIF(HMA49:HMA61,"-")</f>
        <v>0</v>
      </c>
      <c r="HLX44" s="686">
        <f>SUMIF(HMA49:HMA61,"-",HMB49:HMB61)</f>
        <v>0</v>
      </c>
      <c r="HLY44" s="685">
        <f>COUNTIF(HMC49:HMC61,"-")</f>
        <v>0</v>
      </c>
      <c r="HLZ44" s="686">
        <f>SUMIF(HMC49:HMC61,"-",HMD49:HMD61)</f>
        <v>0</v>
      </c>
      <c r="HMA44" s="685">
        <f>COUNTIF(HME49:HME61,"-")</f>
        <v>0</v>
      </c>
      <c r="HMB44" s="686">
        <f>SUMIF(HME49:HME61,"-",HMF49:HMF61)</f>
        <v>0</v>
      </c>
      <c r="HMC44" s="685">
        <f>COUNTIF(HMG49:HMG61,"-")</f>
        <v>0</v>
      </c>
      <c r="HMD44" s="686">
        <f>SUMIF(HMG49:HMG61,"-",HMH49:HMH61)</f>
        <v>0</v>
      </c>
      <c r="HME44" s="685">
        <f>COUNTIF(HMI49:HMI61,"-")</f>
        <v>0</v>
      </c>
      <c r="HMF44" s="686">
        <f>SUMIF(HMI49:HMI61,"-",HMJ49:HMJ61)</f>
        <v>0</v>
      </c>
      <c r="HMG44" s="685">
        <f>COUNTIF(HMK49:HMK61,"-")</f>
        <v>0</v>
      </c>
      <c r="HMH44" s="686">
        <f>SUMIF(HMK49:HMK61,"-",HML49:HML61)</f>
        <v>0</v>
      </c>
      <c r="HMI44" s="685">
        <f>COUNTIF(HMM49:HMM61,"-")</f>
        <v>0</v>
      </c>
      <c r="HMJ44" s="686">
        <f>SUMIF(HMM49:HMM61,"-",HMN49:HMN61)</f>
        <v>0</v>
      </c>
      <c r="HMK44" s="685">
        <f>COUNTIF(HMO49:HMO61,"-")</f>
        <v>0</v>
      </c>
      <c r="HML44" s="686">
        <f>SUMIF(HMO49:HMO61,"-",HMP49:HMP61)</f>
        <v>0</v>
      </c>
      <c r="HMM44" s="685">
        <f>COUNTIF(HMQ49:HMQ61,"-")</f>
        <v>0</v>
      </c>
      <c r="HMN44" s="686">
        <f>SUMIF(HMQ49:HMQ61,"-",HMR49:HMR61)</f>
        <v>0</v>
      </c>
      <c r="HMO44" s="685">
        <f>COUNTIF(HMS49:HMS61,"-")</f>
        <v>0</v>
      </c>
      <c r="HMP44" s="686">
        <f>SUMIF(HMS49:HMS61,"-",HMT49:HMT61)</f>
        <v>0</v>
      </c>
      <c r="HMQ44" s="685">
        <f>COUNTIF(HMU49:HMU61,"-")</f>
        <v>0</v>
      </c>
      <c r="HMR44" s="686">
        <f>SUMIF(HMU49:HMU61,"-",HMV49:HMV61)</f>
        <v>0</v>
      </c>
      <c r="HMS44" s="685">
        <f>COUNTIF(HMW49:HMW61,"-")</f>
        <v>0</v>
      </c>
      <c r="HMT44" s="686">
        <f>SUMIF(HMW49:HMW61,"-",HMX49:HMX61)</f>
        <v>0</v>
      </c>
      <c r="HMU44" s="685">
        <f>COUNTIF(HMY49:HMY61,"-")</f>
        <v>0</v>
      </c>
      <c r="HMV44" s="686">
        <f>SUMIF(HMY49:HMY61,"-",HMZ49:HMZ61)</f>
        <v>0</v>
      </c>
      <c r="HMW44" s="685">
        <f>COUNTIF(HNA49:HNA61,"-")</f>
        <v>0</v>
      </c>
      <c r="HMX44" s="686">
        <f>SUMIF(HNA49:HNA61,"-",HNB49:HNB61)</f>
        <v>0</v>
      </c>
      <c r="HMY44" s="685">
        <f>COUNTIF(HNC49:HNC61,"-")</f>
        <v>0</v>
      </c>
      <c r="HMZ44" s="686">
        <f>SUMIF(HNC49:HNC61,"-",HND49:HND61)</f>
        <v>0</v>
      </c>
      <c r="HNA44" s="685">
        <f>COUNTIF(HNE49:HNE61,"-")</f>
        <v>0</v>
      </c>
      <c r="HNB44" s="686">
        <f>SUMIF(HNE49:HNE61,"-",HNF49:HNF61)</f>
        <v>0</v>
      </c>
      <c r="HNC44" s="685">
        <f>COUNTIF(HNG49:HNG61,"-")</f>
        <v>0</v>
      </c>
      <c r="HND44" s="686">
        <f>SUMIF(HNG49:HNG61,"-",HNH49:HNH61)</f>
        <v>0</v>
      </c>
      <c r="HNE44" s="685">
        <f>COUNTIF(HNI49:HNI61,"-")</f>
        <v>0</v>
      </c>
      <c r="HNF44" s="686">
        <f>SUMIF(HNI49:HNI61,"-",HNJ49:HNJ61)</f>
        <v>0</v>
      </c>
      <c r="HNG44" s="685">
        <f>COUNTIF(HNK49:HNK61,"-")</f>
        <v>0</v>
      </c>
      <c r="HNH44" s="686">
        <f>SUMIF(HNK49:HNK61,"-",HNL49:HNL61)</f>
        <v>0</v>
      </c>
      <c r="HNI44" s="685">
        <f>COUNTIF(HNM49:HNM61,"-")</f>
        <v>0</v>
      </c>
      <c r="HNJ44" s="686">
        <f>SUMIF(HNM49:HNM61,"-",HNN49:HNN61)</f>
        <v>0</v>
      </c>
      <c r="HNK44" s="685">
        <f>COUNTIF(HNO49:HNO61,"-")</f>
        <v>0</v>
      </c>
      <c r="HNL44" s="686">
        <f>SUMIF(HNO49:HNO61,"-",HNP49:HNP61)</f>
        <v>0</v>
      </c>
      <c r="HNM44" s="685">
        <f>COUNTIF(HNQ49:HNQ61,"-")</f>
        <v>0</v>
      </c>
      <c r="HNN44" s="686">
        <f>SUMIF(HNQ49:HNQ61,"-",HNR49:HNR61)</f>
        <v>0</v>
      </c>
      <c r="HNO44" s="685">
        <f>COUNTIF(HNS49:HNS61,"-")</f>
        <v>0</v>
      </c>
      <c r="HNP44" s="686">
        <f>SUMIF(HNS49:HNS61,"-",HNT49:HNT61)</f>
        <v>0</v>
      </c>
      <c r="HNQ44" s="685">
        <f>COUNTIF(HNU49:HNU61,"-")</f>
        <v>0</v>
      </c>
      <c r="HNR44" s="686">
        <f>SUMIF(HNU49:HNU61,"-",HNV49:HNV61)</f>
        <v>0</v>
      </c>
      <c r="HNS44" s="685">
        <f>COUNTIF(HNW49:HNW61,"-")</f>
        <v>0</v>
      </c>
      <c r="HNT44" s="686">
        <f>SUMIF(HNW49:HNW61,"-",HNX49:HNX61)</f>
        <v>0</v>
      </c>
      <c r="HNU44" s="685">
        <f>COUNTIF(HNY49:HNY61,"-")</f>
        <v>0</v>
      </c>
      <c r="HNV44" s="686">
        <f>SUMIF(HNY49:HNY61,"-",HNZ49:HNZ61)</f>
        <v>0</v>
      </c>
      <c r="HNW44" s="685">
        <f>COUNTIF(HOA49:HOA61,"-")</f>
        <v>0</v>
      </c>
      <c r="HNX44" s="686">
        <f>SUMIF(HOA49:HOA61,"-",HOB49:HOB61)</f>
        <v>0</v>
      </c>
      <c r="HNY44" s="685">
        <f>COUNTIF(HOC49:HOC61,"-")</f>
        <v>0</v>
      </c>
      <c r="HNZ44" s="686">
        <f>SUMIF(HOC49:HOC61,"-",HOD49:HOD61)</f>
        <v>0</v>
      </c>
      <c r="HOA44" s="685">
        <f>COUNTIF(HOE49:HOE61,"-")</f>
        <v>0</v>
      </c>
      <c r="HOB44" s="686">
        <f>SUMIF(HOE49:HOE61,"-",HOF49:HOF61)</f>
        <v>0</v>
      </c>
      <c r="HOC44" s="685">
        <f>COUNTIF(HOG49:HOG61,"-")</f>
        <v>0</v>
      </c>
      <c r="HOD44" s="686">
        <f>SUMIF(HOG49:HOG61,"-",HOH49:HOH61)</f>
        <v>0</v>
      </c>
      <c r="HOE44" s="685">
        <f>COUNTIF(HOI49:HOI61,"-")</f>
        <v>0</v>
      </c>
      <c r="HOF44" s="686">
        <f>SUMIF(HOI49:HOI61,"-",HOJ49:HOJ61)</f>
        <v>0</v>
      </c>
      <c r="HOG44" s="685">
        <f>COUNTIF(HOK49:HOK61,"-")</f>
        <v>0</v>
      </c>
      <c r="HOH44" s="686">
        <f>SUMIF(HOK49:HOK61,"-",HOL49:HOL61)</f>
        <v>0</v>
      </c>
      <c r="HOI44" s="685">
        <f>COUNTIF(HOM49:HOM61,"-")</f>
        <v>0</v>
      </c>
      <c r="HOJ44" s="686">
        <f>SUMIF(HOM49:HOM61,"-",HON49:HON61)</f>
        <v>0</v>
      </c>
      <c r="HOK44" s="685">
        <f>COUNTIF(HOO49:HOO61,"-")</f>
        <v>0</v>
      </c>
      <c r="HOL44" s="686">
        <f>SUMIF(HOO49:HOO61,"-",HOP49:HOP61)</f>
        <v>0</v>
      </c>
      <c r="HOM44" s="685">
        <f>COUNTIF(HOQ49:HOQ61,"-")</f>
        <v>0</v>
      </c>
      <c r="HON44" s="686">
        <f>SUMIF(HOQ49:HOQ61,"-",HOR49:HOR61)</f>
        <v>0</v>
      </c>
      <c r="HOO44" s="685">
        <f>COUNTIF(HOS49:HOS61,"-")</f>
        <v>0</v>
      </c>
      <c r="HOP44" s="686">
        <f>SUMIF(HOS49:HOS61,"-",HOT49:HOT61)</f>
        <v>0</v>
      </c>
      <c r="HOQ44" s="685">
        <f>COUNTIF(HOU49:HOU61,"-")</f>
        <v>0</v>
      </c>
      <c r="HOR44" s="686">
        <f>SUMIF(HOU49:HOU61,"-",HOV49:HOV61)</f>
        <v>0</v>
      </c>
      <c r="HOS44" s="685">
        <f>COUNTIF(HOW49:HOW61,"-")</f>
        <v>0</v>
      </c>
      <c r="HOT44" s="686">
        <f>SUMIF(HOW49:HOW61,"-",HOX49:HOX61)</f>
        <v>0</v>
      </c>
      <c r="HOU44" s="685">
        <f>COUNTIF(HOY49:HOY61,"-")</f>
        <v>0</v>
      </c>
      <c r="HOV44" s="686">
        <f>SUMIF(HOY49:HOY61,"-",HOZ49:HOZ61)</f>
        <v>0</v>
      </c>
      <c r="HOW44" s="685">
        <f>COUNTIF(HPA49:HPA61,"-")</f>
        <v>0</v>
      </c>
      <c r="HOX44" s="686">
        <f>SUMIF(HPA49:HPA61,"-",HPB49:HPB61)</f>
        <v>0</v>
      </c>
      <c r="HOY44" s="685">
        <f>COUNTIF(HPC49:HPC61,"-")</f>
        <v>0</v>
      </c>
      <c r="HOZ44" s="686">
        <f>SUMIF(HPC49:HPC61,"-",HPD49:HPD61)</f>
        <v>0</v>
      </c>
      <c r="HPA44" s="685">
        <f>COUNTIF(HPE49:HPE61,"-")</f>
        <v>0</v>
      </c>
      <c r="HPB44" s="686">
        <f>SUMIF(HPE49:HPE61,"-",HPF49:HPF61)</f>
        <v>0</v>
      </c>
      <c r="HPC44" s="685">
        <f>COUNTIF(HPG49:HPG61,"-")</f>
        <v>0</v>
      </c>
      <c r="HPD44" s="686">
        <f>SUMIF(HPG49:HPG61,"-",HPH49:HPH61)</f>
        <v>0</v>
      </c>
      <c r="HPE44" s="685">
        <f>COUNTIF(HPI49:HPI61,"-")</f>
        <v>0</v>
      </c>
      <c r="HPF44" s="686">
        <f>SUMIF(HPI49:HPI61,"-",HPJ49:HPJ61)</f>
        <v>0</v>
      </c>
      <c r="HPG44" s="685">
        <f>COUNTIF(HPK49:HPK61,"-")</f>
        <v>0</v>
      </c>
      <c r="HPH44" s="686">
        <f>SUMIF(HPK49:HPK61,"-",HPL49:HPL61)</f>
        <v>0</v>
      </c>
      <c r="HPI44" s="685">
        <f>COUNTIF(HPM49:HPM61,"-")</f>
        <v>0</v>
      </c>
      <c r="HPJ44" s="686">
        <f>SUMIF(HPM49:HPM61,"-",HPN49:HPN61)</f>
        <v>0</v>
      </c>
      <c r="HPK44" s="685">
        <f>COUNTIF(HPO49:HPO61,"-")</f>
        <v>0</v>
      </c>
      <c r="HPL44" s="686">
        <f>SUMIF(HPO49:HPO61,"-",HPP49:HPP61)</f>
        <v>0</v>
      </c>
      <c r="HPM44" s="685">
        <f>COUNTIF(HPQ49:HPQ61,"-")</f>
        <v>0</v>
      </c>
      <c r="HPN44" s="686">
        <f>SUMIF(HPQ49:HPQ61,"-",HPR49:HPR61)</f>
        <v>0</v>
      </c>
      <c r="HPO44" s="685">
        <f>COUNTIF(HPS49:HPS61,"-")</f>
        <v>0</v>
      </c>
      <c r="HPP44" s="686">
        <f>SUMIF(HPS49:HPS61,"-",HPT49:HPT61)</f>
        <v>0</v>
      </c>
      <c r="HPQ44" s="685">
        <f>COUNTIF(HPU49:HPU61,"-")</f>
        <v>0</v>
      </c>
      <c r="HPR44" s="686">
        <f>SUMIF(HPU49:HPU61,"-",HPV49:HPV61)</f>
        <v>0</v>
      </c>
      <c r="HPS44" s="685">
        <f>COUNTIF(HPW49:HPW61,"-")</f>
        <v>0</v>
      </c>
      <c r="HPT44" s="686">
        <f>SUMIF(HPW49:HPW61,"-",HPX49:HPX61)</f>
        <v>0</v>
      </c>
      <c r="HPU44" s="685">
        <f>COUNTIF(HPY49:HPY61,"-")</f>
        <v>0</v>
      </c>
      <c r="HPV44" s="686">
        <f>SUMIF(HPY49:HPY61,"-",HPZ49:HPZ61)</f>
        <v>0</v>
      </c>
      <c r="HPW44" s="685">
        <f>COUNTIF(HQA49:HQA61,"-")</f>
        <v>0</v>
      </c>
      <c r="HPX44" s="686">
        <f>SUMIF(HQA49:HQA61,"-",HQB49:HQB61)</f>
        <v>0</v>
      </c>
      <c r="HPY44" s="685">
        <f>COUNTIF(HQC49:HQC61,"-")</f>
        <v>0</v>
      </c>
      <c r="HPZ44" s="686">
        <f>SUMIF(HQC49:HQC61,"-",HQD49:HQD61)</f>
        <v>0</v>
      </c>
      <c r="HQA44" s="685">
        <f>COUNTIF(HQE49:HQE61,"-")</f>
        <v>0</v>
      </c>
      <c r="HQB44" s="686">
        <f>SUMIF(HQE49:HQE61,"-",HQF49:HQF61)</f>
        <v>0</v>
      </c>
      <c r="HQC44" s="685">
        <f>COUNTIF(HQG49:HQG61,"-")</f>
        <v>0</v>
      </c>
      <c r="HQD44" s="686">
        <f>SUMIF(HQG49:HQG61,"-",HQH49:HQH61)</f>
        <v>0</v>
      </c>
      <c r="HQE44" s="685">
        <f>COUNTIF(HQI49:HQI61,"-")</f>
        <v>0</v>
      </c>
      <c r="HQF44" s="686">
        <f>SUMIF(HQI49:HQI61,"-",HQJ49:HQJ61)</f>
        <v>0</v>
      </c>
      <c r="HQG44" s="685">
        <f>COUNTIF(HQK49:HQK61,"-")</f>
        <v>0</v>
      </c>
      <c r="HQH44" s="686">
        <f>SUMIF(HQK49:HQK61,"-",HQL49:HQL61)</f>
        <v>0</v>
      </c>
      <c r="HQI44" s="685">
        <f>COUNTIF(HQM49:HQM61,"-")</f>
        <v>0</v>
      </c>
      <c r="HQJ44" s="686">
        <f>SUMIF(HQM49:HQM61,"-",HQN49:HQN61)</f>
        <v>0</v>
      </c>
      <c r="HQK44" s="685">
        <f>COUNTIF(HQO49:HQO61,"-")</f>
        <v>0</v>
      </c>
      <c r="HQL44" s="686">
        <f>SUMIF(HQO49:HQO61,"-",HQP49:HQP61)</f>
        <v>0</v>
      </c>
      <c r="HQM44" s="685">
        <f>COUNTIF(HQQ49:HQQ61,"-")</f>
        <v>0</v>
      </c>
      <c r="HQN44" s="686">
        <f>SUMIF(HQQ49:HQQ61,"-",HQR49:HQR61)</f>
        <v>0</v>
      </c>
      <c r="HQO44" s="685">
        <f>COUNTIF(HQS49:HQS61,"-")</f>
        <v>0</v>
      </c>
      <c r="HQP44" s="686">
        <f>SUMIF(HQS49:HQS61,"-",HQT49:HQT61)</f>
        <v>0</v>
      </c>
      <c r="HQQ44" s="685">
        <f>COUNTIF(HQU49:HQU61,"-")</f>
        <v>0</v>
      </c>
      <c r="HQR44" s="686">
        <f>SUMIF(HQU49:HQU61,"-",HQV49:HQV61)</f>
        <v>0</v>
      </c>
      <c r="HQS44" s="685">
        <f>COUNTIF(HQW49:HQW61,"-")</f>
        <v>0</v>
      </c>
      <c r="HQT44" s="686">
        <f>SUMIF(HQW49:HQW61,"-",HQX49:HQX61)</f>
        <v>0</v>
      </c>
      <c r="HQU44" s="685">
        <f>COUNTIF(HQY49:HQY61,"-")</f>
        <v>0</v>
      </c>
      <c r="HQV44" s="686">
        <f>SUMIF(HQY49:HQY61,"-",HQZ49:HQZ61)</f>
        <v>0</v>
      </c>
      <c r="HQW44" s="685">
        <f>COUNTIF(HRA49:HRA61,"-")</f>
        <v>0</v>
      </c>
      <c r="HQX44" s="686">
        <f>SUMIF(HRA49:HRA61,"-",HRB49:HRB61)</f>
        <v>0</v>
      </c>
      <c r="HQY44" s="685">
        <f>COUNTIF(HRC49:HRC61,"-")</f>
        <v>0</v>
      </c>
      <c r="HQZ44" s="686">
        <f>SUMIF(HRC49:HRC61,"-",HRD49:HRD61)</f>
        <v>0</v>
      </c>
      <c r="HRA44" s="685">
        <f>COUNTIF(HRE49:HRE61,"-")</f>
        <v>0</v>
      </c>
      <c r="HRB44" s="686">
        <f>SUMIF(HRE49:HRE61,"-",HRF49:HRF61)</f>
        <v>0</v>
      </c>
      <c r="HRC44" s="685">
        <f>COUNTIF(HRG49:HRG61,"-")</f>
        <v>0</v>
      </c>
      <c r="HRD44" s="686">
        <f>SUMIF(HRG49:HRG61,"-",HRH49:HRH61)</f>
        <v>0</v>
      </c>
      <c r="HRE44" s="685">
        <f>COUNTIF(HRI49:HRI61,"-")</f>
        <v>0</v>
      </c>
      <c r="HRF44" s="686">
        <f>SUMIF(HRI49:HRI61,"-",HRJ49:HRJ61)</f>
        <v>0</v>
      </c>
      <c r="HRG44" s="685">
        <f>COUNTIF(HRK49:HRK61,"-")</f>
        <v>0</v>
      </c>
      <c r="HRH44" s="686">
        <f>SUMIF(HRK49:HRK61,"-",HRL49:HRL61)</f>
        <v>0</v>
      </c>
      <c r="HRI44" s="685">
        <f>COUNTIF(HRM49:HRM61,"-")</f>
        <v>0</v>
      </c>
      <c r="HRJ44" s="686">
        <f>SUMIF(HRM49:HRM61,"-",HRN49:HRN61)</f>
        <v>0</v>
      </c>
      <c r="HRK44" s="685">
        <f>COUNTIF(HRO49:HRO61,"-")</f>
        <v>0</v>
      </c>
      <c r="HRL44" s="686">
        <f>SUMIF(HRO49:HRO61,"-",HRP49:HRP61)</f>
        <v>0</v>
      </c>
      <c r="HRM44" s="685">
        <f>COUNTIF(HRQ49:HRQ61,"-")</f>
        <v>0</v>
      </c>
      <c r="HRN44" s="686">
        <f>SUMIF(HRQ49:HRQ61,"-",HRR49:HRR61)</f>
        <v>0</v>
      </c>
      <c r="HRO44" s="685">
        <f>COUNTIF(HRS49:HRS61,"-")</f>
        <v>0</v>
      </c>
      <c r="HRP44" s="686">
        <f>SUMIF(HRS49:HRS61,"-",HRT49:HRT61)</f>
        <v>0</v>
      </c>
      <c r="HRQ44" s="685">
        <f>COUNTIF(HRU49:HRU61,"-")</f>
        <v>0</v>
      </c>
      <c r="HRR44" s="686">
        <f>SUMIF(HRU49:HRU61,"-",HRV49:HRV61)</f>
        <v>0</v>
      </c>
      <c r="HRS44" s="685">
        <f>COUNTIF(HRW49:HRW61,"-")</f>
        <v>0</v>
      </c>
      <c r="HRT44" s="686">
        <f>SUMIF(HRW49:HRW61,"-",HRX49:HRX61)</f>
        <v>0</v>
      </c>
      <c r="HRU44" s="685">
        <f>COUNTIF(HRY49:HRY61,"-")</f>
        <v>0</v>
      </c>
      <c r="HRV44" s="686">
        <f>SUMIF(HRY49:HRY61,"-",HRZ49:HRZ61)</f>
        <v>0</v>
      </c>
      <c r="HRW44" s="685">
        <f>COUNTIF(HSA49:HSA61,"-")</f>
        <v>0</v>
      </c>
      <c r="HRX44" s="686">
        <f>SUMIF(HSA49:HSA61,"-",HSB49:HSB61)</f>
        <v>0</v>
      </c>
      <c r="HRY44" s="685">
        <f>COUNTIF(HSC49:HSC61,"-")</f>
        <v>0</v>
      </c>
      <c r="HRZ44" s="686">
        <f>SUMIF(HSC49:HSC61,"-",HSD49:HSD61)</f>
        <v>0</v>
      </c>
      <c r="HSA44" s="685">
        <f>COUNTIF(HSE49:HSE61,"-")</f>
        <v>0</v>
      </c>
      <c r="HSB44" s="686">
        <f>SUMIF(HSE49:HSE61,"-",HSF49:HSF61)</f>
        <v>0</v>
      </c>
      <c r="HSC44" s="685">
        <f>COUNTIF(HSG49:HSG61,"-")</f>
        <v>0</v>
      </c>
      <c r="HSD44" s="686">
        <f>SUMIF(HSG49:HSG61,"-",HSH49:HSH61)</f>
        <v>0</v>
      </c>
      <c r="HSE44" s="685">
        <f>COUNTIF(HSI49:HSI61,"-")</f>
        <v>0</v>
      </c>
      <c r="HSF44" s="686">
        <f>SUMIF(HSI49:HSI61,"-",HSJ49:HSJ61)</f>
        <v>0</v>
      </c>
      <c r="HSG44" s="685">
        <f>COUNTIF(HSK49:HSK61,"-")</f>
        <v>0</v>
      </c>
      <c r="HSH44" s="686">
        <f>SUMIF(HSK49:HSK61,"-",HSL49:HSL61)</f>
        <v>0</v>
      </c>
      <c r="HSI44" s="685">
        <f>COUNTIF(HSM49:HSM61,"-")</f>
        <v>0</v>
      </c>
      <c r="HSJ44" s="686">
        <f>SUMIF(HSM49:HSM61,"-",HSN49:HSN61)</f>
        <v>0</v>
      </c>
      <c r="HSK44" s="685">
        <f>COUNTIF(HSO49:HSO61,"-")</f>
        <v>0</v>
      </c>
      <c r="HSL44" s="686">
        <f>SUMIF(HSO49:HSO61,"-",HSP49:HSP61)</f>
        <v>0</v>
      </c>
      <c r="HSM44" s="685">
        <f>COUNTIF(HSQ49:HSQ61,"-")</f>
        <v>0</v>
      </c>
      <c r="HSN44" s="686">
        <f>SUMIF(HSQ49:HSQ61,"-",HSR49:HSR61)</f>
        <v>0</v>
      </c>
      <c r="HSO44" s="685">
        <f>COUNTIF(HSS49:HSS61,"-")</f>
        <v>0</v>
      </c>
      <c r="HSP44" s="686">
        <f>SUMIF(HSS49:HSS61,"-",HST49:HST61)</f>
        <v>0</v>
      </c>
      <c r="HSQ44" s="685">
        <f>COUNTIF(HSU49:HSU61,"-")</f>
        <v>0</v>
      </c>
      <c r="HSR44" s="686">
        <f>SUMIF(HSU49:HSU61,"-",HSV49:HSV61)</f>
        <v>0</v>
      </c>
      <c r="HSS44" s="685">
        <f>COUNTIF(HSW49:HSW61,"-")</f>
        <v>0</v>
      </c>
      <c r="HST44" s="686">
        <f>SUMIF(HSW49:HSW61,"-",HSX49:HSX61)</f>
        <v>0</v>
      </c>
      <c r="HSU44" s="685">
        <f>COUNTIF(HSY49:HSY61,"-")</f>
        <v>0</v>
      </c>
      <c r="HSV44" s="686">
        <f>SUMIF(HSY49:HSY61,"-",HSZ49:HSZ61)</f>
        <v>0</v>
      </c>
      <c r="HSW44" s="685">
        <f>COUNTIF(HTA49:HTA61,"-")</f>
        <v>0</v>
      </c>
      <c r="HSX44" s="686">
        <f>SUMIF(HTA49:HTA61,"-",HTB49:HTB61)</f>
        <v>0</v>
      </c>
      <c r="HSY44" s="685">
        <f>COUNTIF(HTC49:HTC61,"-")</f>
        <v>0</v>
      </c>
      <c r="HSZ44" s="686">
        <f>SUMIF(HTC49:HTC61,"-",HTD49:HTD61)</f>
        <v>0</v>
      </c>
      <c r="HTA44" s="685">
        <f>COUNTIF(HTE49:HTE61,"-")</f>
        <v>0</v>
      </c>
      <c r="HTB44" s="686">
        <f>SUMIF(HTE49:HTE61,"-",HTF49:HTF61)</f>
        <v>0</v>
      </c>
      <c r="HTC44" s="685">
        <f>COUNTIF(HTG49:HTG61,"-")</f>
        <v>0</v>
      </c>
      <c r="HTD44" s="686">
        <f>SUMIF(HTG49:HTG61,"-",HTH49:HTH61)</f>
        <v>0</v>
      </c>
      <c r="HTE44" s="685">
        <f>COUNTIF(HTI49:HTI61,"-")</f>
        <v>0</v>
      </c>
      <c r="HTF44" s="686">
        <f>SUMIF(HTI49:HTI61,"-",HTJ49:HTJ61)</f>
        <v>0</v>
      </c>
      <c r="HTG44" s="685">
        <f>COUNTIF(HTK49:HTK61,"-")</f>
        <v>0</v>
      </c>
      <c r="HTH44" s="686">
        <f>SUMIF(HTK49:HTK61,"-",HTL49:HTL61)</f>
        <v>0</v>
      </c>
      <c r="HTI44" s="685">
        <f>COUNTIF(HTM49:HTM61,"-")</f>
        <v>0</v>
      </c>
      <c r="HTJ44" s="686">
        <f>SUMIF(HTM49:HTM61,"-",HTN49:HTN61)</f>
        <v>0</v>
      </c>
      <c r="HTK44" s="685">
        <f>COUNTIF(HTO49:HTO61,"-")</f>
        <v>0</v>
      </c>
      <c r="HTL44" s="686">
        <f>SUMIF(HTO49:HTO61,"-",HTP49:HTP61)</f>
        <v>0</v>
      </c>
      <c r="HTM44" s="685">
        <f>COUNTIF(HTQ49:HTQ61,"-")</f>
        <v>0</v>
      </c>
      <c r="HTN44" s="686">
        <f>SUMIF(HTQ49:HTQ61,"-",HTR49:HTR61)</f>
        <v>0</v>
      </c>
      <c r="HTO44" s="685">
        <f>COUNTIF(HTS49:HTS61,"-")</f>
        <v>0</v>
      </c>
      <c r="HTP44" s="686">
        <f>SUMIF(HTS49:HTS61,"-",HTT49:HTT61)</f>
        <v>0</v>
      </c>
      <c r="HTQ44" s="685">
        <f>COUNTIF(HTU49:HTU61,"-")</f>
        <v>0</v>
      </c>
      <c r="HTR44" s="686">
        <f>SUMIF(HTU49:HTU61,"-",HTV49:HTV61)</f>
        <v>0</v>
      </c>
      <c r="HTS44" s="685">
        <f>COUNTIF(HTW49:HTW61,"-")</f>
        <v>0</v>
      </c>
      <c r="HTT44" s="686">
        <f>SUMIF(HTW49:HTW61,"-",HTX49:HTX61)</f>
        <v>0</v>
      </c>
      <c r="HTU44" s="685">
        <f>COUNTIF(HTY49:HTY61,"-")</f>
        <v>0</v>
      </c>
      <c r="HTV44" s="686">
        <f>SUMIF(HTY49:HTY61,"-",HTZ49:HTZ61)</f>
        <v>0</v>
      </c>
      <c r="HTW44" s="685">
        <f>COUNTIF(HUA49:HUA61,"-")</f>
        <v>0</v>
      </c>
      <c r="HTX44" s="686">
        <f>SUMIF(HUA49:HUA61,"-",HUB49:HUB61)</f>
        <v>0</v>
      </c>
      <c r="HTY44" s="685">
        <f>COUNTIF(HUC49:HUC61,"-")</f>
        <v>0</v>
      </c>
      <c r="HTZ44" s="686">
        <f>SUMIF(HUC49:HUC61,"-",HUD49:HUD61)</f>
        <v>0</v>
      </c>
      <c r="HUA44" s="685">
        <f>COUNTIF(HUE49:HUE61,"-")</f>
        <v>0</v>
      </c>
      <c r="HUB44" s="686">
        <f>SUMIF(HUE49:HUE61,"-",HUF49:HUF61)</f>
        <v>0</v>
      </c>
      <c r="HUC44" s="685">
        <f>COUNTIF(HUG49:HUG61,"-")</f>
        <v>0</v>
      </c>
      <c r="HUD44" s="686">
        <f>SUMIF(HUG49:HUG61,"-",HUH49:HUH61)</f>
        <v>0</v>
      </c>
      <c r="HUE44" s="685">
        <f>COUNTIF(HUI49:HUI61,"-")</f>
        <v>0</v>
      </c>
      <c r="HUF44" s="686">
        <f>SUMIF(HUI49:HUI61,"-",HUJ49:HUJ61)</f>
        <v>0</v>
      </c>
      <c r="HUG44" s="685">
        <f>COUNTIF(HUK49:HUK61,"-")</f>
        <v>0</v>
      </c>
      <c r="HUH44" s="686">
        <f>SUMIF(HUK49:HUK61,"-",HUL49:HUL61)</f>
        <v>0</v>
      </c>
      <c r="HUI44" s="685">
        <f>COUNTIF(HUM49:HUM61,"-")</f>
        <v>0</v>
      </c>
      <c r="HUJ44" s="686">
        <f>SUMIF(HUM49:HUM61,"-",HUN49:HUN61)</f>
        <v>0</v>
      </c>
      <c r="HUK44" s="685">
        <f>COUNTIF(HUO49:HUO61,"-")</f>
        <v>0</v>
      </c>
      <c r="HUL44" s="686">
        <f>SUMIF(HUO49:HUO61,"-",HUP49:HUP61)</f>
        <v>0</v>
      </c>
      <c r="HUM44" s="685">
        <f>COUNTIF(HUQ49:HUQ61,"-")</f>
        <v>0</v>
      </c>
      <c r="HUN44" s="686">
        <f>SUMIF(HUQ49:HUQ61,"-",HUR49:HUR61)</f>
        <v>0</v>
      </c>
      <c r="HUO44" s="685">
        <f>COUNTIF(HUS49:HUS61,"-")</f>
        <v>0</v>
      </c>
      <c r="HUP44" s="686">
        <f>SUMIF(HUS49:HUS61,"-",HUT49:HUT61)</f>
        <v>0</v>
      </c>
      <c r="HUQ44" s="685">
        <f>COUNTIF(HUU49:HUU61,"-")</f>
        <v>0</v>
      </c>
      <c r="HUR44" s="686">
        <f>SUMIF(HUU49:HUU61,"-",HUV49:HUV61)</f>
        <v>0</v>
      </c>
      <c r="HUS44" s="685">
        <f>COUNTIF(HUW49:HUW61,"-")</f>
        <v>0</v>
      </c>
      <c r="HUT44" s="686">
        <f>SUMIF(HUW49:HUW61,"-",HUX49:HUX61)</f>
        <v>0</v>
      </c>
      <c r="HUU44" s="685">
        <f>COUNTIF(HUY49:HUY61,"-")</f>
        <v>0</v>
      </c>
      <c r="HUV44" s="686">
        <f>SUMIF(HUY49:HUY61,"-",HUZ49:HUZ61)</f>
        <v>0</v>
      </c>
      <c r="HUW44" s="685">
        <f>COUNTIF(HVA49:HVA61,"-")</f>
        <v>0</v>
      </c>
      <c r="HUX44" s="686">
        <f>SUMIF(HVA49:HVA61,"-",HVB49:HVB61)</f>
        <v>0</v>
      </c>
      <c r="HUY44" s="685">
        <f>COUNTIF(HVC49:HVC61,"-")</f>
        <v>0</v>
      </c>
      <c r="HUZ44" s="686">
        <f>SUMIF(HVC49:HVC61,"-",HVD49:HVD61)</f>
        <v>0</v>
      </c>
      <c r="HVA44" s="685">
        <f>COUNTIF(HVE49:HVE61,"-")</f>
        <v>0</v>
      </c>
      <c r="HVB44" s="686">
        <f>SUMIF(HVE49:HVE61,"-",HVF49:HVF61)</f>
        <v>0</v>
      </c>
      <c r="HVC44" s="685">
        <f>COUNTIF(HVG49:HVG61,"-")</f>
        <v>0</v>
      </c>
      <c r="HVD44" s="686">
        <f>SUMIF(HVG49:HVG61,"-",HVH49:HVH61)</f>
        <v>0</v>
      </c>
      <c r="HVE44" s="685">
        <f>COUNTIF(HVI49:HVI61,"-")</f>
        <v>0</v>
      </c>
      <c r="HVF44" s="686">
        <f>SUMIF(HVI49:HVI61,"-",HVJ49:HVJ61)</f>
        <v>0</v>
      </c>
      <c r="HVG44" s="685">
        <f>COUNTIF(HVK49:HVK61,"-")</f>
        <v>0</v>
      </c>
      <c r="HVH44" s="686">
        <f>SUMIF(HVK49:HVK61,"-",HVL49:HVL61)</f>
        <v>0</v>
      </c>
      <c r="HVI44" s="685">
        <f>COUNTIF(HVM49:HVM61,"-")</f>
        <v>0</v>
      </c>
      <c r="HVJ44" s="686">
        <f>SUMIF(HVM49:HVM61,"-",HVN49:HVN61)</f>
        <v>0</v>
      </c>
      <c r="HVK44" s="685">
        <f>COUNTIF(HVO49:HVO61,"-")</f>
        <v>0</v>
      </c>
      <c r="HVL44" s="686">
        <f>SUMIF(HVO49:HVO61,"-",HVP49:HVP61)</f>
        <v>0</v>
      </c>
      <c r="HVM44" s="685">
        <f>COUNTIF(HVQ49:HVQ61,"-")</f>
        <v>0</v>
      </c>
      <c r="HVN44" s="686">
        <f>SUMIF(HVQ49:HVQ61,"-",HVR49:HVR61)</f>
        <v>0</v>
      </c>
      <c r="HVO44" s="685">
        <f>COUNTIF(HVS49:HVS61,"-")</f>
        <v>0</v>
      </c>
      <c r="HVP44" s="686">
        <f>SUMIF(HVS49:HVS61,"-",HVT49:HVT61)</f>
        <v>0</v>
      </c>
      <c r="HVQ44" s="685">
        <f>COUNTIF(HVU49:HVU61,"-")</f>
        <v>0</v>
      </c>
      <c r="HVR44" s="686">
        <f>SUMIF(HVU49:HVU61,"-",HVV49:HVV61)</f>
        <v>0</v>
      </c>
      <c r="HVS44" s="685">
        <f>COUNTIF(HVW49:HVW61,"-")</f>
        <v>0</v>
      </c>
      <c r="HVT44" s="686">
        <f>SUMIF(HVW49:HVW61,"-",HVX49:HVX61)</f>
        <v>0</v>
      </c>
      <c r="HVU44" s="685">
        <f>COUNTIF(HVY49:HVY61,"-")</f>
        <v>0</v>
      </c>
      <c r="HVV44" s="686">
        <f>SUMIF(HVY49:HVY61,"-",HVZ49:HVZ61)</f>
        <v>0</v>
      </c>
      <c r="HVW44" s="685">
        <f>COUNTIF(HWA49:HWA61,"-")</f>
        <v>0</v>
      </c>
      <c r="HVX44" s="686">
        <f>SUMIF(HWA49:HWA61,"-",HWB49:HWB61)</f>
        <v>0</v>
      </c>
      <c r="HVY44" s="685">
        <f>COUNTIF(HWC49:HWC61,"-")</f>
        <v>0</v>
      </c>
      <c r="HVZ44" s="686">
        <f>SUMIF(HWC49:HWC61,"-",HWD49:HWD61)</f>
        <v>0</v>
      </c>
      <c r="HWA44" s="685">
        <f>COUNTIF(HWE49:HWE61,"-")</f>
        <v>0</v>
      </c>
      <c r="HWB44" s="686">
        <f>SUMIF(HWE49:HWE61,"-",HWF49:HWF61)</f>
        <v>0</v>
      </c>
      <c r="HWC44" s="685">
        <f>COUNTIF(HWG49:HWG61,"-")</f>
        <v>0</v>
      </c>
      <c r="HWD44" s="686">
        <f>SUMIF(HWG49:HWG61,"-",HWH49:HWH61)</f>
        <v>0</v>
      </c>
      <c r="HWE44" s="685">
        <f>COUNTIF(HWI49:HWI61,"-")</f>
        <v>0</v>
      </c>
      <c r="HWF44" s="686">
        <f>SUMIF(HWI49:HWI61,"-",HWJ49:HWJ61)</f>
        <v>0</v>
      </c>
      <c r="HWG44" s="685">
        <f>COUNTIF(HWK49:HWK61,"-")</f>
        <v>0</v>
      </c>
      <c r="HWH44" s="686">
        <f>SUMIF(HWK49:HWK61,"-",HWL49:HWL61)</f>
        <v>0</v>
      </c>
      <c r="HWI44" s="685">
        <f>COUNTIF(HWM49:HWM61,"-")</f>
        <v>0</v>
      </c>
      <c r="HWJ44" s="686">
        <f>SUMIF(HWM49:HWM61,"-",HWN49:HWN61)</f>
        <v>0</v>
      </c>
      <c r="HWK44" s="685">
        <f>COUNTIF(HWO49:HWO61,"-")</f>
        <v>0</v>
      </c>
      <c r="HWL44" s="686">
        <f>SUMIF(HWO49:HWO61,"-",HWP49:HWP61)</f>
        <v>0</v>
      </c>
      <c r="HWM44" s="685">
        <f>COUNTIF(HWQ49:HWQ61,"-")</f>
        <v>0</v>
      </c>
      <c r="HWN44" s="686">
        <f>SUMIF(HWQ49:HWQ61,"-",HWR49:HWR61)</f>
        <v>0</v>
      </c>
      <c r="HWO44" s="685">
        <f>COUNTIF(HWS49:HWS61,"-")</f>
        <v>0</v>
      </c>
      <c r="HWP44" s="686">
        <f>SUMIF(HWS49:HWS61,"-",HWT49:HWT61)</f>
        <v>0</v>
      </c>
      <c r="HWQ44" s="685">
        <f>COUNTIF(HWU49:HWU61,"-")</f>
        <v>0</v>
      </c>
      <c r="HWR44" s="686">
        <f>SUMIF(HWU49:HWU61,"-",HWV49:HWV61)</f>
        <v>0</v>
      </c>
      <c r="HWS44" s="685">
        <f>COUNTIF(HWW49:HWW61,"-")</f>
        <v>0</v>
      </c>
      <c r="HWT44" s="686">
        <f>SUMIF(HWW49:HWW61,"-",HWX49:HWX61)</f>
        <v>0</v>
      </c>
      <c r="HWU44" s="685">
        <f>COUNTIF(HWY49:HWY61,"-")</f>
        <v>0</v>
      </c>
      <c r="HWV44" s="686">
        <f>SUMIF(HWY49:HWY61,"-",HWZ49:HWZ61)</f>
        <v>0</v>
      </c>
      <c r="HWW44" s="685">
        <f>COUNTIF(HXA49:HXA61,"-")</f>
        <v>0</v>
      </c>
      <c r="HWX44" s="686">
        <f>SUMIF(HXA49:HXA61,"-",HXB49:HXB61)</f>
        <v>0</v>
      </c>
      <c r="HWY44" s="685">
        <f>COUNTIF(HXC49:HXC61,"-")</f>
        <v>0</v>
      </c>
      <c r="HWZ44" s="686">
        <f>SUMIF(HXC49:HXC61,"-",HXD49:HXD61)</f>
        <v>0</v>
      </c>
      <c r="HXA44" s="685">
        <f>COUNTIF(HXE49:HXE61,"-")</f>
        <v>0</v>
      </c>
      <c r="HXB44" s="686">
        <f>SUMIF(HXE49:HXE61,"-",HXF49:HXF61)</f>
        <v>0</v>
      </c>
      <c r="HXC44" s="685">
        <f>COUNTIF(HXG49:HXG61,"-")</f>
        <v>0</v>
      </c>
      <c r="HXD44" s="686">
        <f>SUMIF(HXG49:HXG61,"-",HXH49:HXH61)</f>
        <v>0</v>
      </c>
      <c r="HXE44" s="685">
        <f>COUNTIF(HXI49:HXI61,"-")</f>
        <v>0</v>
      </c>
      <c r="HXF44" s="686">
        <f>SUMIF(HXI49:HXI61,"-",HXJ49:HXJ61)</f>
        <v>0</v>
      </c>
      <c r="HXG44" s="685">
        <f>COUNTIF(HXK49:HXK61,"-")</f>
        <v>0</v>
      </c>
      <c r="HXH44" s="686">
        <f>SUMIF(HXK49:HXK61,"-",HXL49:HXL61)</f>
        <v>0</v>
      </c>
      <c r="HXI44" s="685">
        <f>COUNTIF(HXM49:HXM61,"-")</f>
        <v>0</v>
      </c>
      <c r="HXJ44" s="686">
        <f>SUMIF(HXM49:HXM61,"-",HXN49:HXN61)</f>
        <v>0</v>
      </c>
      <c r="HXK44" s="685">
        <f>COUNTIF(HXO49:HXO61,"-")</f>
        <v>0</v>
      </c>
      <c r="HXL44" s="686">
        <f>SUMIF(HXO49:HXO61,"-",HXP49:HXP61)</f>
        <v>0</v>
      </c>
      <c r="HXM44" s="685">
        <f>COUNTIF(HXQ49:HXQ61,"-")</f>
        <v>0</v>
      </c>
      <c r="HXN44" s="686">
        <f>SUMIF(HXQ49:HXQ61,"-",HXR49:HXR61)</f>
        <v>0</v>
      </c>
      <c r="HXO44" s="685">
        <f>COUNTIF(HXS49:HXS61,"-")</f>
        <v>0</v>
      </c>
      <c r="HXP44" s="686">
        <f>SUMIF(HXS49:HXS61,"-",HXT49:HXT61)</f>
        <v>0</v>
      </c>
      <c r="HXQ44" s="685">
        <f>COUNTIF(HXU49:HXU61,"-")</f>
        <v>0</v>
      </c>
      <c r="HXR44" s="686">
        <f>SUMIF(HXU49:HXU61,"-",HXV49:HXV61)</f>
        <v>0</v>
      </c>
      <c r="HXS44" s="685">
        <f>COUNTIF(HXW49:HXW61,"-")</f>
        <v>0</v>
      </c>
      <c r="HXT44" s="686">
        <f>SUMIF(HXW49:HXW61,"-",HXX49:HXX61)</f>
        <v>0</v>
      </c>
      <c r="HXU44" s="685">
        <f>COUNTIF(HXY49:HXY61,"-")</f>
        <v>0</v>
      </c>
      <c r="HXV44" s="686">
        <f>SUMIF(HXY49:HXY61,"-",HXZ49:HXZ61)</f>
        <v>0</v>
      </c>
      <c r="HXW44" s="685">
        <f>COUNTIF(HYA49:HYA61,"-")</f>
        <v>0</v>
      </c>
      <c r="HXX44" s="686">
        <f>SUMIF(HYA49:HYA61,"-",HYB49:HYB61)</f>
        <v>0</v>
      </c>
      <c r="HXY44" s="685">
        <f>COUNTIF(HYC49:HYC61,"-")</f>
        <v>0</v>
      </c>
      <c r="HXZ44" s="686">
        <f>SUMIF(HYC49:HYC61,"-",HYD49:HYD61)</f>
        <v>0</v>
      </c>
      <c r="HYA44" s="685">
        <f>COUNTIF(HYE49:HYE61,"-")</f>
        <v>0</v>
      </c>
      <c r="HYB44" s="686">
        <f>SUMIF(HYE49:HYE61,"-",HYF49:HYF61)</f>
        <v>0</v>
      </c>
      <c r="HYC44" s="685">
        <f>COUNTIF(HYG49:HYG61,"-")</f>
        <v>0</v>
      </c>
      <c r="HYD44" s="686">
        <f>SUMIF(HYG49:HYG61,"-",HYH49:HYH61)</f>
        <v>0</v>
      </c>
      <c r="HYE44" s="685">
        <f>COUNTIF(HYI49:HYI61,"-")</f>
        <v>0</v>
      </c>
      <c r="HYF44" s="686">
        <f>SUMIF(HYI49:HYI61,"-",HYJ49:HYJ61)</f>
        <v>0</v>
      </c>
      <c r="HYG44" s="685">
        <f>COUNTIF(HYK49:HYK61,"-")</f>
        <v>0</v>
      </c>
      <c r="HYH44" s="686">
        <f>SUMIF(HYK49:HYK61,"-",HYL49:HYL61)</f>
        <v>0</v>
      </c>
      <c r="HYI44" s="685">
        <f>COUNTIF(HYM49:HYM61,"-")</f>
        <v>0</v>
      </c>
      <c r="HYJ44" s="686">
        <f>SUMIF(HYM49:HYM61,"-",HYN49:HYN61)</f>
        <v>0</v>
      </c>
      <c r="HYK44" s="685">
        <f>COUNTIF(HYO49:HYO61,"-")</f>
        <v>0</v>
      </c>
      <c r="HYL44" s="686">
        <f>SUMIF(HYO49:HYO61,"-",HYP49:HYP61)</f>
        <v>0</v>
      </c>
      <c r="HYM44" s="685">
        <f>COUNTIF(HYQ49:HYQ61,"-")</f>
        <v>0</v>
      </c>
      <c r="HYN44" s="686">
        <f>SUMIF(HYQ49:HYQ61,"-",HYR49:HYR61)</f>
        <v>0</v>
      </c>
      <c r="HYO44" s="685">
        <f>COUNTIF(HYS49:HYS61,"-")</f>
        <v>0</v>
      </c>
      <c r="HYP44" s="686">
        <f>SUMIF(HYS49:HYS61,"-",HYT49:HYT61)</f>
        <v>0</v>
      </c>
      <c r="HYQ44" s="685">
        <f>COUNTIF(HYU49:HYU61,"-")</f>
        <v>0</v>
      </c>
      <c r="HYR44" s="686">
        <f>SUMIF(HYU49:HYU61,"-",HYV49:HYV61)</f>
        <v>0</v>
      </c>
      <c r="HYS44" s="685">
        <f>COUNTIF(HYW49:HYW61,"-")</f>
        <v>0</v>
      </c>
      <c r="HYT44" s="686">
        <f>SUMIF(HYW49:HYW61,"-",HYX49:HYX61)</f>
        <v>0</v>
      </c>
      <c r="HYU44" s="685">
        <f>COUNTIF(HYY49:HYY61,"-")</f>
        <v>0</v>
      </c>
      <c r="HYV44" s="686">
        <f>SUMIF(HYY49:HYY61,"-",HYZ49:HYZ61)</f>
        <v>0</v>
      </c>
      <c r="HYW44" s="685">
        <f>COUNTIF(HZA49:HZA61,"-")</f>
        <v>0</v>
      </c>
      <c r="HYX44" s="686">
        <f>SUMIF(HZA49:HZA61,"-",HZB49:HZB61)</f>
        <v>0</v>
      </c>
      <c r="HYY44" s="685">
        <f>COUNTIF(HZC49:HZC61,"-")</f>
        <v>0</v>
      </c>
      <c r="HYZ44" s="686">
        <f>SUMIF(HZC49:HZC61,"-",HZD49:HZD61)</f>
        <v>0</v>
      </c>
      <c r="HZA44" s="685">
        <f>COUNTIF(HZE49:HZE61,"-")</f>
        <v>0</v>
      </c>
      <c r="HZB44" s="686">
        <f>SUMIF(HZE49:HZE61,"-",HZF49:HZF61)</f>
        <v>0</v>
      </c>
      <c r="HZC44" s="685">
        <f>COUNTIF(HZG49:HZG61,"-")</f>
        <v>0</v>
      </c>
      <c r="HZD44" s="686">
        <f>SUMIF(HZG49:HZG61,"-",HZH49:HZH61)</f>
        <v>0</v>
      </c>
      <c r="HZE44" s="685">
        <f>COUNTIF(HZI49:HZI61,"-")</f>
        <v>0</v>
      </c>
      <c r="HZF44" s="686">
        <f>SUMIF(HZI49:HZI61,"-",HZJ49:HZJ61)</f>
        <v>0</v>
      </c>
      <c r="HZG44" s="685">
        <f>COUNTIF(HZK49:HZK61,"-")</f>
        <v>0</v>
      </c>
      <c r="HZH44" s="686">
        <f>SUMIF(HZK49:HZK61,"-",HZL49:HZL61)</f>
        <v>0</v>
      </c>
      <c r="HZI44" s="685">
        <f>COUNTIF(HZM49:HZM61,"-")</f>
        <v>0</v>
      </c>
      <c r="HZJ44" s="686">
        <f>SUMIF(HZM49:HZM61,"-",HZN49:HZN61)</f>
        <v>0</v>
      </c>
      <c r="HZK44" s="685">
        <f>COUNTIF(HZO49:HZO61,"-")</f>
        <v>0</v>
      </c>
      <c r="HZL44" s="686">
        <f>SUMIF(HZO49:HZO61,"-",HZP49:HZP61)</f>
        <v>0</v>
      </c>
      <c r="HZM44" s="685">
        <f>COUNTIF(HZQ49:HZQ61,"-")</f>
        <v>0</v>
      </c>
      <c r="HZN44" s="686">
        <f>SUMIF(HZQ49:HZQ61,"-",HZR49:HZR61)</f>
        <v>0</v>
      </c>
      <c r="HZO44" s="685">
        <f>COUNTIF(HZS49:HZS61,"-")</f>
        <v>0</v>
      </c>
      <c r="HZP44" s="686">
        <f>SUMIF(HZS49:HZS61,"-",HZT49:HZT61)</f>
        <v>0</v>
      </c>
      <c r="HZQ44" s="685">
        <f>COUNTIF(HZU49:HZU61,"-")</f>
        <v>0</v>
      </c>
      <c r="HZR44" s="686">
        <f>SUMIF(HZU49:HZU61,"-",HZV49:HZV61)</f>
        <v>0</v>
      </c>
      <c r="HZS44" s="685">
        <f>COUNTIF(HZW49:HZW61,"-")</f>
        <v>0</v>
      </c>
      <c r="HZT44" s="686">
        <f>SUMIF(HZW49:HZW61,"-",HZX49:HZX61)</f>
        <v>0</v>
      </c>
      <c r="HZU44" s="685">
        <f>COUNTIF(HZY49:HZY61,"-")</f>
        <v>0</v>
      </c>
      <c r="HZV44" s="686">
        <f>SUMIF(HZY49:HZY61,"-",HZZ49:HZZ61)</f>
        <v>0</v>
      </c>
      <c r="HZW44" s="685">
        <f>COUNTIF(IAA49:IAA61,"-")</f>
        <v>0</v>
      </c>
      <c r="HZX44" s="686">
        <f>SUMIF(IAA49:IAA61,"-",IAB49:IAB61)</f>
        <v>0</v>
      </c>
      <c r="HZY44" s="685">
        <f>COUNTIF(IAC49:IAC61,"-")</f>
        <v>0</v>
      </c>
      <c r="HZZ44" s="686">
        <f>SUMIF(IAC49:IAC61,"-",IAD49:IAD61)</f>
        <v>0</v>
      </c>
      <c r="IAA44" s="685">
        <f>COUNTIF(IAE49:IAE61,"-")</f>
        <v>0</v>
      </c>
      <c r="IAB44" s="686">
        <f>SUMIF(IAE49:IAE61,"-",IAF49:IAF61)</f>
        <v>0</v>
      </c>
      <c r="IAC44" s="685">
        <f>COUNTIF(IAG49:IAG61,"-")</f>
        <v>0</v>
      </c>
      <c r="IAD44" s="686">
        <f>SUMIF(IAG49:IAG61,"-",IAH49:IAH61)</f>
        <v>0</v>
      </c>
      <c r="IAE44" s="685">
        <f>COUNTIF(IAI49:IAI61,"-")</f>
        <v>0</v>
      </c>
      <c r="IAF44" s="686">
        <f>SUMIF(IAI49:IAI61,"-",IAJ49:IAJ61)</f>
        <v>0</v>
      </c>
      <c r="IAG44" s="685">
        <f>COUNTIF(IAK49:IAK61,"-")</f>
        <v>0</v>
      </c>
      <c r="IAH44" s="686">
        <f>SUMIF(IAK49:IAK61,"-",IAL49:IAL61)</f>
        <v>0</v>
      </c>
      <c r="IAI44" s="685">
        <f>COUNTIF(IAM49:IAM61,"-")</f>
        <v>0</v>
      </c>
      <c r="IAJ44" s="686">
        <f>SUMIF(IAM49:IAM61,"-",IAN49:IAN61)</f>
        <v>0</v>
      </c>
      <c r="IAK44" s="685">
        <f>COUNTIF(IAO49:IAO61,"-")</f>
        <v>0</v>
      </c>
      <c r="IAL44" s="686">
        <f>SUMIF(IAO49:IAO61,"-",IAP49:IAP61)</f>
        <v>0</v>
      </c>
      <c r="IAM44" s="685">
        <f>COUNTIF(IAQ49:IAQ61,"-")</f>
        <v>0</v>
      </c>
      <c r="IAN44" s="686">
        <f>SUMIF(IAQ49:IAQ61,"-",IAR49:IAR61)</f>
        <v>0</v>
      </c>
      <c r="IAO44" s="685">
        <f>COUNTIF(IAS49:IAS61,"-")</f>
        <v>0</v>
      </c>
      <c r="IAP44" s="686">
        <f>SUMIF(IAS49:IAS61,"-",IAT49:IAT61)</f>
        <v>0</v>
      </c>
      <c r="IAQ44" s="685">
        <f>COUNTIF(IAU49:IAU61,"-")</f>
        <v>0</v>
      </c>
      <c r="IAR44" s="686">
        <f>SUMIF(IAU49:IAU61,"-",IAV49:IAV61)</f>
        <v>0</v>
      </c>
      <c r="IAS44" s="685">
        <f>COUNTIF(IAW49:IAW61,"-")</f>
        <v>0</v>
      </c>
      <c r="IAT44" s="686">
        <f>SUMIF(IAW49:IAW61,"-",IAX49:IAX61)</f>
        <v>0</v>
      </c>
      <c r="IAU44" s="685">
        <f>COUNTIF(IAY49:IAY61,"-")</f>
        <v>0</v>
      </c>
      <c r="IAV44" s="686">
        <f>SUMIF(IAY49:IAY61,"-",IAZ49:IAZ61)</f>
        <v>0</v>
      </c>
      <c r="IAW44" s="685">
        <f>COUNTIF(IBA49:IBA61,"-")</f>
        <v>0</v>
      </c>
      <c r="IAX44" s="686">
        <f>SUMIF(IBA49:IBA61,"-",IBB49:IBB61)</f>
        <v>0</v>
      </c>
      <c r="IAY44" s="685">
        <f>COUNTIF(IBC49:IBC61,"-")</f>
        <v>0</v>
      </c>
      <c r="IAZ44" s="686">
        <f>SUMIF(IBC49:IBC61,"-",IBD49:IBD61)</f>
        <v>0</v>
      </c>
      <c r="IBA44" s="685">
        <f>COUNTIF(IBE49:IBE61,"-")</f>
        <v>0</v>
      </c>
      <c r="IBB44" s="686">
        <f>SUMIF(IBE49:IBE61,"-",IBF49:IBF61)</f>
        <v>0</v>
      </c>
      <c r="IBC44" s="685">
        <f>COUNTIF(IBG49:IBG61,"-")</f>
        <v>0</v>
      </c>
      <c r="IBD44" s="686">
        <f>SUMIF(IBG49:IBG61,"-",IBH49:IBH61)</f>
        <v>0</v>
      </c>
      <c r="IBE44" s="685">
        <f>COUNTIF(IBI49:IBI61,"-")</f>
        <v>0</v>
      </c>
      <c r="IBF44" s="686">
        <f>SUMIF(IBI49:IBI61,"-",IBJ49:IBJ61)</f>
        <v>0</v>
      </c>
      <c r="IBG44" s="685">
        <f>COUNTIF(IBK49:IBK61,"-")</f>
        <v>0</v>
      </c>
      <c r="IBH44" s="686">
        <f>SUMIF(IBK49:IBK61,"-",IBL49:IBL61)</f>
        <v>0</v>
      </c>
      <c r="IBI44" s="685">
        <f>COUNTIF(IBM49:IBM61,"-")</f>
        <v>0</v>
      </c>
      <c r="IBJ44" s="686">
        <f>SUMIF(IBM49:IBM61,"-",IBN49:IBN61)</f>
        <v>0</v>
      </c>
      <c r="IBK44" s="685">
        <f>COUNTIF(IBO49:IBO61,"-")</f>
        <v>0</v>
      </c>
      <c r="IBL44" s="686">
        <f>SUMIF(IBO49:IBO61,"-",IBP49:IBP61)</f>
        <v>0</v>
      </c>
      <c r="IBM44" s="685">
        <f>COUNTIF(IBQ49:IBQ61,"-")</f>
        <v>0</v>
      </c>
      <c r="IBN44" s="686">
        <f>SUMIF(IBQ49:IBQ61,"-",IBR49:IBR61)</f>
        <v>0</v>
      </c>
      <c r="IBO44" s="685">
        <f>COUNTIF(IBS49:IBS61,"-")</f>
        <v>0</v>
      </c>
      <c r="IBP44" s="686">
        <f>SUMIF(IBS49:IBS61,"-",IBT49:IBT61)</f>
        <v>0</v>
      </c>
      <c r="IBQ44" s="685">
        <f>COUNTIF(IBU49:IBU61,"-")</f>
        <v>0</v>
      </c>
      <c r="IBR44" s="686">
        <f>SUMIF(IBU49:IBU61,"-",IBV49:IBV61)</f>
        <v>0</v>
      </c>
      <c r="IBS44" s="685">
        <f>COUNTIF(IBW49:IBW61,"-")</f>
        <v>0</v>
      </c>
      <c r="IBT44" s="686">
        <f>SUMIF(IBW49:IBW61,"-",IBX49:IBX61)</f>
        <v>0</v>
      </c>
      <c r="IBU44" s="685">
        <f>COUNTIF(IBY49:IBY61,"-")</f>
        <v>0</v>
      </c>
      <c r="IBV44" s="686">
        <f>SUMIF(IBY49:IBY61,"-",IBZ49:IBZ61)</f>
        <v>0</v>
      </c>
      <c r="IBW44" s="685">
        <f>COUNTIF(ICA49:ICA61,"-")</f>
        <v>0</v>
      </c>
      <c r="IBX44" s="686">
        <f>SUMIF(ICA49:ICA61,"-",ICB49:ICB61)</f>
        <v>0</v>
      </c>
      <c r="IBY44" s="685">
        <f>COUNTIF(ICC49:ICC61,"-")</f>
        <v>0</v>
      </c>
      <c r="IBZ44" s="686">
        <f>SUMIF(ICC49:ICC61,"-",ICD49:ICD61)</f>
        <v>0</v>
      </c>
      <c r="ICA44" s="685">
        <f>COUNTIF(ICE49:ICE61,"-")</f>
        <v>0</v>
      </c>
      <c r="ICB44" s="686">
        <f>SUMIF(ICE49:ICE61,"-",ICF49:ICF61)</f>
        <v>0</v>
      </c>
      <c r="ICC44" s="685">
        <f>COUNTIF(ICG49:ICG61,"-")</f>
        <v>0</v>
      </c>
      <c r="ICD44" s="686">
        <f>SUMIF(ICG49:ICG61,"-",ICH49:ICH61)</f>
        <v>0</v>
      </c>
      <c r="ICE44" s="685">
        <f>COUNTIF(ICI49:ICI61,"-")</f>
        <v>0</v>
      </c>
      <c r="ICF44" s="686">
        <f>SUMIF(ICI49:ICI61,"-",ICJ49:ICJ61)</f>
        <v>0</v>
      </c>
      <c r="ICG44" s="685">
        <f>COUNTIF(ICK49:ICK61,"-")</f>
        <v>0</v>
      </c>
      <c r="ICH44" s="686">
        <f>SUMIF(ICK49:ICK61,"-",ICL49:ICL61)</f>
        <v>0</v>
      </c>
      <c r="ICI44" s="685">
        <f>COUNTIF(ICM49:ICM61,"-")</f>
        <v>0</v>
      </c>
      <c r="ICJ44" s="686">
        <f>SUMIF(ICM49:ICM61,"-",ICN49:ICN61)</f>
        <v>0</v>
      </c>
      <c r="ICK44" s="685">
        <f>COUNTIF(ICO49:ICO61,"-")</f>
        <v>0</v>
      </c>
      <c r="ICL44" s="686">
        <f>SUMIF(ICO49:ICO61,"-",ICP49:ICP61)</f>
        <v>0</v>
      </c>
      <c r="ICM44" s="685">
        <f>COUNTIF(ICQ49:ICQ61,"-")</f>
        <v>0</v>
      </c>
      <c r="ICN44" s="686">
        <f>SUMIF(ICQ49:ICQ61,"-",ICR49:ICR61)</f>
        <v>0</v>
      </c>
      <c r="ICO44" s="685">
        <f>COUNTIF(ICS49:ICS61,"-")</f>
        <v>0</v>
      </c>
      <c r="ICP44" s="686">
        <f>SUMIF(ICS49:ICS61,"-",ICT49:ICT61)</f>
        <v>0</v>
      </c>
      <c r="ICQ44" s="685">
        <f>COUNTIF(ICU49:ICU61,"-")</f>
        <v>0</v>
      </c>
      <c r="ICR44" s="686">
        <f>SUMIF(ICU49:ICU61,"-",ICV49:ICV61)</f>
        <v>0</v>
      </c>
      <c r="ICS44" s="685">
        <f>COUNTIF(ICW49:ICW61,"-")</f>
        <v>0</v>
      </c>
      <c r="ICT44" s="686">
        <f>SUMIF(ICW49:ICW61,"-",ICX49:ICX61)</f>
        <v>0</v>
      </c>
      <c r="ICU44" s="685">
        <f>COUNTIF(ICY49:ICY61,"-")</f>
        <v>0</v>
      </c>
      <c r="ICV44" s="686">
        <f>SUMIF(ICY49:ICY61,"-",ICZ49:ICZ61)</f>
        <v>0</v>
      </c>
      <c r="ICW44" s="685">
        <f>COUNTIF(IDA49:IDA61,"-")</f>
        <v>0</v>
      </c>
      <c r="ICX44" s="686">
        <f>SUMIF(IDA49:IDA61,"-",IDB49:IDB61)</f>
        <v>0</v>
      </c>
      <c r="ICY44" s="685">
        <f>COUNTIF(IDC49:IDC61,"-")</f>
        <v>0</v>
      </c>
      <c r="ICZ44" s="686">
        <f>SUMIF(IDC49:IDC61,"-",IDD49:IDD61)</f>
        <v>0</v>
      </c>
      <c r="IDA44" s="685">
        <f>COUNTIF(IDE49:IDE61,"-")</f>
        <v>0</v>
      </c>
      <c r="IDB44" s="686">
        <f>SUMIF(IDE49:IDE61,"-",IDF49:IDF61)</f>
        <v>0</v>
      </c>
      <c r="IDC44" s="685">
        <f>COUNTIF(IDG49:IDG61,"-")</f>
        <v>0</v>
      </c>
      <c r="IDD44" s="686">
        <f>SUMIF(IDG49:IDG61,"-",IDH49:IDH61)</f>
        <v>0</v>
      </c>
      <c r="IDE44" s="685">
        <f>COUNTIF(IDI49:IDI61,"-")</f>
        <v>0</v>
      </c>
      <c r="IDF44" s="686">
        <f>SUMIF(IDI49:IDI61,"-",IDJ49:IDJ61)</f>
        <v>0</v>
      </c>
      <c r="IDG44" s="685">
        <f>COUNTIF(IDK49:IDK61,"-")</f>
        <v>0</v>
      </c>
      <c r="IDH44" s="686">
        <f>SUMIF(IDK49:IDK61,"-",IDL49:IDL61)</f>
        <v>0</v>
      </c>
      <c r="IDI44" s="685">
        <f>COUNTIF(IDM49:IDM61,"-")</f>
        <v>0</v>
      </c>
      <c r="IDJ44" s="686">
        <f>SUMIF(IDM49:IDM61,"-",IDN49:IDN61)</f>
        <v>0</v>
      </c>
      <c r="IDK44" s="685">
        <f>COUNTIF(IDO49:IDO61,"-")</f>
        <v>0</v>
      </c>
      <c r="IDL44" s="686">
        <f>SUMIF(IDO49:IDO61,"-",IDP49:IDP61)</f>
        <v>0</v>
      </c>
      <c r="IDM44" s="685">
        <f>COUNTIF(IDQ49:IDQ61,"-")</f>
        <v>0</v>
      </c>
      <c r="IDN44" s="686">
        <f>SUMIF(IDQ49:IDQ61,"-",IDR49:IDR61)</f>
        <v>0</v>
      </c>
      <c r="IDO44" s="685">
        <f>COUNTIF(IDS49:IDS61,"-")</f>
        <v>0</v>
      </c>
      <c r="IDP44" s="686">
        <f>SUMIF(IDS49:IDS61,"-",IDT49:IDT61)</f>
        <v>0</v>
      </c>
      <c r="IDQ44" s="685">
        <f>COUNTIF(IDU49:IDU61,"-")</f>
        <v>0</v>
      </c>
      <c r="IDR44" s="686">
        <f>SUMIF(IDU49:IDU61,"-",IDV49:IDV61)</f>
        <v>0</v>
      </c>
      <c r="IDS44" s="685">
        <f>COUNTIF(IDW49:IDW61,"-")</f>
        <v>0</v>
      </c>
      <c r="IDT44" s="686">
        <f>SUMIF(IDW49:IDW61,"-",IDX49:IDX61)</f>
        <v>0</v>
      </c>
      <c r="IDU44" s="685">
        <f>COUNTIF(IDY49:IDY61,"-")</f>
        <v>0</v>
      </c>
      <c r="IDV44" s="686">
        <f>SUMIF(IDY49:IDY61,"-",IDZ49:IDZ61)</f>
        <v>0</v>
      </c>
      <c r="IDW44" s="685">
        <f>COUNTIF(IEA49:IEA61,"-")</f>
        <v>0</v>
      </c>
      <c r="IDX44" s="686">
        <f>SUMIF(IEA49:IEA61,"-",IEB49:IEB61)</f>
        <v>0</v>
      </c>
      <c r="IDY44" s="685">
        <f>COUNTIF(IEC49:IEC61,"-")</f>
        <v>0</v>
      </c>
      <c r="IDZ44" s="686">
        <f>SUMIF(IEC49:IEC61,"-",IED49:IED61)</f>
        <v>0</v>
      </c>
      <c r="IEA44" s="685">
        <f>COUNTIF(IEE49:IEE61,"-")</f>
        <v>0</v>
      </c>
      <c r="IEB44" s="686">
        <f>SUMIF(IEE49:IEE61,"-",IEF49:IEF61)</f>
        <v>0</v>
      </c>
      <c r="IEC44" s="685">
        <f>COUNTIF(IEG49:IEG61,"-")</f>
        <v>0</v>
      </c>
      <c r="IED44" s="686">
        <f>SUMIF(IEG49:IEG61,"-",IEH49:IEH61)</f>
        <v>0</v>
      </c>
      <c r="IEE44" s="685">
        <f>COUNTIF(IEI49:IEI61,"-")</f>
        <v>0</v>
      </c>
      <c r="IEF44" s="686">
        <f>SUMIF(IEI49:IEI61,"-",IEJ49:IEJ61)</f>
        <v>0</v>
      </c>
      <c r="IEG44" s="685">
        <f>COUNTIF(IEK49:IEK61,"-")</f>
        <v>0</v>
      </c>
      <c r="IEH44" s="686">
        <f>SUMIF(IEK49:IEK61,"-",IEL49:IEL61)</f>
        <v>0</v>
      </c>
      <c r="IEI44" s="685">
        <f>COUNTIF(IEM49:IEM61,"-")</f>
        <v>0</v>
      </c>
      <c r="IEJ44" s="686">
        <f>SUMIF(IEM49:IEM61,"-",IEN49:IEN61)</f>
        <v>0</v>
      </c>
      <c r="IEK44" s="685">
        <f>COUNTIF(IEO49:IEO61,"-")</f>
        <v>0</v>
      </c>
      <c r="IEL44" s="686">
        <f>SUMIF(IEO49:IEO61,"-",IEP49:IEP61)</f>
        <v>0</v>
      </c>
      <c r="IEM44" s="685">
        <f>COUNTIF(IEQ49:IEQ61,"-")</f>
        <v>0</v>
      </c>
      <c r="IEN44" s="686">
        <f>SUMIF(IEQ49:IEQ61,"-",IER49:IER61)</f>
        <v>0</v>
      </c>
      <c r="IEO44" s="685">
        <f>COUNTIF(IES49:IES61,"-")</f>
        <v>0</v>
      </c>
      <c r="IEP44" s="686">
        <f>SUMIF(IES49:IES61,"-",IET49:IET61)</f>
        <v>0</v>
      </c>
      <c r="IEQ44" s="685">
        <f>COUNTIF(IEU49:IEU61,"-")</f>
        <v>0</v>
      </c>
      <c r="IER44" s="686">
        <f>SUMIF(IEU49:IEU61,"-",IEV49:IEV61)</f>
        <v>0</v>
      </c>
      <c r="IES44" s="685">
        <f>COUNTIF(IEW49:IEW61,"-")</f>
        <v>0</v>
      </c>
      <c r="IET44" s="686">
        <f>SUMIF(IEW49:IEW61,"-",IEX49:IEX61)</f>
        <v>0</v>
      </c>
      <c r="IEU44" s="685">
        <f>COUNTIF(IEY49:IEY61,"-")</f>
        <v>0</v>
      </c>
      <c r="IEV44" s="686">
        <f>SUMIF(IEY49:IEY61,"-",IEZ49:IEZ61)</f>
        <v>0</v>
      </c>
      <c r="IEW44" s="685">
        <f>COUNTIF(IFA49:IFA61,"-")</f>
        <v>0</v>
      </c>
      <c r="IEX44" s="686">
        <f>SUMIF(IFA49:IFA61,"-",IFB49:IFB61)</f>
        <v>0</v>
      </c>
      <c r="IEY44" s="685">
        <f>COUNTIF(IFC49:IFC61,"-")</f>
        <v>0</v>
      </c>
      <c r="IEZ44" s="686">
        <f>SUMIF(IFC49:IFC61,"-",IFD49:IFD61)</f>
        <v>0</v>
      </c>
      <c r="IFA44" s="685">
        <f>COUNTIF(IFE49:IFE61,"-")</f>
        <v>0</v>
      </c>
      <c r="IFB44" s="686">
        <f>SUMIF(IFE49:IFE61,"-",IFF49:IFF61)</f>
        <v>0</v>
      </c>
      <c r="IFC44" s="685">
        <f>COUNTIF(IFG49:IFG61,"-")</f>
        <v>0</v>
      </c>
      <c r="IFD44" s="686">
        <f>SUMIF(IFG49:IFG61,"-",IFH49:IFH61)</f>
        <v>0</v>
      </c>
      <c r="IFE44" s="685">
        <f>COUNTIF(IFI49:IFI61,"-")</f>
        <v>0</v>
      </c>
      <c r="IFF44" s="686">
        <f>SUMIF(IFI49:IFI61,"-",IFJ49:IFJ61)</f>
        <v>0</v>
      </c>
      <c r="IFG44" s="685">
        <f>COUNTIF(IFK49:IFK61,"-")</f>
        <v>0</v>
      </c>
      <c r="IFH44" s="686">
        <f>SUMIF(IFK49:IFK61,"-",IFL49:IFL61)</f>
        <v>0</v>
      </c>
      <c r="IFI44" s="685">
        <f>COUNTIF(IFM49:IFM61,"-")</f>
        <v>0</v>
      </c>
      <c r="IFJ44" s="686">
        <f>SUMIF(IFM49:IFM61,"-",IFN49:IFN61)</f>
        <v>0</v>
      </c>
      <c r="IFK44" s="685">
        <f>COUNTIF(IFO49:IFO61,"-")</f>
        <v>0</v>
      </c>
      <c r="IFL44" s="686">
        <f>SUMIF(IFO49:IFO61,"-",IFP49:IFP61)</f>
        <v>0</v>
      </c>
      <c r="IFM44" s="685">
        <f>COUNTIF(IFQ49:IFQ61,"-")</f>
        <v>0</v>
      </c>
      <c r="IFN44" s="686">
        <f>SUMIF(IFQ49:IFQ61,"-",IFR49:IFR61)</f>
        <v>0</v>
      </c>
      <c r="IFO44" s="685">
        <f>COUNTIF(IFS49:IFS61,"-")</f>
        <v>0</v>
      </c>
      <c r="IFP44" s="686">
        <f>SUMIF(IFS49:IFS61,"-",IFT49:IFT61)</f>
        <v>0</v>
      </c>
      <c r="IFQ44" s="685">
        <f>COUNTIF(IFU49:IFU61,"-")</f>
        <v>0</v>
      </c>
      <c r="IFR44" s="686">
        <f>SUMIF(IFU49:IFU61,"-",IFV49:IFV61)</f>
        <v>0</v>
      </c>
      <c r="IFS44" s="685">
        <f>COUNTIF(IFW49:IFW61,"-")</f>
        <v>0</v>
      </c>
      <c r="IFT44" s="686">
        <f>SUMIF(IFW49:IFW61,"-",IFX49:IFX61)</f>
        <v>0</v>
      </c>
      <c r="IFU44" s="685">
        <f>COUNTIF(IFY49:IFY61,"-")</f>
        <v>0</v>
      </c>
      <c r="IFV44" s="686">
        <f>SUMIF(IFY49:IFY61,"-",IFZ49:IFZ61)</f>
        <v>0</v>
      </c>
      <c r="IFW44" s="685">
        <f>COUNTIF(IGA49:IGA61,"-")</f>
        <v>0</v>
      </c>
      <c r="IFX44" s="686">
        <f>SUMIF(IGA49:IGA61,"-",IGB49:IGB61)</f>
        <v>0</v>
      </c>
      <c r="IFY44" s="685">
        <f>COUNTIF(IGC49:IGC61,"-")</f>
        <v>0</v>
      </c>
      <c r="IFZ44" s="686">
        <f>SUMIF(IGC49:IGC61,"-",IGD49:IGD61)</f>
        <v>0</v>
      </c>
      <c r="IGA44" s="685">
        <f>COUNTIF(IGE49:IGE61,"-")</f>
        <v>0</v>
      </c>
      <c r="IGB44" s="686">
        <f>SUMIF(IGE49:IGE61,"-",IGF49:IGF61)</f>
        <v>0</v>
      </c>
      <c r="IGC44" s="685">
        <f>COUNTIF(IGG49:IGG61,"-")</f>
        <v>0</v>
      </c>
      <c r="IGD44" s="686">
        <f>SUMIF(IGG49:IGG61,"-",IGH49:IGH61)</f>
        <v>0</v>
      </c>
      <c r="IGE44" s="685">
        <f>COUNTIF(IGI49:IGI61,"-")</f>
        <v>0</v>
      </c>
      <c r="IGF44" s="686">
        <f>SUMIF(IGI49:IGI61,"-",IGJ49:IGJ61)</f>
        <v>0</v>
      </c>
      <c r="IGG44" s="685">
        <f>COUNTIF(IGK49:IGK61,"-")</f>
        <v>0</v>
      </c>
      <c r="IGH44" s="686">
        <f>SUMIF(IGK49:IGK61,"-",IGL49:IGL61)</f>
        <v>0</v>
      </c>
      <c r="IGI44" s="685">
        <f>COUNTIF(IGM49:IGM61,"-")</f>
        <v>0</v>
      </c>
      <c r="IGJ44" s="686">
        <f>SUMIF(IGM49:IGM61,"-",IGN49:IGN61)</f>
        <v>0</v>
      </c>
      <c r="IGK44" s="685">
        <f>COUNTIF(IGO49:IGO61,"-")</f>
        <v>0</v>
      </c>
      <c r="IGL44" s="686">
        <f>SUMIF(IGO49:IGO61,"-",IGP49:IGP61)</f>
        <v>0</v>
      </c>
      <c r="IGM44" s="685">
        <f>COUNTIF(IGQ49:IGQ61,"-")</f>
        <v>0</v>
      </c>
      <c r="IGN44" s="686">
        <f>SUMIF(IGQ49:IGQ61,"-",IGR49:IGR61)</f>
        <v>0</v>
      </c>
      <c r="IGO44" s="685">
        <f>COUNTIF(IGS49:IGS61,"-")</f>
        <v>0</v>
      </c>
      <c r="IGP44" s="686">
        <f>SUMIF(IGS49:IGS61,"-",IGT49:IGT61)</f>
        <v>0</v>
      </c>
      <c r="IGQ44" s="685">
        <f>COUNTIF(IGU49:IGU61,"-")</f>
        <v>0</v>
      </c>
      <c r="IGR44" s="686">
        <f>SUMIF(IGU49:IGU61,"-",IGV49:IGV61)</f>
        <v>0</v>
      </c>
      <c r="IGS44" s="685">
        <f>COUNTIF(IGW49:IGW61,"-")</f>
        <v>0</v>
      </c>
      <c r="IGT44" s="686">
        <f>SUMIF(IGW49:IGW61,"-",IGX49:IGX61)</f>
        <v>0</v>
      </c>
      <c r="IGU44" s="685">
        <f>COUNTIF(IGY49:IGY61,"-")</f>
        <v>0</v>
      </c>
      <c r="IGV44" s="686">
        <f>SUMIF(IGY49:IGY61,"-",IGZ49:IGZ61)</f>
        <v>0</v>
      </c>
      <c r="IGW44" s="685">
        <f>COUNTIF(IHA49:IHA61,"-")</f>
        <v>0</v>
      </c>
      <c r="IGX44" s="686">
        <f>SUMIF(IHA49:IHA61,"-",IHB49:IHB61)</f>
        <v>0</v>
      </c>
      <c r="IGY44" s="685">
        <f>COUNTIF(IHC49:IHC61,"-")</f>
        <v>0</v>
      </c>
      <c r="IGZ44" s="686">
        <f>SUMIF(IHC49:IHC61,"-",IHD49:IHD61)</f>
        <v>0</v>
      </c>
      <c r="IHA44" s="685">
        <f>COUNTIF(IHE49:IHE61,"-")</f>
        <v>0</v>
      </c>
      <c r="IHB44" s="686">
        <f>SUMIF(IHE49:IHE61,"-",IHF49:IHF61)</f>
        <v>0</v>
      </c>
      <c r="IHC44" s="685">
        <f>COUNTIF(IHG49:IHG61,"-")</f>
        <v>0</v>
      </c>
      <c r="IHD44" s="686">
        <f>SUMIF(IHG49:IHG61,"-",IHH49:IHH61)</f>
        <v>0</v>
      </c>
      <c r="IHE44" s="685">
        <f>COUNTIF(IHI49:IHI61,"-")</f>
        <v>0</v>
      </c>
      <c r="IHF44" s="686">
        <f>SUMIF(IHI49:IHI61,"-",IHJ49:IHJ61)</f>
        <v>0</v>
      </c>
      <c r="IHG44" s="685">
        <f>COUNTIF(IHK49:IHK61,"-")</f>
        <v>0</v>
      </c>
      <c r="IHH44" s="686">
        <f>SUMIF(IHK49:IHK61,"-",IHL49:IHL61)</f>
        <v>0</v>
      </c>
      <c r="IHI44" s="685">
        <f>COUNTIF(IHM49:IHM61,"-")</f>
        <v>0</v>
      </c>
      <c r="IHJ44" s="686">
        <f>SUMIF(IHM49:IHM61,"-",IHN49:IHN61)</f>
        <v>0</v>
      </c>
      <c r="IHK44" s="685">
        <f>COUNTIF(IHO49:IHO61,"-")</f>
        <v>0</v>
      </c>
      <c r="IHL44" s="686">
        <f>SUMIF(IHO49:IHO61,"-",IHP49:IHP61)</f>
        <v>0</v>
      </c>
      <c r="IHM44" s="685">
        <f>COUNTIF(IHQ49:IHQ61,"-")</f>
        <v>0</v>
      </c>
      <c r="IHN44" s="686">
        <f>SUMIF(IHQ49:IHQ61,"-",IHR49:IHR61)</f>
        <v>0</v>
      </c>
      <c r="IHO44" s="685">
        <f>COUNTIF(IHS49:IHS61,"-")</f>
        <v>0</v>
      </c>
      <c r="IHP44" s="686">
        <f>SUMIF(IHS49:IHS61,"-",IHT49:IHT61)</f>
        <v>0</v>
      </c>
      <c r="IHQ44" s="685">
        <f>COUNTIF(IHU49:IHU61,"-")</f>
        <v>0</v>
      </c>
      <c r="IHR44" s="686">
        <f>SUMIF(IHU49:IHU61,"-",IHV49:IHV61)</f>
        <v>0</v>
      </c>
      <c r="IHS44" s="685">
        <f>COUNTIF(IHW49:IHW61,"-")</f>
        <v>0</v>
      </c>
      <c r="IHT44" s="686">
        <f>SUMIF(IHW49:IHW61,"-",IHX49:IHX61)</f>
        <v>0</v>
      </c>
      <c r="IHU44" s="685">
        <f>COUNTIF(IHY49:IHY61,"-")</f>
        <v>0</v>
      </c>
      <c r="IHV44" s="686">
        <f>SUMIF(IHY49:IHY61,"-",IHZ49:IHZ61)</f>
        <v>0</v>
      </c>
      <c r="IHW44" s="685">
        <f>COUNTIF(IIA49:IIA61,"-")</f>
        <v>0</v>
      </c>
      <c r="IHX44" s="686">
        <f>SUMIF(IIA49:IIA61,"-",IIB49:IIB61)</f>
        <v>0</v>
      </c>
      <c r="IHY44" s="685">
        <f>COUNTIF(IIC49:IIC61,"-")</f>
        <v>0</v>
      </c>
      <c r="IHZ44" s="686">
        <f>SUMIF(IIC49:IIC61,"-",IID49:IID61)</f>
        <v>0</v>
      </c>
      <c r="IIA44" s="685">
        <f>COUNTIF(IIE49:IIE61,"-")</f>
        <v>0</v>
      </c>
      <c r="IIB44" s="686">
        <f>SUMIF(IIE49:IIE61,"-",IIF49:IIF61)</f>
        <v>0</v>
      </c>
      <c r="IIC44" s="685">
        <f>COUNTIF(IIG49:IIG61,"-")</f>
        <v>0</v>
      </c>
      <c r="IID44" s="686">
        <f>SUMIF(IIG49:IIG61,"-",IIH49:IIH61)</f>
        <v>0</v>
      </c>
      <c r="IIE44" s="685">
        <f>COUNTIF(III49:III61,"-")</f>
        <v>0</v>
      </c>
      <c r="IIF44" s="686">
        <f>SUMIF(III49:III61,"-",IIJ49:IIJ61)</f>
        <v>0</v>
      </c>
      <c r="IIG44" s="685">
        <f>COUNTIF(IIK49:IIK61,"-")</f>
        <v>0</v>
      </c>
      <c r="IIH44" s="686">
        <f>SUMIF(IIK49:IIK61,"-",IIL49:IIL61)</f>
        <v>0</v>
      </c>
      <c r="III44" s="685">
        <f>COUNTIF(IIM49:IIM61,"-")</f>
        <v>0</v>
      </c>
      <c r="IIJ44" s="686">
        <f>SUMIF(IIM49:IIM61,"-",IIN49:IIN61)</f>
        <v>0</v>
      </c>
      <c r="IIK44" s="685">
        <f>COUNTIF(IIO49:IIO61,"-")</f>
        <v>0</v>
      </c>
      <c r="IIL44" s="686">
        <f>SUMIF(IIO49:IIO61,"-",IIP49:IIP61)</f>
        <v>0</v>
      </c>
      <c r="IIM44" s="685">
        <f>COUNTIF(IIQ49:IIQ61,"-")</f>
        <v>0</v>
      </c>
      <c r="IIN44" s="686">
        <f>SUMIF(IIQ49:IIQ61,"-",IIR49:IIR61)</f>
        <v>0</v>
      </c>
      <c r="IIO44" s="685">
        <f>COUNTIF(IIS49:IIS61,"-")</f>
        <v>0</v>
      </c>
      <c r="IIP44" s="686">
        <f>SUMIF(IIS49:IIS61,"-",IIT49:IIT61)</f>
        <v>0</v>
      </c>
      <c r="IIQ44" s="685">
        <f>COUNTIF(IIU49:IIU61,"-")</f>
        <v>0</v>
      </c>
      <c r="IIR44" s="686">
        <f>SUMIF(IIU49:IIU61,"-",IIV49:IIV61)</f>
        <v>0</v>
      </c>
      <c r="IIS44" s="685">
        <f>COUNTIF(IIW49:IIW61,"-")</f>
        <v>0</v>
      </c>
      <c r="IIT44" s="686">
        <f>SUMIF(IIW49:IIW61,"-",IIX49:IIX61)</f>
        <v>0</v>
      </c>
      <c r="IIU44" s="685">
        <f>COUNTIF(IIY49:IIY61,"-")</f>
        <v>0</v>
      </c>
      <c r="IIV44" s="686">
        <f>SUMIF(IIY49:IIY61,"-",IIZ49:IIZ61)</f>
        <v>0</v>
      </c>
      <c r="IIW44" s="685">
        <f>COUNTIF(IJA49:IJA61,"-")</f>
        <v>0</v>
      </c>
      <c r="IIX44" s="686">
        <f>SUMIF(IJA49:IJA61,"-",IJB49:IJB61)</f>
        <v>0</v>
      </c>
      <c r="IIY44" s="685">
        <f>COUNTIF(IJC49:IJC61,"-")</f>
        <v>0</v>
      </c>
      <c r="IIZ44" s="686">
        <f>SUMIF(IJC49:IJC61,"-",IJD49:IJD61)</f>
        <v>0</v>
      </c>
      <c r="IJA44" s="685">
        <f>COUNTIF(IJE49:IJE61,"-")</f>
        <v>0</v>
      </c>
      <c r="IJB44" s="686">
        <f>SUMIF(IJE49:IJE61,"-",IJF49:IJF61)</f>
        <v>0</v>
      </c>
      <c r="IJC44" s="685">
        <f>COUNTIF(IJG49:IJG61,"-")</f>
        <v>0</v>
      </c>
      <c r="IJD44" s="686">
        <f>SUMIF(IJG49:IJG61,"-",IJH49:IJH61)</f>
        <v>0</v>
      </c>
      <c r="IJE44" s="685">
        <f>COUNTIF(IJI49:IJI61,"-")</f>
        <v>0</v>
      </c>
      <c r="IJF44" s="686">
        <f>SUMIF(IJI49:IJI61,"-",IJJ49:IJJ61)</f>
        <v>0</v>
      </c>
      <c r="IJG44" s="685">
        <f>COUNTIF(IJK49:IJK61,"-")</f>
        <v>0</v>
      </c>
      <c r="IJH44" s="686">
        <f>SUMIF(IJK49:IJK61,"-",IJL49:IJL61)</f>
        <v>0</v>
      </c>
      <c r="IJI44" s="685">
        <f>COUNTIF(IJM49:IJM61,"-")</f>
        <v>0</v>
      </c>
      <c r="IJJ44" s="686">
        <f>SUMIF(IJM49:IJM61,"-",IJN49:IJN61)</f>
        <v>0</v>
      </c>
      <c r="IJK44" s="685">
        <f>COUNTIF(IJO49:IJO61,"-")</f>
        <v>0</v>
      </c>
      <c r="IJL44" s="686">
        <f>SUMIF(IJO49:IJO61,"-",IJP49:IJP61)</f>
        <v>0</v>
      </c>
      <c r="IJM44" s="685">
        <f>COUNTIF(IJQ49:IJQ61,"-")</f>
        <v>0</v>
      </c>
      <c r="IJN44" s="686">
        <f>SUMIF(IJQ49:IJQ61,"-",IJR49:IJR61)</f>
        <v>0</v>
      </c>
      <c r="IJO44" s="685">
        <f>COUNTIF(IJS49:IJS61,"-")</f>
        <v>0</v>
      </c>
      <c r="IJP44" s="686">
        <f>SUMIF(IJS49:IJS61,"-",IJT49:IJT61)</f>
        <v>0</v>
      </c>
      <c r="IJQ44" s="685">
        <f>COUNTIF(IJU49:IJU61,"-")</f>
        <v>0</v>
      </c>
      <c r="IJR44" s="686">
        <f>SUMIF(IJU49:IJU61,"-",IJV49:IJV61)</f>
        <v>0</v>
      </c>
      <c r="IJS44" s="685">
        <f>COUNTIF(IJW49:IJW61,"-")</f>
        <v>0</v>
      </c>
      <c r="IJT44" s="686">
        <f>SUMIF(IJW49:IJW61,"-",IJX49:IJX61)</f>
        <v>0</v>
      </c>
      <c r="IJU44" s="685">
        <f>COUNTIF(IJY49:IJY61,"-")</f>
        <v>0</v>
      </c>
      <c r="IJV44" s="686">
        <f>SUMIF(IJY49:IJY61,"-",IJZ49:IJZ61)</f>
        <v>0</v>
      </c>
      <c r="IJW44" s="685">
        <f>COUNTIF(IKA49:IKA61,"-")</f>
        <v>0</v>
      </c>
      <c r="IJX44" s="686">
        <f>SUMIF(IKA49:IKA61,"-",IKB49:IKB61)</f>
        <v>0</v>
      </c>
      <c r="IJY44" s="685">
        <f>COUNTIF(IKC49:IKC61,"-")</f>
        <v>0</v>
      </c>
      <c r="IJZ44" s="686">
        <f>SUMIF(IKC49:IKC61,"-",IKD49:IKD61)</f>
        <v>0</v>
      </c>
      <c r="IKA44" s="685">
        <f>COUNTIF(IKE49:IKE61,"-")</f>
        <v>0</v>
      </c>
      <c r="IKB44" s="686">
        <f>SUMIF(IKE49:IKE61,"-",IKF49:IKF61)</f>
        <v>0</v>
      </c>
      <c r="IKC44" s="685">
        <f>COUNTIF(IKG49:IKG61,"-")</f>
        <v>0</v>
      </c>
      <c r="IKD44" s="686">
        <f>SUMIF(IKG49:IKG61,"-",IKH49:IKH61)</f>
        <v>0</v>
      </c>
      <c r="IKE44" s="685">
        <f>COUNTIF(IKI49:IKI61,"-")</f>
        <v>0</v>
      </c>
      <c r="IKF44" s="686">
        <f>SUMIF(IKI49:IKI61,"-",IKJ49:IKJ61)</f>
        <v>0</v>
      </c>
      <c r="IKG44" s="685">
        <f>COUNTIF(IKK49:IKK61,"-")</f>
        <v>0</v>
      </c>
      <c r="IKH44" s="686">
        <f>SUMIF(IKK49:IKK61,"-",IKL49:IKL61)</f>
        <v>0</v>
      </c>
      <c r="IKI44" s="685">
        <f>COUNTIF(IKM49:IKM61,"-")</f>
        <v>0</v>
      </c>
      <c r="IKJ44" s="686">
        <f>SUMIF(IKM49:IKM61,"-",IKN49:IKN61)</f>
        <v>0</v>
      </c>
      <c r="IKK44" s="685">
        <f>COUNTIF(IKO49:IKO61,"-")</f>
        <v>0</v>
      </c>
      <c r="IKL44" s="686">
        <f>SUMIF(IKO49:IKO61,"-",IKP49:IKP61)</f>
        <v>0</v>
      </c>
      <c r="IKM44" s="685">
        <f>COUNTIF(IKQ49:IKQ61,"-")</f>
        <v>0</v>
      </c>
      <c r="IKN44" s="686">
        <f>SUMIF(IKQ49:IKQ61,"-",IKR49:IKR61)</f>
        <v>0</v>
      </c>
      <c r="IKO44" s="685">
        <f>COUNTIF(IKS49:IKS61,"-")</f>
        <v>0</v>
      </c>
      <c r="IKP44" s="686">
        <f>SUMIF(IKS49:IKS61,"-",IKT49:IKT61)</f>
        <v>0</v>
      </c>
      <c r="IKQ44" s="685">
        <f>COUNTIF(IKU49:IKU61,"-")</f>
        <v>0</v>
      </c>
      <c r="IKR44" s="686">
        <f>SUMIF(IKU49:IKU61,"-",IKV49:IKV61)</f>
        <v>0</v>
      </c>
      <c r="IKS44" s="685">
        <f>COUNTIF(IKW49:IKW61,"-")</f>
        <v>0</v>
      </c>
      <c r="IKT44" s="686">
        <f>SUMIF(IKW49:IKW61,"-",IKX49:IKX61)</f>
        <v>0</v>
      </c>
      <c r="IKU44" s="685">
        <f>COUNTIF(IKY49:IKY61,"-")</f>
        <v>0</v>
      </c>
      <c r="IKV44" s="686">
        <f>SUMIF(IKY49:IKY61,"-",IKZ49:IKZ61)</f>
        <v>0</v>
      </c>
      <c r="IKW44" s="685">
        <f>COUNTIF(ILA49:ILA61,"-")</f>
        <v>0</v>
      </c>
      <c r="IKX44" s="686">
        <f>SUMIF(ILA49:ILA61,"-",ILB49:ILB61)</f>
        <v>0</v>
      </c>
      <c r="IKY44" s="685">
        <f>COUNTIF(ILC49:ILC61,"-")</f>
        <v>0</v>
      </c>
      <c r="IKZ44" s="686">
        <f>SUMIF(ILC49:ILC61,"-",ILD49:ILD61)</f>
        <v>0</v>
      </c>
      <c r="ILA44" s="685">
        <f>COUNTIF(ILE49:ILE61,"-")</f>
        <v>0</v>
      </c>
      <c r="ILB44" s="686">
        <f>SUMIF(ILE49:ILE61,"-",ILF49:ILF61)</f>
        <v>0</v>
      </c>
      <c r="ILC44" s="685">
        <f>COUNTIF(ILG49:ILG61,"-")</f>
        <v>0</v>
      </c>
      <c r="ILD44" s="686">
        <f>SUMIF(ILG49:ILG61,"-",ILH49:ILH61)</f>
        <v>0</v>
      </c>
      <c r="ILE44" s="685">
        <f>COUNTIF(ILI49:ILI61,"-")</f>
        <v>0</v>
      </c>
      <c r="ILF44" s="686">
        <f>SUMIF(ILI49:ILI61,"-",ILJ49:ILJ61)</f>
        <v>0</v>
      </c>
      <c r="ILG44" s="685">
        <f>COUNTIF(ILK49:ILK61,"-")</f>
        <v>0</v>
      </c>
      <c r="ILH44" s="686">
        <f>SUMIF(ILK49:ILK61,"-",ILL49:ILL61)</f>
        <v>0</v>
      </c>
      <c r="ILI44" s="685">
        <f>COUNTIF(ILM49:ILM61,"-")</f>
        <v>0</v>
      </c>
      <c r="ILJ44" s="686">
        <f>SUMIF(ILM49:ILM61,"-",ILN49:ILN61)</f>
        <v>0</v>
      </c>
      <c r="ILK44" s="685">
        <f>COUNTIF(ILO49:ILO61,"-")</f>
        <v>0</v>
      </c>
      <c r="ILL44" s="686">
        <f>SUMIF(ILO49:ILO61,"-",ILP49:ILP61)</f>
        <v>0</v>
      </c>
      <c r="ILM44" s="685">
        <f>COUNTIF(ILQ49:ILQ61,"-")</f>
        <v>0</v>
      </c>
      <c r="ILN44" s="686">
        <f>SUMIF(ILQ49:ILQ61,"-",ILR49:ILR61)</f>
        <v>0</v>
      </c>
      <c r="ILO44" s="685">
        <f>COUNTIF(ILS49:ILS61,"-")</f>
        <v>0</v>
      </c>
      <c r="ILP44" s="686">
        <f>SUMIF(ILS49:ILS61,"-",ILT49:ILT61)</f>
        <v>0</v>
      </c>
      <c r="ILQ44" s="685">
        <f>COUNTIF(ILU49:ILU61,"-")</f>
        <v>0</v>
      </c>
      <c r="ILR44" s="686">
        <f>SUMIF(ILU49:ILU61,"-",ILV49:ILV61)</f>
        <v>0</v>
      </c>
      <c r="ILS44" s="685">
        <f>COUNTIF(ILW49:ILW61,"-")</f>
        <v>0</v>
      </c>
      <c r="ILT44" s="686">
        <f>SUMIF(ILW49:ILW61,"-",ILX49:ILX61)</f>
        <v>0</v>
      </c>
      <c r="ILU44" s="685">
        <f>COUNTIF(ILY49:ILY61,"-")</f>
        <v>0</v>
      </c>
      <c r="ILV44" s="686">
        <f>SUMIF(ILY49:ILY61,"-",ILZ49:ILZ61)</f>
        <v>0</v>
      </c>
      <c r="ILW44" s="685">
        <f>COUNTIF(IMA49:IMA61,"-")</f>
        <v>0</v>
      </c>
      <c r="ILX44" s="686">
        <f>SUMIF(IMA49:IMA61,"-",IMB49:IMB61)</f>
        <v>0</v>
      </c>
      <c r="ILY44" s="685">
        <f>COUNTIF(IMC49:IMC61,"-")</f>
        <v>0</v>
      </c>
      <c r="ILZ44" s="686">
        <f>SUMIF(IMC49:IMC61,"-",IMD49:IMD61)</f>
        <v>0</v>
      </c>
      <c r="IMA44" s="685">
        <f>COUNTIF(IME49:IME61,"-")</f>
        <v>0</v>
      </c>
      <c r="IMB44" s="686">
        <f>SUMIF(IME49:IME61,"-",IMF49:IMF61)</f>
        <v>0</v>
      </c>
      <c r="IMC44" s="685">
        <f>COUNTIF(IMG49:IMG61,"-")</f>
        <v>0</v>
      </c>
      <c r="IMD44" s="686">
        <f>SUMIF(IMG49:IMG61,"-",IMH49:IMH61)</f>
        <v>0</v>
      </c>
      <c r="IME44" s="685">
        <f>COUNTIF(IMI49:IMI61,"-")</f>
        <v>0</v>
      </c>
      <c r="IMF44" s="686">
        <f>SUMIF(IMI49:IMI61,"-",IMJ49:IMJ61)</f>
        <v>0</v>
      </c>
      <c r="IMG44" s="685">
        <f>COUNTIF(IMK49:IMK61,"-")</f>
        <v>0</v>
      </c>
      <c r="IMH44" s="686">
        <f>SUMIF(IMK49:IMK61,"-",IML49:IML61)</f>
        <v>0</v>
      </c>
      <c r="IMI44" s="685">
        <f>COUNTIF(IMM49:IMM61,"-")</f>
        <v>0</v>
      </c>
      <c r="IMJ44" s="686">
        <f>SUMIF(IMM49:IMM61,"-",IMN49:IMN61)</f>
        <v>0</v>
      </c>
      <c r="IMK44" s="685">
        <f>COUNTIF(IMO49:IMO61,"-")</f>
        <v>0</v>
      </c>
      <c r="IML44" s="686">
        <f>SUMIF(IMO49:IMO61,"-",IMP49:IMP61)</f>
        <v>0</v>
      </c>
      <c r="IMM44" s="685">
        <f>COUNTIF(IMQ49:IMQ61,"-")</f>
        <v>0</v>
      </c>
      <c r="IMN44" s="686">
        <f>SUMIF(IMQ49:IMQ61,"-",IMR49:IMR61)</f>
        <v>0</v>
      </c>
      <c r="IMO44" s="685">
        <f>COUNTIF(IMS49:IMS61,"-")</f>
        <v>0</v>
      </c>
      <c r="IMP44" s="686">
        <f>SUMIF(IMS49:IMS61,"-",IMT49:IMT61)</f>
        <v>0</v>
      </c>
      <c r="IMQ44" s="685">
        <f>COUNTIF(IMU49:IMU61,"-")</f>
        <v>0</v>
      </c>
      <c r="IMR44" s="686">
        <f>SUMIF(IMU49:IMU61,"-",IMV49:IMV61)</f>
        <v>0</v>
      </c>
      <c r="IMS44" s="685">
        <f>COUNTIF(IMW49:IMW61,"-")</f>
        <v>0</v>
      </c>
      <c r="IMT44" s="686">
        <f>SUMIF(IMW49:IMW61,"-",IMX49:IMX61)</f>
        <v>0</v>
      </c>
      <c r="IMU44" s="685">
        <f>COUNTIF(IMY49:IMY61,"-")</f>
        <v>0</v>
      </c>
      <c r="IMV44" s="686">
        <f>SUMIF(IMY49:IMY61,"-",IMZ49:IMZ61)</f>
        <v>0</v>
      </c>
      <c r="IMW44" s="685">
        <f>COUNTIF(INA49:INA61,"-")</f>
        <v>0</v>
      </c>
      <c r="IMX44" s="686">
        <f>SUMIF(INA49:INA61,"-",INB49:INB61)</f>
        <v>0</v>
      </c>
      <c r="IMY44" s="685">
        <f>COUNTIF(INC49:INC61,"-")</f>
        <v>0</v>
      </c>
      <c r="IMZ44" s="686">
        <f>SUMIF(INC49:INC61,"-",IND49:IND61)</f>
        <v>0</v>
      </c>
      <c r="INA44" s="685">
        <f>COUNTIF(INE49:INE61,"-")</f>
        <v>0</v>
      </c>
      <c r="INB44" s="686">
        <f>SUMIF(INE49:INE61,"-",INF49:INF61)</f>
        <v>0</v>
      </c>
      <c r="INC44" s="685">
        <f>COUNTIF(ING49:ING61,"-")</f>
        <v>0</v>
      </c>
      <c r="IND44" s="686">
        <f>SUMIF(ING49:ING61,"-",INH49:INH61)</f>
        <v>0</v>
      </c>
      <c r="INE44" s="685">
        <f>COUNTIF(INI49:INI61,"-")</f>
        <v>0</v>
      </c>
      <c r="INF44" s="686">
        <f>SUMIF(INI49:INI61,"-",INJ49:INJ61)</f>
        <v>0</v>
      </c>
      <c r="ING44" s="685">
        <f>COUNTIF(INK49:INK61,"-")</f>
        <v>0</v>
      </c>
      <c r="INH44" s="686">
        <f>SUMIF(INK49:INK61,"-",INL49:INL61)</f>
        <v>0</v>
      </c>
      <c r="INI44" s="685">
        <f>COUNTIF(INM49:INM61,"-")</f>
        <v>0</v>
      </c>
      <c r="INJ44" s="686">
        <f>SUMIF(INM49:INM61,"-",INN49:INN61)</f>
        <v>0</v>
      </c>
      <c r="INK44" s="685">
        <f>COUNTIF(INO49:INO61,"-")</f>
        <v>0</v>
      </c>
      <c r="INL44" s="686">
        <f>SUMIF(INO49:INO61,"-",INP49:INP61)</f>
        <v>0</v>
      </c>
      <c r="INM44" s="685">
        <f>COUNTIF(INQ49:INQ61,"-")</f>
        <v>0</v>
      </c>
      <c r="INN44" s="686">
        <f>SUMIF(INQ49:INQ61,"-",INR49:INR61)</f>
        <v>0</v>
      </c>
      <c r="INO44" s="685">
        <f>COUNTIF(INS49:INS61,"-")</f>
        <v>0</v>
      </c>
      <c r="INP44" s="686">
        <f>SUMIF(INS49:INS61,"-",INT49:INT61)</f>
        <v>0</v>
      </c>
      <c r="INQ44" s="685">
        <f>COUNTIF(INU49:INU61,"-")</f>
        <v>0</v>
      </c>
      <c r="INR44" s="686">
        <f>SUMIF(INU49:INU61,"-",INV49:INV61)</f>
        <v>0</v>
      </c>
      <c r="INS44" s="685">
        <f>COUNTIF(INW49:INW61,"-")</f>
        <v>0</v>
      </c>
      <c r="INT44" s="686">
        <f>SUMIF(INW49:INW61,"-",INX49:INX61)</f>
        <v>0</v>
      </c>
      <c r="INU44" s="685">
        <f>COUNTIF(INY49:INY61,"-")</f>
        <v>0</v>
      </c>
      <c r="INV44" s="686">
        <f>SUMIF(INY49:INY61,"-",INZ49:INZ61)</f>
        <v>0</v>
      </c>
      <c r="INW44" s="685">
        <f>COUNTIF(IOA49:IOA61,"-")</f>
        <v>0</v>
      </c>
      <c r="INX44" s="686">
        <f>SUMIF(IOA49:IOA61,"-",IOB49:IOB61)</f>
        <v>0</v>
      </c>
      <c r="INY44" s="685">
        <f>COUNTIF(IOC49:IOC61,"-")</f>
        <v>0</v>
      </c>
      <c r="INZ44" s="686">
        <f>SUMIF(IOC49:IOC61,"-",IOD49:IOD61)</f>
        <v>0</v>
      </c>
      <c r="IOA44" s="685">
        <f>COUNTIF(IOE49:IOE61,"-")</f>
        <v>0</v>
      </c>
      <c r="IOB44" s="686">
        <f>SUMIF(IOE49:IOE61,"-",IOF49:IOF61)</f>
        <v>0</v>
      </c>
      <c r="IOC44" s="685">
        <f>COUNTIF(IOG49:IOG61,"-")</f>
        <v>0</v>
      </c>
      <c r="IOD44" s="686">
        <f>SUMIF(IOG49:IOG61,"-",IOH49:IOH61)</f>
        <v>0</v>
      </c>
      <c r="IOE44" s="685">
        <f>COUNTIF(IOI49:IOI61,"-")</f>
        <v>0</v>
      </c>
      <c r="IOF44" s="686">
        <f>SUMIF(IOI49:IOI61,"-",IOJ49:IOJ61)</f>
        <v>0</v>
      </c>
      <c r="IOG44" s="685">
        <f>COUNTIF(IOK49:IOK61,"-")</f>
        <v>0</v>
      </c>
      <c r="IOH44" s="686">
        <f>SUMIF(IOK49:IOK61,"-",IOL49:IOL61)</f>
        <v>0</v>
      </c>
      <c r="IOI44" s="685">
        <f>COUNTIF(IOM49:IOM61,"-")</f>
        <v>0</v>
      </c>
      <c r="IOJ44" s="686">
        <f>SUMIF(IOM49:IOM61,"-",ION49:ION61)</f>
        <v>0</v>
      </c>
      <c r="IOK44" s="685">
        <f>COUNTIF(IOO49:IOO61,"-")</f>
        <v>0</v>
      </c>
      <c r="IOL44" s="686">
        <f>SUMIF(IOO49:IOO61,"-",IOP49:IOP61)</f>
        <v>0</v>
      </c>
      <c r="IOM44" s="685">
        <f>COUNTIF(IOQ49:IOQ61,"-")</f>
        <v>0</v>
      </c>
      <c r="ION44" s="686">
        <f>SUMIF(IOQ49:IOQ61,"-",IOR49:IOR61)</f>
        <v>0</v>
      </c>
      <c r="IOO44" s="685">
        <f>COUNTIF(IOS49:IOS61,"-")</f>
        <v>0</v>
      </c>
      <c r="IOP44" s="686">
        <f>SUMIF(IOS49:IOS61,"-",IOT49:IOT61)</f>
        <v>0</v>
      </c>
      <c r="IOQ44" s="685">
        <f>COUNTIF(IOU49:IOU61,"-")</f>
        <v>0</v>
      </c>
      <c r="IOR44" s="686">
        <f>SUMIF(IOU49:IOU61,"-",IOV49:IOV61)</f>
        <v>0</v>
      </c>
      <c r="IOS44" s="685">
        <f>COUNTIF(IOW49:IOW61,"-")</f>
        <v>0</v>
      </c>
      <c r="IOT44" s="686">
        <f>SUMIF(IOW49:IOW61,"-",IOX49:IOX61)</f>
        <v>0</v>
      </c>
      <c r="IOU44" s="685">
        <f>COUNTIF(IOY49:IOY61,"-")</f>
        <v>0</v>
      </c>
      <c r="IOV44" s="686">
        <f>SUMIF(IOY49:IOY61,"-",IOZ49:IOZ61)</f>
        <v>0</v>
      </c>
      <c r="IOW44" s="685">
        <f>COUNTIF(IPA49:IPA61,"-")</f>
        <v>0</v>
      </c>
      <c r="IOX44" s="686">
        <f>SUMIF(IPA49:IPA61,"-",IPB49:IPB61)</f>
        <v>0</v>
      </c>
      <c r="IOY44" s="685">
        <f>COUNTIF(IPC49:IPC61,"-")</f>
        <v>0</v>
      </c>
      <c r="IOZ44" s="686">
        <f>SUMIF(IPC49:IPC61,"-",IPD49:IPD61)</f>
        <v>0</v>
      </c>
      <c r="IPA44" s="685">
        <f>COUNTIF(IPE49:IPE61,"-")</f>
        <v>0</v>
      </c>
      <c r="IPB44" s="686">
        <f>SUMIF(IPE49:IPE61,"-",IPF49:IPF61)</f>
        <v>0</v>
      </c>
      <c r="IPC44" s="685">
        <f>COUNTIF(IPG49:IPG61,"-")</f>
        <v>0</v>
      </c>
      <c r="IPD44" s="686">
        <f>SUMIF(IPG49:IPG61,"-",IPH49:IPH61)</f>
        <v>0</v>
      </c>
      <c r="IPE44" s="685">
        <f>COUNTIF(IPI49:IPI61,"-")</f>
        <v>0</v>
      </c>
      <c r="IPF44" s="686">
        <f>SUMIF(IPI49:IPI61,"-",IPJ49:IPJ61)</f>
        <v>0</v>
      </c>
      <c r="IPG44" s="685">
        <f>COUNTIF(IPK49:IPK61,"-")</f>
        <v>0</v>
      </c>
      <c r="IPH44" s="686">
        <f>SUMIF(IPK49:IPK61,"-",IPL49:IPL61)</f>
        <v>0</v>
      </c>
      <c r="IPI44" s="685">
        <f>COUNTIF(IPM49:IPM61,"-")</f>
        <v>0</v>
      </c>
      <c r="IPJ44" s="686">
        <f>SUMIF(IPM49:IPM61,"-",IPN49:IPN61)</f>
        <v>0</v>
      </c>
      <c r="IPK44" s="685">
        <f>COUNTIF(IPO49:IPO61,"-")</f>
        <v>0</v>
      </c>
      <c r="IPL44" s="686">
        <f>SUMIF(IPO49:IPO61,"-",IPP49:IPP61)</f>
        <v>0</v>
      </c>
      <c r="IPM44" s="685">
        <f>COUNTIF(IPQ49:IPQ61,"-")</f>
        <v>0</v>
      </c>
      <c r="IPN44" s="686">
        <f>SUMIF(IPQ49:IPQ61,"-",IPR49:IPR61)</f>
        <v>0</v>
      </c>
      <c r="IPO44" s="685">
        <f>COUNTIF(IPS49:IPS61,"-")</f>
        <v>0</v>
      </c>
      <c r="IPP44" s="686">
        <f>SUMIF(IPS49:IPS61,"-",IPT49:IPT61)</f>
        <v>0</v>
      </c>
      <c r="IPQ44" s="685">
        <f>COUNTIF(IPU49:IPU61,"-")</f>
        <v>0</v>
      </c>
      <c r="IPR44" s="686">
        <f>SUMIF(IPU49:IPU61,"-",IPV49:IPV61)</f>
        <v>0</v>
      </c>
      <c r="IPS44" s="685">
        <f>COUNTIF(IPW49:IPW61,"-")</f>
        <v>0</v>
      </c>
      <c r="IPT44" s="686">
        <f>SUMIF(IPW49:IPW61,"-",IPX49:IPX61)</f>
        <v>0</v>
      </c>
      <c r="IPU44" s="685">
        <f>COUNTIF(IPY49:IPY61,"-")</f>
        <v>0</v>
      </c>
      <c r="IPV44" s="686">
        <f>SUMIF(IPY49:IPY61,"-",IPZ49:IPZ61)</f>
        <v>0</v>
      </c>
      <c r="IPW44" s="685">
        <f>COUNTIF(IQA49:IQA61,"-")</f>
        <v>0</v>
      </c>
      <c r="IPX44" s="686">
        <f>SUMIF(IQA49:IQA61,"-",IQB49:IQB61)</f>
        <v>0</v>
      </c>
      <c r="IPY44" s="685">
        <f>COUNTIF(IQC49:IQC61,"-")</f>
        <v>0</v>
      </c>
      <c r="IPZ44" s="686">
        <f>SUMIF(IQC49:IQC61,"-",IQD49:IQD61)</f>
        <v>0</v>
      </c>
      <c r="IQA44" s="685">
        <f>COUNTIF(IQE49:IQE61,"-")</f>
        <v>0</v>
      </c>
      <c r="IQB44" s="686">
        <f>SUMIF(IQE49:IQE61,"-",IQF49:IQF61)</f>
        <v>0</v>
      </c>
      <c r="IQC44" s="685">
        <f>COUNTIF(IQG49:IQG61,"-")</f>
        <v>0</v>
      </c>
      <c r="IQD44" s="686">
        <f>SUMIF(IQG49:IQG61,"-",IQH49:IQH61)</f>
        <v>0</v>
      </c>
      <c r="IQE44" s="685">
        <f>COUNTIF(IQI49:IQI61,"-")</f>
        <v>0</v>
      </c>
      <c r="IQF44" s="686">
        <f>SUMIF(IQI49:IQI61,"-",IQJ49:IQJ61)</f>
        <v>0</v>
      </c>
      <c r="IQG44" s="685">
        <f>COUNTIF(IQK49:IQK61,"-")</f>
        <v>0</v>
      </c>
      <c r="IQH44" s="686">
        <f>SUMIF(IQK49:IQK61,"-",IQL49:IQL61)</f>
        <v>0</v>
      </c>
      <c r="IQI44" s="685">
        <f>COUNTIF(IQM49:IQM61,"-")</f>
        <v>0</v>
      </c>
      <c r="IQJ44" s="686">
        <f>SUMIF(IQM49:IQM61,"-",IQN49:IQN61)</f>
        <v>0</v>
      </c>
      <c r="IQK44" s="685">
        <f>COUNTIF(IQO49:IQO61,"-")</f>
        <v>0</v>
      </c>
      <c r="IQL44" s="686">
        <f>SUMIF(IQO49:IQO61,"-",IQP49:IQP61)</f>
        <v>0</v>
      </c>
      <c r="IQM44" s="685">
        <f>COUNTIF(IQQ49:IQQ61,"-")</f>
        <v>0</v>
      </c>
      <c r="IQN44" s="686">
        <f>SUMIF(IQQ49:IQQ61,"-",IQR49:IQR61)</f>
        <v>0</v>
      </c>
      <c r="IQO44" s="685">
        <f>COUNTIF(IQS49:IQS61,"-")</f>
        <v>0</v>
      </c>
      <c r="IQP44" s="686">
        <f>SUMIF(IQS49:IQS61,"-",IQT49:IQT61)</f>
        <v>0</v>
      </c>
      <c r="IQQ44" s="685">
        <f>COUNTIF(IQU49:IQU61,"-")</f>
        <v>0</v>
      </c>
      <c r="IQR44" s="686">
        <f>SUMIF(IQU49:IQU61,"-",IQV49:IQV61)</f>
        <v>0</v>
      </c>
      <c r="IQS44" s="685">
        <f>COUNTIF(IQW49:IQW61,"-")</f>
        <v>0</v>
      </c>
      <c r="IQT44" s="686">
        <f>SUMIF(IQW49:IQW61,"-",IQX49:IQX61)</f>
        <v>0</v>
      </c>
      <c r="IQU44" s="685">
        <f>COUNTIF(IQY49:IQY61,"-")</f>
        <v>0</v>
      </c>
      <c r="IQV44" s="686">
        <f>SUMIF(IQY49:IQY61,"-",IQZ49:IQZ61)</f>
        <v>0</v>
      </c>
      <c r="IQW44" s="685">
        <f>COUNTIF(IRA49:IRA61,"-")</f>
        <v>0</v>
      </c>
      <c r="IQX44" s="686">
        <f>SUMIF(IRA49:IRA61,"-",IRB49:IRB61)</f>
        <v>0</v>
      </c>
      <c r="IQY44" s="685">
        <f>COUNTIF(IRC49:IRC61,"-")</f>
        <v>0</v>
      </c>
      <c r="IQZ44" s="686">
        <f>SUMIF(IRC49:IRC61,"-",IRD49:IRD61)</f>
        <v>0</v>
      </c>
      <c r="IRA44" s="685">
        <f>COUNTIF(IRE49:IRE61,"-")</f>
        <v>0</v>
      </c>
      <c r="IRB44" s="686">
        <f>SUMIF(IRE49:IRE61,"-",IRF49:IRF61)</f>
        <v>0</v>
      </c>
      <c r="IRC44" s="685">
        <f>COUNTIF(IRG49:IRG61,"-")</f>
        <v>0</v>
      </c>
      <c r="IRD44" s="686">
        <f>SUMIF(IRG49:IRG61,"-",IRH49:IRH61)</f>
        <v>0</v>
      </c>
      <c r="IRE44" s="685">
        <f>COUNTIF(IRI49:IRI61,"-")</f>
        <v>0</v>
      </c>
      <c r="IRF44" s="686">
        <f>SUMIF(IRI49:IRI61,"-",IRJ49:IRJ61)</f>
        <v>0</v>
      </c>
      <c r="IRG44" s="685">
        <f>COUNTIF(IRK49:IRK61,"-")</f>
        <v>0</v>
      </c>
      <c r="IRH44" s="686">
        <f>SUMIF(IRK49:IRK61,"-",IRL49:IRL61)</f>
        <v>0</v>
      </c>
      <c r="IRI44" s="685">
        <f>COUNTIF(IRM49:IRM61,"-")</f>
        <v>0</v>
      </c>
      <c r="IRJ44" s="686">
        <f>SUMIF(IRM49:IRM61,"-",IRN49:IRN61)</f>
        <v>0</v>
      </c>
      <c r="IRK44" s="685">
        <f>COUNTIF(IRO49:IRO61,"-")</f>
        <v>0</v>
      </c>
      <c r="IRL44" s="686">
        <f>SUMIF(IRO49:IRO61,"-",IRP49:IRP61)</f>
        <v>0</v>
      </c>
      <c r="IRM44" s="685">
        <f>COUNTIF(IRQ49:IRQ61,"-")</f>
        <v>0</v>
      </c>
      <c r="IRN44" s="686">
        <f>SUMIF(IRQ49:IRQ61,"-",IRR49:IRR61)</f>
        <v>0</v>
      </c>
      <c r="IRO44" s="685">
        <f>COUNTIF(IRS49:IRS61,"-")</f>
        <v>0</v>
      </c>
      <c r="IRP44" s="686">
        <f>SUMIF(IRS49:IRS61,"-",IRT49:IRT61)</f>
        <v>0</v>
      </c>
      <c r="IRQ44" s="685">
        <f>COUNTIF(IRU49:IRU61,"-")</f>
        <v>0</v>
      </c>
      <c r="IRR44" s="686">
        <f>SUMIF(IRU49:IRU61,"-",IRV49:IRV61)</f>
        <v>0</v>
      </c>
      <c r="IRS44" s="685">
        <f>COUNTIF(IRW49:IRW61,"-")</f>
        <v>0</v>
      </c>
      <c r="IRT44" s="686">
        <f>SUMIF(IRW49:IRW61,"-",IRX49:IRX61)</f>
        <v>0</v>
      </c>
      <c r="IRU44" s="685">
        <f>COUNTIF(IRY49:IRY61,"-")</f>
        <v>0</v>
      </c>
      <c r="IRV44" s="686">
        <f>SUMIF(IRY49:IRY61,"-",IRZ49:IRZ61)</f>
        <v>0</v>
      </c>
      <c r="IRW44" s="685">
        <f>COUNTIF(ISA49:ISA61,"-")</f>
        <v>0</v>
      </c>
      <c r="IRX44" s="686">
        <f>SUMIF(ISA49:ISA61,"-",ISB49:ISB61)</f>
        <v>0</v>
      </c>
      <c r="IRY44" s="685">
        <f>COUNTIF(ISC49:ISC61,"-")</f>
        <v>0</v>
      </c>
      <c r="IRZ44" s="686">
        <f>SUMIF(ISC49:ISC61,"-",ISD49:ISD61)</f>
        <v>0</v>
      </c>
      <c r="ISA44" s="685">
        <f>COUNTIF(ISE49:ISE61,"-")</f>
        <v>0</v>
      </c>
      <c r="ISB44" s="686">
        <f>SUMIF(ISE49:ISE61,"-",ISF49:ISF61)</f>
        <v>0</v>
      </c>
      <c r="ISC44" s="685">
        <f>COUNTIF(ISG49:ISG61,"-")</f>
        <v>0</v>
      </c>
      <c r="ISD44" s="686">
        <f>SUMIF(ISG49:ISG61,"-",ISH49:ISH61)</f>
        <v>0</v>
      </c>
      <c r="ISE44" s="685">
        <f>COUNTIF(ISI49:ISI61,"-")</f>
        <v>0</v>
      </c>
      <c r="ISF44" s="686">
        <f>SUMIF(ISI49:ISI61,"-",ISJ49:ISJ61)</f>
        <v>0</v>
      </c>
      <c r="ISG44" s="685">
        <f>COUNTIF(ISK49:ISK61,"-")</f>
        <v>0</v>
      </c>
      <c r="ISH44" s="686">
        <f>SUMIF(ISK49:ISK61,"-",ISL49:ISL61)</f>
        <v>0</v>
      </c>
      <c r="ISI44" s="685">
        <f>COUNTIF(ISM49:ISM61,"-")</f>
        <v>0</v>
      </c>
      <c r="ISJ44" s="686">
        <f>SUMIF(ISM49:ISM61,"-",ISN49:ISN61)</f>
        <v>0</v>
      </c>
      <c r="ISK44" s="685">
        <f>COUNTIF(ISO49:ISO61,"-")</f>
        <v>0</v>
      </c>
      <c r="ISL44" s="686">
        <f>SUMIF(ISO49:ISO61,"-",ISP49:ISP61)</f>
        <v>0</v>
      </c>
      <c r="ISM44" s="685">
        <f>COUNTIF(ISQ49:ISQ61,"-")</f>
        <v>0</v>
      </c>
      <c r="ISN44" s="686">
        <f>SUMIF(ISQ49:ISQ61,"-",ISR49:ISR61)</f>
        <v>0</v>
      </c>
      <c r="ISO44" s="685">
        <f>COUNTIF(ISS49:ISS61,"-")</f>
        <v>0</v>
      </c>
      <c r="ISP44" s="686">
        <f>SUMIF(ISS49:ISS61,"-",IST49:IST61)</f>
        <v>0</v>
      </c>
      <c r="ISQ44" s="685">
        <f>COUNTIF(ISU49:ISU61,"-")</f>
        <v>0</v>
      </c>
      <c r="ISR44" s="686">
        <f>SUMIF(ISU49:ISU61,"-",ISV49:ISV61)</f>
        <v>0</v>
      </c>
      <c r="ISS44" s="685">
        <f>COUNTIF(ISW49:ISW61,"-")</f>
        <v>0</v>
      </c>
      <c r="IST44" s="686">
        <f>SUMIF(ISW49:ISW61,"-",ISX49:ISX61)</f>
        <v>0</v>
      </c>
      <c r="ISU44" s="685">
        <f>COUNTIF(ISY49:ISY61,"-")</f>
        <v>0</v>
      </c>
      <c r="ISV44" s="686">
        <f>SUMIF(ISY49:ISY61,"-",ISZ49:ISZ61)</f>
        <v>0</v>
      </c>
      <c r="ISW44" s="685">
        <f>COUNTIF(ITA49:ITA61,"-")</f>
        <v>0</v>
      </c>
      <c r="ISX44" s="686">
        <f>SUMIF(ITA49:ITA61,"-",ITB49:ITB61)</f>
        <v>0</v>
      </c>
      <c r="ISY44" s="685">
        <f>COUNTIF(ITC49:ITC61,"-")</f>
        <v>0</v>
      </c>
      <c r="ISZ44" s="686">
        <f>SUMIF(ITC49:ITC61,"-",ITD49:ITD61)</f>
        <v>0</v>
      </c>
      <c r="ITA44" s="685">
        <f>COUNTIF(ITE49:ITE61,"-")</f>
        <v>0</v>
      </c>
      <c r="ITB44" s="686">
        <f>SUMIF(ITE49:ITE61,"-",ITF49:ITF61)</f>
        <v>0</v>
      </c>
      <c r="ITC44" s="685">
        <f>COUNTIF(ITG49:ITG61,"-")</f>
        <v>0</v>
      </c>
      <c r="ITD44" s="686">
        <f>SUMIF(ITG49:ITG61,"-",ITH49:ITH61)</f>
        <v>0</v>
      </c>
      <c r="ITE44" s="685">
        <f>COUNTIF(ITI49:ITI61,"-")</f>
        <v>0</v>
      </c>
      <c r="ITF44" s="686">
        <f>SUMIF(ITI49:ITI61,"-",ITJ49:ITJ61)</f>
        <v>0</v>
      </c>
      <c r="ITG44" s="685">
        <f>COUNTIF(ITK49:ITK61,"-")</f>
        <v>0</v>
      </c>
      <c r="ITH44" s="686">
        <f>SUMIF(ITK49:ITK61,"-",ITL49:ITL61)</f>
        <v>0</v>
      </c>
      <c r="ITI44" s="685">
        <f>COUNTIF(ITM49:ITM61,"-")</f>
        <v>0</v>
      </c>
      <c r="ITJ44" s="686">
        <f>SUMIF(ITM49:ITM61,"-",ITN49:ITN61)</f>
        <v>0</v>
      </c>
      <c r="ITK44" s="685">
        <f>COUNTIF(ITO49:ITO61,"-")</f>
        <v>0</v>
      </c>
      <c r="ITL44" s="686">
        <f>SUMIF(ITO49:ITO61,"-",ITP49:ITP61)</f>
        <v>0</v>
      </c>
      <c r="ITM44" s="685">
        <f>COUNTIF(ITQ49:ITQ61,"-")</f>
        <v>0</v>
      </c>
      <c r="ITN44" s="686">
        <f>SUMIF(ITQ49:ITQ61,"-",ITR49:ITR61)</f>
        <v>0</v>
      </c>
      <c r="ITO44" s="685">
        <f>COUNTIF(ITS49:ITS61,"-")</f>
        <v>0</v>
      </c>
      <c r="ITP44" s="686">
        <f>SUMIF(ITS49:ITS61,"-",ITT49:ITT61)</f>
        <v>0</v>
      </c>
      <c r="ITQ44" s="685">
        <f>COUNTIF(ITU49:ITU61,"-")</f>
        <v>0</v>
      </c>
      <c r="ITR44" s="686">
        <f>SUMIF(ITU49:ITU61,"-",ITV49:ITV61)</f>
        <v>0</v>
      </c>
      <c r="ITS44" s="685">
        <f>COUNTIF(ITW49:ITW61,"-")</f>
        <v>0</v>
      </c>
      <c r="ITT44" s="686">
        <f>SUMIF(ITW49:ITW61,"-",ITX49:ITX61)</f>
        <v>0</v>
      </c>
      <c r="ITU44" s="685">
        <f>COUNTIF(ITY49:ITY61,"-")</f>
        <v>0</v>
      </c>
      <c r="ITV44" s="686">
        <f>SUMIF(ITY49:ITY61,"-",ITZ49:ITZ61)</f>
        <v>0</v>
      </c>
      <c r="ITW44" s="685">
        <f>COUNTIF(IUA49:IUA61,"-")</f>
        <v>0</v>
      </c>
      <c r="ITX44" s="686">
        <f>SUMIF(IUA49:IUA61,"-",IUB49:IUB61)</f>
        <v>0</v>
      </c>
      <c r="ITY44" s="685">
        <f>COUNTIF(IUC49:IUC61,"-")</f>
        <v>0</v>
      </c>
      <c r="ITZ44" s="686">
        <f>SUMIF(IUC49:IUC61,"-",IUD49:IUD61)</f>
        <v>0</v>
      </c>
      <c r="IUA44" s="685">
        <f>COUNTIF(IUE49:IUE61,"-")</f>
        <v>0</v>
      </c>
      <c r="IUB44" s="686">
        <f>SUMIF(IUE49:IUE61,"-",IUF49:IUF61)</f>
        <v>0</v>
      </c>
      <c r="IUC44" s="685">
        <f>COUNTIF(IUG49:IUG61,"-")</f>
        <v>0</v>
      </c>
      <c r="IUD44" s="686">
        <f>SUMIF(IUG49:IUG61,"-",IUH49:IUH61)</f>
        <v>0</v>
      </c>
      <c r="IUE44" s="685">
        <f>COUNTIF(IUI49:IUI61,"-")</f>
        <v>0</v>
      </c>
      <c r="IUF44" s="686">
        <f>SUMIF(IUI49:IUI61,"-",IUJ49:IUJ61)</f>
        <v>0</v>
      </c>
      <c r="IUG44" s="685">
        <f>COUNTIF(IUK49:IUK61,"-")</f>
        <v>0</v>
      </c>
      <c r="IUH44" s="686">
        <f>SUMIF(IUK49:IUK61,"-",IUL49:IUL61)</f>
        <v>0</v>
      </c>
      <c r="IUI44" s="685">
        <f>COUNTIF(IUM49:IUM61,"-")</f>
        <v>0</v>
      </c>
      <c r="IUJ44" s="686">
        <f>SUMIF(IUM49:IUM61,"-",IUN49:IUN61)</f>
        <v>0</v>
      </c>
      <c r="IUK44" s="685">
        <f>COUNTIF(IUO49:IUO61,"-")</f>
        <v>0</v>
      </c>
      <c r="IUL44" s="686">
        <f>SUMIF(IUO49:IUO61,"-",IUP49:IUP61)</f>
        <v>0</v>
      </c>
      <c r="IUM44" s="685">
        <f>COUNTIF(IUQ49:IUQ61,"-")</f>
        <v>0</v>
      </c>
      <c r="IUN44" s="686">
        <f>SUMIF(IUQ49:IUQ61,"-",IUR49:IUR61)</f>
        <v>0</v>
      </c>
      <c r="IUO44" s="685">
        <f>COUNTIF(IUS49:IUS61,"-")</f>
        <v>0</v>
      </c>
      <c r="IUP44" s="686">
        <f>SUMIF(IUS49:IUS61,"-",IUT49:IUT61)</f>
        <v>0</v>
      </c>
      <c r="IUQ44" s="685">
        <f>COUNTIF(IUU49:IUU61,"-")</f>
        <v>0</v>
      </c>
      <c r="IUR44" s="686">
        <f>SUMIF(IUU49:IUU61,"-",IUV49:IUV61)</f>
        <v>0</v>
      </c>
      <c r="IUS44" s="685">
        <f>COUNTIF(IUW49:IUW61,"-")</f>
        <v>0</v>
      </c>
      <c r="IUT44" s="686">
        <f>SUMIF(IUW49:IUW61,"-",IUX49:IUX61)</f>
        <v>0</v>
      </c>
      <c r="IUU44" s="685">
        <f>COUNTIF(IUY49:IUY61,"-")</f>
        <v>0</v>
      </c>
      <c r="IUV44" s="686">
        <f>SUMIF(IUY49:IUY61,"-",IUZ49:IUZ61)</f>
        <v>0</v>
      </c>
      <c r="IUW44" s="685">
        <f>COUNTIF(IVA49:IVA61,"-")</f>
        <v>0</v>
      </c>
      <c r="IUX44" s="686">
        <f>SUMIF(IVA49:IVA61,"-",IVB49:IVB61)</f>
        <v>0</v>
      </c>
      <c r="IUY44" s="685">
        <f>COUNTIF(IVC49:IVC61,"-")</f>
        <v>0</v>
      </c>
      <c r="IUZ44" s="686">
        <f>SUMIF(IVC49:IVC61,"-",IVD49:IVD61)</f>
        <v>0</v>
      </c>
      <c r="IVA44" s="685">
        <f>COUNTIF(IVE49:IVE61,"-")</f>
        <v>0</v>
      </c>
      <c r="IVB44" s="686">
        <f>SUMIF(IVE49:IVE61,"-",IVF49:IVF61)</f>
        <v>0</v>
      </c>
      <c r="IVC44" s="685">
        <f>COUNTIF(IVG49:IVG61,"-")</f>
        <v>0</v>
      </c>
      <c r="IVD44" s="686">
        <f>SUMIF(IVG49:IVG61,"-",IVH49:IVH61)</f>
        <v>0</v>
      </c>
      <c r="IVE44" s="685">
        <f>COUNTIF(IVI49:IVI61,"-")</f>
        <v>0</v>
      </c>
      <c r="IVF44" s="686">
        <f>SUMIF(IVI49:IVI61,"-",IVJ49:IVJ61)</f>
        <v>0</v>
      </c>
      <c r="IVG44" s="685">
        <f>COUNTIF(IVK49:IVK61,"-")</f>
        <v>0</v>
      </c>
      <c r="IVH44" s="686">
        <f>SUMIF(IVK49:IVK61,"-",IVL49:IVL61)</f>
        <v>0</v>
      </c>
      <c r="IVI44" s="685">
        <f>COUNTIF(IVM49:IVM61,"-")</f>
        <v>0</v>
      </c>
      <c r="IVJ44" s="686">
        <f>SUMIF(IVM49:IVM61,"-",IVN49:IVN61)</f>
        <v>0</v>
      </c>
      <c r="IVK44" s="685">
        <f>COUNTIF(IVO49:IVO61,"-")</f>
        <v>0</v>
      </c>
      <c r="IVL44" s="686">
        <f>SUMIF(IVO49:IVO61,"-",IVP49:IVP61)</f>
        <v>0</v>
      </c>
      <c r="IVM44" s="685">
        <f>COUNTIF(IVQ49:IVQ61,"-")</f>
        <v>0</v>
      </c>
      <c r="IVN44" s="686">
        <f>SUMIF(IVQ49:IVQ61,"-",IVR49:IVR61)</f>
        <v>0</v>
      </c>
      <c r="IVO44" s="685">
        <f>COUNTIF(IVS49:IVS61,"-")</f>
        <v>0</v>
      </c>
      <c r="IVP44" s="686">
        <f>SUMIF(IVS49:IVS61,"-",IVT49:IVT61)</f>
        <v>0</v>
      </c>
      <c r="IVQ44" s="685">
        <f>COUNTIF(IVU49:IVU61,"-")</f>
        <v>0</v>
      </c>
      <c r="IVR44" s="686">
        <f>SUMIF(IVU49:IVU61,"-",IVV49:IVV61)</f>
        <v>0</v>
      </c>
      <c r="IVS44" s="685">
        <f>COUNTIF(IVW49:IVW61,"-")</f>
        <v>0</v>
      </c>
      <c r="IVT44" s="686">
        <f>SUMIF(IVW49:IVW61,"-",IVX49:IVX61)</f>
        <v>0</v>
      </c>
      <c r="IVU44" s="685">
        <f>COUNTIF(IVY49:IVY61,"-")</f>
        <v>0</v>
      </c>
      <c r="IVV44" s="686">
        <f>SUMIF(IVY49:IVY61,"-",IVZ49:IVZ61)</f>
        <v>0</v>
      </c>
      <c r="IVW44" s="685">
        <f>COUNTIF(IWA49:IWA61,"-")</f>
        <v>0</v>
      </c>
      <c r="IVX44" s="686">
        <f>SUMIF(IWA49:IWA61,"-",IWB49:IWB61)</f>
        <v>0</v>
      </c>
      <c r="IVY44" s="685">
        <f>COUNTIF(IWC49:IWC61,"-")</f>
        <v>0</v>
      </c>
      <c r="IVZ44" s="686">
        <f>SUMIF(IWC49:IWC61,"-",IWD49:IWD61)</f>
        <v>0</v>
      </c>
      <c r="IWA44" s="685">
        <f>COUNTIF(IWE49:IWE61,"-")</f>
        <v>0</v>
      </c>
      <c r="IWB44" s="686">
        <f>SUMIF(IWE49:IWE61,"-",IWF49:IWF61)</f>
        <v>0</v>
      </c>
      <c r="IWC44" s="685">
        <f>COUNTIF(IWG49:IWG61,"-")</f>
        <v>0</v>
      </c>
      <c r="IWD44" s="686">
        <f>SUMIF(IWG49:IWG61,"-",IWH49:IWH61)</f>
        <v>0</v>
      </c>
      <c r="IWE44" s="685">
        <f>COUNTIF(IWI49:IWI61,"-")</f>
        <v>0</v>
      </c>
      <c r="IWF44" s="686">
        <f>SUMIF(IWI49:IWI61,"-",IWJ49:IWJ61)</f>
        <v>0</v>
      </c>
      <c r="IWG44" s="685">
        <f>COUNTIF(IWK49:IWK61,"-")</f>
        <v>0</v>
      </c>
      <c r="IWH44" s="686">
        <f>SUMIF(IWK49:IWK61,"-",IWL49:IWL61)</f>
        <v>0</v>
      </c>
      <c r="IWI44" s="685">
        <f>COUNTIF(IWM49:IWM61,"-")</f>
        <v>0</v>
      </c>
      <c r="IWJ44" s="686">
        <f>SUMIF(IWM49:IWM61,"-",IWN49:IWN61)</f>
        <v>0</v>
      </c>
      <c r="IWK44" s="685">
        <f>COUNTIF(IWO49:IWO61,"-")</f>
        <v>0</v>
      </c>
      <c r="IWL44" s="686">
        <f>SUMIF(IWO49:IWO61,"-",IWP49:IWP61)</f>
        <v>0</v>
      </c>
      <c r="IWM44" s="685">
        <f>COUNTIF(IWQ49:IWQ61,"-")</f>
        <v>0</v>
      </c>
      <c r="IWN44" s="686">
        <f>SUMIF(IWQ49:IWQ61,"-",IWR49:IWR61)</f>
        <v>0</v>
      </c>
      <c r="IWO44" s="685">
        <f>COUNTIF(IWS49:IWS61,"-")</f>
        <v>0</v>
      </c>
      <c r="IWP44" s="686">
        <f>SUMIF(IWS49:IWS61,"-",IWT49:IWT61)</f>
        <v>0</v>
      </c>
      <c r="IWQ44" s="685">
        <f>COUNTIF(IWU49:IWU61,"-")</f>
        <v>0</v>
      </c>
      <c r="IWR44" s="686">
        <f>SUMIF(IWU49:IWU61,"-",IWV49:IWV61)</f>
        <v>0</v>
      </c>
      <c r="IWS44" s="685">
        <f>COUNTIF(IWW49:IWW61,"-")</f>
        <v>0</v>
      </c>
      <c r="IWT44" s="686">
        <f>SUMIF(IWW49:IWW61,"-",IWX49:IWX61)</f>
        <v>0</v>
      </c>
      <c r="IWU44" s="685">
        <f>COUNTIF(IWY49:IWY61,"-")</f>
        <v>0</v>
      </c>
      <c r="IWV44" s="686">
        <f>SUMIF(IWY49:IWY61,"-",IWZ49:IWZ61)</f>
        <v>0</v>
      </c>
      <c r="IWW44" s="685">
        <f>COUNTIF(IXA49:IXA61,"-")</f>
        <v>0</v>
      </c>
      <c r="IWX44" s="686">
        <f>SUMIF(IXA49:IXA61,"-",IXB49:IXB61)</f>
        <v>0</v>
      </c>
      <c r="IWY44" s="685">
        <f>COUNTIF(IXC49:IXC61,"-")</f>
        <v>0</v>
      </c>
      <c r="IWZ44" s="686">
        <f>SUMIF(IXC49:IXC61,"-",IXD49:IXD61)</f>
        <v>0</v>
      </c>
      <c r="IXA44" s="685">
        <f>COUNTIF(IXE49:IXE61,"-")</f>
        <v>0</v>
      </c>
      <c r="IXB44" s="686">
        <f>SUMIF(IXE49:IXE61,"-",IXF49:IXF61)</f>
        <v>0</v>
      </c>
      <c r="IXC44" s="685">
        <f>COUNTIF(IXG49:IXG61,"-")</f>
        <v>0</v>
      </c>
      <c r="IXD44" s="686">
        <f>SUMIF(IXG49:IXG61,"-",IXH49:IXH61)</f>
        <v>0</v>
      </c>
      <c r="IXE44" s="685">
        <f>COUNTIF(IXI49:IXI61,"-")</f>
        <v>0</v>
      </c>
      <c r="IXF44" s="686">
        <f>SUMIF(IXI49:IXI61,"-",IXJ49:IXJ61)</f>
        <v>0</v>
      </c>
      <c r="IXG44" s="685">
        <f>COUNTIF(IXK49:IXK61,"-")</f>
        <v>0</v>
      </c>
      <c r="IXH44" s="686">
        <f>SUMIF(IXK49:IXK61,"-",IXL49:IXL61)</f>
        <v>0</v>
      </c>
      <c r="IXI44" s="685">
        <f>COUNTIF(IXM49:IXM61,"-")</f>
        <v>0</v>
      </c>
      <c r="IXJ44" s="686">
        <f>SUMIF(IXM49:IXM61,"-",IXN49:IXN61)</f>
        <v>0</v>
      </c>
      <c r="IXK44" s="685">
        <f>COUNTIF(IXO49:IXO61,"-")</f>
        <v>0</v>
      </c>
      <c r="IXL44" s="686">
        <f>SUMIF(IXO49:IXO61,"-",IXP49:IXP61)</f>
        <v>0</v>
      </c>
      <c r="IXM44" s="685">
        <f>COUNTIF(IXQ49:IXQ61,"-")</f>
        <v>0</v>
      </c>
      <c r="IXN44" s="686">
        <f>SUMIF(IXQ49:IXQ61,"-",IXR49:IXR61)</f>
        <v>0</v>
      </c>
      <c r="IXO44" s="685">
        <f>COUNTIF(IXS49:IXS61,"-")</f>
        <v>0</v>
      </c>
      <c r="IXP44" s="686">
        <f>SUMIF(IXS49:IXS61,"-",IXT49:IXT61)</f>
        <v>0</v>
      </c>
      <c r="IXQ44" s="685">
        <f>COUNTIF(IXU49:IXU61,"-")</f>
        <v>0</v>
      </c>
      <c r="IXR44" s="686">
        <f>SUMIF(IXU49:IXU61,"-",IXV49:IXV61)</f>
        <v>0</v>
      </c>
      <c r="IXS44" s="685">
        <f>COUNTIF(IXW49:IXW61,"-")</f>
        <v>0</v>
      </c>
      <c r="IXT44" s="686">
        <f>SUMIF(IXW49:IXW61,"-",IXX49:IXX61)</f>
        <v>0</v>
      </c>
      <c r="IXU44" s="685">
        <f>COUNTIF(IXY49:IXY61,"-")</f>
        <v>0</v>
      </c>
      <c r="IXV44" s="686">
        <f>SUMIF(IXY49:IXY61,"-",IXZ49:IXZ61)</f>
        <v>0</v>
      </c>
      <c r="IXW44" s="685">
        <f>COUNTIF(IYA49:IYA61,"-")</f>
        <v>0</v>
      </c>
      <c r="IXX44" s="686">
        <f>SUMIF(IYA49:IYA61,"-",IYB49:IYB61)</f>
        <v>0</v>
      </c>
      <c r="IXY44" s="685">
        <f>COUNTIF(IYC49:IYC61,"-")</f>
        <v>0</v>
      </c>
      <c r="IXZ44" s="686">
        <f>SUMIF(IYC49:IYC61,"-",IYD49:IYD61)</f>
        <v>0</v>
      </c>
      <c r="IYA44" s="685">
        <f>COUNTIF(IYE49:IYE61,"-")</f>
        <v>0</v>
      </c>
      <c r="IYB44" s="686">
        <f>SUMIF(IYE49:IYE61,"-",IYF49:IYF61)</f>
        <v>0</v>
      </c>
      <c r="IYC44" s="685">
        <f>COUNTIF(IYG49:IYG61,"-")</f>
        <v>0</v>
      </c>
      <c r="IYD44" s="686">
        <f>SUMIF(IYG49:IYG61,"-",IYH49:IYH61)</f>
        <v>0</v>
      </c>
      <c r="IYE44" s="685">
        <f>COUNTIF(IYI49:IYI61,"-")</f>
        <v>0</v>
      </c>
      <c r="IYF44" s="686">
        <f>SUMIF(IYI49:IYI61,"-",IYJ49:IYJ61)</f>
        <v>0</v>
      </c>
      <c r="IYG44" s="685">
        <f>COUNTIF(IYK49:IYK61,"-")</f>
        <v>0</v>
      </c>
      <c r="IYH44" s="686">
        <f>SUMIF(IYK49:IYK61,"-",IYL49:IYL61)</f>
        <v>0</v>
      </c>
      <c r="IYI44" s="685">
        <f>COUNTIF(IYM49:IYM61,"-")</f>
        <v>0</v>
      </c>
      <c r="IYJ44" s="686">
        <f>SUMIF(IYM49:IYM61,"-",IYN49:IYN61)</f>
        <v>0</v>
      </c>
      <c r="IYK44" s="685">
        <f>COUNTIF(IYO49:IYO61,"-")</f>
        <v>0</v>
      </c>
      <c r="IYL44" s="686">
        <f>SUMIF(IYO49:IYO61,"-",IYP49:IYP61)</f>
        <v>0</v>
      </c>
      <c r="IYM44" s="685">
        <f>COUNTIF(IYQ49:IYQ61,"-")</f>
        <v>0</v>
      </c>
      <c r="IYN44" s="686">
        <f>SUMIF(IYQ49:IYQ61,"-",IYR49:IYR61)</f>
        <v>0</v>
      </c>
      <c r="IYO44" s="685">
        <f>COUNTIF(IYS49:IYS61,"-")</f>
        <v>0</v>
      </c>
      <c r="IYP44" s="686">
        <f>SUMIF(IYS49:IYS61,"-",IYT49:IYT61)</f>
        <v>0</v>
      </c>
      <c r="IYQ44" s="685">
        <f>COUNTIF(IYU49:IYU61,"-")</f>
        <v>0</v>
      </c>
      <c r="IYR44" s="686">
        <f>SUMIF(IYU49:IYU61,"-",IYV49:IYV61)</f>
        <v>0</v>
      </c>
      <c r="IYS44" s="685">
        <f>COUNTIF(IYW49:IYW61,"-")</f>
        <v>0</v>
      </c>
      <c r="IYT44" s="686">
        <f>SUMIF(IYW49:IYW61,"-",IYX49:IYX61)</f>
        <v>0</v>
      </c>
      <c r="IYU44" s="685">
        <f>COUNTIF(IYY49:IYY61,"-")</f>
        <v>0</v>
      </c>
      <c r="IYV44" s="686">
        <f>SUMIF(IYY49:IYY61,"-",IYZ49:IYZ61)</f>
        <v>0</v>
      </c>
      <c r="IYW44" s="685">
        <f>COUNTIF(IZA49:IZA61,"-")</f>
        <v>0</v>
      </c>
      <c r="IYX44" s="686">
        <f>SUMIF(IZA49:IZA61,"-",IZB49:IZB61)</f>
        <v>0</v>
      </c>
      <c r="IYY44" s="685">
        <f>COUNTIF(IZC49:IZC61,"-")</f>
        <v>0</v>
      </c>
      <c r="IYZ44" s="686">
        <f>SUMIF(IZC49:IZC61,"-",IZD49:IZD61)</f>
        <v>0</v>
      </c>
      <c r="IZA44" s="685">
        <f>COUNTIF(IZE49:IZE61,"-")</f>
        <v>0</v>
      </c>
      <c r="IZB44" s="686">
        <f>SUMIF(IZE49:IZE61,"-",IZF49:IZF61)</f>
        <v>0</v>
      </c>
      <c r="IZC44" s="685">
        <f>COUNTIF(IZG49:IZG61,"-")</f>
        <v>0</v>
      </c>
      <c r="IZD44" s="686">
        <f>SUMIF(IZG49:IZG61,"-",IZH49:IZH61)</f>
        <v>0</v>
      </c>
      <c r="IZE44" s="685">
        <f>COUNTIF(IZI49:IZI61,"-")</f>
        <v>0</v>
      </c>
      <c r="IZF44" s="686">
        <f>SUMIF(IZI49:IZI61,"-",IZJ49:IZJ61)</f>
        <v>0</v>
      </c>
      <c r="IZG44" s="685">
        <f>COUNTIF(IZK49:IZK61,"-")</f>
        <v>0</v>
      </c>
      <c r="IZH44" s="686">
        <f>SUMIF(IZK49:IZK61,"-",IZL49:IZL61)</f>
        <v>0</v>
      </c>
      <c r="IZI44" s="685">
        <f>COUNTIF(IZM49:IZM61,"-")</f>
        <v>0</v>
      </c>
      <c r="IZJ44" s="686">
        <f>SUMIF(IZM49:IZM61,"-",IZN49:IZN61)</f>
        <v>0</v>
      </c>
      <c r="IZK44" s="685">
        <f>COUNTIF(IZO49:IZO61,"-")</f>
        <v>0</v>
      </c>
      <c r="IZL44" s="686">
        <f>SUMIF(IZO49:IZO61,"-",IZP49:IZP61)</f>
        <v>0</v>
      </c>
      <c r="IZM44" s="685">
        <f>COUNTIF(IZQ49:IZQ61,"-")</f>
        <v>0</v>
      </c>
      <c r="IZN44" s="686">
        <f>SUMIF(IZQ49:IZQ61,"-",IZR49:IZR61)</f>
        <v>0</v>
      </c>
      <c r="IZO44" s="685">
        <f>COUNTIF(IZS49:IZS61,"-")</f>
        <v>0</v>
      </c>
      <c r="IZP44" s="686">
        <f>SUMIF(IZS49:IZS61,"-",IZT49:IZT61)</f>
        <v>0</v>
      </c>
      <c r="IZQ44" s="685">
        <f>COUNTIF(IZU49:IZU61,"-")</f>
        <v>0</v>
      </c>
      <c r="IZR44" s="686">
        <f>SUMIF(IZU49:IZU61,"-",IZV49:IZV61)</f>
        <v>0</v>
      </c>
      <c r="IZS44" s="685">
        <f>COUNTIF(IZW49:IZW61,"-")</f>
        <v>0</v>
      </c>
      <c r="IZT44" s="686">
        <f>SUMIF(IZW49:IZW61,"-",IZX49:IZX61)</f>
        <v>0</v>
      </c>
      <c r="IZU44" s="685">
        <f>COUNTIF(IZY49:IZY61,"-")</f>
        <v>0</v>
      </c>
      <c r="IZV44" s="686">
        <f>SUMIF(IZY49:IZY61,"-",IZZ49:IZZ61)</f>
        <v>0</v>
      </c>
      <c r="IZW44" s="685">
        <f>COUNTIF(JAA49:JAA61,"-")</f>
        <v>0</v>
      </c>
      <c r="IZX44" s="686">
        <f>SUMIF(JAA49:JAA61,"-",JAB49:JAB61)</f>
        <v>0</v>
      </c>
      <c r="IZY44" s="685">
        <f>COUNTIF(JAC49:JAC61,"-")</f>
        <v>0</v>
      </c>
      <c r="IZZ44" s="686">
        <f>SUMIF(JAC49:JAC61,"-",JAD49:JAD61)</f>
        <v>0</v>
      </c>
      <c r="JAA44" s="685">
        <f>COUNTIF(JAE49:JAE61,"-")</f>
        <v>0</v>
      </c>
      <c r="JAB44" s="686">
        <f>SUMIF(JAE49:JAE61,"-",JAF49:JAF61)</f>
        <v>0</v>
      </c>
      <c r="JAC44" s="685">
        <f>COUNTIF(JAG49:JAG61,"-")</f>
        <v>0</v>
      </c>
      <c r="JAD44" s="686">
        <f>SUMIF(JAG49:JAG61,"-",JAH49:JAH61)</f>
        <v>0</v>
      </c>
      <c r="JAE44" s="685">
        <f>COUNTIF(JAI49:JAI61,"-")</f>
        <v>0</v>
      </c>
      <c r="JAF44" s="686">
        <f>SUMIF(JAI49:JAI61,"-",JAJ49:JAJ61)</f>
        <v>0</v>
      </c>
      <c r="JAG44" s="685">
        <f>COUNTIF(JAK49:JAK61,"-")</f>
        <v>0</v>
      </c>
      <c r="JAH44" s="686">
        <f>SUMIF(JAK49:JAK61,"-",JAL49:JAL61)</f>
        <v>0</v>
      </c>
      <c r="JAI44" s="685">
        <f>COUNTIF(JAM49:JAM61,"-")</f>
        <v>0</v>
      </c>
      <c r="JAJ44" s="686">
        <f>SUMIF(JAM49:JAM61,"-",JAN49:JAN61)</f>
        <v>0</v>
      </c>
      <c r="JAK44" s="685">
        <f>COUNTIF(JAO49:JAO61,"-")</f>
        <v>0</v>
      </c>
      <c r="JAL44" s="686">
        <f>SUMIF(JAO49:JAO61,"-",JAP49:JAP61)</f>
        <v>0</v>
      </c>
      <c r="JAM44" s="685">
        <f>COUNTIF(JAQ49:JAQ61,"-")</f>
        <v>0</v>
      </c>
      <c r="JAN44" s="686">
        <f>SUMIF(JAQ49:JAQ61,"-",JAR49:JAR61)</f>
        <v>0</v>
      </c>
      <c r="JAO44" s="685">
        <f>COUNTIF(JAS49:JAS61,"-")</f>
        <v>0</v>
      </c>
      <c r="JAP44" s="686">
        <f>SUMIF(JAS49:JAS61,"-",JAT49:JAT61)</f>
        <v>0</v>
      </c>
      <c r="JAQ44" s="685">
        <f>COUNTIF(JAU49:JAU61,"-")</f>
        <v>0</v>
      </c>
      <c r="JAR44" s="686">
        <f>SUMIF(JAU49:JAU61,"-",JAV49:JAV61)</f>
        <v>0</v>
      </c>
      <c r="JAS44" s="685">
        <f>COUNTIF(JAW49:JAW61,"-")</f>
        <v>0</v>
      </c>
      <c r="JAT44" s="686">
        <f>SUMIF(JAW49:JAW61,"-",JAX49:JAX61)</f>
        <v>0</v>
      </c>
      <c r="JAU44" s="685">
        <f>COUNTIF(JAY49:JAY61,"-")</f>
        <v>0</v>
      </c>
      <c r="JAV44" s="686">
        <f>SUMIF(JAY49:JAY61,"-",JAZ49:JAZ61)</f>
        <v>0</v>
      </c>
      <c r="JAW44" s="685">
        <f>COUNTIF(JBA49:JBA61,"-")</f>
        <v>0</v>
      </c>
      <c r="JAX44" s="686">
        <f>SUMIF(JBA49:JBA61,"-",JBB49:JBB61)</f>
        <v>0</v>
      </c>
      <c r="JAY44" s="685">
        <f>COUNTIF(JBC49:JBC61,"-")</f>
        <v>0</v>
      </c>
      <c r="JAZ44" s="686">
        <f>SUMIF(JBC49:JBC61,"-",JBD49:JBD61)</f>
        <v>0</v>
      </c>
      <c r="JBA44" s="685">
        <f>COUNTIF(JBE49:JBE61,"-")</f>
        <v>0</v>
      </c>
      <c r="JBB44" s="686">
        <f>SUMIF(JBE49:JBE61,"-",JBF49:JBF61)</f>
        <v>0</v>
      </c>
      <c r="JBC44" s="685">
        <f>COUNTIF(JBG49:JBG61,"-")</f>
        <v>0</v>
      </c>
      <c r="JBD44" s="686">
        <f>SUMIF(JBG49:JBG61,"-",JBH49:JBH61)</f>
        <v>0</v>
      </c>
      <c r="JBE44" s="685">
        <f>COUNTIF(JBI49:JBI61,"-")</f>
        <v>0</v>
      </c>
      <c r="JBF44" s="686">
        <f>SUMIF(JBI49:JBI61,"-",JBJ49:JBJ61)</f>
        <v>0</v>
      </c>
      <c r="JBG44" s="685">
        <f>COUNTIF(JBK49:JBK61,"-")</f>
        <v>0</v>
      </c>
      <c r="JBH44" s="686">
        <f>SUMIF(JBK49:JBK61,"-",JBL49:JBL61)</f>
        <v>0</v>
      </c>
      <c r="JBI44" s="685">
        <f>COUNTIF(JBM49:JBM61,"-")</f>
        <v>0</v>
      </c>
      <c r="JBJ44" s="686">
        <f>SUMIF(JBM49:JBM61,"-",JBN49:JBN61)</f>
        <v>0</v>
      </c>
      <c r="JBK44" s="685">
        <f>COUNTIF(JBO49:JBO61,"-")</f>
        <v>0</v>
      </c>
      <c r="JBL44" s="686">
        <f>SUMIF(JBO49:JBO61,"-",JBP49:JBP61)</f>
        <v>0</v>
      </c>
      <c r="JBM44" s="685">
        <f>COUNTIF(JBQ49:JBQ61,"-")</f>
        <v>0</v>
      </c>
      <c r="JBN44" s="686">
        <f>SUMIF(JBQ49:JBQ61,"-",JBR49:JBR61)</f>
        <v>0</v>
      </c>
      <c r="JBO44" s="685">
        <f>COUNTIF(JBS49:JBS61,"-")</f>
        <v>0</v>
      </c>
      <c r="JBP44" s="686">
        <f>SUMIF(JBS49:JBS61,"-",JBT49:JBT61)</f>
        <v>0</v>
      </c>
      <c r="JBQ44" s="685">
        <f>COUNTIF(JBU49:JBU61,"-")</f>
        <v>0</v>
      </c>
      <c r="JBR44" s="686">
        <f>SUMIF(JBU49:JBU61,"-",JBV49:JBV61)</f>
        <v>0</v>
      </c>
      <c r="JBS44" s="685">
        <f>COUNTIF(JBW49:JBW61,"-")</f>
        <v>0</v>
      </c>
      <c r="JBT44" s="686">
        <f>SUMIF(JBW49:JBW61,"-",JBX49:JBX61)</f>
        <v>0</v>
      </c>
      <c r="JBU44" s="685">
        <f>COUNTIF(JBY49:JBY61,"-")</f>
        <v>0</v>
      </c>
      <c r="JBV44" s="686">
        <f>SUMIF(JBY49:JBY61,"-",JBZ49:JBZ61)</f>
        <v>0</v>
      </c>
      <c r="JBW44" s="685">
        <f>COUNTIF(JCA49:JCA61,"-")</f>
        <v>0</v>
      </c>
      <c r="JBX44" s="686">
        <f>SUMIF(JCA49:JCA61,"-",JCB49:JCB61)</f>
        <v>0</v>
      </c>
      <c r="JBY44" s="685">
        <f>COUNTIF(JCC49:JCC61,"-")</f>
        <v>0</v>
      </c>
      <c r="JBZ44" s="686">
        <f>SUMIF(JCC49:JCC61,"-",JCD49:JCD61)</f>
        <v>0</v>
      </c>
      <c r="JCA44" s="685">
        <f>COUNTIF(JCE49:JCE61,"-")</f>
        <v>0</v>
      </c>
      <c r="JCB44" s="686">
        <f>SUMIF(JCE49:JCE61,"-",JCF49:JCF61)</f>
        <v>0</v>
      </c>
      <c r="JCC44" s="685">
        <f>COUNTIF(JCG49:JCG61,"-")</f>
        <v>0</v>
      </c>
      <c r="JCD44" s="686">
        <f>SUMIF(JCG49:JCG61,"-",JCH49:JCH61)</f>
        <v>0</v>
      </c>
      <c r="JCE44" s="685">
        <f>COUNTIF(JCI49:JCI61,"-")</f>
        <v>0</v>
      </c>
      <c r="JCF44" s="686">
        <f>SUMIF(JCI49:JCI61,"-",JCJ49:JCJ61)</f>
        <v>0</v>
      </c>
      <c r="JCG44" s="685">
        <f>COUNTIF(JCK49:JCK61,"-")</f>
        <v>0</v>
      </c>
      <c r="JCH44" s="686">
        <f>SUMIF(JCK49:JCK61,"-",JCL49:JCL61)</f>
        <v>0</v>
      </c>
      <c r="JCI44" s="685">
        <f>COUNTIF(JCM49:JCM61,"-")</f>
        <v>0</v>
      </c>
      <c r="JCJ44" s="686">
        <f>SUMIF(JCM49:JCM61,"-",JCN49:JCN61)</f>
        <v>0</v>
      </c>
      <c r="JCK44" s="685">
        <f>COUNTIF(JCO49:JCO61,"-")</f>
        <v>0</v>
      </c>
      <c r="JCL44" s="686">
        <f>SUMIF(JCO49:JCO61,"-",JCP49:JCP61)</f>
        <v>0</v>
      </c>
      <c r="JCM44" s="685">
        <f>COUNTIF(JCQ49:JCQ61,"-")</f>
        <v>0</v>
      </c>
      <c r="JCN44" s="686">
        <f>SUMIF(JCQ49:JCQ61,"-",JCR49:JCR61)</f>
        <v>0</v>
      </c>
      <c r="JCO44" s="685">
        <f>COUNTIF(JCS49:JCS61,"-")</f>
        <v>0</v>
      </c>
      <c r="JCP44" s="686">
        <f>SUMIF(JCS49:JCS61,"-",JCT49:JCT61)</f>
        <v>0</v>
      </c>
      <c r="JCQ44" s="685">
        <f>COUNTIF(JCU49:JCU61,"-")</f>
        <v>0</v>
      </c>
      <c r="JCR44" s="686">
        <f>SUMIF(JCU49:JCU61,"-",JCV49:JCV61)</f>
        <v>0</v>
      </c>
      <c r="JCS44" s="685">
        <f>COUNTIF(JCW49:JCW61,"-")</f>
        <v>0</v>
      </c>
      <c r="JCT44" s="686">
        <f>SUMIF(JCW49:JCW61,"-",JCX49:JCX61)</f>
        <v>0</v>
      </c>
      <c r="JCU44" s="685">
        <f>COUNTIF(JCY49:JCY61,"-")</f>
        <v>0</v>
      </c>
      <c r="JCV44" s="686">
        <f>SUMIF(JCY49:JCY61,"-",JCZ49:JCZ61)</f>
        <v>0</v>
      </c>
      <c r="JCW44" s="685">
        <f>COUNTIF(JDA49:JDA61,"-")</f>
        <v>0</v>
      </c>
      <c r="JCX44" s="686">
        <f>SUMIF(JDA49:JDA61,"-",JDB49:JDB61)</f>
        <v>0</v>
      </c>
      <c r="JCY44" s="685">
        <f>COUNTIF(JDC49:JDC61,"-")</f>
        <v>0</v>
      </c>
      <c r="JCZ44" s="686">
        <f>SUMIF(JDC49:JDC61,"-",JDD49:JDD61)</f>
        <v>0</v>
      </c>
      <c r="JDA44" s="685">
        <f>COUNTIF(JDE49:JDE61,"-")</f>
        <v>0</v>
      </c>
      <c r="JDB44" s="686">
        <f>SUMIF(JDE49:JDE61,"-",JDF49:JDF61)</f>
        <v>0</v>
      </c>
      <c r="JDC44" s="685">
        <f>COUNTIF(JDG49:JDG61,"-")</f>
        <v>0</v>
      </c>
      <c r="JDD44" s="686">
        <f>SUMIF(JDG49:JDG61,"-",JDH49:JDH61)</f>
        <v>0</v>
      </c>
      <c r="JDE44" s="685">
        <f>COUNTIF(JDI49:JDI61,"-")</f>
        <v>0</v>
      </c>
      <c r="JDF44" s="686">
        <f>SUMIF(JDI49:JDI61,"-",JDJ49:JDJ61)</f>
        <v>0</v>
      </c>
      <c r="JDG44" s="685">
        <f>COUNTIF(JDK49:JDK61,"-")</f>
        <v>0</v>
      </c>
      <c r="JDH44" s="686">
        <f>SUMIF(JDK49:JDK61,"-",JDL49:JDL61)</f>
        <v>0</v>
      </c>
      <c r="JDI44" s="685">
        <f>COUNTIF(JDM49:JDM61,"-")</f>
        <v>0</v>
      </c>
      <c r="JDJ44" s="686">
        <f>SUMIF(JDM49:JDM61,"-",JDN49:JDN61)</f>
        <v>0</v>
      </c>
      <c r="JDK44" s="685">
        <f>COUNTIF(JDO49:JDO61,"-")</f>
        <v>0</v>
      </c>
      <c r="JDL44" s="686">
        <f>SUMIF(JDO49:JDO61,"-",JDP49:JDP61)</f>
        <v>0</v>
      </c>
      <c r="JDM44" s="685">
        <f>COUNTIF(JDQ49:JDQ61,"-")</f>
        <v>0</v>
      </c>
      <c r="JDN44" s="686">
        <f>SUMIF(JDQ49:JDQ61,"-",JDR49:JDR61)</f>
        <v>0</v>
      </c>
      <c r="JDO44" s="685">
        <f>COUNTIF(JDS49:JDS61,"-")</f>
        <v>0</v>
      </c>
      <c r="JDP44" s="686">
        <f>SUMIF(JDS49:JDS61,"-",JDT49:JDT61)</f>
        <v>0</v>
      </c>
      <c r="JDQ44" s="685">
        <f>COUNTIF(JDU49:JDU61,"-")</f>
        <v>0</v>
      </c>
      <c r="JDR44" s="686">
        <f>SUMIF(JDU49:JDU61,"-",JDV49:JDV61)</f>
        <v>0</v>
      </c>
      <c r="JDS44" s="685">
        <f>COUNTIF(JDW49:JDW61,"-")</f>
        <v>0</v>
      </c>
      <c r="JDT44" s="686">
        <f>SUMIF(JDW49:JDW61,"-",JDX49:JDX61)</f>
        <v>0</v>
      </c>
      <c r="JDU44" s="685">
        <f>COUNTIF(JDY49:JDY61,"-")</f>
        <v>0</v>
      </c>
      <c r="JDV44" s="686">
        <f>SUMIF(JDY49:JDY61,"-",JDZ49:JDZ61)</f>
        <v>0</v>
      </c>
      <c r="JDW44" s="685">
        <f>COUNTIF(JEA49:JEA61,"-")</f>
        <v>0</v>
      </c>
      <c r="JDX44" s="686">
        <f>SUMIF(JEA49:JEA61,"-",JEB49:JEB61)</f>
        <v>0</v>
      </c>
      <c r="JDY44" s="685">
        <f>COUNTIF(JEC49:JEC61,"-")</f>
        <v>0</v>
      </c>
      <c r="JDZ44" s="686">
        <f>SUMIF(JEC49:JEC61,"-",JED49:JED61)</f>
        <v>0</v>
      </c>
      <c r="JEA44" s="685">
        <f>COUNTIF(JEE49:JEE61,"-")</f>
        <v>0</v>
      </c>
      <c r="JEB44" s="686">
        <f>SUMIF(JEE49:JEE61,"-",JEF49:JEF61)</f>
        <v>0</v>
      </c>
      <c r="JEC44" s="685">
        <f>COUNTIF(JEG49:JEG61,"-")</f>
        <v>0</v>
      </c>
      <c r="JED44" s="686">
        <f>SUMIF(JEG49:JEG61,"-",JEH49:JEH61)</f>
        <v>0</v>
      </c>
      <c r="JEE44" s="685">
        <f>COUNTIF(JEI49:JEI61,"-")</f>
        <v>0</v>
      </c>
      <c r="JEF44" s="686">
        <f>SUMIF(JEI49:JEI61,"-",JEJ49:JEJ61)</f>
        <v>0</v>
      </c>
      <c r="JEG44" s="685">
        <f>COUNTIF(JEK49:JEK61,"-")</f>
        <v>0</v>
      </c>
      <c r="JEH44" s="686">
        <f>SUMIF(JEK49:JEK61,"-",JEL49:JEL61)</f>
        <v>0</v>
      </c>
      <c r="JEI44" s="685">
        <f>COUNTIF(JEM49:JEM61,"-")</f>
        <v>0</v>
      </c>
      <c r="JEJ44" s="686">
        <f>SUMIF(JEM49:JEM61,"-",JEN49:JEN61)</f>
        <v>0</v>
      </c>
      <c r="JEK44" s="685">
        <f>COUNTIF(JEO49:JEO61,"-")</f>
        <v>0</v>
      </c>
      <c r="JEL44" s="686">
        <f>SUMIF(JEO49:JEO61,"-",JEP49:JEP61)</f>
        <v>0</v>
      </c>
      <c r="JEM44" s="685">
        <f>COUNTIF(JEQ49:JEQ61,"-")</f>
        <v>0</v>
      </c>
      <c r="JEN44" s="686">
        <f>SUMIF(JEQ49:JEQ61,"-",JER49:JER61)</f>
        <v>0</v>
      </c>
      <c r="JEO44" s="685">
        <f>COUNTIF(JES49:JES61,"-")</f>
        <v>0</v>
      </c>
      <c r="JEP44" s="686">
        <f>SUMIF(JES49:JES61,"-",JET49:JET61)</f>
        <v>0</v>
      </c>
      <c r="JEQ44" s="685">
        <f>COUNTIF(JEU49:JEU61,"-")</f>
        <v>0</v>
      </c>
      <c r="JER44" s="686">
        <f>SUMIF(JEU49:JEU61,"-",JEV49:JEV61)</f>
        <v>0</v>
      </c>
      <c r="JES44" s="685">
        <f>COUNTIF(JEW49:JEW61,"-")</f>
        <v>0</v>
      </c>
      <c r="JET44" s="686">
        <f>SUMIF(JEW49:JEW61,"-",JEX49:JEX61)</f>
        <v>0</v>
      </c>
      <c r="JEU44" s="685">
        <f>COUNTIF(JEY49:JEY61,"-")</f>
        <v>0</v>
      </c>
      <c r="JEV44" s="686">
        <f>SUMIF(JEY49:JEY61,"-",JEZ49:JEZ61)</f>
        <v>0</v>
      </c>
      <c r="JEW44" s="685">
        <f>COUNTIF(JFA49:JFA61,"-")</f>
        <v>0</v>
      </c>
      <c r="JEX44" s="686">
        <f>SUMIF(JFA49:JFA61,"-",JFB49:JFB61)</f>
        <v>0</v>
      </c>
      <c r="JEY44" s="685">
        <f>COUNTIF(JFC49:JFC61,"-")</f>
        <v>0</v>
      </c>
      <c r="JEZ44" s="686">
        <f>SUMIF(JFC49:JFC61,"-",JFD49:JFD61)</f>
        <v>0</v>
      </c>
      <c r="JFA44" s="685">
        <f>COUNTIF(JFE49:JFE61,"-")</f>
        <v>0</v>
      </c>
      <c r="JFB44" s="686">
        <f>SUMIF(JFE49:JFE61,"-",JFF49:JFF61)</f>
        <v>0</v>
      </c>
      <c r="JFC44" s="685">
        <f>COUNTIF(JFG49:JFG61,"-")</f>
        <v>0</v>
      </c>
      <c r="JFD44" s="686">
        <f>SUMIF(JFG49:JFG61,"-",JFH49:JFH61)</f>
        <v>0</v>
      </c>
      <c r="JFE44" s="685">
        <f>COUNTIF(JFI49:JFI61,"-")</f>
        <v>0</v>
      </c>
      <c r="JFF44" s="686">
        <f>SUMIF(JFI49:JFI61,"-",JFJ49:JFJ61)</f>
        <v>0</v>
      </c>
      <c r="JFG44" s="685">
        <f>COUNTIF(JFK49:JFK61,"-")</f>
        <v>0</v>
      </c>
      <c r="JFH44" s="686">
        <f>SUMIF(JFK49:JFK61,"-",JFL49:JFL61)</f>
        <v>0</v>
      </c>
      <c r="JFI44" s="685">
        <f>COUNTIF(JFM49:JFM61,"-")</f>
        <v>0</v>
      </c>
      <c r="JFJ44" s="686">
        <f>SUMIF(JFM49:JFM61,"-",JFN49:JFN61)</f>
        <v>0</v>
      </c>
      <c r="JFK44" s="685">
        <f>COUNTIF(JFO49:JFO61,"-")</f>
        <v>0</v>
      </c>
      <c r="JFL44" s="686">
        <f>SUMIF(JFO49:JFO61,"-",JFP49:JFP61)</f>
        <v>0</v>
      </c>
      <c r="JFM44" s="685">
        <f>COUNTIF(JFQ49:JFQ61,"-")</f>
        <v>0</v>
      </c>
      <c r="JFN44" s="686">
        <f>SUMIF(JFQ49:JFQ61,"-",JFR49:JFR61)</f>
        <v>0</v>
      </c>
      <c r="JFO44" s="685">
        <f>COUNTIF(JFS49:JFS61,"-")</f>
        <v>0</v>
      </c>
      <c r="JFP44" s="686">
        <f>SUMIF(JFS49:JFS61,"-",JFT49:JFT61)</f>
        <v>0</v>
      </c>
      <c r="JFQ44" s="685">
        <f>COUNTIF(JFU49:JFU61,"-")</f>
        <v>0</v>
      </c>
      <c r="JFR44" s="686">
        <f>SUMIF(JFU49:JFU61,"-",JFV49:JFV61)</f>
        <v>0</v>
      </c>
      <c r="JFS44" s="685">
        <f>COUNTIF(JFW49:JFW61,"-")</f>
        <v>0</v>
      </c>
      <c r="JFT44" s="686">
        <f>SUMIF(JFW49:JFW61,"-",JFX49:JFX61)</f>
        <v>0</v>
      </c>
      <c r="JFU44" s="685">
        <f>COUNTIF(JFY49:JFY61,"-")</f>
        <v>0</v>
      </c>
      <c r="JFV44" s="686">
        <f>SUMIF(JFY49:JFY61,"-",JFZ49:JFZ61)</f>
        <v>0</v>
      </c>
      <c r="JFW44" s="685">
        <f>COUNTIF(JGA49:JGA61,"-")</f>
        <v>0</v>
      </c>
      <c r="JFX44" s="686">
        <f>SUMIF(JGA49:JGA61,"-",JGB49:JGB61)</f>
        <v>0</v>
      </c>
      <c r="JFY44" s="685">
        <f>COUNTIF(JGC49:JGC61,"-")</f>
        <v>0</v>
      </c>
      <c r="JFZ44" s="686">
        <f>SUMIF(JGC49:JGC61,"-",JGD49:JGD61)</f>
        <v>0</v>
      </c>
      <c r="JGA44" s="685">
        <f>COUNTIF(JGE49:JGE61,"-")</f>
        <v>0</v>
      </c>
      <c r="JGB44" s="686">
        <f>SUMIF(JGE49:JGE61,"-",JGF49:JGF61)</f>
        <v>0</v>
      </c>
      <c r="JGC44" s="685">
        <f>COUNTIF(JGG49:JGG61,"-")</f>
        <v>0</v>
      </c>
      <c r="JGD44" s="686">
        <f>SUMIF(JGG49:JGG61,"-",JGH49:JGH61)</f>
        <v>0</v>
      </c>
      <c r="JGE44" s="685">
        <f>COUNTIF(JGI49:JGI61,"-")</f>
        <v>0</v>
      </c>
      <c r="JGF44" s="686">
        <f>SUMIF(JGI49:JGI61,"-",JGJ49:JGJ61)</f>
        <v>0</v>
      </c>
      <c r="JGG44" s="685">
        <f>COUNTIF(JGK49:JGK61,"-")</f>
        <v>0</v>
      </c>
      <c r="JGH44" s="686">
        <f>SUMIF(JGK49:JGK61,"-",JGL49:JGL61)</f>
        <v>0</v>
      </c>
      <c r="JGI44" s="685">
        <f>COUNTIF(JGM49:JGM61,"-")</f>
        <v>0</v>
      </c>
      <c r="JGJ44" s="686">
        <f>SUMIF(JGM49:JGM61,"-",JGN49:JGN61)</f>
        <v>0</v>
      </c>
      <c r="JGK44" s="685">
        <f>COUNTIF(JGO49:JGO61,"-")</f>
        <v>0</v>
      </c>
      <c r="JGL44" s="686">
        <f>SUMIF(JGO49:JGO61,"-",JGP49:JGP61)</f>
        <v>0</v>
      </c>
      <c r="JGM44" s="685">
        <f>COUNTIF(JGQ49:JGQ61,"-")</f>
        <v>0</v>
      </c>
      <c r="JGN44" s="686">
        <f>SUMIF(JGQ49:JGQ61,"-",JGR49:JGR61)</f>
        <v>0</v>
      </c>
      <c r="JGO44" s="685">
        <f>COUNTIF(JGS49:JGS61,"-")</f>
        <v>0</v>
      </c>
      <c r="JGP44" s="686">
        <f>SUMIF(JGS49:JGS61,"-",JGT49:JGT61)</f>
        <v>0</v>
      </c>
      <c r="JGQ44" s="685">
        <f>COUNTIF(JGU49:JGU61,"-")</f>
        <v>0</v>
      </c>
      <c r="JGR44" s="686">
        <f>SUMIF(JGU49:JGU61,"-",JGV49:JGV61)</f>
        <v>0</v>
      </c>
      <c r="JGS44" s="685">
        <f>COUNTIF(JGW49:JGW61,"-")</f>
        <v>0</v>
      </c>
      <c r="JGT44" s="686">
        <f>SUMIF(JGW49:JGW61,"-",JGX49:JGX61)</f>
        <v>0</v>
      </c>
      <c r="JGU44" s="685">
        <f>COUNTIF(JGY49:JGY61,"-")</f>
        <v>0</v>
      </c>
      <c r="JGV44" s="686">
        <f>SUMIF(JGY49:JGY61,"-",JGZ49:JGZ61)</f>
        <v>0</v>
      </c>
      <c r="JGW44" s="685">
        <f>COUNTIF(JHA49:JHA61,"-")</f>
        <v>0</v>
      </c>
      <c r="JGX44" s="686">
        <f>SUMIF(JHA49:JHA61,"-",JHB49:JHB61)</f>
        <v>0</v>
      </c>
      <c r="JGY44" s="685">
        <f>COUNTIF(JHC49:JHC61,"-")</f>
        <v>0</v>
      </c>
      <c r="JGZ44" s="686">
        <f>SUMIF(JHC49:JHC61,"-",JHD49:JHD61)</f>
        <v>0</v>
      </c>
      <c r="JHA44" s="685">
        <f>COUNTIF(JHE49:JHE61,"-")</f>
        <v>0</v>
      </c>
      <c r="JHB44" s="686">
        <f>SUMIF(JHE49:JHE61,"-",JHF49:JHF61)</f>
        <v>0</v>
      </c>
      <c r="JHC44" s="685">
        <f>COUNTIF(JHG49:JHG61,"-")</f>
        <v>0</v>
      </c>
      <c r="JHD44" s="686">
        <f>SUMIF(JHG49:JHG61,"-",JHH49:JHH61)</f>
        <v>0</v>
      </c>
      <c r="JHE44" s="685">
        <f>COUNTIF(JHI49:JHI61,"-")</f>
        <v>0</v>
      </c>
      <c r="JHF44" s="686">
        <f>SUMIF(JHI49:JHI61,"-",JHJ49:JHJ61)</f>
        <v>0</v>
      </c>
      <c r="JHG44" s="685">
        <f>COUNTIF(JHK49:JHK61,"-")</f>
        <v>0</v>
      </c>
      <c r="JHH44" s="686">
        <f>SUMIF(JHK49:JHK61,"-",JHL49:JHL61)</f>
        <v>0</v>
      </c>
      <c r="JHI44" s="685">
        <f>COUNTIF(JHM49:JHM61,"-")</f>
        <v>0</v>
      </c>
      <c r="JHJ44" s="686">
        <f>SUMIF(JHM49:JHM61,"-",JHN49:JHN61)</f>
        <v>0</v>
      </c>
      <c r="JHK44" s="685">
        <f>COUNTIF(JHO49:JHO61,"-")</f>
        <v>0</v>
      </c>
      <c r="JHL44" s="686">
        <f>SUMIF(JHO49:JHO61,"-",JHP49:JHP61)</f>
        <v>0</v>
      </c>
      <c r="JHM44" s="685">
        <f>COUNTIF(JHQ49:JHQ61,"-")</f>
        <v>0</v>
      </c>
      <c r="JHN44" s="686">
        <f>SUMIF(JHQ49:JHQ61,"-",JHR49:JHR61)</f>
        <v>0</v>
      </c>
      <c r="JHO44" s="685">
        <f>COUNTIF(JHS49:JHS61,"-")</f>
        <v>0</v>
      </c>
      <c r="JHP44" s="686">
        <f>SUMIF(JHS49:JHS61,"-",JHT49:JHT61)</f>
        <v>0</v>
      </c>
      <c r="JHQ44" s="685">
        <f>COUNTIF(JHU49:JHU61,"-")</f>
        <v>0</v>
      </c>
      <c r="JHR44" s="686">
        <f>SUMIF(JHU49:JHU61,"-",JHV49:JHV61)</f>
        <v>0</v>
      </c>
      <c r="JHS44" s="685">
        <f>COUNTIF(JHW49:JHW61,"-")</f>
        <v>0</v>
      </c>
      <c r="JHT44" s="686">
        <f>SUMIF(JHW49:JHW61,"-",JHX49:JHX61)</f>
        <v>0</v>
      </c>
      <c r="JHU44" s="685">
        <f>COUNTIF(JHY49:JHY61,"-")</f>
        <v>0</v>
      </c>
      <c r="JHV44" s="686">
        <f>SUMIF(JHY49:JHY61,"-",JHZ49:JHZ61)</f>
        <v>0</v>
      </c>
      <c r="JHW44" s="685">
        <f>COUNTIF(JIA49:JIA61,"-")</f>
        <v>0</v>
      </c>
      <c r="JHX44" s="686">
        <f>SUMIF(JIA49:JIA61,"-",JIB49:JIB61)</f>
        <v>0</v>
      </c>
      <c r="JHY44" s="685">
        <f>COUNTIF(JIC49:JIC61,"-")</f>
        <v>0</v>
      </c>
      <c r="JHZ44" s="686">
        <f>SUMIF(JIC49:JIC61,"-",JID49:JID61)</f>
        <v>0</v>
      </c>
      <c r="JIA44" s="685">
        <f>COUNTIF(JIE49:JIE61,"-")</f>
        <v>0</v>
      </c>
      <c r="JIB44" s="686">
        <f>SUMIF(JIE49:JIE61,"-",JIF49:JIF61)</f>
        <v>0</v>
      </c>
      <c r="JIC44" s="685">
        <f>COUNTIF(JIG49:JIG61,"-")</f>
        <v>0</v>
      </c>
      <c r="JID44" s="686">
        <f>SUMIF(JIG49:JIG61,"-",JIH49:JIH61)</f>
        <v>0</v>
      </c>
      <c r="JIE44" s="685">
        <f>COUNTIF(JII49:JII61,"-")</f>
        <v>0</v>
      </c>
      <c r="JIF44" s="686">
        <f>SUMIF(JII49:JII61,"-",JIJ49:JIJ61)</f>
        <v>0</v>
      </c>
      <c r="JIG44" s="685">
        <f>COUNTIF(JIK49:JIK61,"-")</f>
        <v>0</v>
      </c>
      <c r="JIH44" s="686">
        <f>SUMIF(JIK49:JIK61,"-",JIL49:JIL61)</f>
        <v>0</v>
      </c>
      <c r="JII44" s="685">
        <f>COUNTIF(JIM49:JIM61,"-")</f>
        <v>0</v>
      </c>
      <c r="JIJ44" s="686">
        <f>SUMIF(JIM49:JIM61,"-",JIN49:JIN61)</f>
        <v>0</v>
      </c>
      <c r="JIK44" s="685">
        <f>COUNTIF(JIO49:JIO61,"-")</f>
        <v>0</v>
      </c>
      <c r="JIL44" s="686">
        <f>SUMIF(JIO49:JIO61,"-",JIP49:JIP61)</f>
        <v>0</v>
      </c>
      <c r="JIM44" s="685">
        <f>COUNTIF(JIQ49:JIQ61,"-")</f>
        <v>0</v>
      </c>
      <c r="JIN44" s="686">
        <f>SUMIF(JIQ49:JIQ61,"-",JIR49:JIR61)</f>
        <v>0</v>
      </c>
      <c r="JIO44" s="685">
        <f>COUNTIF(JIS49:JIS61,"-")</f>
        <v>0</v>
      </c>
      <c r="JIP44" s="686">
        <f>SUMIF(JIS49:JIS61,"-",JIT49:JIT61)</f>
        <v>0</v>
      </c>
      <c r="JIQ44" s="685">
        <f>COUNTIF(JIU49:JIU61,"-")</f>
        <v>0</v>
      </c>
      <c r="JIR44" s="686">
        <f>SUMIF(JIU49:JIU61,"-",JIV49:JIV61)</f>
        <v>0</v>
      </c>
      <c r="JIS44" s="685">
        <f>COUNTIF(JIW49:JIW61,"-")</f>
        <v>0</v>
      </c>
      <c r="JIT44" s="686">
        <f>SUMIF(JIW49:JIW61,"-",JIX49:JIX61)</f>
        <v>0</v>
      </c>
      <c r="JIU44" s="685">
        <f>COUNTIF(JIY49:JIY61,"-")</f>
        <v>0</v>
      </c>
      <c r="JIV44" s="686">
        <f>SUMIF(JIY49:JIY61,"-",JIZ49:JIZ61)</f>
        <v>0</v>
      </c>
      <c r="JIW44" s="685">
        <f>COUNTIF(JJA49:JJA61,"-")</f>
        <v>0</v>
      </c>
      <c r="JIX44" s="686">
        <f>SUMIF(JJA49:JJA61,"-",JJB49:JJB61)</f>
        <v>0</v>
      </c>
      <c r="JIY44" s="685">
        <f>COUNTIF(JJC49:JJC61,"-")</f>
        <v>0</v>
      </c>
      <c r="JIZ44" s="686">
        <f>SUMIF(JJC49:JJC61,"-",JJD49:JJD61)</f>
        <v>0</v>
      </c>
      <c r="JJA44" s="685">
        <f>COUNTIF(JJE49:JJE61,"-")</f>
        <v>0</v>
      </c>
      <c r="JJB44" s="686">
        <f>SUMIF(JJE49:JJE61,"-",JJF49:JJF61)</f>
        <v>0</v>
      </c>
      <c r="JJC44" s="685">
        <f>COUNTIF(JJG49:JJG61,"-")</f>
        <v>0</v>
      </c>
      <c r="JJD44" s="686">
        <f>SUMIF(JJG49:JJG61,"-",JJH49:JJH61)</f>
        <v>0</v>
      </c>
      <c r="JJE44" s="685">
        <f>COUNTIF(JJI49:JJI61,"-")</f>
        <v>0</v>
      </c>
      <c r="JJF44" s="686">
        <f>SUMIF(JJI49:JJI61,"-",JJJ49:JJJ61)</f>
        <v>0</v>
      </c>
      <c r="JJG44" s="685">
        <f>COUNTIF(JJK49:JJK61,"-")</f>
        <v>0</v>
      </c>
      <c r="JJH44" s="686">
        <f>SUMIF(JJK49:JJK61,"-",JJL49:JJL61)</f>
        <v>0</v>
      </c>
      <c r="JJI44" s="685">
        <f>COUNTIF(JJM49:JJM61,"-")</f>
        <v>0</v>
      </c>
      <c r="JJJ44" s="686">
        <f>SUMIF(JJM49:JJM61,"-",JJN49:JJN61)</f>
        <v>0</v>
      </c>
      <c r="JJK44" s="685">
        <f>COUNTIF(JJO49:JJO61,"-")</f>
        <v>0</v>
      </c>
      <c r="JJL44" s="686">
        <f>SUMIF(JJO49:JJO61,"-",JJP49:JJP61)</f>
        <v>0</v>
      </c>
      <c r="JJM44" s="685">
        <f>COUNTIF(JJQ49:JJQ61,"-")</f>
        <v>0</v>
      </c>
      <c r="JJN44" s="686">
        <f>SUMIF(JJQ49:JJQ61,"-",JJR49:JJR61)</f>
        <v>0</v>
      </c>
      <c r="JJO44" s="685">
        <f>COUNTIF(JJS49:JJS61,"-")</f>
        <v>0</v>
      </c>
      <c r="JJP44" s="686">
        <f>SUMIF(JJS49:JJS61,"-",JJT49:JJT61)</f>
        <v>0</v>
      </c>
      <c r="JJQ44" s="685">
        <f>COUNTIF(JJU49:JJU61,"-")</f>
        <v>0</v>
      </c>
      <c r="JJR44" s="686">
        <f>SUMIF(JJU49:JJU61,"-",JJV49:JJV61)</f>
        <v>0</v>
      </c>
      <c r="JJS44" s="685">
        <f>COUNTIF(JJW49:JJW61,"-")</f>
        <v>0</v>
      </c>
      <c r="JJT44" s="686">
        <f>SUMIF(JJW49:JJW61,"-",JJX49:JJX61)</f>
        <v>0</v>
      </c>
      <c r="JJU44" s="685">
        <f>COUNTIF(JJY49:JJY61,"-")</f>
        <v>0</v>
      </c>
      <c r="JJV44" s="686">
        <f>SUMIF(JJY49:JJY61,"-",JJZ49:JJZ61)</f>
        <v>0</v>
      </c>
      <c r="JJW44" s="685">
        <f>COUNTIF(JKA49:JKA61,"-")</f>
        <v>0</v>
      </c>
      <c r="JJX44" s="686">
        <f>SUMIF(JKA49:JKA61,"-",JKB49:JKB61)</f>
        <v>0</v>
      </c>
      <c r="JJY44" s="685">
        <f>COUNTIF(JKC49:JKC61,"-")</f>
        <v>0</v>
      </c>
      <c r="JJZ44" s="686">
        <f>SUMIF(JKC49:JKC61,"-",JKD49:JKD61)</f>
        <v>0</v>
      </c>
      <c r="JKA44" s="685">
        <f>COUNTIF(JKE49:JKE61,"-")</f>
        <v>0</v>
      </c>
      <c r="JKB44" s="686">
        <f>SUMIF(JKE49:JKE61,"-",JKF49:JKF61)</f>
        <v>0</v>
      </c>
      <c r="JKC44" s="685">
        <f>COUNTIF(JKG49:JKG61,"-")</f>
        <v>0</v>
      </c>
      <c r="JKD44" s="686">
        <f>SUMIF(JKG49:JKG61,"-",JKH49:JKH61)</f>
        <v>0</v>
      </c>
      <c r="JKE44" s="685">
        <f>COUNTIF(JKI49:JKI61,"-")</f>
        <v>0</v>
      </c>
      <c r="JKF44" s="686">
        <f>SUMIF(JKI49:JKI61,"-",JKJ49:JKJ61)</f>
        <v>0</v>
      </c>
      <c r="JKG44" s="685">
        <f>COUNTIF(JKK49:JKK61,"-")</f>
        <v>0</v>
      </c>
      <c r="JKH44" s="686">
        <f>SUMIF(JKK49:JKK61,"-",JKL49:JKL61)</f>
        <v>0</v>
      </c>
      <c r="JKI44" s="685">
        <f>COUNTIF(JKM49:JKM61,"-")</f>
        <v>0</v>
      </c>
      <c r="JKJ44" s="686">
        <f>SUMIF(JKM49:JKM61,"-",JKN49:JKN61)</f>
        <v>0</v>
      </c>
      <c r="JKK44" s="685">
        <f>COUNTIF(JKO49:JKO61,"-")</f>
        <v>0</v>
      </c>
      <c r="JKL44" s="686">
        <f>SUMIF(JKO49:JKO61,"-",JKP49:JKP61)</f>
        <v>0</v>
      </c>
      <c r="JKM44" s="685">
        <f>COUNTIF(JKQ49:JKQ61,"-")</f>
        <v>0</v>
      </c>
      <c r="JKN44" s="686">
        <f>SUMIF(JKQ49:JKQ61,"-",JKR49:JKR61)</f>
        <v>0</v>
      </c>
      <c r="JKO44" s="685">
        <f>COUNTIF(JKS49:JKS61,"-")</f>
        <v>0</v>
      </c>
      <c r="JKP44" s="686">
        <f>SUMIF(JKS49:JKS61,"-",JKT49:JKT61)</f>
        <v>0</v>
      </c>
      <c r="JKQ44" s="685">
        <f>COUNTIF(JKU49:JKU61,"-")</f>
        <v>0</v>
      </c>
      <c r="JKR44" s="686">
        <f>SUMIF(JKU49:JKU61,"-",JKV49:JKV61)</f>
        <v>0</v>
      </c>
      <c r="JKS44" s="685">
        <f>COUNTIF(JKW49:JKW61,"-")</f>
        <v>0</v>
      </c>
      <c r="JKT44" s="686">
        <f>SUMIF(JKW49:JKW61,"-",JKX49:JKX61)</f>
        <v>0</v>
      </c>
      <c r="JKU44" s="685">
        <f>COUNTIF(JKY49:JKY61,"-")</f>
        <v>0</v>
      </c>
      <c r="JKV44" s="686">
        <f>SUMIF(JKY49:JKY61,"-",JKZ49:JKZ61)</f>
        <v>0</v>
      </c>
      <c r="JKW44" s="685">
        <f>COUNTIF(JLA49:JLA61,"-")</f>
        <v>0</v>
      </c>
      <c r="JKX44" s="686">
        <f>SUMIF(JLA49:JLA61,"-",JLB49:JLB61)</f>
        <v>0</v>
      </c>
      <c r="JKY44" s="685">
        <f>COUNTIF(JLC49:JLC61,"-")</f>
        <v>0</v>
      </c>
      <c r="JKZ44" s="686">
        <f>SUMIF(JLC49:JLC61,"-",JLD49:JLD61)</f>
        <v>0</v>
      </c>
      <c r="JLA44" s="685">
        <f>COUNTIF(JLE49:JLE61,"-")</f>
        <v>0</v>
      </c>
      <c r="JLB44" s="686">
        <f>SUMIF(JLE49:JLE61,"-",JLF49:JLF61)</f>
        <v>0</v>
      </c>
      <c r="JLC44" s="685">
        <f>COUNTIF(JLG49:JLG61,"-")</f>
        <v>0</v>
      </c>
      <c r="JLD44" s="686">
        <f>SUMIF(JLG49:JLG61,"-",JLH49:JLH61)</f>
        <v>0</v>
      </c>
      <c r="JLE44" s="685">
        <f>COUNTIF(JLI49:JLI61,"-")</f>
        <v>0</v>
      </c>
      <c r="JLF44" s="686">
        <f>SUMIF(JLI49:JLI61,"-",JLJ49:JLJ61)</f>
        <v>0</v>
      </c>
      <c r="JLG44" s="685">
        <f>COUNTIF(JLK49:JLK61,"-")</f>
        <v>0</v>
      </c>
      <c r="JLH44" s="686">
        <f>SUMIF(JLK49:JLK61,"-",JLL49:JLL61)</f>
        <v>0</v>
      </c>
      <c r="JLI44" s="685">
        <f>COUNTIF(JLM49:JLM61,"-")</f>
        <v>0</v>
      </c>
      <c r="JLJ44" s="686">
        <f>SUMIF(JLM49:JLM61,"-",JLN49:JLN61)</f>
        <v>0</v>
      </c>
      <c r="JLK44" s="685">
        <f>COUNTIF(JLO49:JLO61,"-")</f>
        <v>0</v>
      </c>
      <c r="JLL44" s="686">
        <f>SUMIF(JLO49:JLO61,"-",JLP49:JLP61)</f>
        <v>0</v>
      </c>
      <c r="JLM44" s="685">
        <f>COUNTIF(JLQ49:JLQ61,"-")</f>
        <v>0</v>
      </c>
      <c r="JLN44" s="686">
        <f>SUMIF(JLQ49:JLQ61,"-",JLR49:JLR61)</f>
        <v>0</v>
      </c>
      <c r="JLO44" s="685">
        <f>COUNTIF(JLS49:JLS61,"-")</f>
        <v>0</v>
      </c>
      <c r="JLP44" s="686">
        <f>SUMIF(JLS49:JLS61,"-",JLT49:JLT61)</f>
        <v>0</v>
      </c>
      <c r="JLQ44" s="685">
        <f>COUNTIF(JLU49:JLU61,"-")</f>
        <v>0</v>
      </c>
      <c r="JLR44" s="686">
        <f>SUMIF(JLU49:JLU61,"-",JLV49:JLV61)</f>
        <v>0</v>
      </c>
      <c r="JLS44" s="685">
        <f>COUNTIF(JLW49:JLW61,"-")</f>
        <v>0</v>
      </c>
      <c r="JLT44" s="686">
        <f>SUMIF(JLW49:JLW61,"-",JLX49:JLX61)</f>
        <v>0</v>
      </c>
      <c r="JLU44" s="685">
        <f>COUNTIF(JLY49:JLY61,"-")</f>
        <v>0</v>
      </c>
      <c r="JLV44" s="686">
        <f>SUMIF(JLY49:JLY61,"-",JLZ49:JLZ61)</f>
        <v>0</v>
      </c>
      <c r="JLW44" s="685">
        <f>COUNTIF(JMA49:JMA61,"-")</f>
        <v>0</v>
      </c>
      <c r="JLX44" s="686">
        <f>SUMIF(JMA49:JMA61,"-",JMB49:JMB61)</f>
        <v>0</v>
      </c>
      <c r="JLY44" s="685">
        <f>COUNTIF(JMC49:JMC61,"-")</f>
        <v>0</v>
      </c>
      <c r="JLZ44" s="686">
        <f>SUMIF(JMC49:JMC61,"-",JMD49:JMD61)</f>
        <v>0</v>
      </c>
      <c r="JMA44" s="685">
        <f>COUNTIF(JME49:JME61,"-")</f>
        <v>0</v>
      </c>
      <c r="JMB44" s="686">
        <f>SUMIF(JME49:JME61,"-",JMF49:JMF61)</f>
        <v>0</v>
      </c>
      <c r="JMC44" s="685">
        <f>COUNTIF(JMG49:JMG61,"-")</f>
        <v>0</v>
      </c>
      <c r="JMD44" s="686">
        <f>SUMIF(JMG49:JMG61,"-",JMH49:JMH61)</f>
        <v>0</v>
      </c>
      <c r="JME44" s="685">
        <f>COUNTIF(JMI49:JMI61,"-")</f>
        <v>0</v>
      </c>
      <c r="JMF44" s="686">
        <f>SUMIF(JMI49:JMI61,"-",JMJ49:JMJ61)</f>
        <v>0</v>
      </c>
      <c r="JMG44" s="685">
        <f>COUNTIF(JMK49:JMK61,"-")</f>
        <v>0</v>
      </c>
      <c r="JMH44" s="686">
        <f>SUMIF(JMK49:JMK61,"-",JML49:JML61)</f>
        <v>0</v>
      </c>
      <c r="JMI44" s="685">
        <f>COUNTIF(JMM49:JMM61,"-")</f>
        <v>0</v>
      </c>
      <c r="JMJ44" s="686">
        <f>SUMIF(JMM49:JMM61,"-",JMN49:JMN61)</f>
        <v>0</v>
      </c>
      <c r="JMK44" s="685">
        <f>COUNTIF(JMO49:JMO61,"-")</f>
        <v>0</v>
      </c>
      <c r="JML44" s="686">
        <f>SUMIF(JMO49:JMO61,"-",JMP49:JMP61)</f>
        <v>0</v>
      </c>
      <c r="JMM44" s="685">
        <f>COUNTIF(JMQ49:JMQ61,"-")</f>
        <v>0</v>
      </c>
      <c r="JMN44" s="686">
        <f>SUMIF(JMQ49:JMQ61,"-",JMR49:JMR61)</f>
        <v>0</v>
      </c>
      <c r="JMO44" s="685">
        <f>COUNTIF(JMS49:JMS61,"-")</f>
        <v>0</v>
      </c>
      <c r="JMP44" s="686">
        <f>SUMIF(JMS49:JMS61,"-",JMT49:JMT61)</f>
        <v>0</v>
      </c>
      <c r="JMQ44" s="685">
        <f>COUNTIF(JMU49:JMU61,"-")</f>
        <v>0</v>
      </c>
      <c r="JMR44" s="686">
        <f>SUMIF(JMU49:JMU61,"-",JMV49:JMV61)</f>
        <v>0</v>
      </c>
      <c r="JMS44" s="685">
        <f>COUNTIF(JMW49:JMW61,"-")</f>
        <v>0</v>
      </c>
      <c r="JMT44" s="686">
        <f>SUMIF(JMW49:JMW61,"-",JMX49:JMX61)</f>
        <v>0</v>
      </c>
      <c r="JMU44" s="685">
        <f>COUNTIF(JMY49:JMY61,"-")</f>
        <v>0</v>
      </c>
      <c r="JMV44" s="686">
        <f>SUMIF(JMY49:JMY61,"-",JMZ49:JMZ61)</f>
        <v>0</v>
      </c>
      <c r="JMW44" s="685">
        <f>COUNTIF(JNA49:JNA61,"-")</f>
        <v>0</v>
      </c>
      <c r="JMX44" s="686">
        <f>SUMIF(JNA49:JNA61,"-",JNB49:JNB61)</f>
        <v>0</v>
      </c>
      <c r="JMY44" s="685">
        <f>COUNTIF(JNC49:JNC61,"-")</f>
        <v>0</v>
      </c>
      <c r="JMZ44" s="686">
        <f>SUMIF(JNC49:JNC61,"-",JND49:JND61)</f>
        <v>0</v>
      </c>
      <c r="JNA44" s="685">
        <f>COUNTIF(JNE49:JNE61,"-")</f>
        <v>0</v>
      </c>
      <c r="JNB44" s="686">
        <f>SUMIF(JNE49:JNE61,"-",JNF49:JNF61)</f>
        <v>0</v>
      </c>
      <c r="JNC44" s="685">
        <f>COUNTIF(JNG49:JNG61,"-")</f>
        <v>0</v>
      </c>
      <c r="JND44" s="686">
        <f>SUMIF(JNG49:JNG61,"-",JNH49:JNH61)</f>
        <v>0</v>
      </c>
      <c r="JNE44" s="685">
        <f>COUNTIF(JNI49:JNI61,"-")</f>
        <v>0</v>
      </c>
      <c r="JNF44" s="686">
        <f>SUMIF(JNI49:JNI61,"-",JNJ49:JNJ61)</f>
        <v>0</v>
      </c>
      <c r="JNG44" s="685">
        <f>COUNTIF(JNK49:JNK61,"-")</f>
        <v>0</v>
      </c>
      <c r="JNH44" s="686">
        <f>SUMIF(JNK49:JNK61,"-",JNL49:JNL61)</f>
        <v>0</v>
      </c>
      <c r="JNI44" s="685">
        <f>COUNTIF(JNM49:JNM61,"-")</f>
        <v>0</v>
      </c>
      <c r="JNJ44" s="686">
        <f>SUMIF(JNM49:JNM61,"-",JNN49:JNN61)</f>
        <v>0</v>
      </c>
      <c r="JNK44" s="685">
        <f>COUNTIF(JNO49:JNO61,"-")</f>
        <v>0</v>
      </c>
      <c r="JNL44" s="686">
        <f>SUMIF(JNO49:JNO61,"-",JNP49:JNP61)</f>
        <v>0</v>
      </c>
      <c r="JNM44" s="685">
        <f>COUNTIF(JNQ49:JNQ61,"-")</f>
        <v>0</v>
      </c>
      <c r="JNN44" s="686">
        <f>SUMIF(JNQ49:JNQ61,"-",JNR49:JNR61)</f>
        <v>0</v>
      </c>
      <c r="JNO44" s="685">
        <f>COUNTIF(JNS49:JNS61,"-")</f>
        <v>0</v>
      </c>
      <c r="JNP44" s="686">
        <f>SUMIF(JNS49:JNS61,"-",JNT49:JNT61)</f>
        <v>0</v>
      </c>
      <c r="JNQ44" s="685">
        <f>COUNTIF(JNU49:JNU61,"-")</f>
        <v>0</v>
      </c>
      <c r="JNR44" s="686">
        <f>SUMIF(JNU49:JNU61,"-",JNV49:JNV61)</f>
        <v>0</v>
      </c>
      <c r="JNS44" s="685">
        <f>COUNTIF(JNW49:JNW61,"-")</f>
        <v>0</v>
      </c>
      <c r="JNT44" s="686">
        <f>SUMIF(JNW49:JNW61,"-",JNX49:JNX61)</f>
        <v>0</v>
      </c>
      <c r="JNU44" s="685">
        <f>COUNTIF(JNY49:JNY61,"-")</f>
        <v>0</v>
      </c>
      <c r="JNV44" s="686">
        <f>SUMIF(JNY49:JNY61,"-",JNZ49:JNZ61)</f>
        <v>0</v>
      </c>
      <c r="JNW44" s="685">
        <f>COUNTIF(JOA49:JOA61,"-")</f>
        <v>0</v>
      </c>
      <c r="JNX44" s="686">
        <f>SUMIF(JOA49:JOA61,"-",JOB49:JOB61)</f>
        <v>0</v>
      </c>
      <c r="JNY44" s="685">
        <f>COUNTIF(JOC49:JOC61,"-")</f>
        <v>0</v>
      </c>
      <c r="JNZ44" s="686">
        <f>SUMIF(JOC49:JOC61,"-",JOD49:JOD61)</f>
        <v>0</v>
      </c>
      <c r="JOA44" s="685">
        <f>COUNTIF(JOE49:JOE61,"-")</f>
        <v>0</v>
      </c>
      <c r="JOB44" s="686">
        <f>SUMIF(JOE49:JOE61,"-",JOF49:JOF61)</f>
        <v>0</v>
      </c>
      <c r="JOC44" s="685">
        <f>COUNTIF(JOG49:JOG61,"-")</f>
        <v>0</v>
      </c>
      <c r="JOD44" s="686">
        <f>SUMIF(JOG49:JOG61,"-",JOH49:JOH61)</f>
        <v>0</v>
      </c>
      <c r="JOE44" s="685">
        <f>COUNTIF(JOI49:JOI61,"-")</f>
        <v>0</v>
      </c>
      <c r="JOF44" s="686">
        <f>SUMIF(JOI49:JOI61,"-",JOJ49:JOJ61)</f>
        <v>0</v>
      </c>
      <c r="JOG44" s="685">
        <f>COUNTIF(JOK49:JOK61,"-")</f>
        <v>0</v>
      </c>
      <c r="JOH44" s="686">
        <f>SUMIF(JOK49:JOK61,"-",JOL49:JOL61)</f>
        <v>0</v>
      </c>
      <c r="JOI44" s="685">
        <f>COUNTIF(JOM49:JOM61,"-")</f>
        <v>0</v>
      </c>
      <c r="JOJ44" s="686">
        <f>SUMIF(JOM49:JOM61,"-",JON49:JON61)</f>
        <v>0</v>
      </c>
      <c r="JOK44" s="685">
        <f>COUNTIF(JOO49:JOO61,"-")</f>
        <v>0</v>
      </c>
      <c r="JOL44" s="686">
        <f>SUMIF(JOO49:JOO61,"-",JOP49:JOP61)</f>
        <v>0</v>
      </c>
      <c r="JOM44" s="685">
        <f>COUNTIF(JOQ49:JOQ61,"-")</f>
        <v>0</v>
      </c>
      <c r="JON44" s="686">
        <f>SUMIF(JOQ49:JOQ61,"-",JOR49:JOR61)</f>
        <v>0</v>
      </c>
      <c r="JOO44" s="685">
        <f>COUNTIF(JOS49:JOS61,"-")</f>
        <v>0</v>
      </c>
      <c r="JOP44" s="686">
        <f>SUMIF(JOS49:JOS61,"-",JOT49:JOT61)</f>
        <v>0</v>
      </c>
      <c r="JOQ44" s="685">
        <f>COUNTIF(JOU49:JOU61,"-")</f>
        <v>0</v>
      </c>
      <c r="JOR44" s="686">
        <f>SUMIF(JOU49:JOU61,"-",JOV49:JOV61)</f>
        <v>0</v>
      </c>
      <c r="JOS44" s="685">
        <f>COUNTIF(JOW49:JOW61,"-")</f>
        <v>0</v>
      </c>
      <c r="JOT44" s="686">
        <f>SUMIF(JOW49:JOW61,"-",JOX49:JOX61)</f>
        <v>0</v>
      </c>
      <c r="JOU44" s="685">
        <f>COUNTIF(JOY49:JOY61,"-")</f>
        <v>0</v>
      </c>
      <c r="JOV44" s="686">
        <f>SUMIF(JOY49:JOY61,"-",JOZ49:JOZ61)</f>
        <v>0</v>
      </c>
      <c r="JOW44" s="685">
        <f>COUNTIF(JPA49:JPA61,"-")</f>
        <v>0</v>
      </c>
      <c r="JOX44" s="686">
        <f>SUMIF(JPA49:JPA61,"-",JPB49:JPB61)</f>
        <v>0</v>
      </c>
      <c r="JOY44" s="685">
        <f>COUNTIF(JPC49:JPC61,"-")</f>
        <v>0</v>
      </c>
      <c r="JOZ44" s="686">
        <f>SUMIF(JPC49:JPC61,"-",JPD49:JPD61)</f>
        <v>0</v>
      </c>
      <c r="JPA44" s="685">
        <f>COUNTIF(JPE49:JPE61,"-")</f>
        <v>0</v>
      </c>
      <c r="JPB44" s="686">
        <f>SUMIF(JPE49:JPE61,"-",JPF49:JPF61)</f>
        <v>0</v>
      </c>
      <c r="JPC44" s="685">
        <f>COUNTIF(JPG49:JPG61,"-")</f>
        <v>0</v>
      </c>
      <c r="JPD44" s="686">
        <f>SUMIF(JPG49:JPG61,"-",JPH49:JPH61)</f>
        <v>0</v>
      </c>
      <c r="JPE44" s="685">
        <f>COUNTIF(JPI49:JPI61,"-")</f>
        <v>0</v>
      </c>
      <c r="JPF44" s="686">
        <f>SUMIF(JPI49:JPI61,"-",JPJ49:JPJ61)</f>
        <v>0</v>
      </c>
      <c r="JPG44" s="685">
        <f>COUNTIF(JPK49:JPK61,"-")</f>
        <v>0</v>
      </c>
      <c r="JPH44" s="686">
        <f>SUMIF(JPK49:JPK61,"-",JPL49:JPL61)</f>
        <v>0</v>
      </c>
      <c r="JPI44" s="685">
        <f>COUNTIF(JPM49:JPM61,"-")</f>
        <v>0</v>
      </c>
      <c r="JPJ44" s="686">
        <f>SUMIF(JPM49:JPM61,"-",JPN49:JPN61)</f>
        <v>0</v>
      </c>
      <c r="JPK44" s="685">
        <f>COUNTIF(JPO49:JPO61,"-")</f>
        <v>0</v>
      </c>
      <c r="JPL44" s="686">
        <f>SUMIF(JPO49:JPO61,"-",JPP49:JPP61)</f>
        <v>0</v>
      </c>
      <c r="JPM44" s="685">
        <f>COUNTIF(JPQ49:JPQ61,"-")</f>
        <v>0</v>
      </c>
      <c r="JPN44" s="686">
        <f>SUMIF(JPQ49:JPQ61,"-",JPR49:JPR61)</f>
        <v>0</v>
      </c>
      <c r="JPO44" s="685">
        <f>COUNTIF(JPS49:JPS61,"-")</f>
        <v>0</v>
      </c>
      <c r="JPP44" s="686">
        <f>SUMIF(JPS49:JPS61,"-",JPT49:JPT61)</f>
        <v>0</v>
      </c>
      <c r="JPQ44" s="685">
        <f>COUNTIF(JPU49:JPU61,"-")</f>
        <v>0</v>
      </c>
      <c r="JPR44" s="686">
        <f>SUMIF(JPU49:JPU61,"-",JPV49:JPV61)</f>
        <v>0</v>
      </c>
      <c r="JPS44" s="685">
        <f>COUNTIF(JPW49:JPW61,"-")</f>
        <v>0</v>
      </c>
      <c r="JPT44" s="686">
        <f>SUMIF(JPW49:JPW61,"-",JPX49:JPX61)</f>
        <v>0</v>
      </c>
      <c r="JPU44" s="685">
        <f>COUNTIF(JPY49:JPY61,"-")</f>
        <v>0</v>
      </c>
      <c r="JPV44" s="686">
        <f>SUMIF(JPY49:JPY61,"-",JPZ49:JPZ61)</f>
        <v>0</v>
      </c>
      <c r="JPW44" s="685">
        <f>COUNTIF(JQA49:JQA61,"-")</f>
        <v>0</v>
      </c>
      <c r="JPX44" s="686">
        <f>SUMIF(JQA49:JQA61,"-",JQB49:JQB61)</f>
        <v>0</v>
      </c>
      <c r="JPY44" s="685">
        <f>COUNTIF(JQC49:JQC61,"-")</f>
        <v>0</v>
      </c>
      <c r="JPZ44" s="686">
        <f>SUMIF(JQC49:JQC61,"-",JQD49:JQD61)</f>
        <v>0</v>
      </c>
      <c r="JQA44" s="685">
        <f>COUNTIF(JQE49:JQE61,"-")</f>
        <v>0</v>
      </c>
      <c r="JQB44" s="686">
        <f>SUMIF(JQE49:JQE61,"-",JQF49:JQF61)</f>
        <v>0</v>
      </c>
      <c r="JQC44" s="685">
        <f>COUNTIF(JQG49:JQG61,"-")</f>
        <v>0</v>
      </c>
      <c r="JQD44" s="686">
        <f>SUMIF(JQG49:JQG61,"-",JQH49:JQH61)</f>
        <v>0</v>
      </c>
      <c r="JQE44" s="685">
        <f>COUNTIF(JQI49:JQI61,"-")</f>
        <v>0</v>
      </c>
      <c r="JQF44" s="686">
        <f>SUMIF(JQI49:JQI61,"-",JQJ49:JQJ61)</f>
        <v>0</v>
      </c>
      <c r="JQG44" s="685">
        <f>COUNTIF(JQK49:JQK61,"-")</f>
        <v>0</v>
      </c>
      <c r="JQH44" s="686">
        <f>SUMIF(JQK49:JQK61,"-",JQL49:JQL61)</f>
        <v>0</v>
      </c>
      <c r="JQI44" s="685">
        <f>COUNTIF(JQM49:JQM61,"-")</f>
        <v>0</v>
      </c>
      <c r="JQJ44" s="686">
        <f>SUMIF(JQM49:JQM61,"-",JQN49:JQN61)</f>
        <v>0</v>
      </c>
      <c r="JQK44" s="685">
        <f>COUNTIF(JQO49:JQO61,"-")</f>
        <v>0</v>
      </c>
      <c r="JQL44" s="686">
        <f>SUMIF(JQO49:JQO61,"-",JQP49:JQP61)</f>
        <v>0</v>
      </c>
      <c r="JQM44" s="685">
        <f>COUNTIF(JQQ49:JQQ61,"-")</f>
        <v>0</v>
      </c>
      <c r="JQN44" s="686">
        <f>SUMIF(JQQ49:JQQ61,"-",JQR49:JQR61)</f>
        <v>0</v>
      </c>
      <c r="JQO44" s="685">
        <f>COUNTIF(JQS49:JQS61,"-")</f>
        <v>0</v>
      </c>
      <c r="JQP44" s="686">
        <f>SUMIF(JQS49:JQS61,"-",JQT49:JQT61)</f>
        <v>0</v>
      </c>
      <c r="JQQ44" s="685">
        <f>COUNTIF(JQU49:JQU61,"-")</f>
        <v>0</v>
      </c>
      <c r="JQR44" s="686">
        <f>SUMIF(JQU49:JQU61,"-",JQV49:JQV61)</f>
        <v>0</v>
      </c>
      <c r="JQS44" s="685">
        <f>COUNTIF(JQW49:JQW61,"-")</f>
        <v>0</v>
      </c>
      <c r="JQT44" s="686">
        <f>SUMIF(JQW49:JQW61,"-",JQX49:JQX61)</f>
        <v>0</v>
      </c>
      <c r="JQU44" s="685">
        <f>COUNTIF(JQY49:JQY61,"-")</f>
        <v>0</v>
      </c>
      <c r="JQV44" s="686">
        <f>SUMIF(JQY49:JQY61,"-",JQZ49:JQZ61)</f>
        <v>0</v>
      </c>
      <c r="JQW44" s="685">
        <f>COUNTIF(JRA49:JRA61,"-")</f>
        <v>0</v>
      </c>
      <c r="JQX44" s="686">
        <f>SUMIF(JRA49:JRA61,"-",JRB49:JRB61)</f>
        <v>0</v>
      </c>
      <c r="JQY44" s="685">
        <f>COUNTIF(JRC49:JRC61,"-")</f>
        <v>0</v>
      </c>
      <c r="JQZ44" s="686">
        <f>SUMIF(JRC49:JRC61,"-",JRD49:JRD61)</f>
        <v>0</v>
      </c>
      <c r="JRA44" s="685">
        <f>COUNTIF(JRE49:JRE61,"-")</f>
        <v>0</v>
      </c>
      <c r="JRB44" s="686">
        <f>SUMIF(JRE49:JRE61,"-",JRF49:JRF61)</f>
        <v>0</v>
      </c>
      <c r="JRC44" s="685">
        <f>COUNTIF(JRG49:JRG61,"-")</f>
        <v>0</v>
      </c>
      <c r="JRD44" s="686">
        <f>SUMIF(JRG49:JRG61,"-",JRH49:JRH61)</f>
        <v>0</v>
      </c>
      <c r="JRE44" s="685">
        <f>COUNTIF(JRI49:JRI61,"-")</f>
        <v>0</v>
      </c>
      <c r="JRF44" s="686">
        <f>SUMIF(JRI49:JRI61,"-",JRJ49:JRJ61)</f>
        <v>0</v>
      </c>
      <c r="JRG44" s="685">
        <f>COUNTIF(JRK49:JRK61,"-")</f>
        <v>0</v>
      </c>
      <c r="JRH44" s="686">
        <f>SUMIF(JRK49:JRK61,"-",JRL49:JRL61)</f>
        <v>0</v>
      </c>
      <c r="JRI44" s="685">
        <f>COUNTIF(JRM49:JRM61,"-")</f>
        <v>0</v>
      </c>
      <c r="JRJ44" s="686">
        <f>SUMIF(JRM49:JRM61,"-",JRN49:JRN61)</f>
        <v>0</v>
      </c>
      <c r="JRK44" s="685">
        <f>COUNTIF(JRO49:JRO61,"-")</f>
        <v>0</v>
      </c>
      <c r="JRL44" s="686">
        <f>SUMIF(JRO49:JRO61,"-",JRP49:JRP61)</f>
        <v>0</v>
      </c>
      <c r="JRM44" s="685">
        <f>COUNTIF(JRQ49:JRQ61,"-")</f>
        <v>0</v>
      </c>
      <c r="JRN44" s="686">
        <f>SUMIF(JRQ49:JRQ61,"-",JRR49:JRR61)</f>
        <v>0</v>
      </c>
      <c r="JRO44" s="685">
        <f>COUNTIF(JRS49:JRS61,"-")</f>
        <v>0</v>
      </c>
      <c r="JRP44" s="686">
        <f>SUMIF(JRS49:JRS61,"-",JRT49:JRT61)</f>
        <v>0</v>
      </c>
      <c r="JRQ44" s="685">
        <f>COUNTIF(JRU49:JRU61,"-")</f>
        <v>0</v>
      </c>
      <c r="JRR44" s="686">
        <f>SUMIF(JRU49:JRU61,"-",JRV49:JRV61)</f>
        <v>0</v>
      </c>
      <c r="JRS44" s="685">
        <f>COUNTIF(JRW49:JRW61,"-")</f>
        <v>0</v>
      </c>
      <c r="JRT44" s="686">
        <f>SUMIF(JRW49:JRW61,"-",JRX49:JRX61)</f>
        <v>0</v>
      </c>
      <c r="JRU44" s="685">
        <f>COUNTIF(JRY49:JRY61,"-")</f>
        <v>0</v>
      </c>
      <c r="JRV44" s="686">
        <f>SUMIF(JRY49:JRY61,"-",JRZ49:JRZ61)</f>
        <v>0</v>
      </c>
      <c r="JRW44" s="685">
        <f>COUNTIF(JSA49:JSA61,"-")</f>
        <v>0</v>
      </c>
      <c r="JRX44" s="686">
        <f>SUMIF(JSA49:JSA61,"-",JSB49:JSB61)</f>
        <v>0</v>
      </c>
      <c r="JRY44" s="685">
        <f>COUNTIF(JSC49:JSC61,"-")</f>
        <v>0</v>
      </c>
      <c r="JRZ44" s="686">
        <f>SUMIF(JSC49:JSC61,"-",JSD49:JSD61)</f>
        <v>0</v>
      </c>
      <c r="JSA44" s="685">
        <f>COUNTIF(JSE49:JSE61,"-")</f>
        <v>0</v>
      </c>
      <c r="JSB44" s="686">
        <f>SUMIF(JSE49:JSE61,"-",JSF49:JSF61)</f>
        <v>0</v>
      </c>
      <c r="JSC44" s="685">
        <f>COUNTIF(JSG49:JSG61,"-")</f>
        <v>0</v>
      </c>
      <c r="JSD44" s="686">
        <f>SUMIF(JSG49:JSG61,"-",JSH49:JSH61)</f>
        <v>0</v>
      </c>
      <c r="JSE44" s="685">
        <f>COUNTIF(JSI49:JSI61,"-")</f>
        <v>0</v>
      </c>
      <c r="JSF44" s="686">
        <f>SUMIF(JSI49:JSI61,"-",JSJ49:JSJ61)</f>
        <v>0</v>
      </c>
      <c r="JSG44" s="685">
        <f>COUNTIF(JSK49:JSK61,"-")</f>
        <v>0</v>
      </c>
      <c r="JSH44" s="686">
        <f>SUMIF(JSK49:JSK61,"-",JSL49:JSL61)</f>
        <v>0</v>
      </c>
      <c r="JSI44" s="685">
        <f>COUNTIF(JSM49:JSM61,"-")</f>
        <v>0</v>
      </c>
      <c r="JSJ44" s="686">
        <f>SUMIF(JSM49:JSM61,"-",JSN49:JSN61)</f>
        <v>0</v>
      </c>
      <c r="JSK44" s="685">
        <f>COUNTIF(JSO49:JSO61,"-")</f>
        <v>0</v>
      </c>
      <c r="JSL44" s="686">
        <f>SUMIF(JSO49:JSO61,"-",JSP49:JSP61)</f>
        <v>0</v>
      </c>
      <c r="JSM44" s="685">
        <f>COUNTIF(JSQ49:JSQ61,"-")</f>
        <v>0</v>
      </c>
      <c r="JSN44" s="686">
        <f>SUMIF(JSQ49:JSQ61,"-",JSR49:JSR61)</f>
        <v>0</v>
      </c>
      <c r="JSO44" s="685">
        <f>COUNTIF(JSS49:JSS61,"-")</f>
        <v>0</v>
      </c>
      <c r="JSP44" s="686">
        <f>SUMIF(JSS49:JSS61,"-",JST49:JST61)</f>
        <v>0</v>
      </c>
      <c r="JSQ44" s="685">
        <f>COUNTIF(JSU49:JSU61,"-")</f>
        <v>0</v>
      </c>
      <c r="JSR44" s="686">
        <f>SUMIF(JSU49:JSU61,"-",JSV49:JSV61)</f>
        <v>0</v>
      </c>
      <c r="JSS44" s="685">
        <f>COUNTIF(JSW49:JSW61,"-")</f>
        <v>0</v>
      </c>
      <c r="JST44" s="686">
        <f>SUMIF(JSW49:JSW61,"-",JSX49:JSX61)</f>
        <v>0</v>
      </c>
      <c r="JSU44" s="685">
        <f>COUNTIF(JSY49:JSY61,"-")</f>
        <v>0</v>
      </c>
      <c r="JSV44" s="686">
        <f>SUMIF(JSY49:JSY61,"-",JSZ49:JSZ61)</f>
        <v>0</v>
      </c>
      <c r="JSW44" s="685">
        <f>COUNTIF(JTA49:JTA61,"-")</f>
        <v>0</v>
      </c>
      <c r="JSX44" s="686">
        <f>SUMIF(JTA49:JTA61,"-",JTB49:JTB61)</f>
        <v>0</v>
      </c>
      <c r="JSY44" s="685">
        <f>COUNTIF(JTC49:JTC61,"-")</f>
        <v>0</v>
      </c>
      <c r="JSZ44" s="686">
        <f>SUMIF(JTC49:JTC61,"-",JTD49:JTD61)</f>
        <v>0</v>
      </c>
      <c r="JTA44" s="685">
        <f>COUNTIF(JTE49:JTE61,"-")</f>
        <v>0</v>
      </c>
      <c r="JTB44" s="686">
        <f>SUMIF(JTE49:JTE61,"-",JTF49:JTF61)</f>
        <v>0</v>
      </c>
      <c r="JTC44" s="685">
        <f>COUNTIF(JTG49:JTG61,"-")</f>
        <v>0</v>
      </c>
      <c r="JTD44" s="686">
        <f>SUMIF(JTG49:JTG61,"-",JTH49:JTH61)</f>
        <v>0</v>
      </c>
      <c r="JTE44" s="685">
        <f>COUNTIF(JTI49:JTI61,"-")</f>
        <v>0</v>
      </c>
      <c r="JTF44" s="686">
        <f>SUMIF(JTI49:JTI61,"-",JTJ49:JTJ61)</f>
        <v>0</v>
      </c>
      <c r="JTG44" s="685">
        <f>COUNTIF(JTK49:JTK61,"-")</f>
        <v>0</v>
      </c>
      <c r="JTH44" s="686">
        <f>SUMIF(JTK49:JTK61,"-",JTL49:JTL61)</f>
        <v>0</v>
      </c>
      <c r="JTI44" s="685">
        <f>COUNTIF(JTM49:JTM61,"-")</f>
        <v>0</v>
      </c>
      <c r="JTJ44" s="686">
        <f>SUMIF(JTM49:JTM61,"-",JTN49:JTN61)</f>
        <v>0</v>
      </c>
      <c r="JTK44" s="685">
        <f>COUNTIF(JTO49:JTO61,"-")</f>
        <v>0</v>
      </c>
      <c r="JTL44" s="686">
        <f>SUMIF(JTO49:JTO61,"-",JTP49:JTP61)</f>
        <v>0</v>
      </c>
      <c r="JTM44" s="685">
        <f>COUNTIF(JTQ49:JTQ61,"-")</f>
        <v>0</v>
      </c>
      <c r="JTN44" s="686">
        <f>SUMIF(JTQ49:JTQ61,"-",JTR49:JTR61)</f>
        <v>0</v>
      </c>
      <c r="JTO44" s="685">
        <f>COUNTIF(JTS49:JTS61,"-")</f>
        <v>0</v>
      </c>
      <c r="JTP44" s="686">
        <f>SUMIF(JTS49:JTS61,"-",JTT49:JTT61)</f>
        <v>0</v>
      </c>
      <c r="JTQ44" s="685">
        <f>COUNTIF(JTU49:JTU61,"-")</f>
        <v>0</v>
      </c>
      <c r="JTR44" s="686">
        <f>SUMIF(JTU49:JTU61,"-",JTV49:JTV61)</f>
        <v>0</v>
      </c>
      <c r="JTS44" s="685">
        <f>COUNTIF(JTW49:JTW61,"-")</f>
        <v>0</v>
      </c>
      <c r="JTT44" s="686">
        <f>SUMIF(JTW49:JTW61,"-",JTX49:JTX61)</f>
        <v>0</v>
      </c>
      <c r="JTU44" s="685">
        <f>COUNTIF(JTY49:JTY61,"-")</f>
        <v>0</v>
      </c>
      <c r="JTV44" s="686">
        <f>SUMIF(JTY49:JTY61,"-",JTZ49:JTZ61)</f>
        <v>0</v>
      </c>
      <c r="JTW44" s="685">
        <f>COUNTIF(JUA49:JUA61,"-")</f>
        <v>0</v>
      </c>
      <c r="JTX44" s="686">
        <f>SUMIF(JUA49:JUA61,"-",JUB49:JUB61)</f>
        <v>0</v>
      </c>
      <c r="JTY44" s="685">
        <f>COUNTIF(JUC49:JUC61,"-")</f>
        <v>0</v>
      </c>
      <c r="JTZ44" s="686">
        <f>SUMIF(JUC49:JUC61,"-",JUD49:JUD61)</f>
        <v>0</v>
      </c>
      <c r="JUA44" s="685">
        <f>COUNTIF(JUE49:JUE61,"-")</f>
        <v>0</v>
      </c>
      <c r="JUB44" s="686">
        <f>SUMIF(JUE49:JUE61,"-",JUF49:JUF61)</f>
        <v>0</v>
      </c>
      <c r="JUC44" s="685">
        <f>COUNTIF(JUG49:JUG61,"-")</f>
        <v>0</v>
      </c>
      <c r="JUD44" s="686">
        <f>SUMIF(JUG49:JUG61,"-",JUH49:JUH61)</f>
        <v>0</v>
      </c>
      <c r="JUE44" s="685">
        <f>COUNTIF(JUI49:JUI61,"-")</f>
        <v>0</v>
      </c>
      <c r="JUF44" s="686">
        <f>SUMIF(JUI49:JUI61,"-",JUJ49:JUJ61)</f>
        <v>0</v>
      </c>
      <c r="JUG44" s="685">
        <f>COUNTIF(JUK49:JUK61,"-")</f>
        <v>0</v>
      </c>
      <c r="JUH44" s="686">
        <f>SUMIF(JUK49:JUK61,"-",JUL49:JUL61)</f>
        <v>0</v>
      </c>
      <c r="JUI44" s="685">
        <f>COUNTIF(JUM49:JUM61,"-")</f>
        <v>0</v>
      </c>
      <c r="JUJ44" s="686">
        <f>SUMIF(JUM49:JUM61,"-",JUN49:JUN61)</f>
        <v>0</v>
      </c>
      <c r="JUK44" s="685">
        <f>COUNTIF(JUO49:JUO61,"-")</f>
        <v>0</v>
      </c>
      <c r="JUL44" s="686">
        <f>SUMIF(JUO49:JUO61,"-",JUP49:JUP61)</f>
        <v>0</v>
      </c>
      <c r="JUM44" s="685">
        <f>COUNTIF(JUQ49:JUQ61,"-")</f>
        <v>0</v>
      </c>
      <c r="JUN44" s="686">
        <f>SUMIF(JUQ49:JUQ61,"-",JUR49:JUR61)</f>
        <v>0</v>
      </c>
      <c r="JUO44" s="685">
        <f>COUNTIF(JUS49:JUS61,"-")</f>
        <v>0</v>
      </c>
      <c r="JUP44" s="686">
        <f>SUMIF(JUS49:JUS61,"-",JUT49:JUT61)</f>
        <v>0</v>
      </c>
      <c r="JUQ44" s="685">
        <f>COUNTIF(JUU49:JUU61,"-")</f>
        <v>0</v>
      </c>
      <c r="JUR44" s="686">
        <f>SUMIF(JUU49:JUU61,"-",JUV49:JUV61)</f>
        <v>0</v>
      </c>
      <c r="JUS44" s="685">
        <f>COUNTIF(JUW49:JUW61,"-")</f>
        <v>0</v>
      </c>
      <c r="JUT44" s="686">
        <f>SUMIF(JUW49:JUW61,"-",JUX49:JUX61)</f>
        <v>0</v>
      </c>
      <c r="JUU44" s="685">
        <f>COUNTIF(JUY49:JUY61,"-")</f>
        <v>0</v>
      </c>
      <c r="JUV44" s="686">
        <f>SUMIF(JUY49:JUY61,"-",JUZ49:JUZ61)</f>
        <v>0</v>
      </c>
      <c r="JUW44" s="685">
        <f>COUNTIF(JVA49:JVA61,"-")</f>
        <v>0</v>
      </c>
      <c r="JUX44" s="686">
        <f>SUMIF(JVA49:JVA61,"-",JVB49:JVB61)</f>
        <v>0</v>
      </c>
      <c r="JUY44" s="685">
        <f>COUNTIF(JVC49:JVC61,"-")</f>
        <v>0</v>
      </c>
      <c r="JUZ44" s="686">
        <f>SUMIF(JVC49:JVC61,"-",JVD49:JVD61)</f>
        <v>0</v>
      </c>
      <c r="JVA44" s="685">
        <f>COUNTIF(JVE49:JVE61,"-")</f>
        <v>0</v>
      </c>
      <c r="JVB44" s="686">
        <f>SUMIF(JVE49:JVE61,"-",JVF49:JVF61)</f>
        <v>0</v>
      </c>
      <c r="JVC44" s="685">
        <f>COUNTIF(JVG49:JVG61,"-")</f>
        <v>0</v>
      </c>
      <c r="JVD44" s="686">
        <f>SUMIF(JVG49:JVG61,"-",JVH49:JVH61)</f>
        <v>0</v>
      </c>
      <c r="JVE44" s="685">
        <f>COUNTIF(JVI49:JVI61,"-")</f>
        <v>0</v>
      </c>
      <c r="JVF44" s="686">
        <f>SUMIF(JVI49:JVI61,"-",JVJ49:JVJ61)</f>
        <v>0</v>
      </c>
      <c r="JVG44" s="685">
        <f>COUNTIF(JVK49:JVK61,"-")</f>
        <v>0</v>
      </c>
      <c r="JVH44" s="686">
        <f>SUMIF(JVK49:JVK61,"-",JVL49:JVL61)</f>
        <v>0</v>
      </c>
      <c r="JVI44" s="685">
        <f>COUNTIF(JVM49:JVM61,"-")</f>
        <v>0</v>
      </c>
      <c r="JVJ44" s="686">
        <f>SUMIF(JVM49:JVM61,"-",JVN49:JVN61)</f>
        <v>0</v>
      </c>
      <c r="JVK44" s="685">
        <f>COUNTIF(JVO49:JVO61,"-")</f>
        <v>0</v>
      </c>
      <c r="JVL44" s="686">
        <f>SUMIF(JVO49:JVO61,"-",JVP49:JVP61)</f>
        <v>0</v>
      </c>
      <c r="JVM44" s="685">
        <f>COUNTIF(JVQ49:JVQ61,"-")</f>
        <v>0</v>
      </c>
      <c r="JVN44" s="686">
        <f>SUMIF(JVQ49:JVQ61,"-",JVR49:JVR61)</f>
        <v>0</v>
      </c>
      <c r="JVO44" s="685">
        <f>COUNTIF(JVS49:JVS61,"-")</f>
        <v>0</v>
      </c>
      <c r="JVP44" s="686">
        <f>SUMIF(JVS49:JVS61,"-",JVT49:JVT61)</f>
        <v>0</v>
      </c>
      <c r="JVQ44" s="685">
        <f>COUNTIF(JVU49:JVU61,"-")</f>
        <v>0</v>
      </c>
      <c r="JVR44" s="686">
        <f>SUMIF(JVU49:JVU61,"-",JVV49:JVV61)</f>
        <v>0</v>
      </c>
      <c r="JVS44" s="685">
        <f>COUNTIF(JVW49:JVW61,"-")</f>
        <v>0</v>
      </c>
      <c r="JVT44" s="686">
        <f>SUMIF(JVW49:JVW61,"-",JVX49:JVX61)</f>
        <v>0</v>
      </c>
      <c r="JVU44" s="685">
        <f>COUNTIF(JVY49:JVY61,"-")</f>
        <v>0</v>
      </c>
      <c r="JVV44" s="686">
        <f>SUMIF(JVY49:JVY61,"-",JVZ49:JVZ61)</f>
        <v>0</v>
      </c>
      <c r="JVW44" s="685">
        <f>COUNTIF(JWA49:JWA61,"-")</f>
        <v>0</v>
      </c>
      <c r="JVX44" s="686">
        <f>SUMIF(JWA49:JWA61,"-",JWB49:JWB61)</f>
        <v>0</v>
      </c>
      <c r="JVY44" s="685">
        <f>COUNTIF(JWC49:JWC61,"-")</f>
        <v>0</v>
      </c>
      <c r="JVZ44" s="686">
        <f>SUMIF(JWC49:JWC61,"-",JWD49:JWD61)</f>
        <v>0</v>
      </c>
      <c r="JWA44" s="685">
        <f>COUNTIF(JWE49:JWE61,"-")</f>
        <v>0</v>
      </c>
      <c r="JWB44" s="686">
        <f>SUMIF(JWE49:JWE61,"-",JWF49:JWF61)</f>
        <v>0</v>
      </c>
      <c r="JWC44" s="685">
        <f>COUNTIF(JWG49:JWG61,"-")</f>
        <v>0</v>
      </c>
      <c r="JWD44" s="686">
        <f>SUMIF(JWG49:JWG61,"-",JWH49:JWH61)</f>
        <v>0</v>
      </c>
      <c r="JWE44" s="685">
        <f>COUNTIF(JWI49:JWI61,"-")</f>
        <v>0</v>
      </c>
      <c r="JWF44" s="686">
        <f>SUMIF(JWI49:JWI61,"-",JWJ49:JWJ61)</f>
        <v>0</v>
      </c>
      <c r="JWG44" s="685">
        <f>COUNTIF(JWK49:JWK61,"-")</f>
        <v>0</v>
      </c>
      <c r="JWH44" s="686">
        <f>SUMIF(JWK49:JWK61,"-",JWL49:JWL61)</f>
        <v>0</v>
      </c>
      <c r="JWI44" s="685">
        <f>COUNTIF(JWM49:JWM61,"-")</f>
        <v>0</v>
      </c>
      <c r="JWJ44" s="686">
        <f>SUMIF(JWM49:JWM61,"-",JWN49:JWN61)</f>
        <v>0</v>
      </c>
      <c r="JWK44" s="685">
        <f>COUNTIF(JWO49:JWO61,"-")</f>
        <v>0</v>
      </c>
      <c r="JWL44" s="686">
        <f>SUMIF(JWO49:JWO61,"-",JWP49:JWP61)</f>
        <v>0</v>
      </c>
      <c r="JWM44" s="685">
        <f>COUNTIF(JWQ49:JWQ61,"-")</f>
        <v>0</v>
      </c>
      <c r="JWN44" s="686">
        <f>SUMIF(JWQ49:JWQ61,"-",JWR49:JWR61)</f>
        <v>0</v>
      </c>
      <c r="JWO44" s="685">
        <f>COUNTIF(JWS49:JWS61,"-")</f>
        <v>0</v>
      </c>
      <c r="JWP44" s="686">
        <f>SUMIF(JWS49:JWS61,"-",JWT49:JWT61)</f>
        <v>0</v>
      </c>
      <c r="JWQ44" s="685">
        <f>COUNTIF(JWU49:JWU61,"-")</f>
        <v>0</v>
      </c>
      <c r="JWR44" s="686">
        <f>SUMIF(JWU49:JWU61,"-",JWV49:JWV61)</f>
        <v>0</v>
      </c>
      <c r="JWS44" s="685">
        <f>COUNTIF(JWW49:JWW61,"-")</f>
        <v>0</v>
      </c>
      <c r="JWT44" s="686">
        <f>SUMIF(JWW49:JWW61,"-",JWX49:JWX61)</f>
        <v>0</v>
      </c>
      <c r="JWU44" s="685">
        <f>COUNTIF(JWY49:JWY61,"-")</f>
        <v>0</v>
      </c>
      <c r="JWV44" s="686">
        <f>SUMIF(JWY49:JWY61,"-",JWZ49:JWZ61)</f>
        <v>0</v>
      </c>
      <c r="JWW44" s="685">
        <f>COUNTIF(JXA49:JXA61,"-")</f>
        <v>0</v>
      </c>
      <c r="JWX44" s="686">
        <f>SUMIF(JXA49:JXA61,"-",JXB49:JXB61)</f>
        <v>0</v>
      </c>
      <c r="JWY44" s="685">
        <f>COUNTIF(JXC49:JXC61,"-")</f>
        <v>0</v>
      </c>
      <c r="JWZ44" s="686">
        <f>SUMIF(JXC49:JXC61,"-",JXD49:JXD61)</f>
        <v>0</v>
      </c>
      <c r="JXA44" s="685">
        <f>COUNTIF(JXE49:JXE61,"-")</f>
        <v>0</v>
      </c>
      <c r="JXB44" s="686">
        <f>SUMIF(JXE49:JXE61,"-",JXF49:JXF61)</f>
        <v>0</v>
      </c>
      <c r="JXC44" s="685">
        <f>COUNTIF(JXG49:JXG61,"-")</f>
        <v>0</v>
      </c>
      <c r="JXD44" s="686">
        <f>SUMIF(JXG49:JXG61,"-",JXH49:JXH61)</f>
        <v>0</v>
      </c>
      <c r="JXE44" s="685">
        <f>COUNTIF(JXI49:JXI61,"-")</f>
        <v>0</v>
      </c>
      <c r="JXF44" s="686">
        <f>SUMIF(JXI49:JXI61,"-",JXJ49:JXJ61)</f>
        <v>0</v>
      </c>
      <c r="JXG44" s="685">
        <f>COUNTIF(JXK49:JXK61,"-")</f>
        <v>0</v>
      </c>
      <c r="JXH44" s="686">
        <f>SUMIF(JXK49:JXK61,"-",JXL49:JXL61)</f>
        <v>0</v>
      </c>
      <c r="JXI44" s="685">
        <f>COUNTIF(JXM49:JXM61,"-")</f>
        <v>0</v>
      </c>
      <c r="JXJ44" s="686">
        <f>SUMIF(JXM49:JXM61,"-",JXN49:JXN61)</f>
        <v>0</v>
      </c>
      <c r="JXK44" s="685">
        <f>COUNTIF(JXO49:JXO61,"-")</f>
        <v>0</v>
      </c>
      <c r="JXL44" s="686">
        <f>SUMIF(JXO49:JXO61,"-",JXP49:JXP61)</f>
        <v>0</v>
      </c>
      <c r="JXM44" s="685">
        <f>COUNTIF(JXQ49:JXQ61,"-")</f>
        <v>0</v>
      </c>
      <c r="JXN44" s="686">
        <f>SUMIF(JXQ49:JXQ61,"-",JXR49:JXR61)</f>
        <v>0</v>
      </c>
      <c r="JXO44" s="685">
        <f>COUNTIF(JXS49:JXS61,"-")</f>
        <v>0</v>
      </c>
      <c r="JXP44" s="686">
        <f>SUMIF(JXS49:JXS61,"-",JXT49:JXT61)</f>
        <v>0</v>
      </c>
      <c r="JXQ44" s="685">
        <f>COUNTIF(JXU49:JXU61,"-")</f>
        <v>0</v>
      </c>
      <c r="JXR44" s="686">
        <f>SUMIF(JXU49:JXU61,"-",JXV49:JXV61)</f>
        <v>0</v>
      </c>
      <c r="JXS44" s="685">
        <f>COUNTIF(JXW49:JXW61,"-")</f>
        <v>0</v>
      </c>
      <c r="JXT44" s="686">
        <f>SUMIF(JXW49:JXW61,"-",JXX49:JXX61)</f>
        <v>0</v>
      </c>
      <c r="JXU44" s="685">
        <f>COUNTIF(JXY49:JXY61,"-")</f>
        <v>0</v>
      </c>
      <c r="JXV44" s="686">
        <f>SUMIF(JXY49:JXY61,"-",JXZ49:JXZ61)</f>
        <v>0</v>
      </c>
      <c r="JXW44" s="685">
        <f>COUNTIF(JYA49:JYA61,"-")</f>
        <v>0</v>
      </c>
      <c r="JXX44" s="686">
        <f>SUMIF(JYA49:JYA61,"-",JYB49:JYB61)</f>
        <v>0</v>
      </c>
      <c r="JXY44" s="685">
        <f>COUNTIF(JYC49:JYC61,"-")</f>
        <v>0</v>
      </c>
      <c r="JXZ44" s="686">
        <f>SUMIF(JYC49:JYC61,"-",JYD49:JYD61)</f>
        <v>0</v>
      </c>
      <c r="JYA44" s="685">
        <f>COUNTIF(JYE49:JYE61,"-")</f>
        <v>0</v>
      </c>
      <c r="JYB44" s="686">
        <f>SUMIF(JYE49:JYE61,"-",JYF49:JYF61)</f>
        <v>0</v>
      </c>
      <c r="JYC44" s="685">
        <f>COUNTIF(JYG49:JYG61,"-")</f>
        <v>0</v>
      </c>
      <c r="JYD44" s="686">
        <f>SUMIF(JYG49:JYG61,"-",JYH49:JYH61)</f>
        <v>0</v>
      </c>
      <c r="JYE44" s="685">
        <f>COUNTIF(JYI49:JYI61,"-")</f>
        <v>0</v>
      </c>
      <c r="JYF44" s="686">
        <f>SUMIF(JYI49:JYI61,"-",JYJ49:JYJ61)</f>
        <v>0</v>
      </c>
      <c r="JYG44" s="685">
        <f>COUNTIF(JYK49:JYK61,"-")</f>
        <v>0</v>
      </c>
      <c r="JYH44" s="686">
        <f>SUMIF(JYK49:JYK61,"-",JYL49:JYL61)</f>
        <v>0</v>
      </c>
      <c r="JYI44" s="685">
        <f>COUNTIF(JYM49:JYM61,"-")</f>
        <v>0</v>
      </c>
      <c r="JYJ44" s="686">
        <f>SUMIF(JYM49:JYM61,"-",JYN49:JYN61)</f>
        <v>0</v>
      </c>
      <c r="JYK44" s="685">
        <f>COUNTIF(JYO49:JYO61,"-")</f>
        <v>0</v>
      </c>
      <c r="JYL44" s="686">
        <f>SUMIF(JYO49:JYO61,"-",JYP49:JYP61)</f>
        <v>0</v>
      </c>
      <c r="JYM44" s="685">
        <f>COUNTIF(JYQ49:JYQ61,"-")</f>
        <v>0</v>
      </c>
      <c r="JYN44" s="686">
        <f>SUMIF(JYQ49:JYQ61,"-",JYR49:JYR61)</f>
        <v>0</v>
      </c>
      <c r="JYO44" s="685">
        <f>COUNTIF(JYS49:JYS61,"-")</f>
        <v>0</v>
      </c>
      <c r="JYP44" s="686">
        <f>SUMIF(JYS49:JYS61,"-",JYT49:JYT61)</f>
        <v>0</v>
      </c>
      <c r="JYQ44" s="685">
        <f>COUNTIF(JYU49:JYU61,"-")</f>
        <v>0</v>
      </c>
      <c r="JYR44" s="686">
        <f>SUMIF(JYU49:JYU61,"-",JYV49:JYV61)</f>
        <v>0</v>
      </c>
      <c r="JYS44" s="685">
        <f>COUNTIF(JYW49:JYW61,"-")</f>
        <v>0</v>
      </c>
      <c r="JYT44" s="686">
        <f>SUMIF(JYW49:JYW61,"-",JYX49:JYX61)</f>
        <v>0</v>
      </c>
      <c r="JYU44" s="685">
        <f>COUNTIF(JYY49:JYY61,"-")</f>
        <v>0</v>
      </c>
      <c r="JYV44" s="686">
        <f>SUMIF(JYY49:JYY61,"-",JYZ49:JYZ61)</f>
        <v>0</v>
      </c>
      <c r="JYW44" s="685">
        <f>COUNTIF(JZA49:JZA61,"-")</f>
        <v>0</v>
      </c>
      <c r="JYX44" s="686">
        <f>SUMIF(JZA49:JZA61,"-",JZB49:JZB61)</f>
        <v>0</v>
      </c>
      <c r="JYY44" s="685">
        <f>COUNTIF(JZC49:JZC61,"-")</f>
        <v>0</v>
      </c>
      <c r="JYZ44" s="686">
        <f>SUMIF(JZC49:JZC61,"-",JZD49:JZD61)</f>
        <v>0</v>
      </c>
      <c r="JZA44" s="685">
        <f>COUNTIF(JZE49:JZE61,"-")</f>
        <v>0</v>
      </c>
      <c r="JZB44" s="686">
        <f>SUMIF(JZE49:JZE61,"-",JZF49:JZF61)</f>
        <v>0</v>
      </c>
      <c r="JZC44" s="685">
        <f>COUNTIF(JZG49:JZG61,"-")</f>
        <v>0</v>
      </c>
      <c r="JZD44" s="686">
        <f>SUMIF(JZG49:JZG61,"-",JZH49:JZH61)</f>
        <v>0</v>
      </c>
      <c r="JZE44" s="685">
        <f>COUNTIF(JZI49:JZI61,"-")</f>
        <v>0</v>
      </c>
      <c r="JZF44" s="686">
        <f>SUMIF(JZI49:JZI61,"-",JZJ49:JZJ61)</f>
        <v>0</v>
      </c>
      <c r="JZG44" s="685">
        <f>COUNTIF(JZK49:JZK61,"-")</f>
        <v>0</v>
      </c>
      <c r="JZH44" s="686">
        <f>SUMIF(JZK49:JZK61,"-",JZL49:JZL61)</f>
        <v>0</v>
      </c>
      <c r="JZI44" s="685">
        <f>COUNTIF(JZM49:JZM61,"-")</f>
        <v>0</v>
      </c>
      <c r="JZJ44" s="686">
        <f>SUMIF(JZM49:JZM61,"-",JZN49:JZN61)</f>
        <v>0</v>
      </c>
      <c r="JZK44" s="685">
        <f>COUNTIF(JZO49:JZO61,"-")</f>
        <v>0</v>
      </c>
      <c r="JZL44" s="686">
        <f>SUMIF(JZO49:JZO61,"-",JZP49:JZP61)</f>
        <v>0</v>
      </c>
      <c r="JZM44" s="685">
        <f>COUNTIF(JZQ49:JZQ61,"-")</f>
        <v>0</v>
      </c>
      <c r="JZN44" s="686">
        <f>SUMIF(JZQ49:JZQ61,"-",JZR49:JZR61)</f>
        <v>0</v>
      </c>
      <c r="JZO44" s="685">
        <f>COUNTIF(JZS49:JZS61,"-")</f>
        <v>0</v>
      </c>
      <c r="JZP44" s="686">
        <f>SUMIF(JZS49:JZS61,"-",JZT49:JZT61)</f>
        <v>0</v>
      </c>
      <c r="JZQ44" s="685">
        <f>COUNTIF(JZU49:JZU61,"-")</f>
        <v>0</v>
      </c>
      <c r="JZR44" s="686">
        <f>SUMIF(JZU49:JZU61,"-",JZV49:JZV61)</f>
        <v>0</v>
      </c>
      <c r="JZS44" s="685">
        <f>COUNTIF(JZW49:JZW61,"-")</f>
        <v>0</v>
      </c>
      <c r="JZT44" s="686">
        <f>SUMIF(JZW49:JZW61,"-",JZX49:JZX61)</f>
        <v>0</v>
      </c>
      <c r="JZU44" s="685">
        <f>COUNTIF(JZY49:JZY61,"-")</f>
        <v>0</v>
      </c>
      <c r="JZV44" s="686">
        <f>SUMIF(JZY49:JZY61,"-",JZZ49:JZZ61)</f>
        <v>0</v>
      </c>
      <c r="JZW44" s="685">
        <f>COUNTIF(KAA49:KAA61,"-")</f>
        <v>0</v>
      </c>
      <c r="JZX44" s="686">
        <f>SUMIF(KAA49:KAA61,"-",KAB49:KAB61)</f>
        <v>0</v>
      </c>
      <c r="JZY44" s="685">
        <f>COUNTIF(KAC49:KAC61,"-")</f>
        <v>0</v>
      </c>
      <c r="JZZ44" s="686">
        <f>SUMIF(KAC49:KAC61,"-",KAD49:KAD61)</f>
        <v>0</v>
      </c>
      <c r="KAA44" s="685">
        <f>COUNTIF(KAE49:KAE61,"-")</f>
        <v>0</v>
      </c>
      <c r="KAB44" s="686">
        <f>SUMIF(KAE49:KAE61,"-",KAF49:KAF61)</f>
        <v>0</v>
      </c>
      <c r="KAC44" s="685">
        <f>COUNTIF(KAG49:KAG61,"-")</f>
        <v>0</v>
      </c>
      <c r="KAD44" s="686">
        <f>SUMIF(KAG49:KAG61,"-",KAH49:KAH61)</f>
        <v>0</v>
      </c>
      <c r="KAE44" s="685">
        <f>COUNTIF(KAI49:KAI61,"-")</f>
        <v>0</v>
      </c>
      <c r="KAF44" s="686">
        <f>SUMIF(KAI49:KAI61,"-",KAJ49:KAJ61)</f>
        <v>0</v>
      </c>
      <c r="KAG44" s="685">
        <f>COUNTIF(KAK49:KAK61,"-")</f>
        <v>0</v>
      </c>
      <c r="KAH44" s="686">
        <f>SUMIF(KAK49:KAK61,"-",KAL49:KAL61)</f>
        <v>0</v>
      </c>
      <c r="KAI44" s="685">
        <f>COUNTIF(KAM49:KAM61,"-")</f>
        <v>0</v>
      </c>
      <c r="KAJ44" s="686">
        <f>SUMIF(KAM49:KAM61,"-",KAN49:KAN61)</f>
        <v>0</v>
      </c>
      <c r="KAK44" s="685">
        <f>COUNTIF(KAO49:KAO61,"-")</f>
        <v>0</v>
      </c>
      <c r="KAL44" s="686">
        <f>SUMIF(KAO49:KAO61,"-",KAP49:KAP61)</f>
        <v>0</v>
      </c>
      <c r="KAM44" s="685">
        <f>COUNTIF(KAQ49:KAQ61,"-")</f>
        <v>0</v>
      </c>
      <c r="KAN44" s="686">
        <f>SUMIF(KAQ49:KAQ61,"-",KAR49:KAR61)</f>
        <v>0</v>
      </c>
      <c r="KAO44" s="685">
        <f>COUNTIF(KAS49:KAS61,"-")</f>
        <v>0</v>
      </c>
      <c r="KAP44" s="686">
        <f>SUMIF(KAS49:KAS61,"-",KAT49:KAT61)</f>
        <v>0</v>
      </c>
      <c r="KAQ44" s="685">
        <f>COUNTIF(KAU49:KAU61,"-")</f>
        <v>0</v>
      </c>
      <c r="KAR44" s="686">
        <f>SUMIF(KAU49:KAU61,"-",KAV49:KAV61)</f>
        <v>0</v>
      </c>
      <c r="KAS44" s="685">
        <f>COUNTIF(KAW49:KAW61,"-")</f>
        <v>0</v>
      </c>
      <c r="KAT44" s="686">
        <f>SUMIF(KAW49:KAW61,"-",KAX49:KAX61)</f>
        <v>0</v>
      </c>
      <c r="KAU44" s="685">
        <f>COUNTIF(KAY49:KAY61,"-")</f>
        <v>0</v>
      </c>
      <c r="KAV44" s="686">
        <f>SUMIF(KAY49:KAY61,"-",KAZ49:KAZ61)</f>
        <v>0</v>
      </c>
      <c r="KAW44" s="685">
        <f>COUNTIF(KBA49:KBA61,"-")</f>
        <v>0</v>
      </c>
      <c r="KAX44" s="686">
        <f>SUMIF(KBA49:KBA61,"-",KBB49:KBB61)</f>
        <v>0</v>
      </c>
      <c r="KAY44" s="685">
        <f>COUNTIF(KBC49:KBC61,"-")</f>
        <v>0</v>
      </c>
      <c r="KAZ44" s="686">
        <f>SUMIF(KBC49:KBC61,"-",KBD49:KBD61)</f>
        <v>0</v>
      </c>
      <c r="KBA44" s="685">
        <f>COUNTIF(KBE49:KBE61,"-")</f>
        <v>0</v>
      </c>
      <c r="KBB44" s="686">
        <f>SUMIF(KBE49:KBE61,"-",KBF49:KBF61)</f>
        <v>0</v>
      </c>
      <c r="KBC44" s="685">
        <f>COUNTIF(KBG49:KBG61,"-")</f>
        <v>0</v>
      </c>
      <c r="KBD44" s="686">
        <f>SUMIF(KBG49:KBG61,"-",KBH49:KBH61)</f>
        <v>0</v>
      </c>
      <c r="KBE44" s="685">
        <f>COUNTIF(KBI49:KBI61,"-")</f>
        <v>0</v>
      </c>
      <c r="KBF44" s="686">
        <f>SUMIF(KBI49:KBI61,"-",KBJ49:KBJ61)</f>
        <v>0</v>
      </c>
      <c r="KBG44" s="685">
        <f>COUNTIF(KBK49:KBK61,"-")</f>
        <v>0</v>
      </c>
      <c r="KBH44" s="686">
        <f>SUMIF(KBK49:KBK61,"-",KBL49:KBL61)</f>
        <v>0</v>
      </c>
      <c r="KBI44" s="685">
        <f>COUNTIF(KBM49:KBM61,"-")</f>
        <v>0</v>
      </c>
      <c r="KBJ44" s="686">
        <f>SUMIF(KBM49:KBM61,"-",KBN49:KBN61)</f>
        <v>0</v>
      </c>
      <c r="KBK44" s="685">
        <f>COUNTIF(KBO49:KBO61,"-")</f>
        <v>0</v>
      </c>
      <c r="KBL44" s="686">
        <f>SUMIF(KBO49:KBO61,"-",KBP49:KBP61)</f>
        <v>0</v>
      </c>
      <c r="KBM44" s="685">
        <f>COUNTIF(KBQ49:KBQ61,"-")</f>
        <v>0</v>
      </c>
      <c r="KBN44" s="686">
        <f>SUMIF(KBQ49:KBQ61,"-",KBR49:KBR61)</f>
        <v>0</v>
      </c>
      <c r="KBO44" s="685">
        <f>COUNTIF(KBS49:KBS61,"-")</f>
        <v>0</v>
      </c>
      <c r="KBP44" s="686">
        <f>SUMIF(KBS49:KBS61,"-",KBT49:KBT61)</f>
        <v>0</v>
      </c>
      <c r="KBQ44" s="685">
        <f>COUNTIF(KBU49:KBU61,"-")</f>
        <v>0</v>
      </c>
      <c r="KBR44" s="686">
        <f>SUMIF(KBU49:KBU61,"-",KBV49:KBV61)</f>
        <v>0</v>
      </c>
      <c r="KBS44" s="685">
        <f>COUNTIF(KBW49:KBW61,"-")</f>
        <v>0</v>
      </c>
      <c r="KBT44" s="686">
        <f>SUMIF(KBW49:KBW61,"-",KBX49:KBX61)</f>
        <v>0</v>
      </c>
      <c r="KBU44" s="685">
        <f>COUNTIF(KBY49:KBY61,"-")</f>
        <v>0</v>
      </c>
      <c r="KBV44" s="686">
        <f>SUMIF(KBY49:KBY61,"-",KBZ49:KBZ61)</f>
        <v>0</v>
      </c>
      <c r="KBW44" s="685">
        <f>COUNTIF(KCA49:KCA61,"-")</f>
        <v>0</v>
      </c>
      <c r="KBX44" s="686">
        <f>SUMIF(KCA49:KCA61,"-",KCB49:KCB61)</f>
        <v>0</v>
      </c>
      <c r="KBY44" s="685">
        <f>COUNTIF(KCC49:KCC61,"-")</f>
        <v>0</v>
      </c>
      <c r="KBZ44" s="686">
        <f>SUMIF(KCC49:KCC61,"-",KCD49:KCD61)</f>
        <v>0</v>
      </c>
      <c r="KCA44" s="685">
        <f>COUNTIF(KCE49:KCE61,"-")</f>
        <v>0</v>
      </c>
      <c r="KCB44" s="686">
        <f>SUMIF(KCE49:KCE61,"-",KCF49:KCF61)</f>
        <v>0</v>
      </c>
      <c r="KCC44" s="685">
        <f>COUNTIF(KCG49:KCG61,"-")</f>
        <v>0</v>
      </c>
      <c r="KCD44" s="686">
        <f>SUMIF(KCG49:KCG61,"-",KCH49:KCH61)</f>
        <v>0</v>
      </c>
      <c r="KCE44" s="685">
        <f>COUNTIF(KCI49:KCI61,"-")</f>
        <v>0</v>
      </c>
      <c r="KCF44" s="686">
        <f>SUMIF(KCI49:KCI61,"-",KCJ49:KCJ61)</f>
        <v>0</v>
      </c>
      <c r="KCG44" s="685">
        <f>COUNTIF(KCK49:KCK61,"-")</f>
        <v>0</v>
      </c>
      <c r="KCH44" s="686">
        <f>SUMIF(KCK49:KCK61,"-",KCL49:KCL61)</f>
        <v>0</v>
      </c>
      <c r="KCI44" s="685">
        <f>COUNTIF(KCM49:KCM61,"-")</f>
        <v>0</v>
      </c>
      <c r="KCJ44" s="686">
        <f>SUMIF(KCM49:KCM61,"-",KCN49:KCN61)</f>
        <v>0</v>
      </c>
      <c r="KCK44" s="685">
        <f>COUNTIF(KCO49:KCO61,"-")</f>
        <v>0</v>
      </c>
      <c r="KCL44" s="686">
        <f>SUMIF(KCO49:KCO61,"-",KCP49:KCP61)</f>
        <v>0</v>
      </c>
      <c r="KCM44" s="685">
        <f>COUNTIF(KCQ49:KCQ61,"-")</f>
        <v>0</v>
      </c>
      <c r="KCN44" s="686">
        <f>SUMIF(KCQ49:KCQ61,"-",KCR49:KCR61)</f>
        <v>0</v>
      </c>
      <c r="KCO44" s="685">
        <f>COUNTIF(KCS49:KCS61,"-")</f>
        <v>0</v>
      </c>
      <c r="KCP44" s="686">
        <f>SUMIF(KCS49:KCS61,"-",KCT49:KCT61)</f>
        <v>0</v>
      </c>
      <c r="KCQ44" s="685">
        <f>COUNTIF(KCU49:KCU61,"-")</f>
        <v>0</v>
      </c>
      <c r="KCR44" s="686">
        <f>SUMIF(KCU49:KCU61,"-",KCV49:KCV61)</f>
        <v>0</v>
      </c>
      <c r="KCS44" s="685">
        <f>COUNTIF(KCW49:KCW61,"-")</f>
        <v>0</v>
      </c>
      <c r="KCT44" s="686">
        <f>SUMIF(KCW49:KCW61,"-",KCX49:KCX61)</f>
        <v>0</v>
      </c>
      <c r="KCU44" s="685">
        <f>COUNTIF(KCY49:KCY61,"-")</f>
        <v>0</v>
      </c>
      <c r="KCV44" s="686">
        <f>SUMIF(KCY49:KCY61,"-",KCZ49:KCZ61)</f>
        <v>0</v>
      </c>
      <c r="KCW44" s="685">
        <f>COUNTIF(KDA49:KDA61,"-")</f>
        <v>0</v>
      </c>
      <c r="KCX44" s="686">
        <f>SUMIF(KDA49:KDA61,"-",KDB49:KDB61)</f>
        <v>0</v>
      </c>
      <c r="KCY44" s="685">
        <f>COUNTIF(KDC49:KDC61,"-")</f>
        <v>0</v>
      </c>
      <c r="KCZ44" s="686">
        <f>SUMIF(KDC49:KDC61,"-",KDD49:KDD61)</f>
        <v>0</v>
      </c>
      <c r="KDA44" s="685">
        <f>COUNTIF(KDE49:KDE61,"-")</f>
        <v>0</v>
      </c>
      <c r="KDB44" s="686">
        <f>SUMIF(KDE49:KDE61,"-",KDF49:KDF61)</f>
        <v>0</v>
      </c>
      <c r="KDC44" s="685">
        <f>COUNTIF(KDG49:KDG61,"-")</f>
        <v>0</v>
      </c>
      <c r="KDD44" s="686">
        <f>SUMIF(KDG49:KDG61,"-",KDH49:KDH61)</f>
        <v>0</v>
      </c>
      <c r="KDE44" s="685">
        <f>COUNTIF(KDI49:KDI61,"-")</f>
        <v>0</v>
      </c>
      <c r="KDF44" s="686">
        <f>SUMIF(KDI49:KDI61,"-",KDJ49:KDJ61)</f>
        <v>0</v>
      </c>
      <c r="KDG44" s="685">
        <f>COUNTIF(KDK49:KDK61,"-")</f>
        <v>0</v>
      </c>
      <c r="KDH44" s="686">
        <f>SUMIF(KDK49:KDK61,"-",KDL49:KDL61)</f>
        <v>0</v>
      </c>
      <c r="KDI44" s="685">
        <f>COUNTIF(KDM49:KDM61,"-")</f>
        <v>0</v>
      </c>
      <c r="KDJ44" s="686">
        <f>SUMIF(KDM49:KDM61,"-",KDN49:KDN61)</f>
        <v>0</v>
      </c>
      <c r="KDK44" s="685">
        <f>COUNTIF(KDO49:KDO61,"-")</f>
        <v>0</v>
      </c>
      <c r="KDL44" s="686">
        <f>SUMIF(KDO49:KDO61,"-",KDP49:KDP61)</f>
        <v>0</v>
      </c>
      <c r="KDM44" s="685">
        <f>COUNTIF(KDQ49:KDQ61,"-")</f>
        <v>0</v>
      </c>
      <c r="KDN44" s="686">
        <f>SUMIF(KDQ49:KDQ61,"-",KDR49:KDR61)</f>
        <v>0</v>
      </c>
      <c r="KDO44" s="685">
        <f>COUNTIF(KDS49:KDS61,"-")</f>
        <v>0</v>
      </c>
      <c r="KDP44" s="686">
        <f>SUMIF(KDS49:KDS61,"-",KDT49:KDT61)</f>
        <v>0</v>
      </c>
      <c r="KDQ44" s="685">
        <f>COUNTIF(KDU49:KDU61,"-")</f>
        <v>0</v>
      </c>
      <c r="KDR44" s="686">
        <f>SUMIF(KDU49:KDU61,"-",KDV49:KDV61)</f>
        <v>0</v>
      </c>
      <c r="KDS44" s="685">
        <f>COUNTIF(KDW49:KDW61,"-")</f>
        <v>0</v>
      </c>
      <c r="KDT44" s="686">
        <f>SUMIF(KDW49:KDW61,"-",KDX49:KDX61)</f>
        <v>0</v>
      </c>
      <c r="KDU44" s="685">
        <f>COUNTIF(KDY49:KDY61,"-")</f>
        <v>0</v>
      </c>
      <c r="KDV44" s="686">
        <f>SUMIF(KDY49:KDY61,"-",KDZ49:KDZ61)</f>
        <v>0</v>
      </c>
      <c r="KDW44" s="685">
        <f>COUNTIF(KEA49:KEA61,"-")</f>
        <v>0</v>
      </c>
      <c r="KDX44" s="686">
        <f>SUMIF(KEA49:KEA61,"-",KEB49:KEB61)</f>
        <v>0</v>
      </c>
      <c r="KDY44" s="685">
        <f>COUNTIF(KEC49:KEC61,"-")</f>
        <v>0</v>
      </c>
      <c r="KDZ44" s="686">
        <f>SUMIF(KEC49:KEC61,"-",KED49:KED61)</f>
        <v>0</v>
      </c>
      <c r="KEA44" s="685">
        <f>COUNTIF(KEE49:KEE61,"-")</f>
        <v>0</v>
      </c>
      <c r="KEB44" s="686">
        <f>SUMIF(KEE49:KEE61,"-",KEF49:KEF61)</f>
        <v>0</v>
      </c>
      <c r="KEC44" s="685">
        <f>COUNTIF(KEG49:KEG61,"-")</f>
        <v>0</v>
      </c>
      <c r="KED44" s="686">
        <f>SUMIF(KEG49:KEG61,"-",KEH49:KEH61)</f>
        <v>0</v>
      </c>
      <c r="KEE44" s="685">
        <f>COUNTIF(KEI49:KEI61,"-")</f>
        <v>0</v>
      </c>
      <c r="KEF44" s="686">
        <f>SUMIF(KEI49:KEI61,"-",KEJ49:KEJ61)</f>
        <v>0</v>
      </c>
      <c r="KEG44" s="685">
        <f>COUNTIF(KEK49:KEK61,"-")</f>
        <v>0</v>
      </c>
      <c r="KEH44" s="686">
        <f>SUMIF(KEK49:KEK61,"-",KEL49:KEL61)</f>
        <v>0</v>
      </c>
      <c r="KEI44" s="685">
        <f>COUNTIF(KEM49:KEM61,"-")</f>
        <v>0</v>
      </c>
      <c r="KEJ44" s="686">
        <f>SUMIF(KEM49:KEM61,"-",KEN49:KEN61)</f>
        <v>0</v>
      </c>
      <c r="KEK44" s="685">
        <f>COUNTIF(KEO49:KEO61,"-")</f>
        <v>0</v>
      </c>
      <c r="KEL44" s="686">
        <f>SUMIF(KEO49:KEO61,"-",KEP49:KEP61)</f>
        <v>0</v>
      </c>
      <c r="KEM44" s="685">
        <f>COUNTIF(KEQ49:KEQ61,"-")</f>
        <v>0</v>
      </c>
      <c r="KEN44" s="686">
        <f>SUMIF(KEQ49:KEQ61,"-",KER49:KER61)</f>
        <v>0</v>
      </c>
      <c r="KEO44" s="685">
        <f>COUNTIF(KES49:KES61,"-")</f>
        <v>0</v>
      </c>
      <c r="KEP44" s="686">
        <f>SUMIF(KES49:KES61,"-",KET49:KET61)</f>
        <v>0</v>
      </c>
      <c r="KEQ44" s="685">
        <f>COUNTIF(KEU49:KEU61,"-")</f>
        <v>0</v>
      </c>
      <c r="KER44" s="686">
        <f>SUMIF(KEU49:KEU61,"-",KEV49:KEV61)</f>
        <v>0</v>
      </c>
      <c r="KES44" s="685">
        <f>COUNTIF(KEW49:KEW61,"-")</f>
        <v>0</v>
      </c>
      <c r="KET44" s="686">
        <f>SUMIF(KEW49:KEW61,"-",KEX49:KEX61)</f>
        <v>0</v>
      </c>
      <c r="KEU44" s="685">
        <f>COUNTIF(KEY49:KEY61,"-")</f>
        <v>0</v>
      </c>
      <c r="KEV44" s="686">
        <f>SUMIF(KEY49:KEY61,"-",KEZ49:KEZ61)</f>
        <v>0</v>
      </c>
      <c r="KEW44" s="685">
        <f>COUNTIF(KFA49:KFA61,"-")</f>
        <v>0</v>
      </c>
      <c r="KEX44" s="686">
        <f>SUMIF(KFA49:KFA61,"-",KFB49:KFB61)</f>
        <v>0</v>
      </c>
      <c r="KEY44" s="685">
        <f>COUNTIF(KFC49:KFC61,"-")</f>
        <v>0</v>
      </c>
      <c r="KEZ44" s="686">
        <f>SUMIF(KFC49:KFC61,"-",KFD49:KFD61)</f>
        <v>0</v>
      </c>
      <c r="KFA44" s="685">
        <f>COUNTIF(KFE49:KFE61,"-")</f>
        <v>0</v>
      </c>
      <c r="KFB44" s="686">
        <f>SUMIF(KFE49:KFE61,"-",KFF49:KFF61)</f>
        <v>0</v>
      </c>
      <c r="KFC44" s="685">
        <f>COUNTIF(KFG49:KFG61,"-")</f>
        <v>0</v>
      </c>
      <c r="KFD44" s="686">
        <f>SUMIF(KFG49:KFG61,"-",KFH49:KFH61)</f>
        <v>0</v>
      </c>
      <c r="KFE44" s="685">
        <f>COUNTIF(KFI49:KFI61,"-")</f>
        <v>0</v>
      </c>
      <c r="KFF44" s="686">
        <f>SUMIF(KFI49:KFI61,"-",KFJ49:KFJ61)</f>
        <v>0</v>
      </c>
      <c r="KFG44" s="685">
        <f>COUNTIF(KFK49:KFK61,"-")</f>
        <v>0</v>
      </c>
      <c r="KFH44" s="686">
        <f>SUMIF(KFK49:KFK61,"-",KFL49:KFL61)</f>
        <v>0</v>
      </c>
      <c r="KFI44" s="685">
        <f>COUNTIF(KFM49:KFM61,"-")</f>
        <v>0</v>
      </c>
      <c r="KFJ44" s="686">
        <f>SUMIF(KFM49:KFM61,"-",KFN49:KFN61)</f>
        <v>0</v>
      </c>
      <c r="KFK44" s="685">
        <f>COUNTIF(KFO49:KFO61,"-")</f>
        <v>0</v>
      </c>
      <c r="KFL44" s="686">
        <f>SUMIF(KFO49:KFO61,"-",KFP49:KFP61)</f>
        <v>0</v>
      </c>
      <c r="KFM44" s="685">
        <f>COUNTIF(KFQ49:KFQ61,"-")</f>
        <v>0</v>
      </c>
      <c r="KFN44" s="686">
        <f>SUMIF(KFQ49:KFQ61,"-",KFR49:KFR61)</f>
        <v>0</v>
      </c>
      <c r="KFO44" s="685">
        <f>COUNTIF(KFS49:KFS61,"-")</f>
        <v>0</v>
      </c>
      <c r="KFP44" s="686">
        <f>SUMIF(KFS49:KFS61,"-",KFT49:KFT61)</f>
        <v>0</v>
      </c>
      <c r="KFQ44" s="685">
        <f>COUNTIF(KFU49:KFU61,"-")</f>
        <v>0</v>
      </c>
      <c r="KFR44" s="686">
        <f>SUMIF(KFU49:KFU61,"-",KFV49:KFV61)</f>
        <v>0</v>
      </c>
      <c r="KFS44" s="685">
        <f>COUNTIF(KFW49:KFW61,"-")</f>
        <v>0</v>
      </c>
      <c r="KFT44" s="686">
        <f>SUMIF(KFW49:KFW61,"-",KFX49:KFX61)</f>
        <v>0</v>
      </c>
      <c r="KFU44" s="685">
        <f>COUNTIF(KFY49:KFY61,"-")</f>
        <v>0</v>
      </c>
      <c r="KFV44" s="686">
        <f>SUMIF(KFY49:KFY61,"-",KFZ49:KFZ61)</f>
        <v>0</v>
      </c>
      <c r="KFW44" s="685">
        <f>COUNTIF(KGA49:KGA61,"-")</f>
        <v>0</v>
      </c>
      <c r="KFX44" s="686">
        <f>SUMIF(KGA49:KGA61,"-",KGB49:KGB61)</f>
        <v>0</v>
      </c>
      <c r="KFY44" s="685">
        <f>COUNTIF(KGC49:KGC61,"-")</f>
        <v>0</v>
      </c>
      <c r="KFZ44" s="686">
        <f>SUMIF(KGC49:KGC61,"-",KGD49:KGD61)</f>
        <v>0</v>
      </c>
      <c r="KGA44" s="685">
        <f>COUNTIF(KGE49:KGE61,"-")</f>
        <v>0</v>
      </c>
      <c r="KGB44" s="686">
        <f>SUMIF(KGE49:KGE61,"-",KGF49:KGF61)</f>
        <v>0</v>
      </c>
      <c r="KGC44" s="685">
        <f>COUNTIF(KGG49:KGG61,"-")</f>
        <v>0</v>
      </c>
      <c r="KGD44" s="686">
        <f>SUMIF(KGG49:KGG61,"-",KGH49:KGH61)</f>
        <v>0</v>
      </c>
      <c r="KGE44" s="685">
        <f>COUNTIF(KGI49:KGI61,"-")</f>
        <v>0</v>
      </c>
      <c r="KGF44" s="686">
        <f>SUMIF(KGI49:KGI61,"-",KGJ49:KGJ61)</f>
        <v>0</v>
      </c>
      <c r="KGG44" s="685">
        <f>COUNTIF(KGK49:KGK61,"-")</f>
        <v>0</v>
      </c>
      <c r="KGH44" s="686">
        <f>SUMIF(KGK49:KGK61,"-",KGL49:KGL61)</f>
        <v>0</v>
      </c>
      <c r="KGI44" s="685">
        <f>COUNTIF(KGM49:KGM61,"-")</f>
        <v>0</v>
      </c>
      <c r="KGJ44" s="686">
        <f>SUMIF(KGM49:KGM61,"-",KGN49:KGN61)</f>
        <v>0</v>
      </c>
      <c r="KGK44" s="685">
        <f>COUNTIF(KGO49:KGO61,"-")</f>
        <v>0</v>
      </c>
      <c r="KGL44" s="686">
        <f>SUMIF(KGO49:KGO61,"-",KGP49:KGP61)</f>
        <v>0</v>
      </c>
      <c r="KGM44" s="685">
        <f>COUNTIF(KGQ49:KGQ61,"-")</f>
        <v>0</v>
      </c>
      <c r="KGN44" s="686">
        <f>SUMIF(KGQ49:KGQ61,"-",KGR49:KGR61)</f>
        <v>0</v>
      </c>
      <c r="KGO44" s="685">
        <f>COUNTIF(KGS49:KGS61,"-")</f>
        <v>0</v>
      </c>
      <c r="KGP44" s="686">
        <f>SUMIF(KGS49:KGS61,"-",KGT49:KGT61)</f>
        <v>0</v>
      </c>
      <c r="KGQ44" s="685">
        <f>COUNTIF(KGU49:KGU61,"-")</f>
        <v>0</v>
      </c>
      <c r="KGR44" s="686">
        <f>SUMIF(KGU49:KGU61,"-",KGV49:KGV61)</f>
        <v>0</v>
      </c>
      <c r="KGS44" s="685">
        <f>COUNTIF(KGW49:KGW61,"-")</f>
        <v>0</v>
      </c>
      <c r="KGT44" s="686">
        <f>SUMIF(KGW49:KGW61,"-",KGX49:KGX61)</f>
        <v>0</v>
      </c>
      <c r="KGU44" s="685">
        <f>COUNTIF(KGY49:KGY61,"-")</f>
        <v>0</v>
      </c>
      <c r="KGV44" s="686">
        <f>SUMIF(KGY49:KGY61,"-",KGZ49:KGZ61)</f>
        <v>0</v>
      </c>
      <c r="KGW44" s="685">
        <f>COUNTIF(KHA49:KHA61,"-")</f>
        <v>0</v>
      </c>
      <c r="KGX44" s="686">
        <f>SUMIF(KHA49:KHA61,"-",KHB49:KHB61)</f>
        <v>0</v>
      </c>
      <c r="KGY44" s="685">
        <f>COUNTIF(KHC49:KHC61,"-")</f>
        <v>0</v>
      </c>
      <c r="KGZ44" s="686">
        <f>SUMIF(KHC49:KHC61,"-",KHD49:KHD61)</f>
        <v>0</v>
      </c>
      <c r="KHA44" s="685">
        <f>COUNTIF(KHE49:KHE61,"-")</f>
        <v>0</v>
      </c>
      <c r="KHB44" s="686">
        <f>SUMIF(KHE49:KHE61,"-",KHF49:KHF61)</f>
        <v>0</v>
      </c>
      <c r="KHC44" s="685">
        <f>COUNTIF(KHG49:KHG61,"-")</f>
        <v>0</v>
      </c>
      <c r="KHD44" s="686">
        <f>SUMIF(KHG49:KHG61,"-",KHH49:KHH61)</f>
        <v>0</v>
      </c>
      <c r="KHE44" s="685">
        <f>COUNTIF(KHI49:KHI61,"-")</f>
        <v>0</v>
      </c>
      <c r="KHF44" s="686">
        <f>SUMIF(KHI49:KHI61,"-",KHJ49:KHJ61)</f>
        <v>0</v>
      </c>
      <c r="KHG44" s="685">
        <f>COUNTIF(KHK49:KHK61,"-")</f>
        <v>0</v>
      </c>
      <c r="KHH44" s="686">
        <f>SUMIF(KHK49:KHK61,"-",KHL49:KHL61)</f>
        <v>0</v>
      </c>
      <c r="KHI44" s="685">
        <f>COUNTIF(KHM49:KHM61,"-")</f>
        <v>0</v>
      </c>
      <c r="KHJ44" s="686">
        <f>SUMIF(KHM49:KHM61,"-",KHN49:KHN61)</f>
        <v>0</v>
      </c>
      <c r="KHK44" s="685">
        <f>COUNTIF(KHO49:KHO61,"-")</f>
        <v>0</v>
      </c>
      <c r="KHL44" s="686">
        <f>SUMIF(KHO49:KHO61,"-",KHP49:KHP61)</f>
        <v>0</v>
      </c>
      <c r="KHM44" s="685">
        <f>COUNTIF(KHQ49:KHQ61,"-")</f>
        <v>0</v>
      </c>
      <c r="KHN44" s="686">
        <f>SUMIF(KHQ49:KHQ61,"-",KHR49:KHR61)</f>
        <v>0</v>
      </c>
      <c r="KHO44" s="685">
        <f>COUNTIF(KHS49:KHS61,"-")</f>
        <v>0</v>
      </c>
      <c r="KHP44" s="686">
        <f>SUMIF(KHS49:KHS61,"-",KHT49:KHT61)</f>
        <v>0</v>
      </c>
      <c r="KHQ44" s="685">
        <f>COUNTIF(KHU49:KHU61,"-")</f>
        <v>0</v>
      </c>
      <c r="KHR44" s="686">
        <f>SUMIF(KHU49:KHU61,"-",KHV49:KHV61)</f>
        <v>0</v>
      </c>
      <c r="KHS44" s="685">
        <f>COUNTIF(KHW49:KHW61,"-")</f>
        <v>0</v>
      </c>
      <c r="KHT44" s="686">
        <f>SUMIF(KHW49:KHW61,"-",KHX49:KHX61)</f>
        <v>0</v>
      </c>
      <c r="KHU44" s="685">
        <f>COUNTIF(KHY49:KHY61,"-")</f>
        <v>0</v>
      </c>
      <c r="KHV44" s="686">
        <f>SUMIF(KHY49:KHY61,"-",KHZ49:KHZ61)</f>
        <v>0</v>
      </c>
      <c r="KHW44" s="685">
        <f>COUNTIF(KIA49:KIA61,"-")</f>
        <v>0</v>
      </c>
      <c r="KHX44" s="686">
        <f>SUMIF(KIA49:KIA61,"-",KIB49:KIB61)</f>
        <v>0</v>
      </c>
      <c r="KHY44" s="685">
        <f>COUNTIF(KIC49:KIC61,"-")</f>
        <v>0</v>
      </c>
      <c r="KHZ44" s="686">
        <f>SUMIF(KIC49:KIC61,"-",KID49:KID61)</f>
        <v>0</v>
      </c>
      <c r="KIA44" s="685">
        <f>COUNTIF(KIE49:KIE61,"-")</f>
        <v>0</v>
      </c>
      <c r="KIB44" s="686">
        <f>SUMIF(KIE49:KIE61,"-",KIF49:KIF61)</f>
        <v>0</v>
      </c>
      <c r="KIC44" s="685">
        <f>COUNTIF(KIG49:KIG61,"-")</f>
        <v>0</v>
      </c>
      <c r="KID44" s="686">
        <f>SUMIF(KIG49:KIG61,"-",KIH49:KIH61)</f>
        <v>0</v>
      </c>
      <c r="KIE44" s="685">
        <f>COUNTIF(KII49:KII61,"-")</f>
        <v>0</v>
      </c>
      <c r="KIF44" s="686">
        <f>SUMIF(KII49:KII61,"-",KIJ49:KIJ61)</f>
        <v>0</v>
      </c>
      <c r="KIG44" s="685">
        <f>COUNTIF(KIK49:KIK61,"-")</f>
        <v>0</v>
      </c>
      <c r="KIH44" s="686">
        <f>SUMIF(KIK49:KIK61,"-",KIL49:KIL61)</f>
        <v>0</v>
      </c>
      <c r="KII44" s="685">
        <f>COUNTIF(KIM49:KIM61,"-")</f>
        <v>0</v>
      </c>
      <c r="KIJ44" s="686">
        <f>SUMIF(KIM49:KIM61,"-",KIN49:KIN61)</f>
        <v>0</v>
      </c>
      <c r="KIK44" s="685">
        <f>COUNTIF(KIO49:KIO61,"-")</f>
        <v>0</v>
      </c>
      <c r="KIL44" s="686">
        <f>SUMIF(KIO49:KIO61,"-",KIP49:KIP61)</f>
        <v>0</v>
      </c>
      <c r="KIM44" s="685">
        <f>COUNTIF(KIQ49:KIQ61,"-")</f>
        <v>0</v>
      </c>
      <c r="KIN44" s="686">
        <f>SUMIF(KIQ49:KIQ61,"-",KIR49:KIR61)</f>
        <v>0</v>
      </c>
      <c r="KIO44" s="685">
        <f>COUNTIF(KIS49:KIS61,"-")</f>
        <v>0</v>
      </c>
      <c r="KIP44" s="686">
        <f>SUMIF(KIS49:KIS61,"-",KIT49:KIT61)</f>
        <v>0</v>
      </c>
      <c r="KIQ44" s="685">
        <f>COUNTIF(KIU49:KIU61,"-")</f>
        <v>0</v>
      </c>
      <c r="KIR44" s="686">
        <f>SUMIF(KIU49:KIU61,"-",KIV49:KIV61)</f>
        <v>0</v>
      </c>
      <c r="KIS44" s="685">
        <f>COUNTIF(KIW49:KIW61,"-")</f>
        <v>0</v>
      </c>
      <c r="KIT44" s="686">
        <f>SUMIF(KIW49:KIW61,"-",KIX49:KIX61)</f>
        <v>0</v>
      </c>
      <c r="KIU44" s="685">
        <f>COUNTIF(KIY49:KIY61,"-")</f>
        <v>0</v>
      </c>
      <c r="KIV44" s="686">
        <f>SUMIF(KIY49:KIY61,"-",KIZ49:KIZ61)</f>
        <v>0</v>
      </c>
      <c r="KIW44" s="685">
        <f>COUNTIF(KJA49:KJA61,"-")</f>
        <v>0</v>
      </c>
      <c r="KIX44" s="686">
        <f>SUMIF(KJA49:KJA61,"-",KJB49:KJB61)</f>
        <v>0</v>
      </c>
      <c r="KIY44" s="685">
        <f>COUNTIF(KJC49:KJC61,"-")</f>
        <v>0</v>
      </c>
      <c r="KIZ44" s="686">
        <f>SUMIF(KJC49:KJC61,"-",KJD49:KJD61)</f>
        <v>0</v>
      </c>
      <c r="KJA44" s="685">
        <f>COUNTIF(KJE49:KJE61,"-")</f>
        <v>0</v>
      </c>
      <c r="KJB44" s="686">
        <f>SUMIF(KJE49:KJE61,"-",KJF49:KJF61)</f>
        <v>0</v>
      </c>
      <c r="KJC44" s="685">
        <f>COUNTIF(KJG49:KJG61,"-")</f>
        <v>0</v>
      </c>
      <c r="KJD44" s="686">
        <f>SUMIF(KJG49:KJG61,"-",KJH49:KJH61)</f>
        <v>0</v>
      </c>
      <c r="KJE44" s="685">
        <f>COUNTIF(KJI49:KJI61,"-")</f>
        <v>0</v>
      </c>
      <c r="KJF44" s="686">
        <f>SUMIF(KJI49:KJI61,"-",KJJ49:KJJ61)</f>
        <v>0</v>
      </c>
      <c r="KJG44" s="685">
        <f>COUNTIF(KJK49:KJK61,"-")</f>
        <v>0</v>
      </c>
      <c r="KJH44" s="686">
        <f>SUMIF(KJK49:KJK61,"-",KJL49:KJL61)</f>
        <v>0</v>
      </c>
      <c r="KJI44" s="685">
        <f>COUNTIF(KJM49:KJM61,"-")</f>
        <v>0</v>
      </c>
      <c r="KJJ44" s="686">
        <f>SUMIF(KJM49:KJM61,"-",KJN49:KJN61)</f>
        <v>0</v>
      </c>
      <c r="KJK44" s="685">
        <f>COUNTIF(KJO49:KJO61,"-")</f>
        <v>0</v>
      </c>
      <c r="KJL44" s="686">
        <f>SUMIF(KJO49:KJO61,"-",KJP49:KJP61)</f>
        <v>0</v>
      </c>
      <c r="KJM44" s="685">
        <f>COUNTIF(KJQ49:KJQ61,"-")</f>
        <v>0</v>
      </c>
      <c r="KJN44" s="686">
        <f>SUMIF(KJQ49:KJQ61,"-",KJR49:KJR61)</f>
        <v>0</v>
      </c>
      <c r="KJO44" s="685">
        <f>COUNTIF(KJS49:KJS61,"-")</f>
        <v>0</v>
      </c>
      <c r="KJP44" s="686">
        <f>SUMIF(KJS49:KJS61,"-",KJT49:KJT61)</f>
        <v>0</v>
      </c>
      <c r="KJQ44" s="685">
        <f>COUNTIF(KJU49:KJU61,"-")</f>
        <v>0</v>
      </c>
      <c r="KJR44" s="686">
        <f>SUMIF(KJU49:KJU61,"-",KJV49:KJV61)</f>
        <v>0</v>
      </c>
      <c r="KJS44" s="685">
        <f>COUNTIF(KJW49:KJW61,"-")</f>
        <v>0</v>
      </c>
      <c r="KJT44" s="686">
        <f>SUMIF(KJW49:KJW61,"-",KJX49:KJX61)</f>
        <v>0</v>
      </c>
      <c r="KJU44" s="685">
        <f>COUNTIF(KJY49:KJY61,"-")</f>
        <v>0</v>
      </c>
      <c r="KJV44" s="686">
        <f>SUMIF(KJY49:KJY61,"-",KJZ49:KJZ61)</f>
        <v>0</v>
      </c>
      <c r="KJW44" s="685">
        <f>COUNTIF(KKA49:KKA61,"-")</f>
        <v>0</v>
      </c>
      <c r="KJX44" s="686">
        <f>SUMIF(KKA49:KKA61,"-",KKB49:KKB61)</f>
        <v>0</v>
      </c>
      <c r="KJY44" s="685">
        <f>COUNTIF(KKC49:KKC61,"-")</f>
        <v>0</v>
      </c>
      <c r="KJZ44" s="686">
        <f>SUMIF(KKC49:KKC61,"-",KKD49:KKD61)</f>
        <v>0</v>
      </c>
      <c r="KKA44" s="685">
        <f>COUNTIF(KKE49:KKE61,"-")</f>
        <v>0</v>
      </c>
      <c r="KKB44" s="686">
        <f>SUMIF(KKE49:KKE61,"-",KKF49:KKF61)</f>
        <v>0</v>
      </c>
      <c r="KKC44" s="685">
        <f>COUNTIF(KKG49:KKG61,"-")</f>
        <v>0</v>
      </c>
      <c r="KKD44" s="686">
        <f>SUMIF(KKG49:KKG61,"-",KKH49:KKH61)</f>
        <v>0</v>
      </c>
      <c r="KKE44" s="685">
        <f>COUNTIF(KKI49:KKI61,"-")</f>
        <v>0</v>
      </c>
      <c r="KKF44" s="686">
        <f>SUMIF(KKI49:KKI61,"-",KKJ49:KKJ61)</f>
        <v>0</v>
      </c>
      <c r="KKG44" s="685">
        <f>COUNTIF(KKK49:KKK61,"-")</f>
        <v>0</v>
      </c>
      <c r="KKH44" s="686">
        <f>SUMIF(KKK49:KKK61,"-",KKL49:KKL61)</f>
        <v>0</v>
      </c>
      <c r="KKI44" s="685">
        <f>COUNTIF(KKM49:KKM61,"-")</f>
        <v>0</v>
      </c>
      <c r="KKJ44" s="686">
        <f>SUMIF(KKM49:KKM61,"-",KKN49:KKN61)</f>
        <v>0</v>
      </c>
      <c r="KKK44" s="685">
        <f>COUNTIF(KKO49:KKO61,"-")</f>
        <v>0</v>
      </c>
      <c r="KKL44" s="686">
        <f>SUMIF(KKO49:KKO61,"-",KKP49:KKP61)</f>
        <v>0</v>
      </c>
      <c r="KKM44" s="685">
        <f>COUNTIF(KKQ49:KKQ61,"-")</f>
        <v>0</v>
      </c>
      <c r="KKN44" s="686">
        <f>SUMIF(KKQ49:KKQ61,"-",KKR49:KKR61)</f>
        <v>0</v>
      </c>
      <c r="KKO44" s="685">
        <f>COUNTIF(KKS49:KKS61,"-")</f>
        <v>0</v>
      </c>
      <c r="KKP44" s="686">
        <f>SUMIF(KKS49:KKS61,"-",KKT49:KKT61)</f>
        <v>0</v>
      </c>
      <c r="KKQ44" s="685">
        <f>COUNTIF(KKU49:KKU61,"-")</f>
        <v>0</v>
      </c>
      <c r="KKR44" s="686">
        <f>SUMIF(KKU49:KKU61,"-",KKV49:KKV61)</f>
        <v>0</v>
      </c>
      <c r="KKS44" s="685">
        <f>COUNTIF(KKW49:KKW61,"-")</f>
        <v>0</v>
      </c>
      <c r="KKT44" s="686">
        <f>SUMIF(KKW49:KKW61,"-",KKX49:KKX61)</f>
        <v>0</v>
      </c>
      <c r="KKU44" s="685">
        <f>COUNTIF(KKY49:KKY61,"-")</f>
        <v>0</v>
      </c>
      <c r="KKV44" s="686">
        <f>SUMIF(KKY49:KKY61,"-",KKZ49:KKZ61)</f>
        <v>0</v>
      </c>
      <c r="KKW44" s="685">
        <f>COUNTIF(KLA49:KLA61,"-")</f>
        <v>0</v>
      </c>
      <c r="KKX44" s="686">
        <f>SUMIF(KLA49:KLA61,"-",KLB49:KLB61)</f>
        <v>0</v>
      </c>
      <c r="KKY44" s="685">
        <f>COUNTIF(KLC49:KLC61,"-")</f>
        <v>0</v>
      </c>
      <c r="KKZ44" s="686">
        <f>SUMIF(KLC49:KLC61,"-",KLD49:KLD61)</f>
        <v>0</v>
      </c>
      <c r="KLA44" s="685">
        <f>COUNTIF(KLE49:KLE61,"-")</f>
        <v>0</v>
      </c>
      <c r="KLB44" s="686">
        <f>SUMIF(KLE49:KLE61,"-",KLF49:KLF61)</f>
        <v>0</v>
      </c>
      <c r="KLC44" s="685">
        <f>COUNTIF(KLG49:KLG61,"-")</f>
        <v>0</v>
      </c>
      <c r="KLD44" s="686">
        <f>SUMIF(KLG49:KLG61,"-",KLH49:KLH61)</f>
        <v>0</v>
      </c>
      <c r="KLE44" s="685">
        <f>COUNTIF(KLI49:KLI61,"-")</f>
        <v>0</v>
      </c>
      <c r="KLF44" s="686">
        <f>SUMIF(KLI49:KLI61,"-",KLJ49:KLJ61)</f>
        <v>0</v>
      </c>
      <c r="KLG44" s="685">
        <f>COUNTIF(KLK49:KLK61,"-")</f>
        <v>0</v>
      </c>
      <c r="KLH44" s="686">
        <f>SUMIF(KLK49:KLK61,"-",KLL49:KLL61)</f>
        <v>0</v>
      </c>
      <c r="KLI44" s="685">
        <f>COUNTIF(KLM49:KLM61,"-")</f>
        <v>0</v>
      </c>
      <c r="KLJ44" s="686">
        <f>SUMIF(KLM49:KLM61,"-",KLN49:KLN61)</f>
        <v>0</v>
      </c>
      <c r="KLK44" s="685">
        <f>COUNTIF(KLO49:KLO61,"-")</f>
        <v>0</v>
      </c>
      <c r="KLL44" s="686">
        <f>SUMIF(KLO49:KLO61,"-",KLP49:KLP61)</f>
        <v>0</v>
      </c>
      <c r="KLM44" s="685">
        <f>COUNTIF(KLQ49:KLQ61,"-")</f>
        <v>0</v>
      </c>
      <c r="KLN44" s="686">
        <f>SUMIF(KLQ49:KLQ61,"-",KLR49:KLR61)</f>
        <v>0</v>
      </c>
      <c r="KLO44" s="685">
        <f>COUNTIF(KLS49:KLS61,"-")</f>
        <v>0</v>
      </c>
      <c r="KLP44" s="686">
        <f>SUMIF(KLS49:KLS61,"-",KLT49:KLT61)</f>
        <v>0</v>
      </c>
      <c r="KLQ44" s="685">
        <f>COUNTIF(KLU49:KLU61,"-")</f>
        <v>0</v>
      </c>
      <c r="KLR44" s="686">
        <f>SUMIF(KLU49:KLU61,"-",KLV49:KLV61)</f>
        <v>0</v>
      </c>
      <c r="KLS44" s="685">
        <f>COUNTIF(KLW49:KLW61,"-")</f>
        <v>0</v>
      </c>
      <c r="KLT44" s="686">
        <f>SUMIF(KLW49:KLW61,"-",KLX49:KLX61)</f>
        <v>0</v>
      </c>
      <c r="KLU44" s="685">
        <f>COUNTIF(KLY49:KLY61,"-")</f>
        <v>0</v>
      </c>
      <c r="KLV44" s="686">
        <f>SUMIF(KLY49:KLY61,"-",KLZ49:KLZ61)</f>
        <v>0</v>
      </c>
      <c r="KLW44" s="685">
        <f>COUNTIF(KMA49:KMA61,"-")</f>
        <v>0</v>
      </c>
      <c r="KLX44" s="686">
        <f>SUMIF(KMA49:KMA61,"-",KMB49:KMB61)</f>
        <v>0</v>
      </c>
      <c r="KLY44" s="685">
        <f>COUNTIF(KMC49:KMC61,"-")</f>
        <v>0</v>
      </c>
      <c r="KLZ44" s="686">
        <f>SUMIF(KMC49:KMC61,"-",KMD49:KMD61)</f>
        <v>0</v>
      </c>
      <c r="KMA44" s="685">
        <f>COUNTIF(KME49:KME61,"-")</f>
        <v>0</v>
      </c>
      <c r="KMB44" s="686">
        <f>SUMIF(KME49:KME61,"-",KMF49:KMF61)</f>
        <v>0</v>
      </c>
      <c r="KMC44" s="685">
        <f>COUNTIF(KMG49:KMG61,"-")</f>
        <v>0</v>
      </c>
      <c r="KMD44" s="686">
        <f>SUMIF(KMG49:KMG61,"-",KMH49:KMH61)</f>
        <v>0</v>
      </c>
      <c r="KME44" s="685">
        <f>COUNTIF(KMI49:KMI61,"-")</f>
        <v>0</v>
      </c>
      <c r="KMF44" s="686">
        <f>SUMIF(KMI49:KMI61,"-",KMJ49:KMJ61)</f>
        <v>0</v>
      </c>
      <c r="KMG44" s="685">
        <f>COUNTIF(KMK49:KMK61,"-")</f>
        <v>0</v>
      </c>
      <c r="KMH44" s="686">
        <f>SUMIF(KMK49:KMK61,"-",KML49:KML61)</f>
        <v>0</v>
      </c>
      <c r="KMI44" s="685">
        <f>COUNTIF(KMM49:KMM61,"-")</f>
        <v>0</v>
      </c>
      <c r="KMJ44" s="686">
        <f>SUMIF(KMM49:KMM61,"-",KMN49:KMN61)</f>
        <v>0</v>
      </c>
      <c r="KMK44" s="685">
        <f>COUNTIF(KMO49:KMO61,"-")</f>
        <v>0</v>
      </c>
      <c r="KML44" s="686">
        <f>SUMIF(KMO49:KMO61,"-",KMP49:KMP61)</f>
        <v>0</v>
      </c>
      <c r="KMM44" s="685">
        <f>COUNTIF(KMQ49:KMQ61,"-")</f>
        <v>0</v>
      </c>
      <c r="KMN44" s="686">
        <f>SUMIF(KMQ49:KMQ61,"-",KMR49:KMR61)</f>
        <v>0</v>
      </c>
      <c r="KMO44" s="685">
        <f>COUNTIF(KMS49:KMS61,"-")</f>
        <v>0</v>
      </c>
      <c r="KMP44" s="686">
        <f>SUMIF(KMS49:KMS61,"-",KMT49:KMT61)</f>
        <v>0</v>
      </c>
      <c r="KMQ44" s="685">
        <f>COUNTIF(KMU49:KMU61,"-")</f>
        <v>0</v>
      </c>
      <c r="KMR44" s="686">
        <f>SUMIF(KMU49:KMU61,"-",KMV49:KMV61)</f>
        <v>0</v>
      </c>
      <c r="KMS44" s="685">
        <f>COUNTIF(KMW49:KMW61,"-")</f>
        <v>0</v>
      </c>
      <c r="KMT44" s="686">
        <f>SUMIF(KMW49:KMW61,"-",KMX49:KMX61)</f>
        <v>0</v>
      </c>
      <c r="KMU44" s="685">
        <f>COUNTIF(KMY49:KMY61,"-")</f>
        <v>0</v>
      </c>
      <c r="KMV44" s="686">
        <f>SUMIF(KMY49:KMY61,"-",KMZ49:KMZ61)</f>
        <v>0</v>
      </c>
      <c r="KMW44" s="685">
        <f>COUNTIF(KNA49:KNA61,"-")</f>
        <v>0</v>
      </c>
      <c r="KMX44" s="686">
        <f>SUMIF(KNA49:KNA61,"-",KNB49:KNB61)</f>
        <v>0</v>
      </c>
      <c r="KMY44" s="685">
        <f>COUNTIF(KNC49:KNC61,"-")</f>
        <v>0</v>
      </c>
      <c r="KMZ44" s="686">
        <f>SUMIF(KNC49:KNC61,"-",KND49:KND61)</f>
        <v>0</v>
      </c>
      <c r="KNA44" s="685">
        <f>COUNTIF(KNE49:KNE61,"-")</f>
        <v>0</v>
      </c>
      <c r="KNB44" s="686">
        <f>SUMIF(KNE49:KNE61,"-",KNF49:KNF61)</f>
        <v>0</v>
      </c>
      <c r="KNC44" s="685">
        <f>COUNTIF(KNG49:KNG61,"-")</f>
        <v>0</v>
      </c>
      <c r="KND44" s="686">
        <f>SUMIF(KNG49:KNG61,"-",KNH49:KNH61)</f>
        <v>0</v>
      </c>
      <c r="KNE44" s="685">
        <f>COUNTIF(KNI49:KNI61,"-")</f>
        <v>0</v>
      </c>
      <c r="KNF44" s="686">
        <f>SUMIF(KNI49:KNI61,"-",KNJ49:KNJ61)</f>
        <v>0</v>
      </c>
      <c r="KNG44" s="685">
        <f>COUNTIF(KNK49:KNK61,"-")</f>
        <v>0</v>
      </c>
      <c r="KNH44" s="686">
        <f>SUMIF(KNK49:KNK61,"-",KNL49:KNL61)</f>
        <v>0</v>
      </c>
      <c r="KNI44" s="685">
        <f>COUNTIF(KNM49:KNM61,"-")</f>
        <v>0</v>
      </c>
      <c r="KNJ44" s="686">
        <f>SUMIF(KNM49:KNM61,"-",KNN49:KNN61)</f>
        <v>0</v>
      </c>
      <c r="KNK44" s="685">
        <f>COUNTIF(KNO49:KNO61,"-")</f>
        <v>0</v>
      </c>
      <c r="KNL44" s="686">
        <f>SUMIF(KNO49:KNO61,"-",KNP49:KNP61)</f>
        <v>0</v>
      </c>
      <c r="KNM44" s="685">
        <f>COUNTIF(KNQ49:KNQ61,"-")</f>
        <v>0</v>
      </c>
      <c r="KNN44" s="686">
        <f>SUMIF(KNQ49:KNQ61,"-",KNR49:KNR61)</f>
        <v>0</v>
      </c>
      <c r="KNO44" s="685">
        <f>COUNTIF(KNS49:KNS61,"-")</f>
        <v>0</v>
      </c>
      <c r="KNP44" s="686">
        <f>SUMIF(KNS49:KNS61,"-",KNT49:KNT61)</f>
        <v>0</v>
      </c>
      <c r="KNQ44" s="685">
        <f>COUNTIF(KNU49:KNU61,"-")</f>
        <v>0</v>
      </c>
      <c r="KNR44" s="686">
        <f>SUMIF(KNU49:KNU61,"-",KNV49:KNV61)</f>
        <v>0</v>
      </c>
      <c r="KNS44" s="685">
        <f>COUNTIF(KNW49:KNW61,"-")</f>
        <v>0</v>
      </c>
      <c r="KNT44" s="686">
        <f>SUMIF(KNW49:KNW61,"-",KNX49:KNX61)</f>
        <v>0</v>
      </c>
      <c r="KNU44" s="685">
        <f>COUNTIF(KNY49:KNY61,"-")</f>
        <v>0</v>
      </c>
      <c r="KNV44" s="686">
        <f>SUMIF(KNY49:KNY61,"-",KNZ49:KNZ61)</f>
        <v>0</v>
      </c>
      <c r="KNW44" s="685">
        <f>COUNTIF(KOA49:KOA61,"-")</f>
        <v>0</v>
      </c>
      <c r="KNX44" s="686">
        <f>SUMIF(KOA49:KOA61,"-",KOB49:KOB61)</f>
        <v>0</v>
      </c>
      <c r="KNY44" s="685">
        <f>COUNTIF(KOC49:KOC61,"-")</f>
        <v>0</v>
      </c>
      <c r="KNZ44" s="686">
        <f>SUMIF(KOC49:KOC61,"-",KOD49:KOD61)</f>
        <v>0</v>
      </c>
      <c r="KOA44" s="685">
        <f>COUNTIF(KOE49:KOE61,"-")</f>
        <v>0</v>
      </c>
      <c r="KOB44" s="686">
        <f>SUMIF(KOE49:KOE61,"-",KOF49:KOF61)</f>
        <v>0</v>
      </c>
      <c r="KOC44" s="685">
        <f>COUNTIF(KOG49:KOG61,"-")</f>
        <v>0</v>
      </c>
      <c r="KOD44" s="686">
        <f>SUMIF(KOG49:KOG61,"-",KOH49:KOH61)</f>
        <v>0</v>
      </c>
      <c r="KOE44" s="685">
        <f>COUNTIF(KOI49:KOI61,"-")</f>
        <v>0</v>
      </c>
      <c r="KOF44" s="686">
        <f>SUMIF(KOI49:KOI61,"-",KOJ49:KOJ61)</f>
        <v>0</v>
      </c>
      <c r="KOG44" s="685">
        <f>COUNTIF(KOK49:KOK61,"-")</f>
        <v>0</v>
      </c>
      <c r="KOH44" s="686">
        <f>SUMIF(KOK49:KOK61,"-",KOL49:KOL61)</f>
        <v>0</v>
      </c>
      <c r="KOI44" s="685">
        <f>COUNTIF(KOM49:KOM61,"-")</f>
        <v>0</v>
      </c>
      <c r="KOJ44" s="686">
        <f>SUMIF(KOM49:KOM61,"-",KON49:KON61)</f>
        <v>0</v>
      </c>
      <c r="KOK44" s="685">
        <f>COUNTIF(KOO49:KOO61,"-")</f>
        <v>0</v>
      </c>
      <c r="KOL44" s="686">
        <f>SUMIF(KOO49:KOO61,"-",KOP49:KOP61)</f>
        <v>0</v>
      </c>
      <c r="KOM44" s="685">
        <f>COUNTIF(KOQ49:KOQ61,"-")</f>
        <v>0</v>
      </c>
      <c r="KON44" s="686">
        <f>SUMIF(KOQ49:KOQ61,"-",KOR49:KOR61)</f>
        <v>0</v>
      </c>
      <c r="KOO44" s="685">
        <f>COUNTIF(KOS49:KOS61,"-")</f>
        <v>0</v>
      </c>
      <c r="KOP44" s="686">
        <f>SUMIF(KOS49:KOS61,"-",KOT49:KOT61)</f>
        <v>0</v>
      </c>
      <c r="KOQ44" s="685">
        <f>COUNTIF(KOU49:KOU61,"-")</f>
        <v>0</v>
      </c>
      <c r="KOR44" s="686">
        <f>SUMIF(KOU49:KOU61,"-",KOV49:KOV61)</f>
        <v>0</v>
      </c>
      <c r="KOS44" s="685">
        <f>COUNTIF(KOW49:KOW61,"-")</f>
        <v>0</v>
      </c>
      <c r="KOT44" s="686">
        <f>SUMIF(KOW49:KOW61,"-",KOX49:KOX61)</f>
        <v>0</v>
      </c>
      <c r="KOU44" s="685">
        <f>COUNTIF(KOY49:KOY61,"-")</f>
        <v>0</v>
      </c>
      <c r="KOV44" s="686">
        <f>SUMIF(KOY49:KOY61,"-",KOZ49:KOZ61)</f>
        <v>0</v>
      </c>
      <c r="KOW44" s="685">
        <f>COUNTIF(KPA49:KPA61,"-")</f>
        <v>0</v>
      </c>
      <c r="KOX44" s="686">
        <f>SUMIF(KPA49:KPA61,"-",KPB49:KPB61)</f>
        <v>0</v>
      </c>
      <c r="KOY44" s="685">
        <f>COUNTIF(KPC49:KPC61,"-")</f>
        <v>0</v>
      </c>
      <c r="KOZ44" s="686">
        <f>SUMIF(KPC49:KPC61,"-",KPD49:KPD61)</f>
        <v>0</v>
      </c>
      <c r="KPA44" s="685">
        <f>COUNTIF(KPE49:KPE61,"-")</f>
        <v>0</v>
      </c>
      <c r="KPB44" s="686">
        <f>SUMIF(KPE49:KPE61,"-",KPF49:KPF61)</f>
        <v>0</v>
      </c>
      <c r="KPC44" s="685">
        <f>COUNTIF(KPG49:KPG61,"-")</f>
        <v>0</v>
      </c>
      <c r="KPD44" s="686">
        <f>SUMIF(KPG49:KPG61,"-",KPH49:KPH61)</f>
        <v>0</v>
      </c>
      <c r="KPE44" s="685">
        <f>COUNTIF(KPI49:KPI61,"-")</f>
        <v>0</v>
      </c>
      <c r="KPF44" s="686">
        <f>SUMIF(KPI49:KPI61,"-",KPJ49:KPJ61)</f>
        <v>0</v>
      </c>
      <c r="KPG44" s="685">
        <f>COUNTIF(KPK49:KPK61,"-")</f>
        <v>0</v>
      </c>
      <c r="KPH44" s="686">
        <f>SUMIF(KPK49:KPK61,"-",KPL49:KPL61)</f>
        <v>0</v>
      </c>
      <c r="KPI44" s="685">
        <f>COUNTIF(KPM49:KPM61,"-")</f>
        <v>0</v>
      </c>
      <c r="KPJ44" s="686">
        <f>SUMIF(KPM49:KPM61,"-",KPN49:KPN61)</f>
        <v>0</v>
      </c>
      <c r="KPK44" s="685">
        <f>COUNTIF(KPO49:KPO61,"-")</f>
        <v>0</v>
      </c>
      <c r="KPL44" s="686">
        <f>SUMIF(KPO49:KPO61,"-",KPP49:KPP61)</f>
        <v>0</v>
      </c>
      <c r="KPM44" s="685">
        <f>COUNTIF(KPQ49:KPQ61,"-")</f>
        <v>0</v>
      </c>
      <c r="KPN44" s="686">
        <f>SUMIF(KPQ49:KPQ61,"-",KPR49:KPR61)</f>
        <v>0</v>
      </c>
      <c r="KPO44" s="685">
        <f>COUNTIF(KPS49:KPS61,"-")</f>
        <v>0</v>
      </c>
      <c r="KPP44" s="686">
        <f>SUMIF(KPS49:KPS61,"-",KPT49:KPT61)</f>
        <v>0</v>
      </c>
      <c r="KPQ44" s="685">
        <f>COUNTIF(KPU49:KPU61,"-")</f>
        <v>0</v>
      </c>
      <c r="KPR44" s="686">
        <f>SUMIF(KPU49:KPU61,"-",KPV49:KPV61)</f>
        <v>0</v>
      </c>
      <c r="KPS44" s="685">
        <f>COUNTIF(KPW49:KPW61,"-")</f>
        <v>0</v>
      </c>
      <c r="KPT44" s="686">
        <f>SUMIF(KPW49:KPW61,"-",KPX49:KPX61)</f>
        <v>0</v>
      </c>
      <c r="KPU44" s="685">
        <f>COUNTIF(KPY49:KPY61,"-")</f>
        <v>0</v>
      </c>
      <c r="KPV44" s="686">
        <f>SUMIF(KPY49:KPY61,"-",KPZ49:KPZ61)</f>
        <v>0</v>
      </c>
      <c r="KPW44" s="685">
        <f>COUNTIF(KQA49:KQA61,"-")</f>
        <v>0</v>
      </c>
      <c r="KPX44" s="686">
        <f>SUMIF(KQA49:KQA61,"-",KQB49:KQB61)</f>
        <v>0</v>
      </c>
      <c r="KPY44" s="685">
        <f>COUNTIF(KQC49:KQC61,"-")</f>
        <v>0</v>
      </c>
      <c r="KPZ44" s="686">
        <f>SUMIF(KQC49:KQC61,"-",KQD49:KQD61)</f>
        <v>0</v>
      </c>
      <c r="KQA44" s="685">
        <f>COUNTIF(KQE49:KQE61,"-")</f>
        <v>0</v>
      </c>
      <c r="KQB44" s="686">
        <f>SUMIF(KQE49:KQE61,"-",KQF49:KQF61)</f>
        <v>0</v>
      </c>
      <c r="KQC44" s="685">
        <f>COUNTIF(KQG49:KQG61,"-")</f>
        <v>0</v>
      </c>
      <c r="KQD44" s="686">
        <f>SUMIF(KQG49:KQG61,"-",KQH49:KQH61)</f>
        <v>0</v>
      </c>
      <c r="KQE44" s="685">
        <f>COUNTIF(KQI49:KQI61,"-")</f>
        <v>0</v>
      </c>
      <c r="KQF44" s="686">
        <f>SUMIF(KQI49:KQI61,"-",KQJ49:KQJ61)</f>
        <v>0</v>
      </c>
      <c r="KQG44" s="685">
        <f>COUNTIF(KQK49:KQK61,"-")</f>
        <v>0</v>
      </c>
      <c r="KQH44" s="686">
        <f>SUMIF(KQK49:KQK61,"-",KQL49:KQL61)</f>
        <v>0</v>
      </c>
      <c r="KQI44" s="685">
        <f>COUNTIF(KQM49:KQM61,"-")</f>
        <v>0</v>
      </c>
      <c r="KQJ44" s="686">
        <f>SUMIF(KQM49:KQM61,"-",KQN49:KQN61)</f>
        <v>0</v>
      </c>
      <c r="KQK44" s="685">
        <f>COUNTIF(KQO49:KQO61,"-")</f>
        <v>0</v>
      </c>
      <c r="KQL44" s="686">
        <f>SUMIF(KQO49:KQO61,"-",KQP49:KQP61)</f>
        <v>0</v>
      </c>
      <c r="KQM44" s="685">
        <f>COUNTIF(KQQ49:KQQ61,"-")</f>
        <v>0</v>
      </c>
      <c r="KQN44" s="686">
        <f>SUMIF(KQQ49:KQQ61,"-",KQR49:KQR61)</f>
        <v>0</v>
      </c>
      <c r="KQO44" s="685">
        <f>COUNTIF(KQS49:KQS61,"-")</f>
        <v>0</v>
      </c>
      <c r="KQP44" s="686">
        <f>SUMIF(KQS49:KQS61,"-",KQT49:KQT61)</f>
        <v>0</v>
      </c>
      <c r="KQQ44" s="685">
        <f>COUNTIF(KQU49:KQU61,"-")</f>
        <v>0</v>
      </c>
      <c r="KQR44" s="686">
        <f>SUMIF(KQU49:KQU61,"-",KQV49:KQV61)</f>
        <v>0</v>
      </c>
      <c r="KQS44" s="685">
        <f>COUNTIF(KQW49:KQW61,"-")</f>
        <v>0</v>
      </c>
      <c r="KQT44" s="686">
        <f>SUMIF(KQW49:KQW61,"-",KQX49:KQX61)</f>
        <v>0</v>
      </c>
      <c r="KQU44" s="685">
        <f>COUNTIF(KQY49:KQY61,"-")</f>
        <v>0</v>
      </c>
      <c r="KQV44" s="686">
        <f>SUMIF(KQY49:KQY61,"-",KQZ49:KQZ61)</f>
        <v>0</v>
      </c>
      <c r="KQW44" s="685">
        <f>COUNTIF(KRA49:KRA61,"-")</f>
        <v>0</v>
      </c>
      <c r="KQX44" s="686">
        <f>SUMIF(KRA49:KRA61,"-",KRB49:KRB61)</f>
        <v>0</v>
      </c>
      <c r="KQY44" s="685">
        <f>COUNTIF(KRC49:KRC61,"-")</f>
        <v>0</v>
      </c>
      <c r="KQZ44" s="686">
        <f>SUMIF(KRC49:KRC61,"-",KRD49:KRD61)</f>
        <v>0</v>
      </c>
      <c r="KRA44" s="685">
        <f>COUNTIF(KRE49:KRE61,"-")</f>
        <v>0</v>
      </c>
      <c r="KRB44" s="686">
        <f>SUMIF(KRE49:KRE61,"-",KRF49:KRF61)</f>
        <v>0</v>
      </c>
      <c r="KRC44" s="685">
        <f>COUNTIF(KRG49:KRG61,"-")</f>
        <v>0</v>
      </c>
      <c r="KRD44" s="686">
        <f>SUMIF(KRG49:KRG61,"-",KRH49:KRH61)</f>
        <v>0</v>
      </c>
      <c r="KRE44" s="685">
        <f>COUNTIF(KRI49:KRI61,"-")</f>
        <v>0</v>
      </c>
      <c r="KRF44" s="686">
        <f>SUMIF(KRI49:KRI61,"-",KRJ49:KRJ61)</f>
        <v>0</v>
      </c>
      <c r="KRG44" s="685">
        <f>COUNTIF(KRK49:KRK61,"-")</f>
        <v>0</v>
      </c>
      <c r="KRH44" s="686">
        <f>SUMIF(KRK49:KRK61,"-",KRL49:KRL61)</f>
        <v>0</v>
      </c>
      <c r="KRI44" s="685">
        <f>COUNTIF(KRM49:KRM61,"-")</f>
        <v>0</v>
      </c>
      <c r="KRJ44" s="686">
        <f>SUMIF(KRM49:KRM61,"-",KRN49:KRN61)</f>
        <v>0</v>
      </c>
      <c r="KRK44" s="685">
        <f>COUNTIF(KRO49:KRO61,"-")</f>
        <v>0</v>
      </c>
      <c r="KRL44" s="686">
        <f>SUMIF(KRO49:KRO61,"-",KRP49:KRP61)</f>
        <v>0</v>
      </c>
      <c r="KRM44" s="685">
        <f>COUNTIF(KRQ49:KRQ61,"-")</f>
        <v>0</v>
      </c>
      <c r="KRN44" s="686">
        <f>SUMIF(KRQ49:KRQ61,"-",KRR49:KRR61)</f>
        <v>0</v>
      </c>
      <c r="KRO44" s="685">
        <f>COUNTIF(KRS49:KRS61,"-")</f>
        <v>0</v>
      </c>
      <c r="KRP44" s="686">
        <f>SUMIF(KRS49:KRS61,"-",KRT49:KRT61)</f>
        <v>0</v>
      </c>
      <c r="KRQ44" s="685">
        <f>COUNTIF(KRU49:KRU61,"-")</f>
        <v>0</v>
      </c>
      <c r="KRR44" s="686">
        <f>SUMIF(KRU49:KRU61,"-",KRV49:KRV61)</f>
        <v>0</v>
      </c>
      <c r="KRS44" s="685">
        <f>COUNTIF(KRW49:KRW61,"-")</f>
        <v>0</v>
      </c>
      <c r="KRT44" s="686">
        <f>SUMIF(KRW49:KRW61,"-",KRX49:KRX61)</f>
        <v>0</v>
      </c>
      <c r="KRU44" s="685">
        <f>COUNTIF(KRY49:KRY61,"-")</f>
        <v>0</v>
      </c>
      <c r="KRV44" s="686">
        <f>SUMIF(KRY49:KRY61,"-",KRZ49:KRZ61)</f>
        <v>0</v>
      </c>
      <c r="KRW44" s="685">
        <f>COUNTIF(KSA49:KSA61,"-")</f>
        <v>0</v>
      </c>
      <c r="KRX44" s="686">
        <f>SUMIF(KSA49:KSA61,"-",KSB49:KSB61)</f>
        <v>0</v>
      </c>
      <c r="KRY44" s="685">
        <f>COUNTIF(KSC49:KSC61,"-")</f>
        <v>0</v>
      </c>
      <c r="KRZ44" s="686">
        <f>SUMIF(KSC49:KSC61,"-",KSD49:KSD61)</f>
        <v>0</v>
      </c>
      <c r="KSA44" s="685">
        <f>COUNTIF(KSE49:KSE61,"-")</f>
        <v>0</v>
      </c>
      <c r="KSB44" s="686">
        <f>SUMIF(KSE49:KSE61,"-",KSF49:KSF61)</f>
        <v>0</v>
      </c>
      <c r="KSC44" s="685">
        <f>COUNTIF(KSG49:KSG61,"-")</f>
        <v>0</v>
      </c>
      <c r="KSD44" s="686">
        <f>SUMIF(KSG49:KSG61,"-",KSH49:KSH61)</f>
        <v>0</v>
      </c>
      <c r="KSE44" s="685">
        <f>COUNTIF(KSI49:KSI61,"-")</f>
        <v>0</v>
      </c>
      <c r="KSF44" s="686">
        <f>SUMIF(KSI49:KSI61,"-",KSJ49:KSJ61)</f>
        <v>0</v>
      </c>
      <c r="KSG44" s="685">
        <f>COUNTIF(KSK49:KSK61,"-")</f>
        <v>0</v>
      </c>
      <c r="KSH44" s="686">
        <f>SUMIF(KSK49:KSK61,"-",KSL49:KSL61)</f>
        <v>0</v>
      </c>
      <c r="KSI44" s="685">
        <f>COUNTIF(KSM49:KSM61,"-")</f>
        <v>0</v>
      </c>
      <c r="KSJ44" s="686">
        <f>SUMIF(KSM49:KSM61,"-",KSN49:KSN61)</f>
        <v>0</v>
      </c>
      <c r="KSK44" s="685">
        <f>COUNTIF(KSO49:KSO61,"-")</f>
        <v>0</v>
      </c>
      <c r="KSL44" s="686">
        <f>SUMIF(KSO49:KSO61,"-",KSP49:KSP61)</f>
        <v>0</v>
      </c>
      <c r="KSM44" s="685">
        <f>COUNTIF(KSQ49:KSQ61,"-")</f>
        <v>0</v>
      </c>
      <c r="KSN44" s="686">
        <f>SUMIF(KSQ49:KSQ61,"-",KSR49:KSR61)</f>
        <v>0</v>
      </c>
      <c r="KSO44" s="685">
        <f>COUNTIF(KSS49:KSS61,"-")</f>
        <v>0</v>
      </c>
      <c r="KSP44" s="686">
        <f>SUMIF(KSS49:KSS61,"-",KST49:KST61)</f>
        <v>0</v>
      </c>
      <c r="KSQ44" s="685">
        <f>COUNTIF(KSU49:KSU61,"-")</f>
        <v>0</v>
      </c>
      <c r="KSR44" s="686">
        <f>SUMIF(KSU49:KSU61,"-",KSV49:KSV61)</f>
        <v>0</v>
      </c>
      <c r="KSS44" s="685">
        <f>COUNTIF(KSW49:KSW61,"-")</f>
        <v>0</v>
      </c>
      <c r="KST44" s="686">
        <f>SUMIF(KSW49:KSW61,"-",KSX49:KSX61)</f>
        <v>0</v>
      </c>
      <c r="KSU44" s="685">
        <f>COUNTIF(KSY49:KSY61,"-")</f>
        <v>0</v>
      </c>
      <c r="KSV44" s="686">
        <f>SUMIF(KSY49:KSY61,"-",KSZ49:KSZ61)</f>
        <v>0</v>
      </c>
      <c r="KSW44" s="685">
        <f>COUNTIF(KTA49:KTA61,"-")</f>
        <v>0</v>
      </c>
      <c r="KSX44" s="686">
        <f>SUMIF(KTA49:KTA61,"-",KTB49:KTB61)</f>
        <v>0</v>
      </c>
      <c r="KSY44" s="685">
        <f>COUNTIF(KTC49:KTC61,"-")</f>
        <v>0</v>
      </c>
      <c r="KSZ44" s="686">
        <f>SUMIF(KTC49:KTC61,"-",KTD49:KTD61)</f>
        <v>0</v>
      </c>
      <c r="KTA44" s="685">
        <f>COUNTIF(KTE49:KTE61,"-")</f>
        <v>0</v>
      </c>
      <c r="KTB44" s="686">
        <f>SUMIF(KTE49:KTE61,"-",KTF49:KTF61)</f>
        <v>0</v>
      </c>
      <c r="KTC44" s="685">
        <f>COUNTIF(KTG49:KTG61,"-")</f>
        <v>0</v>
      </c>
      <c r="KTD44" s="686">
        <f>SUMIF(KTG49:KTG61,"-",KTH49:KTH61)</f>
        <v>0</v>
      </c>
      <c r="KTE44" s="685">
        <f>COUNTIF(KTI49:KTI61,"-")</f>
        <v>0</v>
      </c>
      <c r="KTF44" s="686">
        <f>SUMIF(KTI49:KTI61,"-",KTJ49:KTJ61)</f>
        <v>0</v>
      </c>
      <c r="KTG44" s="685">
        <f>COUNTIF(KTK49:KTK61,"-")</f>
        <v>0</v>
      </c>
      <c r="KTH44" s="686">
        <f>SUMIF(KTK49:KTK61,"-",KTL49:KTL61)</f>
        <v>0</v>
      </c>
      <c r="KTI44" s="685">
        <f>COUNTIF(KTM49:KTM61,"-")</f>
        <v>0</v>
      </c>
      <c r="KTJ44" s="686">
        <f>SUMIF(KTM49:KTM61,"-",KTN49:KTN61)</f>
        <v>0</v>
      </c>
      <c r="KTK44" s="685">
        <f>COUNTIF(KTO49:KTO61,"-")</f>
        <v>0</v>
      </c>
      <c r="KTL44" s="686">
        <f>SUMIF(KTO49:KTO61,"-",KTP49:KTP61)</f>
        <v>0</v>
      </c>
      <c r="KTM44" s="685">
        <f>COUNTIF(KTQ49:KTQ61,"-")</f>
        <v>0</v>
      </c>
      <c r="KTN44" s="686">
        <f>SUMIF(KTQ49:KTQ61,"-",KTR49:KTR61)</f>
        <v>0</v>
      </c>
      <c r="KTO44" s="685">
        <f>COUNTIF(KTS49:KTS61,"-")</f>
        <v>0</v>
      </c>
      <c r="KTP44" s="686">
        <f>SUMIF(KTS49:KTS61,"-",KTT49:KTT61)</f>
        <v>0</v>
      </c>
      <c r="KTQ44" s="685">
        <f>COUNTIF(KTU49:KTU61,"-")</f>
        <v>0</v>
      </c>
      <c r="KTR44" s="686">
        <f>SUMIF(KTU49:KTU61,"-",KTV49:KTV61)</f>
        <v>0</v>
      </c>
      <c r="KTS44" s="685">
        <f>COUNTIF(KTW49:KTW61,"-")</f>
        <v>0</v>
      </c>
      <c r="KTT44" s="686">
        <f>SUMIF(KTW49:KTW61,"-",KTX49:KTX61)</f>
        <v>0</v>
      </c>
      <c r="KTU44" s="685">
        <f>COUNTIF(KTY49:KTY61,"-")</f>
        <v>0</v>
      </c>
      <c r="KTV44" s="686">
        <f>SUMIF(KTY49:KTY61,"-",KTZ49:KTZ61)</f>
        <v>0</v>
      </c>
      <c r="KTW44" s="685">
        <f>COUNTIF(KUA49:KUA61,"-")</f>
        <v>0</v>
      </c>
      <c r="KTX44" s="686">
        <f>SUMIF(KUA49:KUA61,"-",KUB49:KUB61)</f>
        <v>0</v>
      </c>
      <c r="KTY44" s="685">
        <f>COUNTIF(KUC49:KUC61,"-")</f>
        <v>0</v>
      </c>
      <c r="KTZ44" s="686">
        <f>SUMIF(KUC49:KUC61,"-",KUD49:KUD61)</f>
        <v>0</v>
      </c>
      <c r="KUA44" s="685">
        <f>COUNTIF(KUE49:KUE61,"-")</f>
        <v>0</v>
      </c>
      <c r="KUB44" s="686">
        <f>SUMIF(KUE49:KUE61,"-",KUF49:KUF61)</f>
        <v>0</v>
      </c>
      <c r="KUC44" s="685">
        <f>COUNTIF(KUG49:KUG61,"-")</f>
        <v>0</v>
      </c>
      <c r="KUD44" s="686">
        <f>SUMIF(KUG49:KUG61,"-",KUH49:KUH61)</f>
        <v>0</v>
      </c>
      <c r="KUE44" s="685">
        <f>COUNTIF(KUI49:KUI61,"-")</f>
        <v>0</v>
      </c>
      <c r="KUF44" s="686">
        <f>SUMIF(KUI49:KUI61,"-",KUJ49:KUJ61)</f>
        <v>0</v>
      </c>
      <c r="KUG44" s="685">
        <f>COUNTIF(KUK49:KUK61,"-")</f>
        <v>0</v>
      </c>
      <c r="KUH44" s="686">
        <f>SUMIF(KUK49:KUK61,"-",KUL49:KUL61)</f>
        <v>0</v>
      </c>
      <c r="KUI44" s="685">
        <f>COUNTIF(KUM49:KUM61,"-")</f>
        <v>0</v>
      </c>
      <c r="KUJ44" s="686">
        <f>SUMIF(KUM49:KUM61,"-",KUN49:KUN61)</f>
        <v>0</v>
      </c>
      <c r="KUK44" s="685">
        <f>COUNTIF(KUO49:KUO61,"-")</f>
        <v>0</v>
      </c>
      <c r="KUL44" s="686">
        <f>SUMIF(KUO49:KUO61,"-",KUP49:KUP61)</f>
        <v>0</v>
      </c>
      <c r="KUM44" s="685">
        <f>COUNTIF(KUQ49:KUQ61,"-")</f>
        <v>0</v>
      </c>
      <c r="KUN44" s="686">
        <f>SUMIF(KUQ49:KUQ61,"-",KUR49:KUR61)</f>
        <v>0</v>
      </c>
      <c r="KUO44" s="685">
        <f>COUNTIF(KUS49:KUS61,"-")</f>
        <v>0</v>
      </c>
      <c r="KUP44" s="686">
        <f>SUMIF(KUS49:KUS61,"-",KUT49:KUT61)</f>
        <v>0</v>
      </c>
      <c r="KUQ44" s="685">
        <f>COUNTIF(KUU49:KUU61,"-")</f>
        <v>0</v>
      </c>
      <c r="KUR44" s="686">
        <f>SUMIF(KUU49:KUU61,"-",KUV49:KUV61)</f>
        <v>0</v>
      </c>
      <c r="KUS44" s="685">
        <f>COUNTIF(KUW49:KUW61,"-")</f>
        <v>0</v>
      </c>
      <c r="KUT44" s="686">
        <f>SUMIF(KUW49:KUW61,"-",KUX49:KUX61)</f>
        <v>0</v>
      </c>
      <c r="KUU44" s="685">
        <f>COUNTIF(KUY49:KUY61,"-")</f>
        <v>0</v>
      </c>
      <c r="KUV44" s="686">
        <f>SUMIF(KUY49:KUY61,"-",KUZ49:KUZ61)</f>
        <v>0</v>
      </c>
      <c r="KUW44" s="685">
        <f>COUNTIF(KVA49:KVA61,"-")</f>
        <v>0</v>
      </c>
      <c r="KUX44" s="686">
        <f>SUMIF(KVA49:KVA61,"-",KVB49:KVB61)</f>
        <v>0</v>
      </c>
      <c r="KUY44" s="685">
        <f>COUNTIF(KVC49:KVC61,"-")</f>
        <v>0</v>
      </c>
      <c r="KUZ44" s="686">
        <f>SUMIF(KVC49:KVC61,"-",KVD49:KVD61)</f>
        <v>0</v>
      </c>
      <c r="KVA44" s="685">
        <f>COUNTIF(KVE49:KVE61,"-")</f>
        <v>0</v>
      </c>
      <c r="KVB44" s="686">
        <f>SUMIF(KVE49:KVE61,"-",KVF49:KVF61)</f>
        <v>0</v>
      </c>
      <c r="KVC44" s="685">
        <f>COUNTIF(KVG49:KVG61,"-")</f>
        <v>0</v>
      </c>
      <c r="KVD44" s="686">
        <f>SUMIF(KVG49:KVG61,"-",KVH49:KVH61)</f>
        <v>0</v>
      </c>
      <c r="KVE44" s="685">
        <f>COUNTIF(KVI49:KVI61,"-")</f>
        <v>0</v>
      </c>
      <c r="KVF44" s="686">
        <f>SUMIF(KVI49:KVI61,"-",KVJ49:KVJ61)</f>
        <v>0</v>
      </c>
      <c r="KVG44" s="685">
        <f>COUNTIF(KVK49:KVK61,"-")</f>
        <v>0</v>
      </c>
      <c r="KVH44" s="686">
        <f>SUMIF(KVK49:KVK61,"-",KVL49:KVL61)</f>
        <v>0</v>
      </c>
      <c r="KVI44" s="685">
        <f>COUNTIF(KVM49:KVM61,"-")</f>
        <v>0</v>
      </c>
      <c r="KVJ44" s="686">
        <f>SUMIF(KVM49:KVM61,"-",KVN49:KVN61)</f>
        <v>0</v>
      </c>
      <c r="KVK44" s="685">
        <f>COUNTIF(KVO49:KVO61,"-")</f>
        <v>0</v>
      </c>
      <c r="KVL44" s="686">
        <f>SUMIF(KVO49:KVO61,"-",KVP49:KVP61)</f>
        <v>0</v>
      </c>
      <c r="KVM44" s="685">
        <f>COUNTIF(KVQ49:KVQ61,"-")</f>
        <v>0</v>
      </c>
      <c r="KVN44" s="686">
        <f>SUMIF(KVQ49:KVQ61,"-",KVR49:KVR61)</f>
        <v>0</v>
      </c>
      <c r="KVO44" s="685">
        <f>COUNTIF(KVS49:KVS61,"-")</f>
        <v>0</v>
      </c>
      <c r="KVP44" s="686">
        <f>SUMIF(KVS49:KVS61,"-",KVT49:KVT61)</f>
        <v>0</v>
      </c>
      <c r="KVQ44" s="685">
        <f>COUNTIF(KVU49:KVU61,"-")</f>
        <v>0</v>
      </c>
      <c r="KVR44" s="686">
        <f>SUMIF(KVU49:KVU61,"-",KVV49:KVV61)</f>
        <v>0</v>
      </c>
      <c r="KVS44" s="685">
        <f>COUNTIF(KVW49:KVW61,"-")</f>
        <v>0</v>
      </c>
      <c r="KVT44" s="686">
        <f>SUMIF(KVW49:KVW61,"-",KVX49:KVX61)</f>
        <v>0</v>
      </c>
      <c r="KVU44" s="685">
        <f>COUNTIF(KVY49:KVY61,"-")</f>
        <v>0</v>
      </c>
      <c r="KVV44" s="686">
        <f>SUMIF(KVY49:KVY61,"-",KVZ49:KVZ61)</f>
        <v>0</v>
      </c>
      <c r="KVW44" s="685">
        <f>COUNTIF(KWA49:KWA61,"-")</f>
        <v>0</v>
      </c>
      <c r="KVX44" s="686">
        <f>SUMIF(KWA49:KWA61,"-",KWB49:KWB61)</f>
        <v>0</v>
      </c>
      <c r="KVY44" s="685">
        <f>COUNTIF(KWC49:KWC61,"-")</f>
        <v>0</v>
      </c>
      <c r="KVZ44" s="686">
        <f>SUMIF(KWC49:KWC61,"-",KWD49:KWD61)</f>
        <v>0</v>
      </c>
      <c r="KWA44" s="685">
        <f>COUNTIF(KWE49:KWE61,"-")</f>
        <v>0</v>
      </c>
      <c r="KWB44" s="686">
        <f>SUMIF(KWE49:KWE61,"-",KWF49:KWF61)</f>
        <v>0</v>
      </c>
      <c r="KWC44" s="685">
        <f>COUNTIF(KWG49:KWG61,"-")</f>
        <v>0</v>
      </c>
      <c r="KWD44" s="686">
        <f>SUMIF(KWG49:KWG61,"-",KWH49:KWH61)</f>
        <v>0</v>
      </c>
      <c r="KWE44" s="685">
        <f>COUNTIF(KWI49:KWI61,"-")</f>
        <v>0</v>
      </c>
      <c r="KWF44" s="686">
        <f>SUMIF(KWI49:KWI61,"-",KWJ49:KWJ61)</f>
        <v>0</v>
      </c>
      <c r="KWG44" s="685">
        <f>COUNTIF(KWK49:KWK61,"-")</f>
        <v>0</v>
      </c>
      <c r="KWH44" s="686">
        <f>SUMIF(KWK49:KWK61,"-",KWL49:KWL61)</f>
        <v>0</v>
      </c>
      <c r="KWI44" s="685">
        <f>COUNTIF(KWM49:KWM61,"-")</f>
        <v>0</v>
      </c>
      <c r="KWJ44" s="686">
        <f>SUMIF(KWM49:KWM61,"-",KWN49:KWN61)</f>
        <v>0</v>
      </c>
      <c r="KWK44" s="685">
        <f>COUNTIF(KWO49:KWO61,"-")</f>
        <v>0</v>
      </c>
      <c r="KWL44" s="686">
        <f>SUMIF(KWO49:KWO61,"-",KWP49:KWP61)</f>
        <v>0</v>
      </c>
      <c r="KWM44" s="685">
        <f>COUNTIF(KWQ49:KWQ61,"-")</f>
        <v>0</v>
      </c>
      <c r="KWN44" s="686">
        <f>SUMIF(KWQ49:KWQ61,"-",KWR49:KWR61)</f>
        <v>0</v>
      </c>
      <c r="KWO44" s="685">
        <f>COUNTIF(KWS49:KWS61,"-")</f>
        <v>0</v>
      </c>
      <c r="KWP44" s="686">
        <f>SUMIF(KWS49:KWS61,"-",KWT49:KWT61)</f>
        <v>0</v>
      </c>
      <c r="KWQ44" s="685">
        <f>COUNTIF(KWU49:KWU61,"-")</f>
        <v>0</v>
      </c>
      <c r="KWR44" s="686">
        <f>SUMIF(KWU49:KWU61,"-",KWV49:KWV61)</f>
        <v>0</v>
      </c>
      <c r="KWS44" s="685">
        <f>COUNTIF(KWW49:KWW61,"-")</f>
        <v>0</v>
      </c>
      <c r="KWT44" s="686">
        <f>SUMIF(KWW49:KWW61,"-",KWX49:KWX61)</f>
        <v>0</v>
      </c>
      <c r="KWU44" s="685">
        <f>COUNTIF(KWY49:KWY61,"-")</f>
        <v>0</v>
      </c>
      <c r="KWV44" s="686">
        <f>SUMIF(KWY49:KWY61,"-",KWZ49:KWZ61)</f>
        <v>0</v>
      </c>
      <c r="KWW44" s="685">
        <f>COUNTIF(KXA49:KXA61,"-")</f>
        <v>0</v>
      </c>
      <c r="KWX44" s="686">
        <f>SUMIF(KXA49:KXA61,"-",KXB49:KXB61)</f>
        <v>0</v>
      </c>
      <c r="KWY44" s="685">
        <f>COUNTIF(KXC49:KXC61,"-")</f>
        <v>0</v>
      </c>
      <c r="KWZ44" s="686">
        <f>SUMIF(KXC49:KXC61,"-",KXD49:KXD61)</f>
        <v>0</v>
      </c>
      <c r="KXA44" s="685">
        <f>COUNTIF(KXE49:KXE61,"-")</f>
        <v>0</v>
      </c>
      <c r="KXB44" s="686">
        <f>SUMIF(KXE49:KXE61,"-",KXF49:KXF61)</f>
        <v>0</v>
      </c>
      <c r="KXC44" s="685">
        <f>COUNTIF(KXG49:KXG61,"-")</f>
        <v>0</v>
      </c>
      <c r="KXD44" s="686">
        <f>SUMIF(KXG49:KXG61,"-",KXH49:KXH61)</f>
        <v>0</v>
      </c>
      <c r="KXE44" s="685">
        <f>COUNTIF(KXI49:KXI61,"-")</f>
        <v>0</v>
      </c>
      <c r="KXF44" s="686">
        <f>SUMIF(KXI49:KXI61,"-",KXJ49:KXJ61)</f>
        <v>0</v>
      </c>
      <c r="KXG44" s="685">
        <f>COUNTIF(KXK49:KXK61,"-")</f>
        <v>0</v>
      </c>
      <c r="KXH44" s="686">
        <f>SUMIF(KXK49:KXK61,"-",KXL49:KXL61)</f>
        <v>0</v>
      </c>
      <c r="KXI44" s="685">
        <f>COUNTIF(KXM49:KXM61,"-")</f>
        <v>0</v>
      </c>
      <c r="KXJ44" s="686">
        <f>SUMIF(KXM49:KXM61,"-",KXN49:KXN61)</f>
        <v>0</v>
      </c>
      <c r="KXK44" s="685">
        <f>COUNTIF(KXO49:KXO61,"-")</f>
        <v>0</v>
      </c>
      <c r="KXL44" s="686">
        <f>SUMIF(KXO49:KXO61,"-",KXP49:KXP61)</f>
        <v>0</v>
      </c>
      <c r="KXM44" s="685">
        <f>COUNTIF(KXQ49:KXQ61,"-")</f>
        <v>0</v>
      </c>
      <c r="KXN44" s="686">
        <f>SUMIF(KXQ49:KXQ61,"-",KXR49:KXR61)</f>
        <v>0</v>
      </c>
      <c r="KXO44" s="685">
        <f>COUNTIF(KXS49:KXS61,"-")</f>
        <v>0</v>
      </c>
      <c r="KXP44" s="686">
        <f>SUMIF(KXS49:KXS61,"-",KXT49:KXT61)</f>
        <v>0</v>
      </c>
      <c r="KXQ44" s="685">
        <f>COUNTIF(KXU49:KXU61,"-")</f>
        <v>0</v>
      </c>
      <c r="KXR44" s="686">
        <f>SUMIF(KXU49:KXU61,"-",KXV49:KXV61)</f>
        <v>0</v>
      </c>
      <c r="KXS44" s="685">
        <f>COUNTIF(KXW49:KXW61,"-")</f>
        <v>0</v>
      </c>
      <c r="KXT44" s="686">
        <f>SUMIF(KXW49:KXW61,"-",KXX49:KXX61)</f>
        <v>0</v>
      </c>
      <c r="KXU44" s="685">
        <f>COUNTIF(KXY49:KXY61,"-")</f>
        <v>0</v>
      </c>
      <c r="KXV44" s="686">
        <f>SUMIF(KXY49:KXY61,"-",KXZ49:KXZ61)</f>
        <v>0</v>
      </c>
      <c r="KXW44" s="685">
        <f>COUNTIF(KYA49:KYA61,"-")</f>
        <v>0</v>
      </c>
      <c r="KXX44" s="686">
        <f>SUMIF(KYA49:KYA61,"-",KYB49:KYB61)</f>
        <v>0</v>
      </c>
      <c r="KXY44" s="685">
        <f>COUNTIF(KYC49:KYC61,"-")</f>
        <v>0</v>
      </c>
      <c r="KXZ44" s="686">
        <f>SUMIF(KYC49:KYC61,"-",KYD49:KYD61)</f>
        <v>0</v>
      </c>
      <c r="KYA44" s="685">
        <f>COUNTIF(KYE49:KYE61,"-")</f>
        <v>0</v>
      </c>
      <c r="KYB44" s="686">
        <f>SUMIF(KYE49:KYE61,"-",KYF49:KYF61)</f>
        <v>0</v>
      </c>
      <c r="KYC44" s="685">
        <f>COUNTIF(KYG49:KYG61,"-")</f>
        <v>0</v>
      </c>
      <c r="KYD44" s="686">
        <f>SUMIF(KYG49:KYG61,"-",KYH49:KYH61)</f>
        <v>0</v>
      </c>
      <c r="KYE44" s="685">
        <f>COUNTIF(KYI49:KYI61,"-")</f>
        <v>0</v>
      </c>
      <c r="KYF44" s="686">
        <f>SUMIF(KYI49:KYI61,"-",KYJ49:KYJ61)</f>
        <v>0</v>
      </c>
      <c r="KYG44" s="685">
        <f>COUNTIF(KYK49:KYK61,"-")</f>
        <v>0</v>
      </c>
      <c r="KYH44" s="686">
        <f>SUMIF(KYK49:KYK61,"-",KYL49:KYL61)</f>
        <v>0</v>
      </c>
      <c r="KYI44" s="685">
        <f>COUNTIF(KYM49:KYM61,"-")</f>
        <v>0</v>
      </c>
      <c r="KYJ44" s="686">
        <f>SUMIF(KYM49:KYM61,"-",KYN49:KYN61)</f>
        <v>0</v>
      </c>
      <c r="KYK44" s="685">
        <f>COUNTIF(KYO49:KYO61,"-")</f>
        <v>0</v>
      </c>
      <c r="KYL44" s="686">
        <f>SUMIF(KYO49:KYO61,"-",KYP49:KYP61)</f>
        <v>0</v>
      </c>
      <c r="KYM44" s="685">
        <f>COUNTIF(KYQ49:KYQ61,"-")</f>
        <v>0</v>
      </c>
      <c r="KYN44" s="686">
        <f>SUMIF(KYQ49:KYQ61,"-",KYR49:KYR61)</f>
        <v>0</v>
      </c>
      <c r="KYO44" s="685">
        <f>COUNTIF(KYS49:KYS61,"-")</f>
        <v>0</v>
      </c>
      <c r="KYP44" s="686">
        <f>SUMIF(KYS49:KYS61,"-",KYT49:KYT61)</f>
        <v>0</v>
      </c>
      <c r="KYQ44" s="685">
        <f>COUNTIF(KYU49:KYU61,"-")</f>
        <v>0</v>
      </c>
      <c r="KYR44" s="686">
        <f>SUMIF(KYU49:KYU61,"-",KYV49:KYV61)</f>
        <v>0</v>
      </c>
      <c r="KYS44" s="685">
        <f>COUNTIF(KYW49:KYW61,"-")</f>
        <v>0</v>
      </c>
      <c r="KYT44" s="686">
        <f>SUMIF(KYW49:KYW61,"-",KYX49:KYX61)</f>
        <v>0</v>
      </c>
      <c r="KYU44" s="685">
        <f>COUNTIF(KYY49:KYY61,"-")</f>
        <v>0</v>
      </c>
      <c r="KYV44" s="686">
        <f>SUMIF(KYY49:KYY61,"-",KYZ49:KYZ61)</f>
        <v>0</v>
      </c>
      <c r="KYW44" s="685">
        <f>COUNTIF(KZA49:KZA61,"-")</f>
        <v>0</v>
      </c>
      <c r="KYX44" s="686">
        <f>SUMIF(KZA49:KZA61,"-",KZB49:KZB61)</f>
        <v>0</v>
      </c>
      <c r="KYY44" s="685">
        <f>COUNTIF(KZC49:KZC61,"-")</f>
        <v>0</v>
      </c>
      <c r="KYZ44" s="686">
        <f>SUMIF(KZC49:KZC61,"-",KZD49:KZD61)</f>
        <v>0</v>
      </c>
      <c r="KZA44" s="685">
        <f>COUNTIF(KZE49:KZE61,"-")</f>
        <v>0</v>
      </c>
      <c r="KZB44" s="686">
        <f>SUMIF(KZE49:KZE61,"-",KZF49:KZF61)</f>
        <v>0</v>
      </c>
      <c r="KZC44" s="685">
        <f>COUNTIF(KZG49:KZG61,"-")</f>
        <v>0</v>
      </c>
      <c r="KZD44" s="686">
        <f>SUMIF(KZG49:KZG61,"-",KZH49:KZH61)</f>
        <v>0</v>
      </c>
      <c r="KZE44" s="685">
        <f>COUNTIF(KZI49:KZI61,"-")</f>
        <v>0</v>
      </c>
      <c r="KZF44" s="686">
        <f>SUMIF(KZI49:KZI61,"-",KZJ49:KZJ61)</f>
        <v>0</v>
      </c>
      <c r="KZG44" s="685">
        <f>COUNTIF(KZK49:KZK61,"-")</f>
        <v>0</v>
      </c>
      <c r="KZH44" s="686">
        <f>SUMIF(KZK49:KZK61,"-",KZL49:KZL61)</f>
        <v>0</v>
      </c>
      <c r="KZI44" s="685">
        <f>COUNTIF(KZM49:KZM61,"-")</f>
        <v>0</v>
      </c>
      <c r="KZJ44" s="686">
        <f>SUMIF(KZM49:KZM61,"-",KZN49:KZN61)</f>
        <v>0</v>
      </c>
      <c r="KZK44" s="685">
        <f>COUNTIF(KZO49:KZO61,"-")</f>
        <v>0</v>
      </c>
      <c r="KZL44" s="686">
        <f>SUMIF(KZO49:KZO61,"-",KZP49:KZP61)</f>
        <v>0</v>
      </c>
      <c r="KZM44" s="685">
        <f>COUNTIF(KZQ49:KZQ61,"-")</f>
        <v>0</v>
      </c>
      <c r="KZN44" s="686">
        <f>SUMIF(KZQ49:KZQ61,"-",KZR49:KZR61)</f>
        <v>0</v>
      </c>
      <c r="KZO44" s="685">
        <f>COUNTIF(KZS49:KZS61,"-")</f>
        <v>0</v>
      </c>
      <c r="KZP44" s="686">
        <f>SUMIF(KZS49:KZS61,"-",KZT49:KZT61)</f>
        <v>0</v>
      </c>
      <c r="KZQ44" s="685">
        <f>COUNTIF(KZU49:KZU61,"-")</f>
        <v>0</v>
      </c>
      <c r="KZR44" s="686">
        <f>SUMIF(KZU49:KZU61,"-",KZV49:KZV61)</f>
        <v>0</v>
      </c>
      <c r="KZS44" s="685">
        <f>COUNTIF(KZW49:KZW61,"-")</f>
        <v>0</v>
      </c>
      <c r="KZT44" s="686">
        <f>SUMIF(KZW49:KZW61,"-",KZX49:KZX61)</f>
        <v>0</v>
      </c>
      <c r="KZU44" s="685">
        <f>COUNTIF(KZY49:KZY61,"-")</f>
        <v>0</v>
      </c>
      <c r="KZV44" s="686">
        <f>SUMIF(KZY49:KZY61,"-",KZZ49:KZZ61)</f>
        <v>0</v>
      </c>
      <c r="KZW44" s="685">
        <f>COUNTIF(LAA49:LAA61,"-")</f>
        <v>0</v>
      </c>
      <c r="KZX44" s="686">
        <f>SUMIF(LAA49:LAA61,"-",LAB49:LAB61)</f>
        <v>0</v>
      </c>
      <c r="KZY44" s="685">
        <f>COUNTIF(LAC49:LAC61,"-")</f>
        <v>0</v>
      </c>
      <c r="KZZ44" s="686">
        <f>SUMIF(LAC49:LAC61,"-",LAD49:LAD61)</f>
        <v>0</v>
      </c>
      <c r="LAA44" s="685">
        <f>COUNTIF(LAE49:LAE61,"-")</f>
        <v>0</v>
      </c>
      <c r="LAB44" s="686">
        <f>SUMIF(LAE49:LAE61,"-",LAF49:LAF61)</f>
        <v>0</v>
      </c>
      <c r="LAC44" s="685">
        <f>COUNTIF(LAG49:LAG61,"-")</f>
        <v>0</v>
      </c>
      <c r="LAD44" s="686">
        <f>SUMIF(LAG49:LAG61,"-",LAH49:LAH61)</f>
        <v>0</v>
      </c>
      <c r="LAE44" s="685">
        <f>COUNTIF(LAI49:LAI61,"-")</f>
        <v>0</v>
      </c>
      <c r="LAF44" s="686">
        <f>SUMIF(LAI49:LAI61,"-",LAJ49:LAJ61)</f>
        <v>0</v>
      </c>
      <c r="LAG44" s="685">
        <f>COUNTIF(LAK49:LAK61,"-")</f>
        <v>0</v>
      </c>
      <c r="LAH44" s="686">
        <f>SUMIF(LAK49:LAK61,"-",LAL49:LAL61)</f>
        <v>0</v>
      </c>
      <c r="LAI44" s="685">
        <f>COUNTIF(LAM49:LAM61,"-")</f>
        <v>0</v>
      </c>
      <c r="LAJ44" s="686">
        <f>SUMIF(LAM49:LAM61,"-",LAN49:LAN61)</f>
        <v>0</v>
      </c>
      <c r="LAK44" s="685">
        <f>COUNTIF(LAO49:LAO61,"-")</f>
        <v>0</v>
      </c>
      <c r="LAL44" s="686">
        <f>SUMIF(LAO49:LAO61,"-",LAP49:LAP61)</f>
        <v>0</v>
      </c>
      <c r="LAM44" s="685">
        <f>COUNTIF(LAQ49:LAQ61,"-")</f>
        <v>0</v>
      </c>
      <c r="LAN44" s="686">
        <f>SUMIF(LAQ49:LAQ61,"-",LAR49:LAR61)</f>
        <v>0</v>
      </c>
      <c r="LAO44" s="685">
        <f>COUNTIF(LAS49:LAS61,"-")</f>
        <v>0</v>
      </c>
      <c r="LAP44" s="686">
        <f>SUMIF(LAS49:LAS61,"-",LAT49:LAT61)</f>
        <v>0</v>
      </c>
      <c r="LAQ44" s="685">
        <f>COUNTIF(LAU49:LAU61,"-")</f>
        <v>0</v>
      </c>
      <c r="LAR44" s="686">
        <f>SUMIF(LAU49:LAU61,"-",LAV49:LAV61)</f>
        <v>0</v>
      </c>
      <c r="LAS44" s="685">
        <f>COUNTIF(LAW49:LAW61,"-")</f>
        <v>0</v>
      </c>
      <c r="LAT44" s="686">
        <f>SUMIF(LAW49:LAW61,"-",LAX49:LAX61)</f>
        <v>0</v>
      </c>
      <c r="LAU44" s="685">
        <f>COUNTIF(LAY49:LAY61,"-")</f>
        <v>0</v>
      </c>
      <c r="LAV44" s="686">
        <f>SUMIF(LAY49:LAY61,"-",LAZ49:LAZ61)</f>
        <v>0</v>
      </c>
      <c r="LAW44" s="685">
        <f>COUNTIF(LBA49:LBA61,"-")</f>
        <v>0</v>
      </c>
      <c r="LAX44" s="686">
        <f>SUMIF(LBA49:LBA61,"-",LBB49:LBB61)</f>
        <v>0</v>
      </c>
      <c r="LAY44" s="685">
        <f>COUNTIF(LBC49:LBC61,"-")</f>
        <v>0</v>
      </c>
      <c r="LAZ44" s="686">
        <f>SUMIF(LBC49:LBC61,"-",LBD49:LBD61)</f>
        <v>0</v>
      </c>
      <c r="LBA44" s="685">
        <f>COUNTIF(LBE49:LBE61,"-")</f>
        <v>0</v>
      </c>
      <c r="LBB44" s="686">
        <f>SUMIF(LBE49:LBE61,"-",LBF49:LBF61)</f>
        <v>0</v>
      </c>
      <c r="LBC44" s="685">
        <f>COUNTIF(LBG49:LBG61,"-")</f>
        <v>0</v>
      </c>
      <c r="LBD44" s="686">
        <f>SUMIF(LBG49:LBG61,"-",LBH49:LBH61)</f>
        <v>0</v>
      </c>
      <c r="LBE44" s="685">
        <f>COUNTIF(LBI49:LBI61,"-")</f>
        <v>0</v>
      </c>
      <c r="LBF44" s="686">
        <f>SUMIF(LBI49:LBI61,"-",LBJ49:LBJ61)</f>
        <v>0</v>
      </c>
      <c r="LBG44" s="685">
        <f>COUNTIF(LBK49:LBK61,"-")</f>
        <v>0</v>
      </c>
      <c r="LBH44" s="686">
        <f>SUMIF(LBK49:LBK61,"-",LBL49:LBL61)</f>
        <v>0</v>
      </c>
      <c r="LBI44" s="685">
        <f>COUNTIF(LBM49:LBM61,"-")</f>
        <v>0</v>
      </c>
      <c r="LBJ44" s="686">
        <f>SUMIF(LBM49:LBM61,"-",LBN49:LBN61)</f>
        <v>0</v>
      </c>
      <c r="LBK44" s="685">
        <f>COUNTIF(LBO49:LBO61,"-")</f>
        <v>0</v>
      </c>
      <c r="LBL44" s="686">
        <f>SUMIF(LBO49:LBO61,"-",LBP49:LBP61)</f>
        <v>0</v>
      </c>
      <c r="LBM44" s="685">
        <f>COUNTIF(LBQ49:LBQ61,"-")</f>
        <v>0</v>
      </c>
      <c r="LBN44" s="686">
        <f>SUMIF(LBQ49:LBQ61,"-",LBR49:LBR61)</f>
        <v>0</v>
      </c>
      <c r="LBO44" s="685">
        <f>COUNTIF(LBS49:LBS61,"-")</f>
        <v>0</v>
      </c>
      <c r="LBP44" s="686">
        <f>SUMIF(LBS49:LBS61,"-",LBT49:LBT61)</f>
        <v>0</v>
      </c>
      <c r="LBQ44" s="685">
        <f>COUNTIF(LBU49:LBU61,"-")</f>
        <v>0</v>
      </c>
      <c r="LBR44" s="686">
        <f>SUMIF(LBU49:LBU61,"-",LBV49:LBV61)</f>
        <v>0</v>
      </c>
      <c r="LBS44" s="685">
        <f>COUNTIF(LBW49:LBW61,"-")</f>
        <v>0</v>
      </c>
      <c r="LBT44" s="686">
        <f>SUMIF(LBW49:LBW61,"-",LBX49:LBX61)</f>
        <v>0</v>
      </c>
      <c r="LBU44" s="685">
        <f>COUNTIF(LBY49:LBY61,"-")</f>
        <v>0</v>
      </c>
      <c r="LBV44" s="686">
        <f>SUMIF(LBY49:LBY61,"-",LBZ49:LBZ61)</f>
        <v>0</v>
      </c>
      <c r="LBW44" s="685">
        <f>COUNTIF(LCA49:LCA61,"-")</f>
        <v>0</v>
      </c>
      <c r="LBX44" s="686">
        <f>SUMIF(LCA49:LCA61,"-",LCB49:LCB61)</f>
        <v>0</v>
      </c>
      <c r="LBY44" s="685">
        <f>COUNTIF(LCC49:LCC61,"-")</f>
        <v>0</v>
      </c>
      <c r="LBZ44" s="686">
        <f>SUMIF(LCC49:LCC61,"-",LCD49:LCD61)</f>
        <v>0</v>
      </c>
      <c r="LCA44" s="685">
        <f>COUNTIF(LCE49:LCE61,"-")</f>
        <v>0</v>
      </c>
      <c r="LCB44" s="686">
        <f>SUMIF(LCE49:LCE61,"-",LCF49:LCF61)</f>
        <v>0</v>
      </c>
      <c r="LCC44" s="685">
        <f>COUNTIF(LCG49:LCG61,"-")</f>
        <v>0</v>
      </c>
      <c r="LCD44" s="686">
        <f>SUMIF(LCG49:LCG61,"-",LCH49:LCH61)</f>
        <v>0</v>
      </c>
      <c r="LCE44" s="685">
        <f>COUNTIF(LCI49:LCI61,"-")</f>
        <v>0</v>
      </c>
      <c r="LCF44" s="686">
        <f>SUMIF(LCI49:LCI61,"-",LCJ49:LCJ61)</f>
        <v>0</v>
      </c>
      <c r="LCG44" s="685">
        <f>COUNTIF(LCK49:LCK61,"-")</f>
        <v>0</v>
      </c>
      <c r="LCH44" s="686">
        <f>SUMIF(LCK49:LCK61,"-",LCL49:LCL61)</f>
        <v>0</v>
      </c>
      <c r="LCI44" s="685">
        <f>COUNTIF(LCM49:LCM61,"-")</f>
        <v>0</v>
      </c>
      <c r="LCJ44" s="686">
        <f>SUMIF(LCM49:LCM61,"-",LCN49:LCN61)</f>
        <v>0</v>
      </c>
      <c r="LCK44" s="685">
        <f>COUNTIF(LCO49:LCO61,"-")</f>
        <v>0</v>
      </c>
      <c r="LCL44" s="686">
        <f>SUMIF(LCO49:LCO61,"-",LCP49:LCP61)</f>
        <v>0</v>
      </c>
      <c r="LCM44" s="685">
        <f>COUNTIF(LCQ49:LCQ61,"-")</f>
        <v>0</v>
      </c>
      <c r="LCN44" s="686">
        <f>SUMIF(LCQ49:LCQ61,"-",LCR49:LCR61)</f>
        <v>0</v>
      </c>
      <c r="LCO44" s="685">
        <f>COUNTIF(LCS49:LCS61,"-")</f>
        <v>0</v>
      </c>
      <c r="LCP44" s="686">
        <f>SUMIF(LCS49:LCS61,"-",LCT49:LCT61)</f>
        <v>0</v>
      </c>
      <c r="LCQ44" s="685">
        <f>COUNTIF(LCU49:LCU61,"-")</f>
        <v>0</v>
      </c>
      <c r="LCR44" s="686">
        <f>SUMIF(LCU49:LCU61,"-",LCV49:LCV61)</f>
        <v>0</v>
      </c>
      <c r="LCS44" s="685">
        <f>COUNTIF(LCW49:LCW61,"-")</f>
        <v>0</v>
      </c>
      <c r="LCT44" s="686">
        <f>SUMIF(LCW49:LCW61,"-",LCX49:LCX61)</f>
        <v>0</v>
      </c>
      <c r="LCU44" s="685">
        <f>COUNTIF(LCY49:LCY61,"-")</f>
        <v>0</v>
      </c>
      <c r="LCV44" s="686">
        <f>SUMIF(LCY49:LCY61,"-",LCZ49:LCZ61)</f>
        <v>0</v>
      </c>
      <c r="LCW44" s="685">
        <f>COUNTIF(LDA49:LDA61,"-")</f>
        <v>0</v>
      </c>
      <c r="LCX44" s="686">
        <f>SUMIF(LDA49:LDA61,"-",LDB49:LDB61)</f>
        <v>0</v>
      </c>
      <c r="LCY44" s="685">
        <f>COUNTIF(LDC49:LDC61,"-")</f>
        <v>0</v>
      </c>
      <c r="LCZ44" s="686">
        <f>SUMIF(LDC49:LDC61,"-",LDD49:LDD61)</f>
        <v>0</v>
      </c>
      <c r="LDA44" s="685">
        <f>COUNTIF(LDE49:LDE61,"-")</f>
        <v>0</v>
      </c>
      <c r="LDB44" s="686">
        <f>SUMIF(LDE49:LDE61,"-",LDF49:LDF61)</f>
        <v>0</v>
      </c>
      <c r="LDC44" s="685">
        <f>COUNTIF(LDG49:LDG61,"-")</f>
        <v>0</v>
      </c>
      <c r="LDD44" s="686">
        <f>SUMIF(LDG49:LDG61,"-",LDH49:LDH61)</f>
        <v>0</v>
      </c>
      <c r="LDE44" s="685">
        <f>COUNTIF(LDI49:LDI61,"-")</f>
        <v>0</v>
      </c>
      <c r="LDF44" s="686">
        <f>SUMIF(LDI49:LDI61,"-",LDJ49:LDJ61)</f>
        <v>0</v>
      </c>
      <c r="LDG44" s="685">
        <f>COUNTIF(LDK49:LDK61,"-")</f>
        <v>0</v>
      </c>
      <c r="LDH44" s="686">
        <f>SUMIF(LDK49:LDK61,"-",LDL49:LDL61)</f>
        <v>0</v>
      </c>
      <c r="LDI44" s="685">
        <f>COUNTIF(LDM49:LDM61,"-")</f>
        <v>0</v>
      </c>
      <c r="LDJ44" s="686">
        <f>SUMIF(LDM49:LDM61,"-",LDN49:LDN61)</f>
        <v>0</v>
      </c>
      <c r="LDK44" s="685">
        <f>COUNTIF(LDO49:LDO61,"-")</f>
        <v>0</v>
      </c>
      <c r="LDL44" s="686">
        <f>SUMIF(LDO49:LDO61,"-",LDP49:LDP61)</f>
        <v>0</v>
      </c>
      <c r="LDM44" s="685">
        <f>COUNTIF(LDQ49:LDQ61,"-")</f>
        <v>0</v>
      </c>
      <c r="LDN44" s="686">
        <f>SUMIF(LDQ49:LDQ61,"-",LDR49:LDR61)</f>
        <v>0</v>
      </c>
      <c r="LDO44" s="685">
        <f>COUNTIF(LDS49:LDS61,"-")</f>
        <v>0</v>
      </c>
      <c r="LDP44" s="686">
        <f>SUMIF(LDS49:LDS61,"-",LDT49:LDT61)</f>
        <v>0</v>
      </c>
      <c r="LDQ44" s="685">
        <f>COUNTIF(LDU49:LDU61,"-")</f>
        <v>0</v>
      </c>
      <c r="LDR44" s="686">
        <f>SUMIF(LDU49:LDU61,"-",LDV49:LDV61)</f>
        <v>0</v>
      </c>
      <c r="LDS44" s="685">
        <f>COUNTIF(LDW49:LDW61,"-")</f>
        <v>0</v>
      </c>
      <c r="LDT44" s="686">
        <f>SUMIF(LDW49:LDW61,"-",LDX49:LDX61)</f>
        <v>0</v>
      </c>
      <c r="LDU44" s="685">
        <f>COUNTIF(LDY49:LDY61,"-")</f>
        <v>0</v>
      </c>
      <c r="LDV44" s="686">
        <f>SUMIF(LDY49:LDY61,"-",LDZ49:LDZ61)</f>
        <v>0</v>
      </c>
      <c r="LDW44" s="685">
        <f>COUNTIF(LEA49:LEA61,"-")</f>
        <v>0</v>
      </c>
      <c r="LDX44" s="686">
        <f>SUMIF(LEA49:LEA61,"-",LEB49:LEB61)</f>
        <v>0</v>
      </c>
      <c r="LDY44" s="685">
        <f>COUNTIF(LEC49:LEC61,"-")</f>
        <v>0</v>
      </c>
      <c r="LDZ44" s="686">
        <f>SUMIF(LEC49:LEC61,"-",LED49:LED61)</f>
        <v>0</v>
      </c>
      <c r="LEA44" s="685">
        <f>COUNTIF(LEE49:LEE61,"-")</f>
        <v>0</v>
      </c>
      <c r="LEB44" s="686">
        <f>SUMIF(LEE49:LEE61,"-",LEF49:LEF61)</f>
        <v>0</v>
      </c>
      <c r="LEC44" s="685">
        <f>COUNTIF(LEG49:LEG61,"-")</f>
        <v>0</v>
      </c>
      <c r="LED44" s="686">
        <f>SUMIF(LEG49:LEG61,"-",LEH49:LEH61)</f>
        <v>0</v>
      </c>
      <c r="LEE44" s="685">
        <f>COUNTIF(LEI49:LEI61,"-")</f>
        <v>0</v>
      </c>
      <c r="LEF44" s="686">
        <f>SUMIF(LEI49:LEI61,"-",LEJ49:LEJ61)</f>
        <v>0</v>
      </c>
      <c r="LEG44" s="685">
        <f>COUNTIF(LEK49:LEK61,"-")</f>
        <v>0</v>
      </c>
      <c r="LEH44" s="686">
        <f>SUMIF(LEK49:LEK61,"-",LEL49:LEL61)</f>
        <v>0</v>
      </c>
      <c r="LEI44" s="685">
        <f>COUNTIF(LEM49:LEM61,"-")</f>
        <v>0</v>
      </c>
      <c r="LEJ44" s="686">
        <f>SUMIF(LEM49:LEM61,"-",LEN49:LEN61)</f>
        <v>0</v>
      </c>
      <c r="LEK44" s="685">
        <f>COUNTIF(LEO49:LEO61,"-")</f>
        <v>0</v>
      </c>
      <c r="LEL44" s="686">
        <f>SUMIF(LEO49:LEO61,"-",LEP49:LEP61)</f>
        <v>0</v>
      </c>
      <c r="LEM44" s="685">
        <f>COUNTIF(LEQ49:LEQ61,"-")</f>
        <v>0</v>
      </c>
      <c r="LEN44" s="686">
        <f>SUMIF(LEQ49:LEQ61,"-",LER49:LER61)</f>
        <v>0</v>
      </c>
      <c r="LEO44" s="685">
        <f>COUNTIF(LES49:LES61,"-")</f>
        <v>0</v>
      </c>
      <c r="LEP44" s="686">
        <f>SUMIF(LES49:LES61,"-",LET49:LET61)</f>
        <v>0</v>
      </c>
      <c r="LEQ44" s="685">
        <f>COUNTIF(LEU49:LEU61,"-")</f>
        <v>0</v>
      </c>
      <c r="LER44" s="686">
        <f>SUMIF(LEU49:LEU61,"-",LEV49:LEV61)</f>
        <v>0</v>
      </c>
      <c r="LES44" s="685">
        <f>COUNTIF(LEW49:LEW61,"-")</f>
        <v>0</v>
      </c>
      <c r="LET44" s="686">
        <f>SUMIF(LEW49:LEW61,"-",LEX49:LEX61)</f>
        <v>0</v>
      </c>
      <c r="LEU44" s="685">
        <f>COUNTIF(LEY49:LEY61,"-")</f>
        <v>0</v>
      </c>
      <c r="LEV44" s="686">
        <f>SUMIF(LEY49:LEY61,"-",LEZ49:LEZ61)</f>
        <v>0</v>
      </c>
      <c r="LEW44" s="685">
        <f>COUNTIF(LFA49:LFA61,"-")</f>
        <v>0</v>
      </c>
      <c r="LEX44" s="686">
        <f>SUMIF(LFA49:LFA61,"-",LFB49:LFB61)</f>
        <v>0</v>
      </c>
      <c r="LEY44" s="685">
        <f>COUNTIF(LFC49:LFC61,"-")</f>
        <v>0</v>
      </c>
      <c r="LEZ44" s="686">
        <f>SUMIF(LFC49:LFC61,"-",LFD49:LFD61)</f>
        <v>0</v>
      </c>
      <c r="LFA44" s="685">
        <f>COUNTIF(LFE49:LFE61,"-")</f>
        <v>0</v>
      </c>
      <c r="LFB44" s="686">
        <f>SUMIF(LFE49:LFE61,"-",LFF49:LFF61)</f>
        <v>0</v>
      </c>
      <c r="LFC44" s="685">
        <f>COUNTIF(LFG49:LFG61,"-")</f>
        <v>0</v>
      </c>
      <c r="LFD44" s="686">
        <f>SUMIF(LFG49:LFG61,"-",LFH49:LFH61)</f>
        <v>0</v>
      </c>
      <c r="LFE44" s="685">
        <f>COUNTIF(LFI49:LFI61,"-")</f>
        <v>0</v>
      </c>
      <c r="LFF44" s="686">
        <f>SUMIF(LFI49:LFI61,"-",LFJ49:LFJ61)</f>
        <v>0</v>
      </c>
      <c r="LFG44" s="685">
        <f>COUNTIF(LFK49:LFK61,"-")</f>
        <v>0</v>
      </c>
      <c r="LFH44" s="686">
        <f>SUMIF(LFK49:LFK61,"-",LFL49:LFL61)</f>
        <v>0</v>
      </c>
      <c r="LFI44" s="685">
        <f>COUNTIF(LFM49:LFM61,"-")</f>
        <v>0</v>
      </c>
      <c r="LFJ44" s="686">
        <f>SUMIF(LFM49:LFM61,"-",LFN49:LFN61)</f>
        <v>0</v>
      </c>
      <c r="LFK44" s="685">
        <f>COUNTIF(LFO49:LFO61,"-")</f>
        <v>0</v>
      </c>
      <c r="LFL44" s="686">
        <f>SUMIF(LFO49:LFO61,"-",LFP49:LFP61)</f>
        <v>0</v>
      </c>
      <c r="LFM44" s="685">
        <f>COUNTIF(LFQ49:LFQ61,"-")</f>
        <v>0</v>
      </c>
      <c r="LFN44" s="686">
        <f>SUMIF(LFQ49:LFQ61,"-",LFR49:LFR61)</f>
        <v>0</v>
      </c>
      <c r="LFO44" s="685">
        <f>COUNTIF(LFS49:LFS61,"-")</f>
        <v>0</v>
      </c>
      <c r="LFP44" s="686">
        <f>SUMIF(LFS49:LFS61,"-",LFT49:LFT61)</f>
        <v>0</v>
      </c>
      <c r="LFQ44" s="685">
        <f>COUNTIF(LFU49:LFU61,"-")</f>
        <v>0</v>
      </c>
      <c r="LFR44" s="686">
        <f>SUMIF(LFU49:LFU61,"-",LFV49:LFV61)</f>
        <v>0</v>
      </c>
      <c r="LFS44" s="685">
        <f>COUNTIF(LFW49:LFW61,"-")</f>
        <v>0</v>
      </c>
      <c r="LFT44" s="686">
        <f>SUMIF(LFW49:LFW61,"-",LFX49:LFX61)</f>
        <v>0</v>
      </c>
      <c r="LFU44" s="685">
        <f>COUNTIF(LFY49:LFY61,"-")</f>
        <v>0</v>
      </c>
      <c r="LFV44" s="686">
        <f>SUMIF(LFY49:LFY61,"-",LFZ49:LFZ61)</f>
        <v>0</v>
      </c>
      <c r="LFW44" s="685">
        <f>COUNTIF(LGA49:LGA61,"-")</f>
        <v>0</v>
      </c>
      <c r="LFX44" s="686">
        <f>SUMIF(LGA49:LGA61,"-",LGB49:LGB61)</f>
        <v>0</v>
      </c>
      <c r="LFY44" s="685">
        <f>COUNTIF(LGC49:LGC61,"-")</f>
        <v>0</v>
      </c>
      <c r="LFZ44" s="686">
        <f>SUMIF(LGC49:LGC61,"-",LGD49:LGD61)</f>
        <v>0</v>
      </c>
      <c r="LGA44" s="685">
        <f>COUNTIF(LGE49:LGE61,"-")</f>
        <v>0</v>
      </c>
      <c r="LGB44" s="686">
        <f>SUMIF(LGE49:LGE61,"-",LGF49:LGF61)</f>
        <v>0</v>
      </c>
      <c r="LGC44" s="685">
        <f>COUNTIF(LGG49:LGG61,"-")</f>
        <v>0</v>
      </c>
      <c r="LGD44" s="686">
        <f>SUMIF(LGG49:LGG61,"-",LGH49:LGH61)</f>
        <v>0</v>
      </c>
      <c r="LGE44" s="685">
        <f>COUNTIF(LGI49:LGI61,"-")</f>
        <v>0</v>
      </c>
      <c r="LGF44" s="686">
        <f>SUMIF(LGI49:LGI61,"-",LGJ49:LGJ61)</f>
        <v>0</v>
      </c>
      <c r="LGG44" s="685">
        <f>COUNTIF(LGK49:LGK61,"-")</f>
        <v>0</v>
      </c>
      <c r="LGH44" s="686">
        <f>SUMIF(LGK49:LGK61,"-",LGL49:LGL61)</f>
        <v>0</v>
      </c>
      <c r="LGI44" s="685">
        <f>COUNTIF(LGM49:LGM61,"-")</f>
        <v>0</v>
      </c>
      <c r="LGJ44" s="686">
        <f>SUMIF(LGM49:LGM61,"-",LGN49:LGN61)</f>
        <v>0</v>
      </c>
      <c r="LGK44" s="685">
        <f>COUNTIF(LGO49:LGO61,"-")</f>
        <v>0</v>
      </c>
      <c r="LGL44" s="686">
        <f>SUMIF(LGO49:LGO61,"-",LGP49:LGP61)</f>
        <v>0</v>
      </c>
      <c r="LGM44" s="685">
        <f>COUNTIF(LGQ49:LGQ61,"-")</f>
        <v>0</v>
      </c>
      <c r="LGN44" s="686">
        <f>SUMIF(LGQ49:LGQ61,"-",LGR49:LGR61)</f>
        <v>0</v>
      </c>
      <c r="LGO44" s="685">
        <f>COUNTIF(LGS49:LGS61,"-")</f>
        <v>0</v>
      </c>
      <c r="LGP44" s="686">
        <f>SUMIF(LGS49:LGS61,"-",LGT49:LGT61)</f>
        <v>0</v>
      </c>
      <c r="LGQ44" s="685">
        <f>COUNTIF(LGU49:LGU61,"-")</f>
        <v>0</v>
      </c>
      <c r="LGR44" s="686">
        <f>SUMIF(LGU49:LGU61,"-",LGV49:LGV61)</f>
        <v>0</v>
      </c>
      <c r="LGS44" s="685">
        <f>COUNTIF(LGW49:LGW61,"-")</f>
        <v>0</v>
      </c>
      <c r="LGT44" s="686">
        <f>SUMIF(LGW49:LGW61,"-",LGX49:LGX61)</f>
        <v>0</v>
      </c>
      <c r="LGU44" s="685">
        <f>COUNTIF(LGY49:LGY61,"-")</f>
        <v>0</v>
      </c>
      <c r="LGV44" s="686">
        <f>SUMIF(LGY49:LGY61,"-",LGZ49:LGZ61)</f>
        <v>0</v>
      </c>
      <c r="LGW44" s="685">
        <f>COUNTIF(LHA49:LHA61,"-")</f>
        <v>0</v>
      </c>
      <c r="LGX44" s="686">
        <f>SUMIF(LHA49:LHA61,"-",LHB49:LHB61)</f>
        <v>0</v>
      </c>
      <c r="LGY44" s="685">
        <f>COUNTIF(LHC49:LHC61,"-")</f>
        <v>0</v>
      </c>
      <c r="LGZ44" s="686">
        <f>SUMIF(LHC49:LHC61,"-",LHD49:LHD61)</f>
        <v>0</v>
      </c>
      <c r="LHA44" s="685">
        <f>COUNTIF(LHE49:LHE61,"-")</f>
        <v>0</v>
      </c>
      <c r="LHB44" s="686">
        <f>SUMIF(LHE49:LHE61,"-",LHF49:LHF61)</f>
        <v>0</v>
      </c>
      <c r="LHC44" s="685">
        <f>COUNTIF(LHG49:LHG61,"-")</f>
        <v>0</v>
      </c>
      <c r="LHD44" s="686">
        <f>SUMIF(LHG49:LHG61,"-",LHH49:LHH61)</f>
        <v>0</v>
      </c>
      <c r="LHE44" s="685">
        <f>COUNTIF(LHI49:LHI61,"-")</f>
        <v>0</v>
      </c>
      <c r="LHF44" s="686">
        <f>SUMIF(LHI49:LHI61,"-",LHJ49:LHJ61)</f>
        <v>0</v>
      </c>
      <c r="LHG44" s="685">
        <f>COUNTIF(LHK49:LHK61,"-")</f>
        <v>0</v>
      </c>
      <c r="LHH44" s="686">
        <f>SUMIF(LHK49:LHK61,"-",LHL49:LHL61)</f>
        <v>0</v>
      </c>
      <c r="LHI44" s="685">
        <f>COUNTIF(LHM49:LHM61,"-")</f>
        <v>0</v>
      </c>
      <c r="LHJ44" s="686">
        <f>SUMIF(LHM49:LHM61,"-",LHN49:LHN61)</f>
        <v>0</v>
      </c>
      <c r="LHK44" s="685">
        <f>COUNTIF(LHO49:LHO61,"-")</f>
        <v>0</v>
      </c>
      <c r="LHL44" s="686">
        <f>SUMIF(LHO49:LHO61,"-",LHP49:LHP61)</f>
        <v>0</v>
      </c>
      <c r="LHM44" s="685">
        <f>COUNTIF(LHQ49:LHQ61,"-")</f>
        <v>0</v>
      </c>
      <c r="LHN44" s="686">
        <f>SUMIF(LHQ49:LHQ61,"-",LHR49:LHR61)</f>
        <v>0</v>
      </c>
      <c r="LHO44" s="685">
        <f>COUNTIF(LHS49:LHS61,"-")</f>
        <v>0</v>
      </c>
      <c r="LHP44" s="686">
        <f>SUMIF(LHS49:LHS61,"-",LHT49:LHT61)</f>
        <v>0</v>
      </c>
      <c r="LHQ44" s="685">
        <f>COUNTIF(LHU49:LHU61,"-")</f>
        <v>0</v>
      </c>
      <c r="LHR44" s="686">
        <f>SUMIF(LHU49:LHU61,"-",LHV49:LHV61)</f>
        <v>0</v>
      </c>
      <c r="LHS44" s="685">
        <f>COUNTIF(LHW49:LHW61,"-")</f>
        <v>0</v>
      </c>
      <c r="LHT44" s="686">
        <f>SUMIF(LHW49:LHW61,"-",LHX49:LHX61)</f>
        <v>0</v>
      </c>
      <c r="LHU44" s="685">
        <f>COUNTIF(LHY49:LHY61,"-")</f>
        <v>0</v>
      </c>
      <c r="LHV44" s="686">
        <f>SUMIF(LHY49:LHY61,"-",LHZ49:LHZ61)</f>
        <v>0</v>
      </c>
      <c r="LHW44" s="685">
        <f>COUNTIF(LIA49:LIA61,"-")</f>
        <v>0</v>
      </c>
      <c r="LHX44" s="686">
        <f>SUMIF(LIA49:LIA61,"-",LIB49:LIB61)</f>
        <v>0</v>
      </c>
      <c r="LHY44" s="685">
        <f>COUNTIF(LIC49:LIC61,"-")</f>
        <v>0</v>
      </c>
      <c r="LHZ44" s="686">
        <f>SUMIF(LIC49:LIC61,"-",LID49:LID61)</f>
        <v>0</v>
      </c>
      <c r="LIA44" s="685">
        <f>COUNTIF(LIE49:LIE61,"-")</f>
        <v>0</v>
      </c>
      <c r="LIB44" s="686">
        <f>SUMIF(LIE49:LIE61,"-",LIF49:LIF61)</f>
        <v>0</v>
      </c>
      <c r="LIC44" s="685">
        <f>COUNTIF(LIG49:LIG61,"-")</f>
        <v>0</v>
      </c>
      <c r="LID44" s="686">
        <f>SUMIF(LIG49:LIG61,"-",LIH49:LIH61)</f>
        <v>0</v>
      </c>
      <c r="LIE44" s="685">
        <f>COUNTIF(LII49:LII61,"-")</f>
        <v>0</v>
      </c>
      <c r="LIF44" s="686">
        <f>SUMIF(LII49:LII61,"-",LIJ49:LIJ61)</f>
        <v>0</v>
      </c>
      <c r="LIG44" s="685">
        <f>COUNTIF(LIK49:LIK61,"-")</f>
        <v>0</v>
      </c>
      <c r="LIH44" s="686">
        <f>SUMIF(LIK49:LIK61,"-",LIL49:LIL61)</f>
        <v>0</v>
      </c>
      <c r="LII44" s="685">
        <f>COUNTIF(LIM49:LIM61,"-")</f>
        <v>0</v>
      </c>
      <c r="LIJ44" s="686">
        <f>SUMIF(LIM49:LIM61,"-",LIN49:LIN61)</f>
        <v>0</v>
      </c>
      <c r="LIK44" s="685">
        <f>COUNTIF(LIO49:LIO61,"-")</f>
        <v>0</v>
      </c>
      <c r="LIL44" s="686">
        <f>SUMIF(LIO49:LIO61,"-",LIP49:LIP61)</f>
        <v>0</v>
      </c>
      <c r="LIM44" s="685">
        <f>COUNTIF(LIQ49:LIQ61,"-")</f>
        <v>0</v>
      </c>
      <c r="LIN44" s="686">
        <f>SUMIF(LIQ49:LIQ61,"-",LIR49:LIR61)</f>
        <v>0</v>
      </c>
      <c r="LIO44" s="685">
        <f>COUNTIF(LIS49:LIS61,"-")</f>
        <v>0</v>
      </c>
      <c r="LIP44" s="686">
        <f>SUMIF(LIS49:LIS61,"-",LIT49:LIT61)</f>
        <v>0</v>
      </c>
      <c r="LIQ44" s="685">
        <f>COUNTIF(LIU49:LIU61,"-")</f>
        <v>0</v>
      </c>
      <c r="LIR44" s="686">
        <f>SUMIF(LIU49:LIU61,"-",LIV49:LIV61)</f>
        <v>0</v>
      </c>
      <c r="LIS44" s="685">
        <f>COUNTIF(LIW49:LIW61,"-")</f>
        <v>0</v>
      </c>
      <c r="LIT44" s="686">
        <f>SUMIF(LIW49:LIW61,"-",LIX49:LIX61)</f>
        <v>0</v>
      </c>
      <c r="LIU44" s="685">
        <f>COUNTIF(LIY49:LIY61,"-")</f>
        <v>0</v>
      </c>
      <c r="LIV44" s="686">
        <f>SUMIF(LIY49:LIY61,"-",LIZ49:LIZ61)</f>
        <v>0</v>
      </c>
      <c r="LIW44" s="685">
        <f>COUNTIF(LJA49:LJA61,"-")</f>
        <v>0</v>
      </c>
      <c r="LIX44" s="686">
        <f>SUMIF(LJA49:LJA61,"-",LJB49:LJB61)</f>
        <v>0</v>
      </c>
      <c r="LIY44" s="685">
        <f>COUNTIF(LJC49:LJC61,"-")</f>
        <v>0</v>
      </c>
      <c r="LIZ44" s="686">
        <f>SUMIF(LJC49:LJC61,"-",LJD49:LJD61)</f>
        <v>0</v>
      </c>
      <c r="LJA44" s="685">
        <f>COUNTIF(LJE49:LJE61,"-")</f>
        <v>0</v>
      </c>
      <c r="LJB44" s="686">
        <f>SUMIF(LJE49:LJE61,"-",LJF49:LJF61)</f>
        <v>0</v>
      </c>
      <c r="LJC44" s="685">
        <f>COUNTIF(LJG49:LJG61,"-")</f>
        <v>0</v>
      </c>
      <c r="LJD44" s="686">
        <f>SUMIF(LJG49:LJG61,"-",LJH49:LJH61)</f>
        <v>0</v>
      </c>
      <c r="LJE44" s="685">
        <f>COUNTIF(LJI49:LJI61,"-")</f>
        <v>0</v>
      </c>
      <c r="LJF44" s="686">
        <f>SUMIF(LJI49:LJI61,"-",LJJ49:LJJ61)</f>
        <v>0</v>
      </c>
      <c r="LJG44" s="685">
        <f>COUNTIF(LJK49:LJK61,"-")</f>
        <v>0</v>
      </c>
      <c r="LJH44" s="686">
        <f>SUMIF(LJK49:LJK61,"-",LJL49:LJL61)</f>
        <v>0</v>
      </c>
      <c r="LJI44" s="685">
        <f>COUNTIF(LJM49:LJM61,"-")</f>
        <v>0</v>
      </c>
      <c r="LJJ44" s="686">
        <f>SUMIF(LJM49:LJM61,"-",LJN49:LJN61)</f>
        <v>0</v>
      </c>
      <c r="LJK44" s="685">
        <f>COUNTIF(LJO49:LJO61,"-")</f>
        <v>0</v>
      </c>
      <c r="LJL44" s="686">
        <f>SUMIF(LJO49:LJO61,"-",LJP49:LJP61)</f>
        <v>0</v>
      </c>
      <c r="LJM44" s="685">
        <f>COUNTIF(LJQ49:LJQ61,"-")</f>
        <v>0</v>
      </c>
      <c r="LJN44" s="686">
        <f>SUMIF(LJQ49:LJQ61,"-",LJR49:LJR61)</f>
        <v>0</v>
      </c>
      <c r="LJO44" s="685">
        <f>COUNTIF(LJS49:LJS61,"-")</f>
        <v>0</v>
      </c>
      <c r="LJP44" s="686">
        <f>SUMIF(LJS49:LJS61,"-",LJT49:LJT61)</f>
        <v>0</v>
      </c>
      <c r="LJQ44" s="685">
        <f>COUNTIF(LJU49:LJU61,"-")</f>
        <v>0</v>
      </c>
      <c r="LJR44" s="686">
        <f>SUMIF(LJU49:LJU61,"-",LJV49:LJV61)</f>
        <v>0</v>
      </c>
      <c r="LJS44" s="685">
        <f>COUNTIF(LJW49:LJW61,"-")</f>
        <v>0</v>
      </c>
      <c r="LJT44" s="686">
        <f>SUMIF(LJW49:LJW61,"-",LJX49:LJX61)</f>
        <v>0</v>
      </c>
      <c r="LJU44" s="685">
        <f>COUNTIF(LJY49:LJY61,"-")</f>
        <v>0</v>
      </c>
      <c r="LJV44" s="686">
        <f>SUMIF(LJY49:LJY61,"-",LJZ49:LJZ61)</f>
        <v>0</v>
      </c>
      <c r="LJW44" s="685">
        <f>COUNTIF(LKA49:LKA61,"-")</f>
        <v>0</v>
      </c>
      <c r="LJX44" s="686">
        <f>SUMIF(LKA49:LKA61,"-",LKB49:LKB61)</f>
        <v>0</v>
      </c>
      <c r="LJY44" s="685">
        <f>COUNTIF(LKC49:LKC61,"-")</f>
        <v>0</v>
      </c>
      <c r="LJZ44" s="686">
        <f>SUMIF(LKC49:LKC61,"-",LKD49:LKD61)</f>
        <v>0</v>
      </c>
      <c r="LKA44" s="685">
        <f>COUNTIF(LKE49:LKE61,"-")</f>
        <v>0</v>
      </c>
      <c r="LKB44" s="686">
        <f>SUMIF(LKE49:LKE61,"-",LKF49:LKF61)</f>
        <v>0</v>
      </c>
      <c r="LKC44" s="685">
        <f>COUNTIF(LKG49:LKG61,"-")</f>
        <v>0</v>
      </c>
      <c r="LKD44" s="686">
        <f>SUMIF(LKG49:LKG61,"-",LKH49:LKH61)</f>
        <v>0</v>
      </c>
      <c r="LKE44" s="685">
        <f>COUNTIF(LKI49:LKI61,"-")</f>
        <v>0</v>
      </c>
      <c r="LKF44" s="686">
        <f>SUMIF(LKI49:LKI61,"-",LKJ49:LKJ61)</f>
        <v>0</v>
      </c>
      <c r="LKG44" s="685">
        <f>COUNTIF(LKK49:LKK61,"-")</f>
        <v>0</v>
      </c>
      <c r="LKH44" s="686">
        <f>SUMIF(LKK49:LKK61,"-",LKL49:LKL61)</f>
        <v>0</v>
      </c>
      <c r="LKI44" s="685">
        <f>COUNTIF(LKM49:LKM61,"-")</f>
        <v>0</v>
      </c>
      <c r="LKJ44" s="686">
        <f>SUMIF(LKM49:LKM61,"-",LKN49:LKN61)</f>
        <v>0</v>
      </c>
      <c r="LKK44" s="685">
        <f>COUNTIF(LKO49:LKO61,"-")</f>
        <v>0</v>
      </c>
      <c r="LKL44" s="686">
        <f>SUMIF(LKO49:LKO61,"-",LKP49:LKP61)</f>
        <v>0</v>
      </c>
      <c r="LKM44" s="685">
        <f>COUNTIF(LKQ49:LKQ61,"-")</f>
        <v>0</v>
      </c>
      <c r="LKN44" s="686">
        <f>SUMIF(LKQ49:LKQ61,"-",LKR49:LKR61)</f>
        <v>0</v>
      </c>
      <c r="LKO44" s="685">
        <f>COUNTIF(LKS49:LKS61,"-")</f>
        <v>0</v>
      </c>
      <c r="LKP44" s="686">
        <f>SUMIF(LKS49:LKS61,"-",LKT49:LKT61)</f>
        <v>0</v>
      </c>
      <c r="LKQ44" s="685">
        <f>COUNTIF(LKU49:LKU61,"-")</f>
        <v>0</v>
      </c>
      <c r="LKR44" s="686">
        <f>SUMIF(LKU49:LKU61,"-",LKV49:LKV61)</f>
        <v>0</v>
      </c>
      <c r="LKS44" s="685">
        <f>COUNTIF(LKW49:LKW61,"-")</f>
        <v>0</v>
      </c>
      <c r="LKT44" s="686">
        <f>SUMIF(LKW49:LKW61,"-",LKX49:LKX61)</f>
        <v>0</v>
      </c>
      <c r="LKU44" s="685">
        <f>COUNTIF(LKY49:LKY61,"-")</f>
        <v>0</v>
      </c>
      <c r="LKV44" s="686">
        <f>SUMIF(LKY49:LKY61,"-",LKZ49:LKZ61)</f>
        <v>0</v>
      </c>
      <c r="LKW44" s="685">
        <f>COUNTIF(LLA49:LLA61,"-")</f>
        <v>0</v>
      </c>
      <c r="LKX44" s="686">
        <f>SUMIF(LLA49:LLA61,"-",LLB49:LLB61)</f>
        <v>0</v>
      </c>
      <c r="LKY44" s="685">
        <f>COUNTIF(LLC49:LLC61,"-")</f>
        <v>0</v>
      </c>
      <c r="LKZ44" s="686">
        <f>SUMIF(LLC49:LLC61,"-",LLD49:LLD61)</f>
        <v>0</v>
      </c>
      <c r="LLA44" s="685">
        <f>COUNTIF(LLE49:LLE61,"-")</f>
        <v>0</v>
      </c>
      <c r="LLB44" s="686">
        <f>SUMIF(LLE49:LLE61,"-",LLF49:LLF61)</f>
        <v>0</v>
      </c>
      <c r="LLC44" s="685">
        <f>COUNTIF(LLG49:LLG61,"-")</f>
        <v>0</v>
      </c>
      <c r="LLD44" s="686">
        <f>SUMIF(LLG49:LLG61,"-",LLH49:LLH61)</f>
        <v>0</v>
      </c>
      <c r="LLE44" s="685">
        <f>COUNTIF(LLI49:LLI61,"-")</f>
        <v>0</v>
      </c>
      <c r="LLF44" s="686">
        <f>SUMIF(LLI49:LLI61,"-",LLJ49:LLJ61)</f>
        <v>0</v>
      </c>
      <c r="LLG44" s="685">
        <f>COUNTIF(LLK49:LLK61,"-")</f>
        <v>0</v>
      </c>
      <c r="LLH44" s="686">
        <f>SUMIF(LLK49:LLK61,"-",LLL49:LLL61)</f>
        <v>0</v>
      </c>
      <c r="LLI44" s="685">
        <f>COUNTIF(LLM49:LLM61,"-")</f>
        <v>0</v>
      </c>
      <c r="LLJ44" s="686">
        <f>SUMIF(LLM49:LLM61,"-",LLN49:LLN61)</f>
        <v>0</v>
      </c>
      <c r="LLK44" s="685">
        <f>COUNTIF(LLO49:LLO61,"-")</f>
        <v>0</v>
      </c>
      <c r="LLL44" s="686">
        <f>SUMIF(LLO49:LLO61,"-",LLP49:LLP61)</f>
        <v>0</v>
      </c>
      <c r="LLM44" s="685">
        <f>COUNTIF(LLQ49:LLQ61,"-")</f>
        <v>0</v>
      </c>
      <c r="LLN44" s="686">
        <f>SUMIF(LLQ49:LLQ61,"-",LLR49:LLR61)</f>
        <v>0</v>
      </c>
      <c r="LLO44" s="685">
        <f>COUNTIF(LLS49:LLS61,"-")</f>
        <v>0</v>
      </c>
      <c r="LLP44" s="686">
        <f>SUMIF(LLS49:LLS61,"-",LLT49:LLT61)</f>
        <v>0</v>
      </c>
      <c r="LLQ44" s="685">
        <f>COUNTIF(LLU49:LLU61,"-")</f>
        <v>0</v>
      </c>
      <c r="LLR44" s="686">
        <f>SUMIF(LLU49:LLU61,"-",LLV49:LLV61)</f>
        <v>0</v>
      </c>
      <c r="LLS44" s="685">
        <f>COUNTIF(LLW49:LLW61,"-")</f>
        <v>0</v>
      </c>
      <c r="LLT44" s="686">
        <f>SUMIF(LLW49:LLW61,"-",LLX49:LLX61)</f>
        <v>0</v>
      </c>
      <c r="LLU44" s="685">
        <f>COUNTIF(LLY49:LLY61,"-")</f>
        <v>0</v>
      </c>
      <c r="LLV44" s="686">
        <f>SUMIF(LLY49:LLY61,"-",LLZ49:LLZ61)</f>
        <v>0</v>
      </c>
      <c r="LLW44" s="685">
        <f>COUNTIF(LMA49:LMA61,"-")</f>
        <v>0</v>
      </c>
      <c r="LLX44" s="686">
        <f>SUMIF(LMA49:LMA61,"-",LMB49:LMB61)</f>
        <v>0</v>
      </c>
      <c r="LLY44" s="685">
        <f>COUNTIF(LMC49:LMC61,"-")</f>
        <v>0</v>
      </c>
      <c r="LLZ44" s="686">
        <f>SUMIF(LMC49:LMC61,"-",LMD49:LMD61)</f>
        <v>0</v>
      </c>
      <c r="LMA44" s="685">
        <f>COUNTIF(LME49:LME61,"-")</f>
        <v>0</v>
      </c>
      <c r="LMB44" s="686">
        <f>SUMIF(LME49:LME61,"-",LMF49:LMF61)</f>
        <v>0</v>
      </c>
      <c r="LMC44" s="685">
        <f>COUNTIF(LMG49:LMG61,"-")</f>
        <v>0</v>
      </c>
      <c r="LMD44" s="686">
        <f>SUMIF(LMG49:LMG61,"-",LMH49:LMH61)</f>
        <v>0</v>
      </c>
      <c r="LME44" s="685">
        <f>COUNTIF(LMI49:LMI61,"-")</f>
        <v>0</v>
      </c>
      <c r="LMF44" s="686">
        <f>SUMIF(LMI49:LMI61,"-",LMJ49:LMJ61)</f>
        <v>0</v>
      </c>
      <c r="LMG44" s="685">
        <f>COUNTIF(LMK49:LMK61,"-")</f>
        <v>0</v>
      </c>
      <c r="LMH44" s="686">
        <f>SUMIF(LMK49:LMK61,"-",LML49:LML61)</f>
        <v>0</v>
      </c>
      <c r="LMI44" s="685">
        <f>COUNTIF(LMM49:LMM61,"-")</f>
        <v>0</v>
      </c>
      <c r="LMJ44" s="686">
        <f>SUMIF(LMM49:LMM61,"-",LMN49:LMN61)</f>
        <v>0</v>
      </c>
      <c r="LMK44" s="685">
        <f>COUNTIF(LMO49:LMO61,"-")</f>
        <v>0</v>
      </c>
      <c r="LML44" s="686">
        <f>SUMIF(LMO49:LMO61,"-",LMP49:LMP61)</f>
        <v>0</v>
      </c>
      <c r="LMM44" s="685">
        <f>COUNTIF(LMQ49:LMQ61,"-")</f>
        <v>0</v>
      </c>
      <c r="LMN44" s="686">
        <f>SUMIF(LMQ49:LMQ61,"-",LMR49:LMR61)</f>
        <v>0</v>
      </c>
      <c r="LMO44" s="685">
        <f>COUNTIF(LMS49:LMS61,"-")</f>
        <v>0</v>
      </c>
      <c r="LMP44" s="686">
        <f>SUMIF(LMS49:LMS61,"-",LMT49:LMT61)</f>
        <v>0</v>
      </c>
      <c r="LMQ44" s="685">
        <f>COUNTIF(LMU49:LMU61,"-")</f>
        <v>0</v>
      </c>
      <c r="LMR44" s="686">
        <f>SUMIF(LMU49:LMU61,"-",LMV49:LMV61)</f>
        <v>0</v>
      </c>
      <c r="LMS44" s="685">
        <f>COUNTIF(LMW49:LMW61,"-")</f>
        <v>0</v>
      </c>
      <c r="LMT44" s="686">
        <f>SUMIF(LMW49:LMW61,"-",LMX49:LMX61)</f>
        <v>0</v>
      </c>
      <c r="LMU44" s="685">
        <f>COUNTIF(LMY49:LMY61,"-")</f>
        <v>0</v>
      </c>
      <c r="LMV44" s="686">
        <f>SUMIF(LMY49:LMY61,"-",LMZ49:LMZ61)</f>
        <v>0</v>
      </c>
      <c r="LMW44" s="685">
        <f>COUNTIF(LNA49:LNA61,"-")</f>
        <v>0</v>
      </c>
      <c r="LMX44" s="686">
        <f>SUMIF(LNA49:LNA61,"-",LNB49:LNB61)</f>
        <v>0</v>
      </c>
      <c r="LMY44" s="685">
        <f>COUNTIF(LNC49:LNC61,"-")</f>
        <v>0</v>
      </c>
      <c r="LMZ44" s="686">
        <f>SUMIF(LNC49:LNC61,"-",LND49:LND61)</f>
        <v>0</v>
      </c>
      <c r="LNA44" s="685">
        <f>COUNTIF(LNE49:LNE61,"-")</f>
        <v>0</v>
      </c>
      <c r="LNB44" s="686">
        <f>SUMIF(LNE49:LNE61,"-",LNF49:LNF61)</f>
        <v>0</v>
      </c>
      <c r="LNC44" s="685">
        <f>COUNTIF(LNG49:LNG61,"-")</f>
        <v>0</v>
      </c>
      <c r="LND44" s="686">
        <f>SUMIF(LNG49:LNG61,"-",LNH49:LNH61)</f>
        <v>0</v>
      </c>
      <c r="LNE44" s="685">
        <f>COUNTIF(LNI49:LNI61,"-")</f>
        <v>0</v>
      </c>
      <c r="LNF44" s="686">
        <f>SUMIF(LNI49:LNI61,"-",LNJ49:LNJ61)</f>
        <v>0</v>
      </c>
      <c r="LNG44" s="685">
        <f>COUNTIF(LNK49:LNK61,"-")</f>
        <v>0</v>
      </c>
      <c r="LNH44" s="686">
        <f>SUMIF(LNK49:LNK61,"-",LNL49:LNL61)</f>
        <v>0</v>
      </c>
      <c r="LNI44" s="685">
        <f>COUNTIF(LNM49:LNM61,"-")</f>
        <v>0</v>
      </c>
      <c r="LNJ44" s="686">
        <f>SUMIF(LNM49:LNM61,"-",LNN49:LNN61)</f>
        <v>0</v>
      </c>
      <c r="LNK44" s="685">
        <f>COUNTIF(LNO49:LNO61,"-")</f>
        <v>0</v>
      </c>
      <c r="LNL44" s="686">
        <f>SUMIF(LNO49:LNO61,"-",LNP49:LNP61)</f>
        <v>0</v>
      </c>
      <c r="LNM44" s="685">
        <f>COUNTIF(LNQ49:LNQ61,"-")</f>
        <v>0</v>
      </c>
      <c r="LNN44" s="686">
        <f>SUMIF(LNQ49:LNQ61,"-",LNR49:LNR61)</f>
        <v>0</v>
      </c>
      <c r="LNO44" s="685">
        <f>COUNTIF(LNS49:LNS61,"-")</f>
        <v>0</v>
      </c>
      <c r="LNP44" s="686">
        <f>SUMIF(LNS49:LNS61,"-",LNT49:LNT61)</f>
        <v>0</v>
      </c>
      <c r="LNQ44" s="685">
        <f>COUNTIF(LNU49:LNU61,"-")</f>
        <v>0</v>
      </c>
      <c r="LNR44" s="686">
        <f>SUMIF(LNU49:LNU61,"-",LNV49:LNV61)</f>
        <v>0</v>
      </c>
      <c r="LNS44" s="685">
        <f>COUNTIF(LNW49:LNW61,"-")</f>
        <v>0</v>
      </c>
      <c r="LNT44" s="686">
        <f>SUMIF(LNW49:LNW61,"-",LNX49:LNX61)</f>
        <v>0</v>
      </c>
      <c r="LNU44" s="685">
        <f>COUNTIF(LNY49:LNY61,"-")</f>
        <v>0</v>
      </c>
      <c r="LNV44" s="686">
        <f>SUMIF(LNY49:LNY61,"-",LNZ49:LNZ61)</f>
        <v>0</v>
      </c>
      <c r="LNW44" s="685">
        <f>COUNTIF(LOA49:LOA61,"-")</f>
        <v>0</v>
      </c>
      <c r="LNX44" s="686">
        <f>SUMIF(LOA49:LOA61,"-",LOB49:LOB61)</f>
        <v>0</v>
      </c>
      <c r="LNY44" s="685">
        <f>COUNTIF(LOC49:LOC61,"-")</f>
        <v>0</v>
      </c>
      <c r="LNZ44" s="686">
        <f>SUMIF(LOC49:LOC61,"-",LOD49:LOD61)</f>
        <v>0</v>
      </c>
      <c r="LOA44" s="685">
        <f>COUNTIF(LOE49:LOE61,"-")</f>
        <v>0</v>
      </c>
      <c r="LOB44" s="686">
        <f>SUMIF(LOE49:LOE61,"-",LOF49:LOF61)</f>
        <v>0</v>
      </c>
      <c r="LOC44" s="685">
        <f>COUNTIF(LOG49:LOG61,"-")</f>
        <v>0</v>
      </c>
      <c r="LOD44" s="686">
        <f>SUMIF(LOG49:LOG61,"-",LOH49:LOH61)</f>
        <v>0</v>
      </c>
      <c r="LOE44" s="685">
        <f>COUNTIF(LOI49:LOI61,"-")</f>
        <v>0</v>
      </c>
      <c r="LOF44" s="686">
        <f>SUMIF(LOI49:LOI61,"-",LOJ49:LOJ61)</f>
        <v>0</v>
      </c>
      <c r="LOG44" s="685">
        <f>COUNTIF(LOK49:LOK61,"-")</f>
        <v>0</v>
      </c>
      <c r="LOH44" s="686">
        <f>SUMIF(LOK49:LOK61,"-",LOL49:LOL61)</f>
        <v>0</v>
      </c>
      <c r="LOI44" s="685">
        <f>COUNTIF(LOM49:LOM61,"-")</f>
        <v>0</v>
      </c>
      <c r="LOJ44" s="686">
        <f>SUMIF(LOM49:LOM61,"-",LON49:LON61)</f>
        <v>0</v>
      </c>
      <c r="LOK44" s="685">
        <f>COUNTIF(LOO49:LOO61,"-")</f>
        <v>0</v>
      </c>
      <c r="LOL44" s="686">
        <f>SUMIF(LOO49:LOO61,"-",LOP49:LOP61)</f>
        <v>0</v>
      </c>
      <c r="LOM44" s="685">
        <f>COUNTIF(LOQ49:LOQ61,"-")</f>
        <v>0</v>
      </c>
      <c r="LON44" s="686">
        <f>SUMIF(LOQ49:LOQ61,"-",LOR49:LOR61)</f>
        <v>0</v>
      </c>
      <c r="LOO44" s="685">
        <f>COUNTIF(LOS49:LOS61,"-")</f>
        <v>0</v>
      </c>
      <c r="LOP44" s="686">
        <f>SUMIF(LOS49:LOS61,"-",LOT49:LOT61)</f>
        <v>0</v>
      </c>
      <c r="LOQ44" s="685">
        <f>COUNTIF(LOU49:LOU61,"-")</f>
        <v>0</v>
      </c>
      <c r="LOR44" s="686">
        <f>SUMIF(LOU49:LOU61,"-",LOV49:LOV61)</f>
        <v>0</v>
      </c>
      <c r="LOS44" s="685">
        <f>COUNTIF(LOW49:LOW61,"-")</f>
        <v>0</v>
      </c>
      <c r="LOT44" s="686">
        <f>SUMIF(LOW49:LOW61,"-",LOX49:LOX61)</f>
        <v>0</v>
      </c>
      <c r="LOU44" s="685">
        <f>COUNTIF(LOY49:LOY61,"-")</f>
        <v>0</v>
      </c>
      <c r="LOV44" s="686">
        <f>SUMIF(LOY49:LOY61,"-",LOZ49:LOZ61)</f>
        <v>0</v>
      </c>
      <c r="LOW44" s="685">
        <f>COUNTIF(LPA49:LPA61,"-")</f>
        <v>0</v>
      </c>
      <c r="LOX44" s="686">
        <f>SUMIF(LPA49:LPA61,"-",LPB49:LPB61)</f>
        <v>0</v>
      </c>
      <c r="LOY44" s="685">
        <f>COUNTIF(LPC49:LPC61,"-")</f>
        <v>0</v>
      </c>
      <c r="LOZ44" s="686">
        <f>SUMIF(LPC49:LPC61,"-",LPD49:LPD61)</f>
        <v>0</v>
      </c>
      <c r="LPA44" s="685">
        <f>COUNTIF(LPE49:LPE61,"-")</f>
        <v>0</v>
      </c>
      <c r="LPB44" s="686">
        <f>SUMIF(LPE49:LPE61,"-",LPF49:LPF61)</f>
        <v>0</v>
      </c>
      <c r="LPC44" s="685">
        <f>COUNTIF(LPG49:LPG61,"-")</f>
        <v>0</v>
      </c>
      <c r="LPD44" s="686">
        <f>SUMIF(LPG49:LPG61,"-",LPH49:LPH61)</f>
        <v>0</v>
      </c>
      <c r="LPE44" s="685">
        <f>COUNTIF(LPI49:LPI61,"-")</f>
        <v>0</v>
      </c>
      <c r="LPF44" s="686">
        <f>SUMIF(LPI49:LPI61,"-",LPJ49:LPJ61)</f>
        <v>0</v>
      </c>
      <c r="LPG44" s="685">
        <f>COUNTIF(LPK49:LPK61,"-")</f>
        <v>0</v>
      </c>
      <c r="LPH44" s="686">
        <f>SUMIF(LPK49:LPK61,"-",LPL49:LPL61)</f>
        <v>0</v>
      </c>
      <c r="LPI44" s="685">
        <f>COUNTIF(LPM49:LPM61,"-")</f>
        <v>0</v>
      </c>
      <c r="LPJ44" s="686">
        <f>SUMIF(LPM49:LPM61,"-",LPN49:LPN61)</f>
        <v>0</v>
      </c>
      <c r="LPK44" s="685">
        <f>COUNTIF(LPO49:LPO61,"-")</f>
        <v>0</v>
      </c>
      <c r="LPL44" s="686">
        <f>SUMIF(LPO49:LPO61,"-",LPP49:LPP61)</f>
        <v>0</v>
      </c>
      <c r="LPM44" s="685">
        <f>COUNTIF(LPQ49:LPQ61,"-")</f>
        <v>0</v>
      </c>
      <c r="LPN44" s="686">
        <f>SUMIF(LPQ49:LPQ61,"-",LPR49:LPR61)</f>
        <v>0</v>
      </c>
      <c r="LPO44" s="685">
        <f>COUNTIF(LPS49:LPS61,"-")</f>
        <v>0</v>
      </c>
      <c r="LPP44" s="686">
        <f>SUMIF(LPS49:LPS61,"-",LPT49:LPT61)</f>
        <v>0</v>
      </c>
      <c r="LPQ44" s="685">
        <f>COUNTIF(LPU49:LPU61,"-")</f>
        <v>0</v>
      </c>
      <c r="LPR44" s="686">
        <f>SUMIF(LPU49:LPU61,"-",LPV49:LPV61)</f>
        <v>0</v>
      </c>
      <c r="LPS44" s="685">
        <f>COUNTIF(LPW49:LPW61,"-")</f>
        <v>0</v>
      </c>
      <c r="LPT44" s="686">
        <f>SUMIF(LPW49:LPW61,"-",LPX49:LPX61)</f>
        <v>0</v>
      </c>
      <c r="LPU44" s="685">
        <f>COUNTIF(LPY49:LPY61,"-")</f>
        <v>0</v>
      </c>
      <c r="LPV44" s="686">
        <f>SUMIF(LPY49:LPY61,"-",LPZ49:LPZ61)</f>
        <v>0</v>
      </c>
      <c r="LPW44" s="685">
        <f>COUNTIF(LQA49:LQA61,"-")</f>
        <v>0</v>
      </c>
      <c r="LPX44" s="686">
        <f>SUMIF(LQA49:LQA61,"-",LQB49:LQB61)</f>
        <v>0</v>
      </c>
      <c r="LPY44" s="685">
        <f>COUNTIF(LQC49:LQC61,"-")</f>
        <v>0</v>
      </c>
      <c r="LPZ44" s="686">
        <f>SUMIF(LQC49:LQC61,"-",LQD49:LQD61)</f>
        <v>0</v>
      </c>
      <c r="LQA44" s="685">
        <f>COUNTIF(LQE49:LQE61,"-")</f>
        <v>0</v>
      </c>
      <c r="LQB44" s="686">
        <f>SUMIF(LQE49:LQE61,"-",LQF49:LQF61)</f>
        <v>0</v>
      </c>
      <c r="LQC44" s="685">
        <f>COUNTIF(LQG49:LQG61,"-")</f>
        <v>0</v>
      </c>
      <c r="LQD44" s="686">
        <f>SUMIF(LQG49:LQG61,"-",LQH49:LQH61)</f>
        <v>0</v>
      </c>
      <c r="LQE44" s="685">
        <f>COUNTIF(LQI49:LQI61,"-")</f>
        <v>0</v>
      </c>
      <c r="LQF44" s="686">
        <f>SUMIF(LQI49:LQI61,"-",LQJ49:LQJ61)</f>
        <v>0</v>
      </c>
      <c r="LQG44" s="685">
        <f>COUNTIF(LQK49:LQK61,"-")</f>
        <v>0</v>
      </c>
      <c r="LQH44" s="686">
        <f>SUMIF(LQK49:LQK61,"-",LQL49:LQL61)</f>
        <v>0</v>
      </c>
      <c r="LQI44" s="685">
        <f>COUNTIF(LQM49:LQM61,"-")</f>
        <v>0</v>
      </c>
      <c r="LQJ44" s="686">
        <f>SUMIF(LQM49:LQM61,"-",LQN49:LQN61)</f>
        <v>0</v>
      </c>
      <c r="LQK44" s="685">
        <f>COUNTIF(LQO49:LQO61,"-")</f>
        <v>0</v>
      </c>
      <c r="LQL44" s="686">
        <f>SUMIF(LQO49:LQO61,"-",LQP49:LQP61)</f>
        <v>0</v>
      </c>
      <c r="LQM44" s="685">
        <f>COUNTIF(LQQ49:LQQ61,"-")</f>
        <v>0</v>
      </c>
      <c r="LQN44" s="686">
        <f>SUMIF(LQQ49:LQQ61,"-",LQR49:LQR61)</f>
        <v>0</v>
      </c>
      <c r="LQO44" s="685">
        <f>COUNTIF(LQS49:LQS61,"-")</f>
        <v>0</v>
      </c>
      <c r="LQP44" s="686">
        <f>SUMIF(LQS49:LQS61,"-",LQT49:LQT61)</f>
        <v>0</v>
      </c>
      <c r="LQQ44" s="685">
        <f>COUNTIF(LQU49:LQU61,"-")</f>
        <v>0</v>
      </c>
      <c r="LQR44" s="686">
        <f>SUMIF(LQU49:LQU61,"-",LQV49:LQV61)</f>
        <v>0</v>
      </c>
      <c r="LQS44" s="685">
        <f>COUNTIF(LQW49:LQW61,"-")</f>
        <v>0</v>
      </c>
      <c r="LQT44" s="686">
        <f>SUMIF(LQW49:LQW61,"-",LQX49:LQX61)</f>
        <v>0</v>
      </c>
      <c r="LQU44" s="685">
        <f>COUNTIF(LQY49:LQY61,"-")</f>
        <v>0</v>
      </c>
      <c r="LQV44" s="686">
        <f>SUMIF(LQY49:LQY61,"-",LQZ49:LQZ61)</f>
        <v>0</v>
      </c>
      <c r="LQW44" s="685">
        <f>COUNTIF(LRA49:LRA61,"-")</f>
        <v>0</v>
      </c>
      <c r="LQX44" s="686">
        <f>SUMIF(LRA49:LRA61,"-",LRB49:LRB61)</f>
        <v>0</v>
      </c>
      <c r="LQY44" s="685">
        <f>COUNTIF(LRC49:LRC61,"-")</f>
        <v>0</v>
      </c>
      <c r="LQZ44" s="686">
        <f>SUMIF(LRC49:LRC61,"-",LRD49:LRD61)</f>
        <v>0</v>
      </c>
      <c r="LRA44" s="685">
        <f>COUNTIF(LRE49:LRE61,"-")</f>
        <v>0</v>
      </c>
      <c r="LRB44" s="686">
        <f>SUMIF(LRE49:LRE61,"-",LRF49:LRF61)</f>
        <v>0</v>
      </c>
      <c r="LRC44" s="685">
        <f>COUNTIF(LRG49:LRG61,"-")</f>
        <v>0</v>
      </c>
      <c r="LRD44" s="686">
        <f>SUMIF(LRG49:LRG61,"-",LRH49:LRH61)</f>
        <v>0</v>
      </c>
      <c r="LRE44" s="685">
        <f>COUNTIF(LRI49:LRI61,"-")</f>
        <v>0</v>
      </c>
      <c r="LRF44" s="686">
        <f>SUMIF(LRI49:LRI61,"-",LRJ49:LRJ61)</f>
        <v>0</v>
      </c>
      <c r="LRG44" s="685">
        <f>COUNTIF(LRK49:LRK61,"-")</f>
        <v>0</v>
      </c>
      <c r="LRH44" s="686">
        <f>SUMIF(LRK49:LRK61,"-",LRL49:LRL61)</f>
        <v>0</v>
      </c>
      <c r="LRI44" s="685">
        <f>COUNTIF(LRM49:LRM61,"-")</f>
        <v>0</v>
      </c>
      <c r="LRJ44" s="686">
        <f>SUMIF(LRM49:LRM61,"-",LRN49:LRN61)</f>
        <v>0</v>
      </c>
      <c r="LRK44" s="685">
        <f>COUNTIF(LRO49:LRO61,"-")</f>
        <v>0</v>
      </c>
      <c r="LRL44" s="686">
        <f>SUMIF(LRO49:LRO61,"-",LRP49:LRP61)</f>
        <v>0</v>
      </c>
      <c r="LRM44" s="685">
        <f>COUNTIF(LRQ49:LRQ61,"-")</f>
        <v>0</v>
      </c>
      <c r="LRN44" s="686">
        <f>SUMIF(LRQ49:LRQ61,"-",LRR49:LRR61)</f>
        <v>0</v>
      </c>
      <c r="LRO44" s="685">
        <f>COUNTIF(LRS49:LRS61,"-")</f>
        <v>0</v>
      </c>
      <c r="LRP44" s="686">
        <f>SUMIF(LRS49:LRS61,"-",LRT49:LRT61)</f>
        <v>0</v>
      </c>
      <c r="LRQ44" s="685">
        <f>COUNTIF(LRU49:LRU61,"-")</f>
        <v>0</v>
      </c>
      <c r="LRR44" s="686">
        <f>SUMIF(LRU49:LRU61,"-",LRV49:LRV61)</f>
        <v>0</v>
      </c>
      <c r="LRS44" s="685">
        <f>COUNTIF(LRW49:LRW61,"-")</f>
        <v>0</v>
      </c>
      <c r="LRT44" s="686">
        <f>SUMIF(LRW49:LRW61,"-",LRX49:LRX61)</f>
        <v>0</v>
      </c>
      <c r="LRU44" s="685">
        <f>COUNTIF(LRY49:LRY61,"-")</f>
        <v>0</v>
      </c>
      <c r="LRV44" s="686">
        <f>SUMIF(LRY49:LRY61,"-",LRZ49:LRZ61)</f>
        <v>0</v>
      </c>
      <c r="LRW44" s="685">
        <f>COUNTIF(LSA49:LSA61,"-")</f>
        <v>0</v>
      </c>
      <c r="LRX44" s="686">
        <f>SUMIF(LSA49:LSA61,"-",LSB49:LSB61)</f>
        <v>0</v>
      </c>
      <c r="LRY44" s="685">
        <f>COUNTIF(LSC49:LSC61,"-")</f>
        <v>0</v>
      </c>
      <c r="LRZ44" s="686">
        <f>SUMIF(LSC49:LSC61,"-",LSD49:LSD61)</f>
        <v>0</v>
      </c>
      <c r="LSA44" s="685">
        <f>COUNTIF(LSE49:LSE61,"-")</f>
        <v>0</v>
      </c>
      <c r="LSB44" s="686">
        <f>SUMIF(LSE49:LSE61,"-",LSF49:LSF61)</f>
        <v>0</v>
      </c>
      <c r="LSC44" s="685">
        <f>COUNTIF(LSG49:LSG61,"-")</f>
        <v>0</v>
      </c>
      <c r="LSD44" s="686">
        <f>SUMIF(LSG49:LSG61,"-",LSH49:LSH61)</f>
        <v>0</v>
      </c>
      <c r="LSE44" s="685">
        <f>COUNTIF(LSI49:LSI61,"-")</f>
        <v>0</v>
      </c>
      <c r="LSF44" s="686">
        <f>SUMIF(LSI49:LSI61,"-",LSJ49:LSJ61)</f>
        <v>0</v>
      </c>
      <c r="LSG44" s="685">
        <f>COUNTIF(LSK49:LSK61,"-")</f>
        <v>0</v>
      </c>
      <c r="LSH44" s="686">
        <f>SUMIF(LSK49:LSK61,"-",LSL49:LSL61)</f>
        <v>0</v>
      </c>
      <c r="LSI44" s="685">
        <f>COUNTIF(LSM49:LSM61,"-")</f>
        <v>0</v>
      </c>
      <c r="LSJ44" s="686">
        <f>SUMIF(LSM49:LSM61,"-",LSN49:LSN61)</f>
        <v>0</v>
      </c>
      <c r="LSK44" s="685">
        <f>COUNTIF(LSO49:LSO61,"-")</f>
        <v>0</v>
      </c>
      <c r="LSL44" s="686">
        <f>SUMIF(LSO49:LSO61,"-",LSP49:LSP61)</f>
        <v>0</v>
      </c>
      <c r="LSM44" s="685">
        <f>COUNTIF(LSQ49:LSQ61,"-")</f>
        <v>0</v>
      </c>
      <c r="LSN44" s="686">
        <f>SUMIF(LSQ49:LSQ61,"-",LSR49:LSR61)</f>
        <v>0</v>
      </c>
      <c r="LSO44" s="685">
        <f>COUNTIF(LSS49:LSS61,"-")</f>
        <v>0</v>
      </c>
      <c r="LSP44" s="686">
        <f>SUMIF(LSS49:LSS61,"-",LST49:LST61)</f>
        <v>0</v>
      </c>
      <c r="LSQ44" s="685">
        <f>COUNTIF(LSU49:LSU61,"-")</f>
        <v>0</v>
      </c>
      <c r="LSR44" s="686">
        <f>SUMIF(LSU49:LSU61,"-",LSV49:LSV61)</f>
        <v>0</v>
      </c>
      <c r="LSS44" s="685">
        <f>COUNTIF(LSW49:LSW61,"-")</f>
        <v>0</v>
      </c>
      <c r="LST44" s="686">
        <f>SUMIF(LSW49:LSW61,"-",LSX49:LSX61)</f>
        <v>0</v>
      </c>
      <c r="LSU44" s="685">
        <f>COUNTIF(LSY49:LSY61,"-")</f>
        <v>0</v>
      </c>
      <c r="LSV44" s="686">
        <f>SUMIF(LSY49:LSY61,"-",LSZ49:LSZ61)</f>
        <v>0</v>
      </c>
      <c r="LSW44" s="685">
        <f>COUNTIF(LTA49:LTA61,"-")</f>
        <v>0</v>
      </c>
      <c r="LSX44" s="686">
        <f>SUMIF(LTA49:LTA61,"-",LTB49:LTB61)</f>
        <v>0</v>
      </c>
      <c r="LSY44" s="685">
        <f>COUNTIF(LTC49:LTC61,"-")</f>
        <v>0</v>
      </c>
      <c r="LSZ44" s="686">
        <f>SUMIF(LTC49:LTC61,"-",LTD49:LTD61)</f>
        <v>0</v>
      </c>
      <c r="LTA44" s="685">
        <f>COUNTIF(LTE49:LTE61,"-")</f>
        <v>0</v>
      </c>
      <c r="LTB44" s="686">
        <f>SUMIF(LTE49:LTE61,"-",LTF49:LTF61)</f>
        <v>0</v>
      </c>
      <c r="LTC44" s="685">
        <f>COUNTIF(LTG49:LTG61,"-")</f>
        <v>0</v>
      </c>
      <c r="LTD44" s="686">
        <f>SUMIF(LTG49:LTG61,"-",LTH49:LTH61)</f>
        <v>0</v>
      </c>
      <c r="LTE44" s="685">
        <f>COUNTIF(LTI49:LTI61,"-")</f>
        <v>0</v>
      </c>
      <c r="LTF44" s="686">
        <f>SUMIF(LTI49:LTI61,"-",LTJ49:LTJ61)</f>
        <v>0</v>
      </c>
      <c r="LTG44" s="685">
        <f>COUNTIF(LTK49:LTK61,"-")</f>
        <v>0</v>
      </c>
      <c r="LTH44" s="686">
        <f>SUMIF(LTK49:LTK61,"-",LTL49:LTL61)</f>
        <v>0</v>
      </c>
      <c r="LTI44" s="685">
        <f>COUNTIF(LTM49:LTM61,"-")</f>
        <v>0</v>
      </c>
      <c r="LTJ44" s="686">
        <f>SUMIF(LTM49:LTM61,"-",LTN49:LTN61)</f>
        <v>0</v>
      </c>
      <c r="LTK44" s="685">
        <f>COUNTIF(LTO49:LTO61,"-")</f>
        <v>0</v>
      </c>
      <c r="LTL44" s="686">
        <f>SUMIF(LTO49:LTO61,"-",LTP49:LTP61)</f>
        <v>0</v>
      </c>
      <c r="LTM44" s="685">
        <f>COUNTIF(LTQ49:LTQ61,"-")</f>
        <v>0</v>
      </c>
      <c r="LTN44" s="686">
        <f>SUMIF(LTQ49:LTQ61,"-",LTR49:LTR61)</f>
        <v>0</v>
      </c>
      <c r="LTO44" s="685">
        <f>COUNTIF(LTS49:LTS61,"-")</f>
        <v>0</v>
      </c>
      <c r="LTP44" s="686">
        <f>SUMIF(LTS49:LTS61,"-",LTT49:LTT61)</f>
        <v>0</v>
      </c>
      <c r="LTQ44" s="685">
        <f>COUNTIF(LTU49:LTU61,"-")</f>
        <v>0</v>
      </c>
      <c r="LTR44" s="686">
        <f>SUMIF(LTU49:LTU61,"-",LTV49:LTV61)</f>
        <v>0</v>
      </c>
      <c r="LTS44" s="685">
        <f>COUNTIF(LTW49:LTW61,"-")</f>
        <v>0</v>
      </c>
      <c r="LTT44" s="686">
        <f>SUMIF(LTW49:LTW61,"-",LTX49:LTX61)</f>
        <v>0</v>
      </c>
      <c r="LTU44" s="685">
        <f>COUNTIF(LTY49:LTY61,"-")</f>
        <v>0</v>
      </c>
      <c r="LTV44" s="686">
        <f>SUMIF(LTY49:LTY61,"-",LTZ49:LTZ61)</f>
        <v>0</v>
      </c>
      <c r="LTW44" s="685">
        <f>COUNTIF(LUA49:LUA61,"-")</f>
        <v>0</v>
      </c>
      <c r="LTX44" s="686">
        <f>SUMIF(LUA49:LUA61,"-",LUB49:LUB61)</f>
        <v>0</v>
      </c>
      <c r="LTY44" s="685">
        <f>COUNTIF(LUC49:LUC61,"-")</f>
        <v>0</v>
      </c>
      <c r="LTZ44" s="686">
        <f>SUMIF(LUC49:LUC61,"-",LUD49:LUD61)</f>
        <v>0</v>
      </c>
      <c r="LUA44" s="685">
        <f>COUNTIF(LUE49:LUE61,"-")</f>
        <v>0</v>
      </c>
      <c r="LUB44" s="686">
        <f>SUMIF(LUE49:LUE61,"-",LUF49:LUF61)</f>
        <v>0</v>
      </c>
      <c r="LUC44" s="685">
        <f>COUNTIF(LUG49:LUG61,"-")</f>
        <v>0</v>
      </c>
      <c r="LUD44" s="686">
        <f>SUMIF(LUG49:LUG61,"-",LUH49:LUH61)</f>
        <v>0</v>
      </c>
      <c r="LUE44" s="685">
        <f>COUNTIF(LUI49:LUI61,"-")</f>
        <v>0</v>
      </c>
      <c r="LUF44" s="686">
        <f>SUMIF(LUI49:LUI61,"-",LUJ49:LUJ61)</f>
        <v>0</v>
      </c>
      <c r="LUG44" s="685">
        <f>COUNTIF(LUK49:LUK61,"-")</f>
        <v>0</v>
      </c>
      <c r="LUH44" s="686">
        <f>SUMIF(LUK49:LUK61,"-",LUL49:LUL61)</f>
        <v>0</v>
      </c>
      <c r="LUI44" s="685">
        <f>COUNTIF(LUM49:LUM61,"-")</f>
        <v>0</v>
      </c>
      <c r="LUJ44" s="686">
        <f>SUMIF(LUM49:LUM61,"-",LUN49:LUN61)</f>
        <v>0</v>
      </c>
      <c r="LUK44" s="685">
        <f>COUNTIF(LUO49:LUO61,"-")</f>
        <v>0</v>
      </c>
      <c r="LUL44" s="686">
        <f>SUMIF(LUO49:LUO61,"-",LUP49:LUP61)</f>
        <v>0</v>
      </c>
      <c r="LUM44" s="685">
        <f>COUNTIF(LUQ49:LUQ61,"-")</f>
        <v>0</v>
      </c>
      <c r="LUN44" s="686">
        <f>SUMIF(LUQ49:LUQ61,"-",LUR49:LUR61)</f>
        <v>0</v>
      </c>
      <c r="LUO44" s="685">
        <f>COUNTIF(LUS49:LUS61,"-")</f>
        <v>0</v>
      </c>
      <c r="LUP44" s="686">
        <f>SUMIF(LUS49:LUS61,"-",LUT49:LUT61)</f>
        <v>0</v>
      </c>
      <c r="LUQ44" s="685">
        <f>COUNTIF(LUU49:LUU61,"-")</f>
        <v>0</v>
      </c>
      <c r="LUR44" s="686">
        <f>SUMIF(LUU49:LUU61,"-",LUV49:LUV61)</f>
        <v>0</v>
      </c>
      <c r="LUS44" s="685">
        <f>COUNTIF(LUW49:LUW61,"-")</f>
        <v>0</v>
      </c>
      <c r="LUT44" s="686">
        <f>SUMIF(LUW49:LUW61,"-",LUX49:LUX61)</f>
        <v>0</v>
      </c>
      <c r="LUU44" s="685">
        <f>COUNTIF(LUY49:LUY61,"-")</f>
        <v>0</v>
      </c>
      <c r="LUV44" s="686">
        <f>SUMIF(LUY49:LUY61,"-",LUZ49:LUZ61)</f>
        <v>0</v>
      </c>
      <c r="LUW44" s="685">
        <f>COUNTIF(LVA49:LVA61,"-")</f>
        <v>0</v>
      </c>
      <c r="LUX44" s="686">
        <f>SUMIF(LVA49:LVA61,"-",LVB49:LVB61)</f>
        <v>0</v>
      </c>
      <c r="LUY44" s="685">
        <f>COUNTIF(LVC49:LVC61,"-")</f>
        <v>0</v>
      </c>
      <c r="LUZ44" s="686">
        <f>SUMIF(LVC49:LVC61,"-",LVD49:LVD61)</f>
        <v>0</v>
      </c>
      <c r="LVA44" s="685">
        <f>COUNTIF(LVE49:LVE61,"-")</f>
        <v>0</v>
      </c>
      <c r="LVB44" s="686">
        <f>SUMIF(LVE49:LVE61,"-",LVF49:LVF61)</f>
        <v>0</v>
      </c>
      <c r="LVC44" s="685">
        <f>COUNTIF(LVG49:LVG61,"-")</f>
        <v>0</v>
      </c>
      <c r="LVD44" s="686">
        <f>SUMIF(LVG49:LVG61,"-",LVH49:LVH61)</f>
        <v>0</v>
      </c>
      <c r="LVE44" s="685">
        <f>COUNTIF(LVI49:LVI61,"-")</f>
        <v>0</v>
      </c>
      <c r="LVF44" s="686">
        <f>SUMIF(LVI49:LVI61,"-",LVJ49:LVJ61)</f>
        <v>0</v>
      </c>
      <c r="LVG44" s="685">
        <f>COUNTIF(LVK49:LVK61,"-")</f>
        <v>0</v>
      </c>
      <c r="LVH44" s="686">
        <f>SUMIF(LVK49:LVK61,"-",LVL49:LVL61)</f>
        <v>0</v>
      </c>
      <c r="LVI44" s="685">
        <f>COUNTIF(LVM49:LVM61,"-")</f>
        <v>0</v>
      </c>
      <c r="LVJ44" s="686">
        <f>SUMIF(LVM49:LVM61,"-",LVN49:LVN61)</f>
        <v>0</v>
      </c>
      <c r="LVK44" s="685">
        <f>COUNTIF(LVO49:LVO61,"-")</f>
        <v>0</v>
      </c>
      <c r="LVL44" s="686">
        <f>SUMIF(LVO49:LVO61,"-",LVP49:LVP61)</f>
        <v>0</v>
      </c>
      <c r="LVM44" s="685">
        <f>COUNTIF(LVQ49:LVQ61,"-")</f>
        <v>0</v>
      </c>
      <c r="LVN44" s="686">
        <f>SUMIF(LVQ49:LVQ61,"-",LVR49:LVR61)</f>
        <v>0</v>
      </c>
      <c r="LVO44" s="685">
        <f>COUNTIF(LVS49:LVS61,"-")</f>
        <v>0</v>
      </c>
      <c r="LVP44" s="686">
        <f>SUMIF(LVS49:LVS61,"-",LVT49:LVT61)</f>
        <v>0</v>
      </c>
      <c r="LVQ44" s="685">
        <f>COUNTIF(LVU49:LVU61,"-")</f>
        <v>0</v>
      </c>
      <c r="LVR44" s="686">
        <f>SUMIF(LVU49:LVU61,"-",LVV49:LVV61)</f>
        <v>0</v>
      </c>
      <c r="LVS44" s="685">
        <f>COUNTIF(LVW49:LVW61,"-")</f>
        <v>0</v>
      </c>
      <c r="LVT44" s="686">
        <f>SUMIF(LVW49:LVW61,"-",LVX49:LVX61)</f>
        <v>0</v>
      </c>
      <c r="LVU44" s="685">
        <f>COUNTIF(LVY49:LVY61,"-")</f>
        <v>0</v>
      </c>
      <c r="LVV44" s="686">
        <f>SUMIF(LVY49:LVY61,"-",LVZ49:LVZ61)</f>
        <v>0</v>
      </c>
      <c r="LVW44" s="685">
        <f>COUNTIF(LWA49:LWA61,"-")</f>
        <v>0</v>
      </c>
      <c r="LVX44" s="686">
        <f>SUMIF(LWA49:LWA61,"-",LWB49:LWB61)</f>
        <v>0</v>
      </c>
      <c r="LVY44" s="685">
        <f>COUNTIF(LWC49:LWC61,"-")</f>
        <v>0</v>
      </c>
      <c r="LVZ44" s="686">
        <f>SUMIF(LWC49:LWC61,"-",LWD49:LWD61)</f>
        <v>0</v>
      </c>
      <c r="LWA44" s="685">
        <f>COUNTIF(LWE49:LWE61,"-")</f>
        <v>0</v>
      </c>
      <c r="LWB44" s="686">
        <f>SUMIF(LWE49:LWE61,"-",LWF49:LWF61)</f>
        <v>0</v>
      </c>
      <c r="LWC44" s="685">
        <f>COUNTIF(LWG49:LWG61,"-")</f>
        <v>0</v>
      </c>
      <c r="LWD44" s="686">
        <f>SUMIF(LWG49:LWG61,"-",LWH49:LWH61)</f>
        <v>0</v>
      </c>
      <c r="LWE44" s="685">
        <f>COUNTIF(LWI49:LWI61,"-")</f>
        <v>0</v>
      </c>
      <c r="LWF44" s="686">
        <f>SUMIF(LWI49:LWI61,"-",LWJ49:LWJ61)</f>
        <v>0</v>
      </c>
      <c r="LWG44" s="685">
        <f>COUNTIF(LWK49:LWK61,"-")</f>
        <v>0</v>
      </c>
      <c r="LWH44" s="686">
        <f>SUMIF(LWK49:LWK61,"-",LWL49:LWL61)</f>
        <v>0</v>
      </c>
      <c r="LWI44" s="685">
        <f>COUNTIF(LWM49:LWM61,"-")</f>
        <v>0</v>
      </c>
      <c r="LWJ44" s="686">
        <f>SUMIF(LWM49:LWM61,"-",LWN49:LWN61)</f>
        <v>0</v>
      </c>
      <c r="LWK44" s="685">
        <f>COUNTIF(LWO49:LWO61,"-")</f>
        <v>0</v>
      </c>
      <c r="LWL44" s="686">
        <f>SUMIF(LWO49:LWO61,"-",LWP49:LWP61)</f>
        <v>0</v>
      </c>
      <c r="LWM44" s="685">
        <f>COUNTIF(LWQ49:LWQ61,"-")</f>
        <v>0</v>
      </c>
      <c r="LWN44" s="686">
        <f>SUMIF(LWQ49:LWQ61,"-",LWR49:LWR61)</f>
        <v>0</v>
      </c>
      <c r="LWO44" s="685">
        <f>COUNTIF(LWS49:LWS61,"-")</f>
        <v>0</v>
      </c>
      <c r="LWP44" s="686">
        <f>SUMIF(LWS49:LWS61,"-",LWT49:LWT61)</f>
        <v>0</v>
      </c>
      <c r="LWQ44" s="685">
        <f>COUNTIF(LWU49:LWU61,"-")</f>
        <v>0</v>
      </c>
      <c r="LWR44" s="686">
        <f>SUMIF(LWU49:LWU61,"-",LWV49:LWV61)</f>
        <v>0</v>
      </c>
      <c r="LWS44" s="685">
        <f>COUNTIF(LWW49:LWW61,"-")</f>
        <v>0</v>
      </c>
      <c r="LWT44" s="686">
        <f>SUMIF(LWW49:LWW61,"-",LWX49:LWX61)</f>
        <v>0</v>
      </c>
      <c r="LWU44" s="685">
        <f>COUNTIF(LWY49:LWY61,"-")</f>
        <v>0</v>
      </c>
      <c r="LWV44" s="686">
        <f>SUMIF(LWY49:LWY61,"-",LWZ49:LWZ61)</f>
        <v>0</v>
      </c>
      <c r="LWW44" s="685">
        <f>COUNTIF(LXA49:LXA61,"-")</f>
        <v>0</v>
      </c>
      <c r="LWX44" s="686">
        <f>SUMIF(LXA49:LXA61,"-",LXB49:LXB61)</f>
        <v>0</v>
      </c>
      <c r="LWY44" s="685">
        <f>COUNTIF(LXC49:LXC61,"-")</f>
        <v>0</v>
      </c>
      <c r="LWZ44" s="686">
        <f>SUMIF(LXC49:LXC61,"-",LXD49:LXD61)</f>
        <v>0</v>
      </c>
      <c r="LXA44" s="685">
        <f>COUNTIF(LXE49:LXE61,"-")</f>
        <v>0</v>
      </c>
      <c r="LXB44" s="686">
        <f>SUMIF(LXE49:LXE61,"-",LXF49:LXF61)</f>
        <v>0</v>
      </c>
      <c r="LXC44" s="685">
        <f>COUNTIF(LXG49:LXG61,"-")</f>
        <v>0</v>
      </c>
      <c r="LXD44" s="686">
        <f>SUMIF(LXG49:LXG61,"-",LXH49:LXH61)</f>
        <v>0</v>
      </c>
      <c r="LXE44" s="685">
        <f>COUNTIF(LXI49:LXI61,"-")</f>
        <v>0</v>
      </c>
      <c r="LXF44" s="686">
        <f>SUMIF(LXI49:LXI61,"-",LXJ49:LXJ61)</f>
        <v>0</v>
      </c>
      <c r="LXG44" s="685">
        <f>COUNTIF(LXK49:LXK61,"-")</f>
        <v>0</v>
      </c>
      <c r="LXH44" s="686">
        <f>SUMIF(LXK49:LXK61,"-",LXL49:LXL61)</f>
        <v>0</v>
      </c>
      <c r="LXI44" s="685">
        <f>COUNTIF(LXM49:LXM61,"-")</f>
        <v>0</v>
      </c>
      <c r="LXJ44" s="686">
        <f>SUMIF(LXM49:LXM61,"-",LXN49:LXN61)</f>
        <v>0</v>
      </c>
      <c r="LXK44" s="685">
        <f>COUNTIF(LXO49:LXO61,"-")</f>
        <v>0</v>
      </c>
      <c r="LXL44" s="686">
        <f>SUMIF(LXO49:LXO61,"-",LXP49:LXP61)</f>
        <v>0</v>
      </c>
      <c r="LXM44" s="685">
        <f>COUNTIF(LXQ49:LXQ61,"-")</f>
        <v>0</v>
      </c>
      <c r="LXN44" s="686">
        <f>SUMIF(LXQ49:LXQ61,"-",LXR49:LXR61)</f>
        <v>0</v>
      </c>
      <c r="LXO44" s="685">
        <f>COUNTIF(LXS49:LXS61,"-")</f>
        <v>0</v>
      </c>
      <c r="LXP44" s="686">
        <f>SUMIF(LXS49:LXS61,"-",LXT49:LXT61)</f>
        <v>0</v>
      </c>
      <c r="LXQ44" s="685">
        <f>COUNTIF(LXU49:LXU61,"-")</f>
        <v>0</v>
      </c>
      <c r="LXR44" s="686">
        <f>SUMIF(LXU49:LXU61,"-",LXV49:LXV61)</f>
        <v>0</v>
      </c>
      <c r="LXS44" s="685">
        <f>COUNTIF(LXW49:LXW61,"-")</f>
        <v>0</v>
      </c>
      <c r="LXT44" s="686">
        <f>SUMIF(LXW49:LXW61,"-",LXX49:LXX61)</f>
        <v>0</v>
      </c>
      <c r="LXU44" s="685">
        <f>COUNTIF(LXY49:LXY61,"-")</f>
        <v>0</v>
      </c>
      <c r="LXV44" s="686">
        <f>SUMIF(LXY49:LXY61,"-",LXZ49:LXZ61)</f>
        <v>0</v>
      </c>
      <c r="LXW44" s="685">
        <f>COUNTIF(LYA49:LYA61,"-")</f>
        <v>0</v>
      </c>
      <c r="LXX44" s="686">
        <f>SUMIF(LYA49:LYA61,"-",LYB49:LYB61)</f>
        <v>0</v>
      </c>
      <c r="LXY44" s="685">
        <f>COUNTIF(LYC49:LYC61,"-")</f>
        <v>0</v>
      </c>
      <c r="LXZ44" s="686">
        <f>SUMIF(LYC49:LYC61,"-",LYD49:LYD61)</f>
        <v>0</v>
      </c>
      <c r="LYA44" s="685">
        <f>COUNTIF(LYE49:LYE61,"-")</f>
        <v>0</v>
      </c>
      <c r="LYB44" s="686">
        <f>SUMIF(LYE49:LYE61,"-",LYF49:LYF61)</f>
        <v>0</v>
      </c>
      <c r="LYC44" s="685">
        <f>COUNTIF(LYG49:LYG61,"-")</f>
        <v>0</v>
      </c>
      <c r="LYD44" s="686">
        <f>SUMIF(LYG49:LYG61,"-",LYH49:LYH61)</f>
        <v>0</v>
      </c>
      <c r="LYE44" s="685">
        <f>COUNTIF(LYI49:LYI61,"-")</f>
        <v>0</v>
      </c>
      <c r="LYF44" s="686">
        <f>SUMIF(LYI49:LYI61,"-",LYJ49:LYJ61)</f>
        <v>0</v>
      </c>
      <c r="LYG44" s="685">
        <f>COUNTIF(LYK49:LYK61,"-")</f>
        <v>0</v>
      </c>
      <c r="LYH44" s="686">
        <f>SUMIF(LYK49:LYK61,"-",LYL49:LYL61)</f>
        <v>0</v>
      </c>
      <c r="LYI44" s="685">
        <f>COUNTIF(LYM49:LYM61,"-")</f>
        <v>0</v>
      </c>
      <c r="LYJ44" s="686">
        <f>SUMIF(LYM49:LYM61,"-",LYN49:LYN61)</f>
        <v>0</v>
      </c>
      <c r="LYK44" s="685">
        <f>COUNTIF(LYO49:LYO61,"-")</f>
        <v>0</v>
      </c>
      <c r="LYL44" s="686">
        <f>SUMIF(LYO49:LYO61,"-",LYP49:LYP61)</f>
        <v>0</v>
      </c>
      <c r="LYM44" s="685">
        <f>COUNTIF(LYQ49:LYQ61,"-")</f>
        <v>0</v>
      </c>
      <c r="LYN44" s="686">
        <f>SUMIF(LYQ49:LYQ61,"-",LYR49:LYR61)</f>
        <v>0</v>
      </c>
      <c r="LYO44" s="685">
        <f>COUNTIF(LYS49:LYS61,"-")</f>
        <v>0</v>
      </c>
      <c r="LYP44" s="686">
        <f>SUMIF(LYS49:LYS61,"-",LYT49:LYT61)</f>
        <v>0</v>
      </c>
      <c r="LYQ44" s="685">
        <f>COUNTIF(LYU49:LYU61,"-")</f>
        <v>0</v>
      </c>
      <c r="LYR44" s="686">
        <f>SUMIF(LYU49:LYU61,"-",LYV49:LYV61)</f>
        <v>0</v>
      </c>
      <c r="LYS44" s="685">
        <f>COUNTIF(LYW49:LYW61,"-")</f>
        <v>0</v>
      </c>
      <c r="LYT44" s="686">
        <f>SUMIF(LYW49:LYW61,"-",LYX49:LYX61)</f>
        <v>0</v>
      </c>
      <c r="LYU44" s="685">
        <f>COUNTIF(LYY49:LYY61,"-")</f>
        <v>0</v>
      </c>
      <c r="LYV44" s="686">
        <f>SUMIF(LYY49:LYY61,"-",LYZ49:LYZ61)</f>
        <v>0</v>
      </c>
      <c r="LYW44" s="685">
        <f>COUNTIF(LZA49:LZA61,"-")</f>
        <v>0</v>
      </c>
      <c r="LYX44" s="686">
        <f>SUMIF(LZA49:LZA61,"-",LZB49:LZB61)</f>
        <v>0</v>
      </c>
      <c r="LYY44" s="685">
        <f>COUNTIF(LZC49:LZC61,"-")</f>
        <v>0</v>
      </c>
      <c r="LYZ44" s="686">
        <f>SUMIF(LZC49:LZC61,"-",LZD49:LZD61)</f>
        <v>0</v>
      </c>
      <c r="LZA44" s="685">
        <f>COUNTIF(LZE49:LZE61,"-")</f>
        <v>0</v>
      </c>
      <c r="LZB44" s="686">
        <f>SUMIF(LZE49:LZE61,"-",LZF49:LZF61)</f>
        <v>0</v>
      </c>
      <c r="LZC44" s="685">
        <f>COUNTIF(LZG49:LZG61,"-")</f>
        <v>0</v>
      </c>
      <c r="LZD44" s="686">
        <f>SUMIF(LZG49:LZG61,"-",LZH49:LZH61)</f>
        <v>0</v>
      </c>
      <c r="LZE44" s="685">
        <f>COUNTIF(LZI49:LZI61,"-")</f>
        <v>0</v>
      </c>
      <c r="LZF44" s="686">
        <f>SUMIF(LZI49:LZI61,"-",LZJ49:LZJ61)</f>
        <v>0</v>
      </c>
      <c r="LZG44" s="685">
        <f>COUNTIF(LZK49:LZK61,"-")</f>
        <v>0</v>
      </c>
      <c r="LZH44" s="686">
        <f>SUMIF(LZK49:LZK61,"-",LZL49:LZL61)</f>
        <v>0</v>
      </c>
      <c r="LZI44" s="685">
        <f>COUNTIF(LZM49:LZM61,"-")</f>
        <v>0</v>
      </c>
      <c r="LZJ44" s="686">
        <f>SUMIF(LZM49:LZM61,"-",LZN49:LZN61)</f>
        <v>0</v>
      </c>
      <c r="LZK44" s="685">
        <f>COUNTIF(LZO49:LZO61,"-")</f>
        <v>0</v>
      </c>
      <c r="LZL44" s="686">
        <f>SUMIF(LZO49:LZO61,"-",LZP49:LZP61)</f>
        <v>0</v>
      </c>
      <c r="LZM44" s="685">
        <f>COUNTIF(LZQ49:LZQ61,"-")</f>
        <v>0</v>
      </c>
      <c r="LZN44" s="686">
        <f>SUMIF(LZQ49:LZQ61,"-",LZR49:LZR61)</f>
        <v>0</v>
      </c>
      <c r="LZO44" s="685">
        <f>COUNTIF(LZS49:LZS61,"-")</f>
        <v>0</v>
      </c>
      <c r="LZP44" s="686">
        <f>SUMIF(LZS49:LZS61,"-",LZT49:LZT61)</f>
        <v>0</v>
      </c>
      <c r="LZQ44" s="685">
        <f>COUNTIF(LZU49:LZU61,"-")</f>
        <v>0</v>
      </c>
      <c r="LZR44" s="686">
        <f>SUMIF(LZU49:LZU61,"-",LZV49:LZV61)</f>
        <v>0</v>
      </c>
      <c r="LZS44" s="685">
        <f>COUNTIF(LZW49:LZW61,"-")</f>
        <v>0</v>
      </c>
      <c r="LZT44" s="686">
        <f>SUMIF(LZW49:LZW61,"-",LZX49:LZX61)</f>
        <v>0</v>
      </c>
      <c r="LZU44" s="685">
        <f>COUNTIF(LZY49:LZY61,"-")</f>
        <v>0</v>
      </c>
      <c r="LZV44" s="686">
        <f>SUMIF(LZY49:LZY61,"-",LZZ49:LZZ61)</f>
        <v>0</v>
      </c>
      <c r="LZW44" s="685">
        <f>COUNTIF(MAA49:MAA61,"-")</f>
        <v>0</v>
      </c>
      <c r="LZX44" s="686">
        <f>SUMIF(MAA49:MAA61,"-",MAB49:MAB61)</f>
        <v>0</v>
      </c>
      <c r="LZY44" s="685">
        <f>COUNTIF(MAC49:MAC61,"-")</f>
        <v>0</v>
      </c>
      <c r="LZZ44" s="686">
        <f>SUMIF(MAC49:MAC61,"-",MAD49:MAD61)</f>
        <v>0</v>
      </c>
      <c r="MAA44" s="685">
        <f>COUNTIF(MAE49:MAE61,"-")</f>
        <v>0</v>
      </c>
      <c r="MAB44" s="686">
        <f>SUMIF(MAE49:MAE61,"-",MAF49:MAF61)</f>
        <v>0</v>
      </c>
      <c r="MAC44" s="685">
        <f>COUNTIF(MAG49:MAG61,"-")</f>
        <v>0</v>
      </c>
      <c r="MAD44" s="686">
        <f>SUMIF(MAG49:MAG61,"-",MAH49:MAH61)</f>
        <v>0</v>
      </c>
      <c r="MAE44" s="685">
        <f>COUNTIF(MAI49:MAI61,"-")</f>
        <v>0</v>
      </c>
      <c r="MAF44" s="686">
        <f>SUMIF(MAI49:MAI61,"-",MAJ49:MAJ61)</f>
        <v>0</v>
      </c>
      <c r="MAG44" s="685">
        <f>COUNTIF(MAK49:MAK61,"-")</f>
        <v>0</v>
      </c>
      <c r="MAH44" s="686">
        <f>SUMIF(MAK49:MAK61,"-",MAL49:MAL61)</f>
        <v>0</v>
      </c>
      <c r="MAI44" s="685">
        <f>COUNTIF(MAM49:MAM61,"-")</f>
        <v>0</v>
      </c>
      <c r="MAJ44" s="686">
        <f>SUMIF(MAM49:MAM61,"-",MAN49:MAN61)</f>
        <v>0</v>
      </c>
      <c r="MAK44" s="685">
        <f>COUNTIF(MAO49:MAO61,"-")</f>
        <v>0</v>
      </c>
      <c r="MAL44" s="686">
        <f>SUMIF(MAO49:MAO61,"-",MAP49:MAP61)</f>
        <v>0</v>
      </c>
      <c r="MAM44" s="685">
        <f>COUNTIF(MAQ49:MAQ61,"-")</f>
        <v>0</v>
      </c>
      <c r="MAN44" s="686">
        <f>SUMIF(MAQ49:MAQ61,"-",MAR49:MAR61)</f>
        <v>0</v>
      </c>
      <c r="MAO44" s="685">
        <f>COUNTIF(MAS49:MAS61,"-")</f>
        <v>0</v>
      </c>
      <c r="MAP44" s="686">
        <f>SUMIF(MAS49:MAS61,"-",MAT49:MAT61)</f>
        <v>0</v>
      </c>
      <c r="MAQ44" s="685">
        <f>COUNTIF(MAU49:MAU61,"-")</f>
        <v>0</v>
      </c>
      <c r="MAR44" s="686">
        <f>SUMIF(MAU49:MAU61,"-",MAV49:MAV61)</f>
        <v>0</v>
      </c>
      <c r="MAS44" s="685">
        <f>COUNTIF(MAW49:MAW61,"-")</f>
        <v>0</v>
      </c>
      <c r="MAT44" s="686">
        <f>SUMIF(MAW49:MAW61,"-",MAX49:MAX61)</f>
        <v>0</v>
      </c>
      <c r="MAU44" s="685">
        <f>COUNTIF(MAY49:MAY61,"-")</f>
        <v>0</v>
      </c>
      <c r="MAV44" s="686">
        <f>SUMIF(MAY49:MAY61,"-",MAZ49:MAZ61)</f>
        <v>0</v>
      </c>
      <c r="MAW44" s="685">
        <f>COUNTIF(MBA49:MBA61,"-")</f>
        <v>0</v>
      </c>
      <c r="MAX44" s="686">
        <f>SUMIF(MBA49:MBA61,"-",MBB49:MBB61)</f>
        <v>0</v>
      </c>
      <c r="MAY44" s="685">
        <f>COUNTIF(MBC49:MBC61,"-")</f>
        <v>0</v>
      </c>
      <c r="MAZ44" s="686">
        <f>SUMIF(MBC49:MBC61,"-",MBD49:MBD61)</f>
        <v>0</v>
      </c>
      <c r="MBA44" s="685">
        <f>COUNTIF(MBE49:MBE61,"-")</f>
        <v>0</v>
      </c>
      <c r="MBB44" s="686">
        <f>SUMIF(MBE49:MBE61,"-",MBF49:MBF61)</f>
        <v>0</v>
      </c>
      <c r="MBC44" s="685">
        <f>COUNTIF(MBG49:MBG61,"-")</f>
        <v>0</v>
      </c>
      <c r="MBD44" s="686">
        <f>SUMIF(MBG49:MBG61,"-",MBH49:MBH61)</f>
        <v>0</v>
      </c>
      <c r="MBE44" s="685">
        <f>COUNTIF(MBI49:MBI61,"-")</f>
        <v>0</v>
      </c>
      <c r="MBF44" s="686">
        <f>SUMIF(MBI49:MBI61,"-",MBJ49:MBJ61)</f>
        <v>0</v>
      </c>
      <c r="MBG44" s="685">
        <f>COUNTIF(MBK49:MBK61,"-")</f>
        <v>0</v>
      </c>
      <c r="MBH44" s="686">
        <f>SUMIF(MBK49:MBK61,"-",MBL49:MBL61)</f>
        <v>0</v>
      </c>
      <c r="MBI44" s="685">
        <f>COUNTIF(MBM49:MBM61,"-")</f>
        <v>0</v>
      </c>
      <c r="MBJ44" s="686">
        <f>SUMIF(MBM49:MBM61,"-",MBN49:MBN61)</f>
        <v>0</v>
      </c>
      <c r="MBK44" s="685">
        <f>COUNTIF(MBO49:MBO61,"-")</f>
        <v>0</v>
      </c>
      <c r="MBL44" s="686">
        <f>SUMIF(MBO49:MBO61,"-",MBP49:MBP61)</f>
        <v>0</v>
      </c>
      <c r="MBM44" s="685">
        <f>COUNTIF(MBQ49:MBQ61,"-")</f>
        <v>0</v>
      </c>
      <c r="MBN44" s="686">
        <f>SUMIF(MBQ49:MBQ61,"-",MBR49:MBR61)</f>
        <v>0</v>
      </c>
      <c r="MBO44" s="685">
        <f>COUNTIF(MBS49:MBS61,"-")</f>
        <v>0</v>
      </c>
      <c r="MBP44" s="686">
        <f>SUMIF(MBS49:MBS61,"-",MBT49:MBT61)</f>
        <v>0</v>
      </c>
      <c r="MBQ44" s="685">
        <f>COUNTIF(MBU49:MBU61,"-")</f>
        <v>0</v>
      </c>
      <c r="MBR44" s="686">
        <f>SUMIF(MBU49:MBU61,"-",MBV49:MBV61)</f>
        <v>0</v>
      </c>
      <c r="MBS44" s="685">
        <f>COUNTIF(MBW49:MBW61,"-")</f>
        <v>0</v>
      </c>
      <c r="MBT44" s="686">
        <f>SUMIF(MBW49:MBW61,"-",MBX49:MBX61)</f>
        <v>0</v>
      </c>
      <c r="MBU44" s="685">
        <f>COUNTIF(MBY49:MBY61,"-")</f>
        <v>0</v>
      </c>
      <c r="MBV44" s="686">
        <f>SUMIF(MBY49:MBY61,"-",MBZ49:MBZ61)</f>
        <v>0</v>
      </c>
      <c r="MBW44" s="685">
        <f>COUNTIF(MCA49:MCA61,"-")</f>
        <v>0</v>
      </c>
      <c r="MBX44" s="686">
        <f>SUMIF(MCA49:MCA61,"-",MCB49:MCB61)</f>
        <v>0</v>
      </c>
      <c r="MBY44" s="685">
        <f>COUNTIF(MCC49:MCC61,"-")</f>
        <v>0</v>
      </c>
      <c r="MBZ44" s="686">
        <f>SUMIF(MCC49:MCC61,"-",MCD49:MCD61)</f>
        <v>0</v>
      </c>
      <c r="MCA44" s="685">
        <f>COUNTIF(MCE49:MCE61,"-")</f>
        <v>0</v>
      </c>
      <c r="MCB44" s="686">
        <f>SUMIF(MCE49:MCE61,"-",MCF49:MCF61)</f>
        <v>0</v>
      </c>
      <c r="MCC44" s="685">
        <f>COUNTIF(MCG49:MCG61,"-")</f>
        <v>0</v>
      </c>
      <c r="MCD44" s="686">
        <f>SUMIF(MCG49:MCG61,"-",MCH49:MCH61)</f>
        <v>0</v>
      </c>
      <c r="MCE44" s="685">
        <f>COUNTIF(MCI49:MCI61,"-")</f>
        <v>0</v>
      </c>
      <c r="MCF44" s="686">
        <f>SUMIF(MCI49:MCI61,"-",MCJ49:MCJ61)</f>
        <v>0</v>
      </c>
      <c r="MCG44" s="685">
        <f>COUNTIF(MCK49:MCK61,"-")</f>
        <v>0</v>
      </c>
      <c r="MCH44" s="686">
        <f>SUMIF(MCK49:MCK61,"-",MCL49:MCL61)</f>
        <v>0</v>
      </c>
      <c r="MCI44" s="685">
        <f>COUNTIF(MCM49:MCM61,"-")</f>
        <v>0</v>
      </c>
      <c r="MCJ44" s="686">
        <f>SUMIF(MCM49:MCM61,"-",MCN49:MCN61)</f>
        <v>0</v>
      </c>
      <c r="MCK44" s="685">
        <f>COUNTIF(MCO49:MCO61,"-")</f>
        <v>0</v>
      </c>
      <c r="MCL44" s="686">
        <f>SUMIF(MCO49:MCO61,"-",MCP49:MCP61)</f>
        <v>0</v>
      </c>
      <c r="MCM44" s="685">
        <f>COUNTIF(MCQ49:MCQ61,"-")</f>
        <v>0</v>
      </c>
      <c r="MCN44" s="686">
        <f>SUMIF(MCQ49:MCQ61,"-",MCR49:MCR61)</f>
        <v>0</v>
      </c>
      <c r="MCO44" s="685">
        <f>COUNTIF(MCS49:MCS61,"-")</f>
        <v>0</v>
      </c>
      <c r="MCP44" s="686">
        <f>SUMIF(MCS49:MCS61,"-",MCT49:MCT61)</f>
        <v>0</v>
      </c>
      <c r="MCQ44" s="685">
        <f>COUNTIF(MCU49:MCU61,"-")</f>
        <v>0</v>
      </c>
      <c r="MCR44" s="686">
        <f>SUMIF(MCU49:MCU61,"-",MCV49:MCV61)</f>
        <v>0</v>
      </c>
      <c r="MCS44" s="685">
        <f>COUNTIF(MCW49:MCW61,"-")</f>
        <v>0</v>
      </c>
      <c r="MCT44" s="686">
        <f>SUMIF(MCW49:MCW61,"-",MCX49:MCX61)</f>
        <v>0</v>
      </c>
      <c r="MCU44" s="685">
        <f>COUNTIF(MCY49:MCY61,"-")</f>
        <v>0</v>
      </c>
      <c r="MCV44" s="686">
        <f>SUMIF(MCY49:MCY61,"-",MCZ49:MCZ61)</f>
        <v>0</v>
      </c>
      <c r="MCW44" s="685">
        <f>COUNTIF(MDA49:MDA61,"-")</f>
        <v>0</v>
      </c>
      <c r="MCX44" s="686">
        <f>SUMIF(MDA49:MDA61,"-",MDB49:MDB61)</f>
        <v>0</v>
      </c>
      <c r="MCY44" s="685">
        <f>COUNTIF(MDC49:MDC61,"-")</f>
        <v>0</v>
      </c>
      <c r="MCZ44" s="686">
        <f>SUMIF(MDC49:MDC61,"-",MDD49:MDD61)</f>
        <v>0</v>
      </c>
      <c r="MDA44" s="685">
        <f>COUNTIF(MDE49:MDE61,"-")</f>
        <v>0</v>
      </c>
      <c r="MDB44" s="686">
        <f>SUMIF(MDE49:MDE61,"-",MDF49:MDF61)</f>
        <v>0</v>
      </c>
      <c r="MDC44" s="685">
        <f>COUNTIF(MDG49:MDG61,"-")</f>
        <v>0</v>
      </c>
      <c r="MDD44" s="686">
        <f>SUMIF(MDG49:MDG61,"-",MDH49:MDH61)</f>
        <v>0</v>
      </c>
      <c r="MDE44" s="685">
        <f>COUNTIF(MDI49:MDI61,"-")</f>
        <v>0</v>
      </c>
      <c r="MDF44" s="686">
        <f>SUMIF(MDI49:MDI61,"-",MDJ49:MDJ61)</f>
        <v>0</v>
      </c>
      <c r="MDG44" s="685">
        <f>COUNTIF(MDK49:MDK61,"-")</f>
        <v>0</v>
      </c>
      <c r="MDH44" s="686">
        <f>SUMIF(MDK49:MDK61,"-",MDL49:MDL61)</f>
        <v>0</v>
      </c>
      <c r="MDI44" s="685">
        <f>COUNTIF(MDM49:MDM61,"-")</f>
        <v>0</v>
      </c>
      <c r="MDJ44" s="686">
        <f>SUMIF(MDM49:MDM61,"-",MDN49:MDN61)</f>
        <v>0</v>
      </c>
      <c r="MDK44" s="685">
        <f>COUNTIF(MDO49:MDO61,"-")</f>
        <v>0</v>
      </c>
      <c r="MDL44" s="686">
        <f>SUMIF(MDO49:MDO61,"-",MDP49:MDP61)</f>
        <v>0</v>
      </c>
      <c r="MDM44" s="685">
        <f>COUNTIF(MDQ49:MDQ61,"-")</f>
        <v>0</v>
      </c>
      <c r="MDN44" s="686">
        <f>SUMIF(MDQ49:MDQ61,"-",MDR49:MDR61)</f>
        <v>0</v>
      </c>
      <c r="MDO44" s="685">
        <f>COUNTIF(MDS49:MDS61,"-")</f>
        <v>0</v>
      </c>
      <c r="MDP44" s="686">
        <f>SUMIF(MDS49:MDS61,"-",MDT49:MDT61)</f>
        <v>0</v>
      </c>
      <c r="MDQ44" s="685">
        <f>COUNTIF(MDU49:MDU61,"-")</f>
        <v>0</v>
      </c>
      <c r="MDR44" s="686">
        <f>SUMIF(MDU49:MDU61,"-",MDV49:MDV61)</f>
        <v>0</v>
      </c>
      <c r="MDS44" s="685">
        <f>COUNTIF(MDW49:MDW61,"-")</f>
        <v>0</v>
      </c>
      <c r="MDT44" s="686">
        <f>SUMIF(MDW49:MDW61,"-",MDX49:MDX61)</f>
        <v>0</v>
      </c>
      <c r="MDU44" s="685">
        <f>COUNTIF(MDY49:MDY61,"-")</f>
        <v>0</v>
      </c>
      <c r="MDV44" s="686">
        <f>SUMIF(MDY49:MDY61,"-",MDZ49:MDZ61)</f>
        <v>0</v>
      </c>
      <c r="MDW44" s="685">
        <f>COUNTIF(MEA49:MEA61,"-")</f>
        <v>0</v>
      </c>
      <c r="MDX44" s="686">
        <f>SUMIF(MEA49:MEA61,"-",MEB49:MEB61)</f>
        <v>0</v>
      </c>
      <c r="MDY44" s="685">
        <f>COUNTIF(MEC49:MEC61,"-")</f>
        <v>0</v>
      </c>
      <c r="MDZ44" s="686">
        <f>SUMIF(MEC49:MEC61,"-",MED49:MED61)</f>
        <v>0</v>
      </c>
      <c r="MEA44" s="685">
        <f>COUNTIF(MEE49:MEE61,"-")</f>
        <v>0</v>
      </c>
      <c r="MEB44" s="686">
        <f>SUMIF(MEE49:MEE61,"-",MEF49:MEF61)</f>
        <v>0</v>
      </c>
      <c r="MEC44" s="685">
        <f>COUNTIF(MEG49:MEG61,"-")</f>
        <v>0</v>
      </c>
      <c r="MED44" s="686">
        <f>SUMIF(MEG49:MEG61,"-",MEH49:MEH61)</f>
        <v>0</v>
      </c>
      <c r="MEE44" s="685">
        <f>COUNTIF(MEI49:MEI61,"-")</f>
        <v>0</v>
      </c>
      <c r="MEF44" s="686">
        <f>SUMIF(MEI49:MEI61,"-",MEJ49:MEJ61)</f>
        <v>0</v>
      </c>
      <c r="MEG44" s="685">
        <f>COUNTIF(MEK49:MEK61,"-")</f>
        <v>0</v>
      </c>
      <c r="MEH44" s="686">
        <f>SUMIF(MEK49:MEK61,"-",MEL49:MEL61)</f>
        <v>0</v>
      </c>
      <c r="MEI44" s="685">
        <f>COUNTIF(MEM49:MEM61,"-")</f>
        <v>0</v>
      </c>
      <c r="MEJ44" s="686">
        <f>SUMIF(MEM49:MEM61,"-",MEN49:MEN61)</f>
        <v>0</v>
      </c>
      <c r="MEK44" s="685">
        <f>COUNTIF(MEO49:MEO61,"-")</f>
        <v>0</v>
      </c>
      <c r="MEL44" s="686">
        <f>SUMIF(MEO49:MEO61,"-",MEP49:MEP61)</f>
        <v>0</v>
      </c>
      <c r="MEM44" s="685">
        <f>COUNTIF(MEQ49:MEQ61,"-")</f>
        <v>0</v>
      </c>
      <c r="MEN44" s="686">
        <f>SUMIF(MEQ49:MEQ61,"-",MER49:MER61)</f>
        <v>0</v>
      </c>
      <c r="MEO44" s="685">
        <f>COUNTIF(MES49:MES61,"-")</f>
        <v>0</v>
      </c>
      <c r="MEP44" s="686">
        <f>SUMIF(MES49:MES61,"-",MET49:MET61)</f>
        <v>0</v>
      </c>
      <c r="MEQ44" s="685">
        <f>COUNTIF(MEU49:MEU61,"-")</f>
        <v>0</v>
      </c>
      <c r="MER44" s="686">
        <f>SUMIF(MEU49:MEU61,"-",MEV49:MEV61)</f>
        <v>0</v>
      </c>
      <c r="MES44" s="685">
        <f>COUNTIF(MEW49:MEW61,"-")</f>
        <v>0</v>
      </c>
      <c r="MET44" s="686">
        <f>SUMIF(MEW49:MEW61,"-",MEX49:MEX61)</f>
        <v>0</v>
      </c>
      <c r="MEU44" s="685">
        <f>COUNTIF(MEY49:MEY61,"-")</f>
        <v>0</v>
      </c>
      <c r="MEV44" s="686">
        <f>SUMIF(MEY49:MEY61,"-",MEZ49:MEZ61)</f>
        <v>0</v>
      </c>
      <c r="MEW44" s="685">
        <f>COUNTIF(MFA49:MFA61,"-")</f>
        <v>0</v>
      </c>
      <c r="MEX44" s="686">
        <f>SUMIF(MFA49:MFA61,"-",MFB49:MFB61)</f>
        <v>0</v>
      </c>
      <c r="MEY44" s="685">
        <f>COUNTIF(MFC49:MFC61,"-")</f>
        <v>0</v>
      </c>
      <c r="MEZ44" s="686">
        <f>SUMIF(MFC49:MFC61,"-",MFD49:MFD61)</f>
        <v>0</v>
      </c>
      <c r="MFA44" s="685">
        <f>COUNTIF(MFE49:MFE61,"-")</f>
        <v>0</v>
      </c>
      <c r="MFB44" s="686">
        <f>SUMIF(MFE49:MFE61,"-",MFF49:MFF61)</f>
        <v>0</v>
      </c>
      <c r="MFC44" s="685">
        <f>COUNTIF(MFG49:MFG61,"-")</f>
        <v>0</v>
      </c>
      <c r="MFD44" s="686">
        <f>SUMIF(MFG49:MFG61,"-",MFH49:MFH61)</f>
        <v>0</v>
      </c>
      <c r="MFE44" s="685">
        <f>COUNTIF(MFI49:MFI61,"-")</f>
        <v>0</v>
      </c>
      <c r="MFF44" s="686">
        <f>SUMIF(MFI49:MFI61,"-",MFJ49:MFJ61)</f>
        <v>0</v>
      </c>
      <c r="MFG44" s="685">
        <f>COUNTIF(MFK49:MFK61,"-")</f>
        <v>0</v>
      </c>
      <c r="MFH44" s="686">
        <f>SUMIF(MFK49:MFK61,"-",MFL49:MFL61)</f>
        <v>0</v>
      </c>
      <c r="MFI44" s="685">
        <f>COUNTIF(MFM49:MFM61,"-")</f>
        <v>0</v>
      </c>
      <c r="MFJ44" s="686">
        <f>SUMIF(MFM49:MFM61,"-",MFN49:MFN61)</f>
        <v>0</v>
      </c>
      <c r="MFK44" s="685">
        <f>COUNTIF(MFO49:MFO61,"-")</f>
        <v>0</v>
      </c>
      <c r="MFL44" s="686">
        <f>SUMIF(MFO49:MFO61,"-",MFP49:MFP61)</f>
        <v>0</v>
      </c>
      <c r="MFM44" s="685">
        <f>COUNTIF(MFQ49:MFQ61,"-")</f>
        <v>0</v>
      </c>
      <c r="MFN44" s="686">
        <f>SUMIF(MFQ49:MFQ61,"-",MFR49:MFR61)</f>
        <v>0</v>
      </c>
      <c r="MFO44" s="685">
        <f>COUNTIF(MFS49:MFS61,"-")</f>
        <v>0</v>
      </c>
      <c r="MFP44" s="686">
        <f>SUMIF(MFS49:MFS61,"-",MFT49:MFT61)</f>
        <v>0</v>
      </c>
      <c r="MFQ44" s="685">
        <f>COUNTIF(MFU49:MFU61,"-")</f>
        <v>0</v>
      </c>
      <c r="MFR44" s="686">
        <f>SUMIF(MFU49:MFU61,"-",MFV49:MFV61)</f>
        <v>0</v>
      </c>
      <c r="MFS44" s="685">
        <f>COUNTIF(MFW49:MFW61,"-")</f>
        <v>0</v>
      </c>
      <c r="MFT44" s="686">
        <f>SUMIF(MFW49:MFW61,"-",MFX49:MFX61)</f>
        <v>0</v>
      </c>
      <c r="MFU44" s="685">
        <f>COUNTIF(MFY49:MFY61,"-")</f>
        <v>0</v>
      </c>
      <c r="MFV44" s="686">
        <f>SUMIF(MFY49:MFY61,"-",MFZ49:MFZ61)</f>
        <v>0</v>
      </c>
      <c r="MFW44" s="685">
        <f>COUNTIF(MGA49:MGA61,"-")</f>
        <v>0</v>
      </c>
      <c r="MFX44" s="686">
        <f>SUMIF(MGA49:MGA61,"-",MGB49:MGB61)</f>
        <v>0</v>
      </c>
      <c r="MFY44" s="685">
        <f>COUNTIF(MGC49:MGC61,"-")</f>
        <v>0</v>
      </c>
      <c r="MFZ44" s="686">
        <f>SUMIF(MGC49:MGC61,"-",MGD49:MGD61)</f>
        <v>0</v>
      </c>
      <c r="MGA44" s="685">
        <f>COUNTIF(MGE49:MGE61,"-")</f>
        <v>0</v>
      </c>
      <c r="MGB44" s="686">
        <f>SUMIF(MGE49:MGE61,"-",MGF49:MGF61)</f>
        <v>0</v>
      </c>
      <c r="MGC44" s="685">
        <f>COUNTIF(MGG49:MGG61,"-")</f>
        <v>0</v>
      </c>
      <c r="MGD44" s="686">
        <f>SUMIF(MGG49:MGG61,"-",MGH49:MGH61)</f>
        <v>0</v>
      </c>
      <c r="MGE44" s="685">
        <f>COUNTIF(MGI49:MGI61,"-")</f>
        <v>0</v>
      </c>
      <c r="MGF44" s="686">
        <f>SUMIF(MGI49:MGI61,"-",MGJ49:MGJ61)</f>
        <v>0</v>
      </c>
      <c r="MGG44" s="685">
        <f>COUNTIF(MGK49:MGK61,"-")</f>
        <v>0</v>
      </c>
      <c r="MGH44" s="686">
        <f>SUMIF(MGK49:MGK61,"-",MGL49:MGL61)</f>
        <v>0</v>
      </c>
      <c r="MGI44" s="685">
        <f>COUNTIF(MGM49:MGM61,"-")</f>
        <v>0</v>
      </c>
      <c r="MGJ44" s="686">
        <f>SUMIF(MGM49:MGM61,"-",MGN49:MGN61)</f>
        <v>0</v>
      </c>
      <c r="MGK44" s="685">
        <f>COUNTIF(MGO49:MGO61,"-")</f>
        <v>0</v>
      </c>
      <c r="MGL44" s="686">
        <f>SUMIF(MGO49:MGO61,"-",MGP49:MGP61)</f>
        <v>0</v>
      </c>
      <c r="MGM44" s="685">
        <f>COUNTIF(MGQ49:MGQ61,"-")</f>
        <v>0</v>
      </c>
      <c r="MGN44" s="686">
        <f>SUMIF(MGQ49:MGQ61,"-",MGR49:MGR61)</f>
        <v>0</v>
      </c>
      <c r="MGO44" s="685">
        <f>COUNTIF(MGS49:MGS61,"-")</f>
        <v>0</v>
      </c>
      <c r="MGP44" s="686">
        <f>SUMIF(MGS49:MGS61,"-",MGT49:MGT61)</f>
        <v>0</v>
      </c>
      <c r="MGQ44" s="685">
        <f>COUNTIF(MGU49:MGU61,"-")</f>
        <v>0</v>
      </c>
      <c r="MGR44" s="686">
        <f>SUMIF(MGU49:MGU61,"-",MGV49:MGV61)</f>
        <v>0</v>
      </c>
      <c r="MGS44" s="685">
        <f>COUNTIF(MGW49:MGW61,"-")</f>
        <v>0</v>
      </c>
      <c r="MGT44" s="686">
        <f>SUMIF(MGW49:MGW61,"-",MGX49:MGX61)</f>
        <v>0</v>
      </c>
      <c r="MGU44" s="685">
        <f>COUNTIF(MGY49:MGY61,"-")</f>
        <v>0</v>
      </c>
      <c r="MGV44" s="686">
        <f>SUMIF(MGY49:MGY61,"-",MGZ49:MGZ61)</f>
        <v>0</v>
      </c>
      <c r="MGW44" s="685">
        <f>COUNTIF(MHA49:MHA61,"-")</f>
        <v>0</v>
      </c>
      <c r="MGX44" s="686">
        <f>SUMIF(MHA49:MHA61,"-",MHB49:MHB61)</f>
        <v>0</v>
      </c>
      <c r="MGY44" s="685">
        <f>COUNTIF(MHC49:MHC61,"-")</f>
        <v>0</v>
      </c>
      <c r="MGZ44" s="686">
        <f>SUMIF(MHC49:MHC61,"-",MHD49:MHD61)</f>
        <v>0</v>
      </c>
      <c r="MHA44" s="685">
        <f>COUNTIF(MHE49:MHE61,"-")</f>
        <v>0</v>
      </c>
      <c r="MHB44" s="686">
        <f>SUMIF(MHE49:MHE61,"-",MHF49:MHF61)</f>
        <v>0</v>
      </c>
      <c r="MHC44" s="685">
        <f>COUNTIF(MHG49:MHG61,"-")</f>
        <v>0</v>
      </c>
      <c r="MHD44" s="686">
        <f>SUMIF(MHG49:MHG61,"-",MHH49:MHH61)</f>
        <v>0</v>
      </c>
      <c r="MHE44" s="685">
        <f>COUNTIF(MHI49:MHI61,"-")</f>
        <v>0</v>
      </c>
      <c r="MHF44" s="686">
        <f>SUMIF(MHI49:MHI61,"-",MHJ49:MHJ61)</f>
        <v>0</v>
      </c>
      <c r="MHG44" s="685">
        <f>COUNTIF(MHK49:MHK61,"-")</f>
        <v>0</v>
      </c>
      <c r="MHH44" s="686">
        <f>SUMIF(MHK49:MHK61,"-",MHL49:MHL61)</f>
        <v>0</v>
      </c>
      <c r="MHI44" s="685">
        <f>COUNTIF(MHM49:MHM61,"-")</f>
        <v>0</v>
      </c>
      <c r="MHJ44" s="686">
        <f>SUMIF(MHM49:MHM61,"-",MHN49:MHN61)</f>
        <v>0</v>
      </c>
      <c r="MHK44" s="685">
        <f>COUNTIF(MHO49:MHO61,"-")</f>
        <v>0</v>
      </c>
      <c r="MHL44" s="686">
        <f>SUMIF(MHO49:MHO61,"-",MHP49:MHP61)</f>
        <v>0</v>
      </c>
      <c r="MHM44" s="685">
        <f>COUNTIF(MHQ49:MHQ61,"-")</f>
        <v>0</v>
      </c>
      <c r="MHN44" s="686">
        <f>SUMIF(MHQ49:MHQ61,"-",MHR49:MHR61)</f>
        <v>0</v>
      </c>
      <c r="MHO44" s="685">
        <f>COUNTIF(MHS49:MHS61,"-")</f>
        <v>0</v>
      </c>
      <c r="MHP44" s="686">
        <f>SUMIF(MHS49:MHS61,"-",MHT49:MHT61)</f>
        <v>0</v>
      </c>
      <c r="MHQ44" s="685">
        <f>COUNTIF(MHU49:MHU61,"-")</f>
        <v>0</v>
      </c>
      <c r="MHR44" s="686">
        <f>SUMIF(MHU49:MHU61,"-",MHV49:MHV61)</f>
        <v>0</v>
      </c>
      <c r="MHS44" s="685">
        <f>COUNTIF(MHW49:MHW61,"-")</f>
        <v>0</v>
      </c>
      <c r="MHT44" s="686">
        <f>SUMIF(MHW49:MHW61,"-",MHX49:MHX61)</f>
        <v>0</v>
      </c>
      <c r="MHU44" s="685">
        <f>COUNTIF(MHY49:MHY61,"-")</f>
        <v>0</v>
      </c>
      <c r="MHV44" s="686">
        <f>SUMIF(MHY49:MHY61,"-",MHZ49:MHZ61)</f>
        <v>0</v>
      </c>
      <c r="MHW44" s="685">
        <f>COUNTIF(MIA49:MIA61,"-")</f>
        <v>0</v>
      </c>
      <c r="MHX44" s="686">
        <f>SUMIF(MIA49:MIA61,"-",MIB49:MIB61)</f>
        <v>0</v>
      </c>
      <c r="MHY44" s="685">
        <f>COUNTIF(MIC49:MIC61,"-")</f>
        <v>0</v>
      </c>
      <c r="MHZ44" s="686">
        <f>SUMIF(MIC49:MIC61,"-",MID49:MID61)</f>
        <v>0</v>
      </c>
      <c r="MIA44" s="685">
        <f>COUNTIF(MIE49:MIE61,"-")</f>
        <v>0</v>
      </c>
      <c r="MIB44" s="686">
        <f>SUMIF(MIE49:MIE61,"-",MIF49:MIF61)</f>
        <v>0</v>
      </c>
      <c r="MIC44" s="685">
        <f>COUNTIF(MIG49:MIG61,"-")</f>
        <v>0</v>
      </c>
      <c r="MID44" s="686">
        <f>SUMIF(MIG49:MIG61,"-",MIH49:MIH61)</f>
        <v>0</v>
      </c>
      <c r="MIE44" s="685">
        <f>COUNTIF(MII49:MII61,"-")</f>
        <v>0</v>
      </c>
      <c r="MIF44" s="686">
        <f>SUMIF(MII49:MII61,"-",MIJ49:MIJ61)</f>
        <v>0</v>
      </c>
      <c r="MIG44" s="685">
        <f>COUNTIF(MIK49:MIK61,"-")</f>
        <v>0</v>
      </c>
      <c r="MIH44" s="686">
        <f>SUMIF(MIK49:MIK61,"-",MIL49:MIL61)</f>
        <v>0</v>
      </c>
      <c r="MII44" s="685">
        <f>COUNTIF(MIM49:MIM61,"-")</f>
        <v>0</v>
      </c>
      <c r="MIJ44" s="686">
        <f>SUMIF(MIM49:MIM61,"-",MIN49:MIN61)</f>
        <v>0</v>
      </c>
      <c r="MIK44" s="685">
        <f>COUNTIF(MIO49:MIO61,"-")</f>
        <v>0</v>
      </c>
      <c r="MIL44" s="686">
        <f>SUMIF(MIO49:MIO61,"-",MIP49:MIP61)</f>
        <v>0</v>
      </c>
      <c r="MIM44" s="685">
        <f>COUNTIF(MIQ49:MIQ61,"-")</f>
        <v>0</v>
      </c>
      <c r="MIN44" s="686">
        <f>SUMIF(MIQ49:MIQ61,"-",MIR49:MIR61)</f>
        <v>0</v>
      </c>
      <c r="MIO44" s="685">
        <f>COUNTIF(MIS49:MIS61,"-")</f>
        <v>0</v>
      </c>
      <c r="MIP44" s="686">
        <f>SUMIF(MIS49:MIS61,"-",MIT49:MIT61)</f>
        <v>0</v>
      </c>
      <c r="MIQ44" s="685">
        <f>COUNTIF(MIU49:MIU61,"-")</f>
        <v>0</v>
      </c>
      <c r="MIR44" s="686">
        <f>SUMIF(MIU49:MIU61,"-",MIV49:MIV61)</f>
        <v>0</v>
      </c>
      <c r="MIS44" s="685">
        <f>COUNTIF(MIW49:MIW61,"-")</f>
        <v>0</v>
      </c>
      <c r="MIT44" s="686">
        <f>SUMIF(MIW49:MIW61,"-",MIX49:MIX61)</f>
        <v>0</v>
      </c>
      <c r="MIU44" s="685">
        <f>COUNTIF(MIY49:MIY61,"-")</f>
        <v>0</v>
      </c>
      <c r="MIV44" s="686">
        <f>SUMIF(MIY49:MIY61,"-",MIZ49:MIZ61)</f>
        <v>0</v>
      </c>
      <c r="MIW44" s="685">
        <f>COUNTIF(MJA49:MJA61,"-")</f>
        <v>0</v>
      </c>
      <c r="MIX44" s="686">
        <f>SUMIF(MJA49:MJA61,"-",MJB49:MJB61)</f>
        <v>0</v>
      </c>
      <c r="MIY44" s="685">
        <f>COUNTIF(MJC49:MJC61,"-")</f>
        <v>0</v>
      </c>
      <c r="MIZ44" s="686">
        <f>SUMIF(MJC49:MJC61,"-",MJD49:MJD61)</f>
        <v>0</v>
      </c>
      <c r="MJA44" s="685">
        <f>COUNTIF(MJE49:MJE61,"-")</f>
        <v>0</v>
      </c>
      <c r="MJB44" s="686">
        <f>SUMIF(MJE49:MJE61,"-",MJF49:MJF61)</f>
        <v>0</v>
      </c>
      <c r="MJC44" s="685">
        <f>COUNTIF(MJG49:MJG61,"-")</f>
        <v>0</v>
      </c>
      <c r="MJD44" s="686">
        <f>SUMIF(MJG49:MJG61,"-",MJH49:MJH61)</f>
        <v>0</v>
      </c>
      <c r="MJE44" s="685">
        <f>COUNTIF(MJI49:MJI61,"-")</f>
        <v>0</v>
      </c>
      <c r="MJF44" s="686">
        <f>SUMIF(MJI49:MJI61,"-",MJJ49:MJJ61)</f>
        <v>0</v>
      </c>
      <c r="MJG44" s="685">
        <f>COUNTIF(MJK49:MJK61,"-")</f>
        <v>0</v>
      </c>
      <c r="MJH44" s="686">
        <f>SUMIF(MJK49:MJK61,"-",MJL49:MJL61)</f>
        <v>0</v>
      </c>
      <c r="MJI44" s="685">
        <f>COUNTIF(MJM49:MJM61,"-")</f>
        <v>0</v>
      </c>
      <c r="MJJ44" s="686">
        <f>SUMIF(MJM49:MJM61,"-",MJN49:MJN61)</f>
        <v>0</v>
      </c>
      <c r="MJK44" s="685">
        <f>COUNTIF(MJO49:MJO61,"-")</f>
        <v>0</v>
      </c>
      <c r="MJL44" s="686">
        <f>SUMIF(MJO49:MJO61,"-",MJP49:MJP61)</f>
        <v>0</v>
      </c>
      <c r="MJM44" s="685">
        <f>COUNTIF(MJQ49:MJQ61,"-")</f>
        <v>0</v>
      </c>
      <c r="MJN44" s="686">
        <f>SUMIF(MJQ49:MJQ61,"-",MJR49:MJR61)</f>
        <v>0</v>
      </c>
      <c r="MJO44" s="685">
        <f>COUNTIF(MJS49:MJS61,"-")</f>
        <v>0</v>
      </c>
      <c r="MJP44" s="686">
        <f>SUMIF(MJS49:MJS61,"-",MJT49:MJT61)</f>
        <v>0</v>
      </c>
      <c r="MJQ44" s="685">
        <f>COUNTIF(MJU49:MJU61,"-")</f>
        <v>0</v>
      </c>
      <c r="MJR44" s="686">
        <f>SUMIF(MJU49:MJU61,"-",MJV49:MJV61)</f>
        <v>0</v>
      </c>
      <c r="MJS44" s="685">
        <f>COUNTIF(MJW49:MJW61,"-")</f>
        <v>0</v>
      </c>
      <c r="MJT44" s="686">
        <f>SUMIF(MJW49:MJW61,"-",MJX49:MJX61)</f>
        <v>0</v>
      </c>
      <c r="MJU44" s="685">
        <f>COUNTIF(MJY49:MJY61,"-")</f>
        <v>0</v>
      </c>
      <c r="MJV44" s="686">
        <f>SUMIF(MJY49:MJY61,"-",MJZ49:MJZ61)</f>
        <v>0</v>
      </c>
      <c r="MJW44" s="685">
        <f>COUNTIF(MKA49:MKA61,"-")</f>
        <v>0</v>
      </c>
      <c r="MJX44" s="686">
        <f>SUMIF(MKA49:MKA61,"-",MKB49:MKB61)</f>
        <v>0</v>
      </c>
      <c r="MJY44" s="685">
        <f>COUNTIF(MKC49:MKC61,"-")</f>
        <v>0</v>
      </c>
      <c r="MJZ44" s="686">
        <f>SUMIF(MKC49:MKC61,"-",MKD49:MKD61)</f>
        <v>0</v>
      </c>
      <c r="MKA44" s="685">
        <f>COUNTIF(MKE49:MKE61,"-")</f>
        <v>0</v>
      </c>
      <c r="MKB44" s="686">
        <f>SUMIF(MKE49:MKE61,"-",MKF49:MKF61)</f>
        <v>0</v>
      </c>
      <c r="MKC44" s="685">
        <f>COUNTIF(MKG49:MKG61,"-")</f>
        <v>0</v>
      </c>
      <c r="MKD44" s="686">
        <f>SUMIF(MKG49:MKG61,"-",MKH49:MKH61)</f>
        <v>0</v>
      </c>
      <c r="MKE44" s="685">
        <f>COUNTIF(MKI49:MKI61,"-")</f>
        <v>0</v>
      </c>
      <c r="MKF44" s="686">
        <f>SUMIF(MKI49:MKI61,"-",MKJ49:MKJ61)</f>
        <v>0</v>
      </c>
      <c r="MKG44" s="685">
        <f>COUNTIF(MKK49:MKK61,"-")</f>
        <v>0</v>
      </c>
      <c r="MKH44" s="686">
        <f>SUMIF(MKK49:MKK61,"-",MKL49:MKL61)</f>
        <v>0</v>
      </c>
      <c r="MKI44" s="685">
        <f>COUNTIF(MKM49:MKM61,"-")</f>
        <v>0</v>
      </c>
      <c r="MKJ44" s="686">
        <f>SUMIF(MKM49:MKM61,"-",MKN49:MKN61)</f>
        <v>0</v>
      </c>
      <c r="MKK44" s="685">
        <f>COUNTIF(MKO49:MKO61,"-")</f>
        <v>0</v>
      </c>
      <c r="MKL44" s="686">
        <f>SUMIF(MKO49:MKO61,"-",MKP49:MKP61)</f>
        <v>0</v>
      </c>
      <c r="MKM44" s="685">
        <f>COUNTIF(MKQ49:MKQ61,"-")</f>
        <v>0</v>
      </c>
      <c r="MKN44" s="686">
        <f>SUMIF(MKQ49:MKQ61,"-",MKR49:MKR61)</f>
        <v>0</v>
      </c>
      <c r="MKO44" s="685">
        <f>COUNTIF(MKS49:MKS61,"-")</f>
        <v>0</v>
      </c>
      <c r="MKP44" s="686">
        <f>SUMIF(MKS49:MKS61,"-",MKT49:MKT61)</f>
        <v>0</v>
      </c>
      <c r="MKQ44" s="685">
        <f>COUNTIF(MKU49:MKU61,"-")</f>
        <v>0</v>
      </c>
      <c r="MKR44" s="686">
        <f>SUMIF(MKU49:MKU61,"-",MKV49:MKV61)</f>
        <v>0</v>
      </c>
      <c r="MKS44" s="685">
        <f>COUNTIF(MKW49:MKW61,"-")</f>
        <v>0</v>
      </c>
      <c r="MKT44" s="686">
        <f>SUMIF(MKW49:MKW61,"-",MKX49:MKX61)</f>
        <v>0</v>
      </c>
      <c r="MKU44" s="685">
        <f>COUNTIF(MKY49:MKY61,"-")</f>
        <v>0</v>
      </c>
      <c r="MKV44" s="686">
        <f>SUMIF(MKY49:MKY61,"-",MKZ49:MKZ61)</f>
        <v>0</v>
      </c>
      <c r="MKW44" s="685">
        <f>COUNTIF(MLA49:MLA61,"-")</f>
        <v>0</v>
      </c>
      <c r="MKX44" s="686">
        <f>SUMIF(MLA49:MLA61,"-",MLB49:MLB61)</f>
        <v>0</v>
      </c>
      <c r="MKY44" s="685">
        <f>COUNTIF(MLC49:MLC61,"-")</f>
        <v>0</v>
      </c>
      <c r="MKZ44" s="686">
        <f>SUMIF(MLC49:MLC61,"-",MLD49:MLD61)</f>
        <v>0</v>
      </c>
      <c r="MLA44" s="685">
        <f>COUNTIF(MLE49:MLE61,"-")</f>
        <v>0</v>
      </c>
      <c r="MLB44" s="686">
        <f>SUMIF(MLE49:MLE61,"-",MLF49:MLF61)</f>
        <v>0</v>
      </c>
      <c r="MLC44" s="685">
        <f>COUNTIF(MLG49:MLG61,"-")</f>
        <v>0</v>
      </c>
      <c r="MLD44" s="686">
        <f>SUMIF(MLG49:MLG61,"-",MLH49:MLH61)</f>
        <v>0</v>
      </c>
      <c r="MLE44" s="685">
        <f>COUNTIF(MLI49:MLI61,"-")</f>
        <v>0</v>
      </c>
      <c r="MLF44" s="686">
        <f>SUMIF(MLI49:MLI61,"-",MLJ49:MLJ61)</f>
        <v>0</v>
      </c>
      <c r="MLG44" s="685">
        <f>COUNTIF(MLK49:MLK61,"-")</f>
        <v>0</v>
      </c>
      <c r="MLH44" s="686">
        <f>SUMIF(MLK49:MLK61,"-",MLL49:MLL61)</f>
        <v>0</v>
      </c>
      <c r="MLI44" s="685">
        <f>COUNTIF(MLM49:MLM61,"-")</f>
        <v>0</v>
      </c>
      <c r="MLJ44" s="686">
        <f>SUMIF(MLM49:MLM61,"-",MLN49:MLN61)</f>
        <v>0</v>
      </c>
      <c r="MLK44" s="685">
        <f>COUNTIF(MLO49:MLO61,"-")</f>
        <v>0</v>
      </c>
      <c r="MLL44" s="686">
        <f>SUMIF(MLO49:MLO61,"-",MLP49:MLP61)</f>
        <v>0</v>
      </c>
      <c r="MLM44" s="685">
        <f>COUNTIF(MLQ49:MLQ61,"-")</f>
        <v>0</v>
      </c>
      <c r="MLN44" s="686">
        <f>SUMIF(MLQ49:MLQ61,"-",MLR49:MLR61)</f>
        <v>0</v>
      </c>
      <c r="MLO44" s="685">
        <f>COUNTIF(MLS49:MLS61,"-")</f>
        <v>0</v>
      </c>
      <c r="MLP44" s="686">
        <f>SUMIF(MLS49:MLS61,"-",MLT49:MLT61)</f>
        <v>0</v>
      </c>
      <c r="MLQ44" s="685">
        <f>COUNTIF(MLU49:MLU61,"-")</f>
        <v>0</v>
      </c>
      <c r="MLR44" s="686">
        <f>SUMIF(MLU49:MLU61,"-",MLV49:MLV61)</f>
        <v>0</v>
      </c>
      <c r="MLS44" s="685">
        <f>COUNTIF(MLW49:MLW61,"-")</f>
        <v>0</v>
      </c>
      <c r="MLT44" s="686">
        <f>SUMIF(MLW49:MLW61,"-",MLX49:MLX61)</f>
        <v>0</v>
      </c>
      <c r="MLU44" s="685">
        <f>COUNTIF(MLY49:MLY61,"-")</f>
        <v>0</v>
      </c>
      <c r="MLV44" s="686">
        <f>SUMIF(MLY49:MLY61,"-",MLZ49:MLZ61)</f>
        <v>0</v>
      </c>
      <c r="MLW44" s="685">
        <f>COUNTIF(MMA49:MMA61,"-")</f>
        <v>0</v>
      </c>
      <c r="MLX44" s="686">
        <f>SUMIF(MMA49:MMA61,"-",MMB49:MMB61)</f>
        <v>0</v>
      </c>
      <c r="MLY44" s="685">
        <f>COUNTIF(MMC49:MMC61,"-")</f>
        <v>0</v>
      </c>
      <c r="MLZ44" s="686">
        <f>SUMIF(MMC49:MMC61,"-",MMD49:MMD61)</f>
        <v>0</v>
      </c>
      <c r="MMA44" s="685">
        <f>COUNTIF(MME49:MME61,"-")</f>
        <v>0</v>
      </c>
      <c r="MMB44" s="686">
        <f>SUMIF(MME49:MME61,"-",MMF49:MMF61)</f>
        <v>0</v>
      </c>
      <c r="MMC44" s="685">
        <f>COUNTIF(MMG49:MMG61,"-")</f>
        <v>0</v>
      </c>
      <c r="MMD44" s="686">
        <f>SUMIF(MMG49:MMG61,"-",MMH49:MMH61)</f>
        <v>0</v>
      </c>
      <c r="MME44" s="685">
        <f>COUNTIF(MMI49:MMI61,"-")</f>
        <v>0</v>
      </c>
      <c r="MMF44" s="686">
        <f>SUMIF(MMI49:MMI61,"-",MMJ49:MMJ61)</f>
        <v>0</v>
      </c>
      <c r="MMG44" s="685">
        <f>COUNTIF(MMK49:MMK61,"-")</f>
        <v>0</v>
      </c>
      <c r="MMH44" s="686">
        <f>SUMIF(MMK49:MMK61,"-",MML49:MML61)</f>
        <v>0</v>
      </c>
      <c r="MMI44" s="685">
        <f>COUNTIF(MMM49:MMM61,"-")</f>
        <v>0</v>
      </c>
      <c r="MMJ44" s="686">
        <f>SUMIF(MMM49:MMM61,"-",MMN49:MMN61)</f>
        <v>0</v>
      </c>
      <c r="MMK44" s="685">
        <f>COUNTIF(MMO49:MMO61,"-")</f>
        <v>0</v>
      </c>
      <c r="MML44" s="686">
        <f>SUMIF(MMO49:MMO61,"-",MMP49:MMP61)</f>
        <v>0</v>
      </c>
      <c r="MMM44" s="685">
        <f>COUNTIF(MMQ49:MMQ61,"-")</f>
        <v>0</v>
      </c>
      <c r="MMN44" s="686">
        <f>SUMIF(MMQ49:MMQ61,"-",MMR49:MMR61)</f>
        <v>0</v>
      </c>
      <c r="MMO44" s="685">
        <f>COUNTIF(MMS49:MMS61,"-")</f>
        <v>0</v>
      </c>
      <c r="MMP44" s="686">
        <f>SUMIF(MMS49:MMS61,"-",MMT49:MMT61)</f>
        <v>0</v>
      </c>
      <c r="MMQ44" s="685">
        <f>COUNTIF(MMU49:MMU61,"-")</f>
        <v>0</v>
      </c>
      <c r="MMR44" s="686">
        <f>SUMIF(MMU49:MMU61,"-",MMV49:MMV61)</f>
        <v>0</v>
      </c>
      <c r="MMS44" s="685">
        <f>COUNTIF(MMW49:MMW61,"-")</f>
        <v>0</v>
      </c>
      <c r="MMT44" s="686">
        <f>SUMIF(MMW49:MMW61,"-",MMX49:MMX61)</f>
        <v>0</v>
      </c>
      <c r="MMU44" s="685">
        <f>COUNTIF(MMY49:MMY61,"-")</f>
        <v>0</v>
      </c>
      <c r="MMV44" s="686">
        <f>SUMIF(MMY49:MMY61,"-",MMZ49:MMZ61)</f>
        <v>0</v>
      </c>
      <c r="MMW44" s="685">
        <f>COUNTIF(MNA49:MNA61,"-")</f>
        <v>0</v>
      </c>
      <c r="MMX44" s="686">
        <f>SUMIF(MNA49:MNA61,"-",MNB49:MNB61)</f>
        <v>0</v>
      </c>
      <c r="MMY44" s="685">
        <f>COUNTIF(MNC49:MNC61,"-")</f>
        <v>0</v>
      </c>
      <c r="MMZ44" s="686">
        <f>SUMIF(MNC49:MNC61,"-",MND49:MND61)</f>
        <v>0</v>
      </c>
      <c r="MNA44" s="685">
        <f>COUNTIF(MNE49:MNE61,"-")</f>
        <v>0</v>
      </c>
      <c r="MNB44" s="686">
        <f>SUMIF(MNE49:MNE61,"-",MNF49:MNF61)</f>
        <v>0</v>
      </c>
      <c r="MNC44" s="685">
        <f>COUNTIF(MNG49:MNG61,"-")</f>
        <v>0</v>
      </c>
      <c r="MND44" s="686">
        <f>SUMIF(MNG49:MNG61,"-",MNH49:MNH61)</f>
        <v>0</v>
      </c>
      <c r="MNE44" s="685">
        <f>COUNTIF(MNI49:MNI61,"-")</f>
        <v>0</v>
      </c>
      <c r="MNF44" s="686">
        <f>SUMIF(MNI49:MNI61,"-",MNJ49:MNJ61)</f>
        <v>0</v>
      </c>
      <c r="MNG44" s="685">
        <f>COUNTIF(MNK49:MNK61,"-")</f>
        <v>0</v>
      </c>
      <c r="MNH44" s="686">
        <f>SUMIF(MNK49:MNK61,"-",MNL49:MNL61)</f>
        <v>0</v>
      </c>
      <c r="MNI44" s="685">
        <f>COUNTIF(MNM49:MNM61,"-")</f>
        <v>0</v>
      </c>
      <c r="MNJ44" s="686">
        <f>SUMIF(MNM49:MNM61,"-",MNN49:MNN61)</f>
        <v>0</v>
      </c>
      <c r="MNK44" s="685">
        <f>COUNTIF(MNO49:MNO61,"-")</f>
        <v>0</v>
      </c>
      <c r="MNL44" s="686">
        <f>SUMIF(MNO49:MNO61,"-",MNP49:MNP61)</f>
        <v>0</v>
      </c>
      <c r="MNM44" s="685">
        <f>COUNTIF(MNQ49:MNQ61,"-")</f>
        <v>0</v>
      </c>
      <c r="MNN44" s="686">
        <f>SUMIF(MNQ49:MNQ61,"-",MNR49:MNR61)</f>
        <v>0</v>
      </c>
      <c r="MNO44" s="685">
        <f>COUNTIF(MNS49:MNS61,"-")</f>
        <v>0</v>
      </c>
      <c r="MNP44" s="686">
        <f>SUMIF(MNS49:MNS61,"-",MNT49:MNT61)</f>
        <v>0</v>
      </c>
      <c r="MNQ44" s="685">
        <f>COUNTIF(MNU49:MNU61,"-")</f>
        <v>0</v>
      </c>
      <c r="MNR44" s="686">
        <f>SUMIF(MNU49:MNU61,"-",MNV49:MNV61)</f>
        <v>0</v>
      </c>
      <c r="MNS44" s="685">
        <f>COUNTIF(MNW49:MNW61,"-")</f>
        <v>0</v>
      </c>
      <c r="MNT44" s="686">
        <f>SUMIF(MNW49:MNW61,"-",MNX49:MNX61)</f>
        <v>0</v>
      </c>
      <c r="MNU44" s="685">
        <f>COUNTIF(MNY49:MNY61,"-")</f>
        <v>0</v>
      </c>
      <c r="MNV44" s="686">
        <f>SUMIF(MNY49:MNY61,"-",MNZ49:MNZ61)</f>
        <v>0</v>
      </c>
      <c r="MNW44" s="685">
        <f>COUNTIF(MOA49:MOA61,"-")</f>
        <v>0</v>
      </c>
      <c r="MNX44" s="686">
        <f>SUMIF(MOA49:MOA61,"-",MOB49:MOB61)</f>
        <v>0</v>
      </c>
      <c r="MNY44" s="685">
        <f>COUNTIF(MOC49:MOC61,"-")</f>
        <v>0</v>
      </c>
      <c r="MNZ44" s="686">
        <f>SUMIF(MOC49:MOC61,"-",MOD49:MOD61)</f>
        <v>0</v>
      </c>
      <c r="MOA44" s="685">
        <f>COUNTIF(MOE49:MOE61,"-")</f>
        <v>0</v>
      </c>
      <c r="MOB44" s="686">
        <f>SUMIF(MOE49:MOE61,"-",MOF49:MOF61)</f>
        <v>0</v>
      </c>
      <c r="MOC44" s="685">
        <f>COUNTIF(MOG49:MOG61,"-")</f>
        <v>0</v>
      </c>
      <c r="MOD44" s="686">
        <f>SUMIF(MOG49:MOG61,"-",MOH49:MOH61)</f>
        <v>0</v>
      </c>
      <c r="MOE44" s="685">
        <f>COUNTIF(MOI49:MOI61,"-")</f>
        <v>0</v>
      </c>
      <c r="MOF44" s="686">
        <f>SUMIF(MOI49:MOI61,"-",MOJ49:MOJ61)</f>
        <v>0</v>
      </c>
      <c r="MOG44" s="685">
        <f>COUNTIF(MOK49:MOK61,"-")</f>
        <v>0</v>
      </c>
      <c r="MOH44" s="686">
        <f>SUMIF(MOK49:MOK61,"-",MOL49:MOL61)</f>
        <v>0</v>
      </c>
      <c r="MOI44" s="685">
        <f>COUNTIF(MOM49:MOM61,"-")</f>
        <v>0</v>
      </c>
      <c r="MOJ44" s="686">
        <f>SUMIF(MOM49:MOM61,"-",MON49:MON61)</f>
        <v>0</v>
      </c>
      <c r="MOK44" s="685">
        <f>COUNTIF(MOO49:MOO61,"-")</f>
        <v>0</v>
      </c>
      <c r="MOL44" s="686">
        <f>SUMIF(MOO49:MOO61,"-",MOP49:MOP61)</f>
        <v>0</v>
      </c>
      <c r="MOM44" s="685">
        <f>COUNTIF(MOQ49:MOQ61,"-")</f>
        <v>0</v>
      </c>
      <c r="MON44" s="686">
        <f>SUMIF(MOQ49:MOQ61,"-",MOR49:MOR61)</f>
        <v>0</v>
      </c>
      <c r="MOO44" s="685">
        <f>COUNTIF(MOS49:MOS61,"-")</f>
        <v>0</v>
      </c>
      <c r="MOP44" s="686">
        <f>SUMIF(MOS49:MOS61,"-",MOT49:MOT61)</f>
        <v>0</v>
      </c>
      <c r="MOQ44" s="685">
        <f>COUNTIF(MOU49:MOU61,"-")</f>
        <v>0</v>
      </c>
      <c r="MOR44" s="686">
        <f>SUMIF(MOU49:MOU61,"-",MOV49:MOV61)</f>
        <v>0</v>
      </c>
      <c r="MOS44" s="685">
        <f>COUNTIF(MOW49:MOW61,"-")</f>
        <v>0</v>
      </c>
      <c r="MOT44" s="686">
        <f>SUMIF(MOW49:MOW61,"-",MOX49:MOX61)</f>
        <v>0</v>
      </c>
      <c r="MOU44" s="685">
        <f>COUNTIF(MOY49:MOY61,"-")</f>
        <v>0</v>
      </c>
      <c r="MOV44" s="686">
        <f>SUMIF(MOY49:MOY61,"-",MOZ49:MOZ61)</f>
        <v>0</v>
      </c>
      <c r="MOW44" s="685">
        <f>COUNTIF(MPA49:MPA61,"-")</f>
        <v>0</v>
      </c>
      <c r="MOX44" s="686">
        <f>SUMIF(MPA49:MPA61,"-",MPB49:MPB61)</f>
        <v>0</v>
      </c>
      <c r="MOY44" s="685">
        <f>COUNTIF(MPC49:MPC61,"-")</f>
        <v>0</v>
      </c>
      <c r="MOZ44" s="686">
        <f>SUMIF(MPC49:MPC61,"-",MPD49:MPD61)</f>
        <v>0</v>
      </c>
      <c r="MPA44" s="685">
        <f>COUNTIF(MPE49:MPE61,"-")</f>
        <v>0</v>
      </c>
      <c r="MPB44" s="686">
        <f>SUMIF(MPE49:MPE61,"-",MPF49:MPF61)</f>
        <v>0</v>
      </c>
      <c r="MPC44" s="685">
        <f>COUNTIF(MPG49:MPG61,"-")</f>
        <v>0</v>
      </c>
      <c r="MPD44" s="686">
        <f>SUMIF(MPG49:MPG61,"-",MPH49:MPH61)</f>
        <v>0</v>
      </c>
      <c r="MPE44" s="685">
        <f>COUNTIF(MPI49:MPI61,"-")</f>
        <v>0</v>
      </c>
      <c r="MPF44" s="686">
        <f>SUMIF(MPI49:MPI61,"-",MPJ49:MPJ61)</f>
        <v>0</v>
      </c>
      <c r="MPG44" s="685">
        <f>COUNTIF(MPK49:MPK61,"-")</f>
        <v>0</v>
      </c>
      <c r="MPH44" s="686">
        <f>SUMIF(MPK49:MPK61,"-",MPL49:MPL61)</f>
        <v>0</v>
      </c>
      <c r="MPI44" s="685">
        <f>COUNTIF(MPM49:MPM61,"-")</f>
        <v>0</v>
      </c>
      <c r="MPJ44" s="686">
        <f>SUMIF(MPM49:MPM61,"-",MPN49:MPN61)</f>
        <v>0</v>
      </c>
      <c r="MPK44" s="685">
        <f>COUNTIF(MPO49:MPO61,"-")</f>
        <v>0</v>
      </c>
      <c r="MPL44" s="686">
        <f>SUMIF(MPO49:MPO61,"-",MPP49:MPP61)</f>
        <v>0</v>
      </c>
      <c r="MPM44" s="685">
        <f>COUNTIF(MPQ49:MPQ61,"-")</f>
        <v>0</v>
      </c>
      <c r="MPN44" s="686">
        <f>SUMIF(MPQ49:MPQ61,"-",MPR49:MPR61)</f>
        <v>0</v>
      </c>
      <c r="MPO44" s="685">
        <f>COUNTIF(MPS49:MPS61,"-")</f>
        <v>0</v>
      </c>
      <c r="MPP44" s="686">
        <f>SUMIF(MPS49:MPS61,"-",MPT49:MPT61)</f>
        <v>0</v>
      </c>
      <c r="MPQ44" s="685">
        <f>COUNTIF(MPU49:MPU61,"-")</f>
        <v>0</v>
      </c>
      <c r="MPR44" s="686">
        <f>SUMIF(MPU49:MPU61,"-",MPV49:MPV61)</f>
        <v>0</v>
      </c>
      <c r="MPS44" s="685">
        <f>COUNTIF(MPW49:MPW61,"-")</f>
        <v>0</v>
      </c>
      <c r="MPT44" s="686">
        <f>SUMIF(MPW49:MPW61,"-",MPX49:MPX61)</f>
        <v>0</v>
      </c>
      <c r="MPU44" s="685">
        <f>COUNTIF(MPY49:MPY61,"-")</f>
        <v>0</v>
      </c>
      <c r="MPV44" s="686">
        <f>SUMIF(MPY49:MPY61,"-",MPZ49:MPZ61)</f>
        <v>0</v>
      </c>
      <c r="MPW44" s="685">
        <f>COUNTIF(MQA49:MQA61,"-")</f>
        <v>0</v>
      </c>
      <c r="MPX44" s="686">
        <f>SUMIF(MQA49:MQA61,"-",MQB49:MQB61)</f>
        <v>0</v>
      </c>
      <c r="MPY44" s="685">
        <f>COUNTIF(MQC49:MQC61,"-")</f>
        <v>0</v>
      </c>
      <c r="MPZ44" s="686">
        <f>SUMIF(MQC49:MQC61,"-",MQD49:MQD61)</f>
        <v>0</v>
      </c>
      <c r="MQA44" s="685">
        <f>COUNTIF(MQE49:MQE61,"-")</f>
        <v>0</v>
      </c>
      <c r="MQB44" s="686">
        <f>SUMIF(MQE49:MQE61,"-",MQF49:MQF61)</f>
        <v>0</v>
      </c>
      <c r="MQC44" s="685">
        <f>COUNTIF(MQG49:MQG61,"-")</f>
        <v>0</v>
      </c>
      <c r="MQD44" s="686">
        <f>SUMIF(MQG49:MQG61,"-",MQH49:MQH61)</f>
        <v>0</v>
      </c>
      <c r="MQE44" s="685">
        <f>COUNTIF(MQI49:MQI61,"-")</f>
        <v>0</v>
      </c>
      <c r="MQF44" s="686">
        <f>SUMIF(MQI49:MQI61,"-",MQJ49:MQJ61)</f>
        <v>0</v>
      </c>
      <c r="MQG44" s="685">
        <f>COUNTIF(MQK49:MQK61,"-")</f>
        <v>0</v>
      </c>
      <c r="MQH44" s="686">
        <f>SUMIF(MQK49:MQK61,"-",MQL49:MQL61)</f>
        <v>0</v>
      </c>
      <c r="MQI44" s="685">
        <f>COUNTIF(MQM49:MQM61,"-")</f>
        <v>0</v>
      </c>
      <c r="MQJ44" s="686">
        <f>SUMIF(MQM49:MQM61,"-",MQN49:MQN61)</f>
        <v>0</v>
      </c>
      <c r="MQK44" s="685">
        <f>COUNTIF(MQO49:MQO61,"-")</f>
        <v>0</v>
      </c>
      <c r="MQL44" s="686">
        <f>SUMIF(MQO49:MQO61,"-",MQP49:MQP61)</f>
        <v>0</v>
      </c>
      <c r="MQM44" s="685">
        <f>COUNTIF(MQQ49:MQQ61,"-")</f>
        <v>0</v>
      </c>
      <c r="MQN44" s="686">
        <f>SUMIF(MQQ49:MQQ61,"-",MQR49:MQR61)</f>
        <v>0</v>
      </c>
      <c r="MQO44" s="685">
        <f>COUNTIF(MQS49:MQS61,"-")</f>
        <v>0</v>
      </c>
      <c r="MQP44" s="686">
        <f>SUMIF(MQS49:MQS61,"-",MQT49:MQT61)</f>
        <v>0</v>
      </c>
      <c r="MQQ44" s="685">
        <f>COUNTIF(MQU49:MQU61,"-")</f>
        <v>0</v>
      </c>
      <c r="MQR44" s="686">
        <f>SUMIF(MQU49:MQU61,"-",MQV49:MQV61)</f>
        <v>0</v>
      </c>
      <c r="MQS44" s="685">
        <f>COUNTIF(MQW49:MQW61,"-")</f>
        <v>0</v>
      </c>
      <c r="MQT44" s="686">
        <f>SUMIF(MQW49:MQW61,"-",MQX49:MQX61)</f>
        <v>0</v>
      </c>
      <c r="MQU44" s="685">
        <f>COUNTIF(MQY49:MQY61,"-")</f>
        <v>0</v>
      </c>
      <c r="MQV44" s="686">
        <f>SUMIF(MQY49:MQY61,"-",MQZ49:MQZ61)</f>
        <v>0</v>
      </c>
      <c r="MQW44" s="685">
        <f>COUNTIF(MRA49:MRA61,"-")</f>
        <v>0</v>
      </c>
      <c r="MQX44" s="686">
        <f>SUMIF(MRA49:MRA61,"-",MRB49:MRB61)</f>
        <v>0</v>
      </c>
      <c r="MQY44" s="685">
        <f>COUNTIF(MRC49:MRC61,"-")</f>
        <v>0</v>
      </c>
      <c r="MQZ44" s="686">
        <f>SUMIF(MRC49:MRC61,"-",MRD49:MRD61)</f>
        <v>0</v>
      </c>
      <c r="MRA44" s="685">
        <f>COUNTIF(MRE49:MRE61,"-")</f>
        <v>0</v>
      </c>
      <c r="MRB44" s="686">
        <f>SUMIF(MRE49:MRE61,"-",MRF49:MRF61)</f>
        <v>0</v>
      </c>
      <c r="MRC44" s="685">
        <f>COUNTIF(MRG49:MRG61,"-")</f>
        <v>0</v>
      </c>
      <c r="MRD44" s="686">
        <f>SUMIF(MRG49:MRG61,"-",MRH49:MRH61)</f>
        <v>0</v>
      </c>
      <c r="MRE44" s="685">
        <f>COUNTIF(MRI49:MRI61,"-")</f>
        <v>0</v>
      </c>
      <c r="MRF44" s="686">
        <f>SUMIF(MRI49:MRI61,"-",MRJ49:MRJ61)</f>
        <v>0</v>
      </c>
      <c r="MRG44" s="685">
        <f>COUNTIF(MRK49:MRK61,"-")</f>
        <v>0</v>
      </c>
      <c r="MRH44" s="686">
        <f>SUMIF(MRK49:MRK61,"-",MRL49:MRL61)</f>
        <v>0</v>
      </c>
      <c r="MRI44" s="685">
        <f>COUNTIF(MRM49:MRM61,"-")</f>
        <v>0</v>
      </c>
      <c r="MRJ44" s="686">
        <f>SUMIF(MRM49:MRM61,"-",MRN49:MRN61)</f>
        <v>0</v>
      </c>
      <c r="MRK44" s="685">
        <f>COUNTIF(MRO49:MRO61,"-")</f>
        <v>0</v>
      </c>
      <c r="MRL44" s="686">
        <f>SUMIF(MRO49:MRO61,"-",MRP49:MRP61)</f>
        <v>0</v>
      </c>
      <c r="MRM44" s="685">
        <f>COUNTIF(MRQ49:MRQ61,"-")</f>
        <v>0</v>
      </c>
      <c r="MRN44" s="686">
        <f>SUMIF(MRQ49:MRQ61,"-",MRR49:MRR61)</f>
        <v>0</v>
      </c>
      <c r="MRO44" s="685">
        <f>COUNTIF(MRS49:MRS61,"-")</f>
        <v>0</v>
      </c>
      <c r="MRP44" s="686">
        <f>SUMIF(MRS49:MRS61,"-",MRT49:MRT61)</f>
        <v>0</v>
      </c>
      <c r="MRQ44" s="685">
        <f>COUNTIF(MRU49:MRU61,"-")</f>
        <v>0</v>
      </c>
      <c r="MRR44" s="686">
        <f>SUMIF(MRU49:MRU61,"-",MRV49:MRV61)</f>
        <v>0</v>
      </c>
      <c r="MRS44" s="685">
        <f>COUNTIF(MRW49:MRW61,"-")</f>
        <v>0</v>
      </c>
      <c r="MRT44" s="686">
        <f>SUMIF(MRW49:MRW61,"-",MRX49:MRX61)</f>
        <v>0</v>
      </c>
      <c r="MRU44" s="685">
        <f>COUNTIF(MRY49:MRY61,"-")</f>
        <v>0</v>
      </c>
      <c r="MRV44" s="686">
        <f>SUMIF(MRY49:MRY61,"-",MRZ49:MRZ61)</f>
        <v>0</v>
      </c>
      <c r="MRW44" s="685">
        <f>COUNTIF(MSA49:MSA61,"-")</f>
        <v>0</v>
      </c>
      <c r="MRX44" s="686">
        <f>SUMIF(MSA49:MSA61,"-",MSB49:MSB61)</f>
        <v>0</v>
      </c>
      <c r="MRY44" s="685">
        <f>COUNTIF(MSC49:MSC61,"-")</f>
        <v>0</v>
      </c>
      <c r="MRZ44" s="686">
        <f>SUMIF(MSC49:MSC61,"-",MSD49:MSD61)</f>
        <v>0</v>
      </c>
      <c r="MSA44" s="685">
        <f>COUNTIF(MSE49:MSE61,"-")</f>
        <v>0</v>
      </c>
      <c r="MSB44" s="686">
        <f>SUMIF(MSE49:MSE61,"-",MSF49:MSF61)</f>
        <v>0</v>
      </c>
      <c r="MSC44" s="685">
        <f>COUNTIF(MSG49:MSG61,"-")</f>
        <v>0</v>
      </c>
      <c r="MSD44" s="686">
        <f>SUMIF(MSG49:MSG61,"-",MSH49:MSH61)</f>
        <v>0</v>
      </c>
      <c r="MSE44" s="685">
        <f>COUNTIF(MSI49:MSI61,"-")</f>
        <v>0</v>
      </c>
      <c r="MSF44" s="686">
        <f>SUMIF(MSI49:MSI61,"-",MSJ49:MSJ61)</f>
        <v>0</v>
      </c>
      <c r="MSG44" s="685">
        <f>COUNTIF(MSK49:MSK61,"-")</f>
        <v>0</v>
      </c>
      <c r="MSH44" s="686">
        <f>SUMIF(MSK49:MSK61,"-",MSL49:MSL61)</f>
        <v>0</v>
      </c>
      <c r="MSI44" s="685">
        <f>COUNTIF(MSM49:MSM61,"-")</f>
        <v>0</v>
      </c>
      <c r="MSJ44" s="686">
        <f>SUMIF(MSM49:MSM61,"-",MSN49:MSN61)</f>
        <v>0</v>
      </c>
      <c r="MSK44" s="685">
        <f>COUNTIF(MSO49:MSO61,"-")</f>
        <v>0</v>
      </c>
      <c r="MSL44" s="686">
        <f>SUMIF(MSO49:MSO61,"-",MSP49:MSP61)</f>
        <v>0</v>
      </c>
      <c r="MSM44" s="685">
        <f>COUNTIF(MSQ49:MSQ61,"-")</f>
        <v>0</v>
      </c>
      <c r="MSN44" s="686">
        <f>SUMIF(MSQ49:MSQ61,"-",MSR49:MSR61)</f>
        <v>0</v>
      </c>
      <c r="MSO44" s="685">
        <f>COUNTIF(MSS49:MSS61,"-")</f>
        <v>0</v>
      </c>
      <c r="MSP44" s="686">
        <f>SUMIF(MSS49:MSS61,"-",MST49:MST61)</f>
        <v>0</v>
      </c>
      <c r="MSQ44" s="685">
        <f>COUNTIF(MSU49:MSU61,"-")</f>
        <v>0</v>
      </c>
      <c r="MSR44" s="686">
        <f>SUMIF(MSU49:MSU61,"-",MSV49:MSV61)</f>
        <v>0</v>
      </c>
      <c r="MSS44" s="685">
        <f>COUNTIF(MSW49:MSW61,"-")</f>
        <v>0</v>
      </c>
      <c r="MST44" s="686">
        <f>SUMIF(MSW49:MSW61,"-",MSX49:MSX61)</f>
        <v>0</v>
      </c>
      <c r="MSU44" s="685">
        <f>COUNTIF(MSY49:MSY61,"-")</f>
        <v>0</v>
      </c>
      <c r="MSV44" s="686">
        <f>SUMIF(MSY49:MSY61,"-",MSZ49:MSZ61)</f>
        <v>0</v>
      </c>
      <c r="MSW44" s="685">
        <f>COUNTIF(MTA49:MTA61,"-")</f>
        <v>0</v>
      </c>
      <c r="MSX44" s="686">
        <f>SUMIF(MTA49:MTA61,"-",MTB49:MTB61)</f>
        <v>0</v>
      </c>
      <c r="MSY44" s="685">
        <f>COUNTIF(MTC49:MTC61,"-")</f>
        <v>0</v>
      </c>
      <c r="MSZ44" s="686">
        <f>SUMIF(MTC49:MTC61,"-",MTD49:MTD61)</f>
        <v>0</v>
      </c>
      <c r="MTA44" s="685">
        <f>COUNTIF(MTE49:MTE61,"-")</f>
        <v>0</v>
      </c>
      <c r="MTB44" s="686">
        <f>SUMIF(MTE49:MTE61,"-",MTF49:MTF61)</f>
        <v>0</v>
      </c>
      <c r="MTC44" s="685">
        <f>COUNTIF(MTG49:MTG61,"-")</f>
        <v>0</v>
      </c>
      <c r="MTD44" s="686">
        <f>SUMIF(MTG49:MTG61,"-",MTH49:MTH61)</f>
        <v>0</v>
      </c>
      <c r="MTE44" s="685">
        <f>COUNTIF(MTI49:MTI61,"-")</f>
        <v>0</v>
      </c>
      <c r="MTF44" s="686">
        <f>SUMIF(MTI49:MTI61,"-",MTJ49:MTJ61)</f>
        <v>0</v>
      </c>
      <c r="MTG44" s="685">
        <f>COUNTIF(MTK49:MTK61,"-")</f>
        <v>0</v>
      </c>
      <c r="MTH44" s="686">
        <f>SUMIF(MTK49:MTK61,"-",MTL49:MTL61)</f>
        <v>0</v>
      </c>
      <c r="MTI44" s="685">
        <f>COUNTIF(MTM49:MTM61,"-")</f>
        <v>0</v>
      </c>
      <c r="MTJ44" s="686">
        <f>SUMIF(MTM49:MTM61,"-",MTN49:MTN61)</f>
        <v>0</v>
      </c>
      <c r="MTK44" s="685">
        <f>COUNTIF(MTO49:MTO61,"-")</f>
        <v>0</v>
      </c>
      <c r="MTL44" s="686">
        <f>SUMIF(MTO49:MTO61,"-",MTP49:MTP61)</f>
        <v>0</v>
      </c>
      <c r="MTM44" s="685">
        <f>COUNTIF(MTQ49:MTQ61,"-")</f>
        <v>0</v>
      </c>
      <c r="MTN44" s="686">
        <f>SUMIF(MTQ49:MTQ61,"-",MTR49:MTR61)</f>
        <v>0</v>
      </c>
      <c r="MTO44" s="685">
        <f>COUNTIF(MTS49:MTS61,"-")</f>
        <v>0</v>
      </c>
      <c r="MTP44" s="686">
        <f>SUMIF(MTS49:MTS61,"-",MTT49:MTT61)</f>
        <v>0</v>
      </c>
      <c r="MTQ44" s="685">
        <f>COUNTIF(MTU49:MTU61,"-")</f>
        <v>0</v>
      </c>
      <c r="MTR44" s="686">
        <f>SUMIF(MTU49:MTU61,"-",MTV49:MTV61)</f>
        <v>0</v>
      </c>
      <c r="MTS44" s="685">
        <f>COUNTIF(MTW49:MTW61,"-")</f>
        <v>0</v>
      </c>
      <c r="MTT44" s="686">
        <f>SUMIF(MTW49:MTW61,"-",MTX49:MTX61)</f>
        <v>0</v>
      </c>
      <c r="MTU44" s="685">
        <f>COUNTIF(MTY49:MTY61,"-")</f>
        <v>0</v>
      </c>
      <c r="MTV44" s="686">
        <f>SUMIF(MTY49:MTY61,"-",MTZ49:MTZ61)</f>
        <v>0</v>
      </c>
      <c r="MTW44" s="685">
        <f>COUNTIF(MUA49:MUA61,"-")</f>
        <v>0</v>
      </c>
      <c r="MTX44" s="686">
        <f>SUMIF(MUA49:MUA61,"-",MUB49:MUB61)</f>
        <v>0</v>
      </c>
      <c r="MTY44" s="685">
        <f>COUNTIF(MUC49:MUC61,"-")</f>
        <v>0</v>
      </c>
      <c r="MTZ44" s="686">
        <f>SUMIF(MUC49:MUC61,"-",MUD49:MUD61)</f>
        <v>0</v>
      </c>
      <c r="MUA44" s="685">
        <f>COUNTIF(MUE49:MUE61,"-")</f>
        <v>0</v>
      </c>
      <c r="MUB44" s="686">
        <f>SUMIF(MUE49:MUE61,"-",MUF49:MUF61)</f>
        <v>0</v>
      </c>
      <c r="MUC44" s="685">
        <f>COUNTIF(MUG49:MUG61,"-")</f>
        <v>0</v>
      </c>
      <c r="MUD44" s="686">
        <f>SUMIF(MUG49:MUG61,"-",MUH49:MUH61)</f>
        <v>0</v>
      </c>
      <c r="MUE44" s="685">
        <f>COUNTIF(MUI49:MUI61,"-")</f>
        <v>0</v>
      </c>
      <c r="MUF44" s="686">
        <f>SUMIF(MUI49:MUI61,"-",MUJ49:MUJ61)</f>
        <v>0</v>
      </c>
      <c r="MUG44" s="685">
        <f>COUNTIF(MUK49:MUK61,"-")</f>
        <v>0</v>
      </c>
      <c r="MUH44" s="686">
        <f>SUMIF(MUK49:MUK61,"-",MUL49:MUL61)</f>
        <v>0</v>
      </c>
      <c r="MUI44" s="685">
        <f>COUNTIF(MUM49:MUM61,"-")</f>
        <v>0</v>
      </c>
      <c r="MUJ44" s="686">
        <f>SUMIF(MUM49:MUM61,"-",MUN49:MUN61)</f>
        <v>0</v>
      </c>
      <c r="MUK44" s="685">
        <f>COUNTIF(MUO49:MUO61,"-")</f>
        <v>0</v>
      </c>
      <c r="MUL44" s="686">
        <f>SUMIF(MUO49:MUO61,"-",MUP49:MUP61)</f>
        <v>0</v>
      </c>
      <c r="MUM44" s="685">
        <f>COUNTIF(MUQ49:MUQ61,"-")</f>
        <v>0</v>
      </c>
      <c r="MUN44" s="686">
        <f>SUMIF(MUQ49:MUQ61,"-",MUR49:MUR61)</f>
        <v>0</v>
      </c>
      <c r="MUO44" s="685">
        <f>COUNTIF(MUS49:MUS61,"-")</f>
        <v>0</v>
      </c>
      <c r="MUP44" s="686">
        <f>SUMIF(MUS49:MUS61,"-",MUT49:MUT61)</f>
        <v>0</v>
      </c>
      <c r="MUQ44" s="685">
        <f>COUNTIF(MUU49:MUU61,"-")</f>
        <v>0</v>
      </c>
      <c r="MUR44" s="686">
        <f>SUMIF(MUU49:MUU61,"-",MUV49:MUV61)</f>
        <v>0</v>
      </c>
      <c r="MUS44" s="685">
        <f>COUNTIF(MUW49:MUW61,"-")</f>
        <v>0</v>
      </c>
      <c r="MUT44" s="686">
        <f>SUMIF(MUW49:MUW61,"-",MUX49:MUX61)</f>
        <v>0</v>
      </c>
      <c r="MUU44" s="685">
        <f>COUNTIF(MUY49:MUY61,"-")</f>
        <v>0</v>
      </c>
      <c r="MUV44" s="686">
        <f>SUMIF(MUY49:MUY61,"-",MUZ49:MUZ61)</f>
        <v>0</v>
      </c>
      <c r="MUW44" s="685">
        <f>COUNTIF(MVA49:MVA61,"-")</f>
        <v>0</v>
      </c>
      <c r="MUX44" s="686">
        <f>SUMIF(MVA49:MVA61,"-",MVB49:MVB61)</f>
        <v>0</v>
      </c>
      <c r="MUY44" s="685">
        <f>COUNTIF(MVC49:MVC61,"-")</f>
        <v>0</v>
      </c>
      <c r="MUZ44" s="686">
        <f>SUMIF(MVC49:MVC61,"-",MVD49:MVD61)</f>
        <v>0</v>
      </c>
      <c r="MVA44" s="685">
        <f>COUNTIF(MVE49:MVE61,"-")</f>
        <v>0</v>
      </c>
      <c r="MVB44" s="686">
        <f>SUMIF(MVE49:MVE61,"-",MVF49:MVF61)</f>
        <v>0</v>
      </c>
      <c r="MVC44" s="685">
        <f>COUNTIF(MVG49:MVG61,"-")</f>
        <v>0</v>
      </c>
      <c r="MVD44" s="686">
        <f>SUMIF(MVG49:MVG61,"-",MVH49:MVH61)</f>
        <v>0</v>
      </c>
      <c r="MVE44" s="685">
        <f>COUNTIF(MVI49:MVI61,"-")</f>
        <v>0</v>
      </c>
      <c r="MVF44" s="686">
        <f>SUMIF(MVI49:MVI61,"-",MVJ49:MVJ61)</f>
        <v>0</v>
      </c>
      <c r="MVG44" s="685">
        <f>COUNTIF(MVK49:MVK61,"-")</f>
        <v>0</v>
      </c>
      <c r="MVH44" s="686">
        <f>SUMIF(MVK49:MVK61,"-",MVL49:MVL61)</f>
        <v>0</v>
      </c>
      <c r="MVI44" s="685">
        <f>COUNTIF(MVM49:MVM61,"-")</f>
        <v>0</v>
      </c>
      <c r="MVJ44" s="686">
        <f>SUMIF(MVM49:MVM61,"-",MVN49:MVN61)</f>
        <v>0</v>
      </c>
      <c r="MVK44" s="685">
        <f>COUNTIF(MVO49:MVO61,"-")</f>
        <v>0</v>
      </c>
      <c r="MVL44" s="686">
        <f>SUMIF(MVO49:MVO61,"-",MVP49:MVP61)</f>
        <v>0</v>
      </c>
      <c r="MVM44" s="685">
        <f>COUNTIF(MVQ49:MVQ61,"-")</f>
        <v>0</v>
      </c>
      <c r="MVN44" s="686">
        <f>SUMIF(MVQ49:MVQ61,"-",MVR49:MVR61)</f>
        <v>0</v>
      </c>
      <c r="MVO44" s="685">
        <f>COUNTIF(MVS49:MVS61,"-")</f>
        <v>0</v>
      </c>
      <c r="MVP44" s="686">
        <f>SUMIF(MVS49:MVS61,"-",MVT49:MVT61)</f>
        <v>0</v>
      </c>
      <c r="MVQ44" s="685">
        <f>COUNTIF(MVU49:MVU61,"-")</f>
        <v>0</v>
      </c>
      <c r="MVR44" s="686">
        <f>SUMIF(MVU49:MVU61,"-",MVV49:MVV61)</f>
        <v>0</v>
      </c>
      <c r="MVS44" s="685">
        <f>COUNTIF(MVW49:MVW61,"-")</f>
        <v>0</v>
      </c>
      <c r="MVT44" s="686">
        <f>SUMIF(MVW49:MVW61,"-",MVX49:MVX61)</f>
        <v>0</v>
      </c>
      <c r="MVU44" s="685">
        <f>COUNTIF(MVY49:MVY61,"-")</f>
        <v>0</v>
      </c>
      <c r="MVV44" s="686">
        <f>SUMIF(MVY49:MVY61,"-",MVZ49:MVZ61)</f>
        <v>0</v>
      </c>
      <c r="MVW44" s="685">
        <f>COUNTIF(MWA49:MWA61,"-")</f>
        <v>0</v>
      </c>
      <c r="MVX44" s="686">
        <f>SUMIF(MWA49:MWA61,"-",MWB49:MWB61)</f>
        <v>0</v>
      </c>
      <c r="MVY44" s="685">
        <f>COUNTIF(MWC49:MWC61,"-")</f>
        <v>0</v>
      </c>
      <c r="MVZ44" s="686">
        <f>SUMIF(MWC49:MWC61,"-",MWD49:MWD61)</f>
        <v>0</v>
      </c>
      <c r="MWA44" s="685">
        <f>COUNTIF(MWE49:MWE61,"-")</f>
        <v>0</v>
      </c>
      <c r="MWB44" s="686">
        <f>SUMIF(MWE49:MWE61,"-",MWF49:MWF61)</f>
        <v>0</v>
      </c>
      <c r="MWC44" s="685">
        <f>COUNTIF(MWG49:MWG61,"-")</f>
        <v>0</v>
      </c>
      <c r="MWD44" s="686">
        <f>SUMIF(MWG49:MWG61,"-",MWH49:MWH61)</f>
        <v>0</v>
      </c>
      <c r="MWE44" s="685">
        <f>COUNTIF(MWI49:MWI61,"-")</f>
        <v>0</v>
      </c>
      <c r="MWF44" s="686">
        <f>SUMIF(MWI49:MWI61,"-",MWJ49:MWJ61)</f>
        <v>0</v>
      </c>
      <c r="MWG44" s="685">
        <f>COUNTIF(MWK49:MWK61,"-")</f>
        <v>0</v>
      </c>
      <c r="MWH44" s="686">
        <f>SUMIF(MWK49:MWK61,"-",MWL49:MWL61)</f>
        <v>0</v>
      </c>
      <c r="MWI44" s="685">
        <f>COUNTIF(MWM49:MWM61,"-")</f>
        <v>0</v>
      </c>
      <c r="MWJ44" s="686">
        <f>SUMIF(MWM49:MWM61,"-",MWN49:MWN61)</f>
        <v>0</v>
      </c>
      <c r="MWK44" s="685">
        <f>COUNTIF(MWO49:MWO61,"-")</f>
        <v>0</v>
      </c>
      <c r="MWL44" s="686">
        <f>SUMIF(MWO49:MWO61,"-",MWP49:MWP61)</f>
        <v>0</v>
      </c>
      <c r="MWM44" s="685">
        <f>COUNTIF(MWQ49:MWQ61,"-")</f>
        <v>0</v>
      </c>
      <c r="MWN44" s="686">
        <f>SUMIF(MWQ49:MWQ61,"-",MWR49:MWR61)</f>
        <v>0</v>
      </c>
      <c r="MWO44" s="685">
        <f>COUNTIF(MWS49:MWS61,"-")</f>
        <v>0</v>
      </c>
      <c r="MWP44" s="686">
        <f>SUMIF(MWS49:MWS61,"-",MWT49:MWT61)</f>
        <v>0</v>
      </c>
      <c r="MWQ44" s="685">
        <f>COUNTIF(MWU49:MWU61,"-")</f>
        <v>0</v>
      </c>
      <c r="MWR44" s="686">
        <f>SUMIF(MWU49:MWU61,"-",MWV49:MWV61)</f>
        <v>0</v>
      </c>
      <c r="MWS44" s="685">
        <f>COUNTIF(MWW49:MWW61,"-")</f>
        <v>0</v>
      </c>
      <c r="MWT44" s="686">
        <f>SUMIF(MWW49:MWW61,"-",MWX49:MWX61)</f>
        <v>0</v>
      </c>
      <c r="MWU44" s="685">
        <f>COUNTIF(MWY49:MWY61,"-")</f>
        <v>0</v>
      </c>
      <c r="MWV44" s="686">
        <f>SUMIF(MWY49:MWY61,"-",MWZ49:MWZ61)</f>
        <v>0</v>
      </c>
      <c r="MWW44" s="685">
        <f>COUNTIF(MXA49:MXA61,"-")</f>
        <v>0</v>
      </c>
      <c r="MWX44" s="686">
        <f>SUMIF(MXA49:MXA61,"-",MXB49:MXB61)</f>
        <v>0</v>
      </c>
      <c r="MWY44" s="685">
        <f>COUNTIF(MXC49:MXC61,"-")</f>
        <v>0</v>
      </c>
      <c r="MWZ44" s="686">
        <f>SUMIF(MXC49:MXC61,"-",MXD49:MXD61)</f>
        <v>0</v>
      </c>
      <c r="MXA44" s="685">
        <f>COUNTIF(MXE49:MXE61,"-")</f>
        <v>0</v>
      </c>
      <c r="MXB44" s="686">
        <f>SUMIF(MXE49:MXE61,"-",MXF49:MXF61)</f>
        <v>0</v>
      </c>
      <c r="MXC44" s="685">
        <f>COUNTIF(MXG49:MXG61,"-")</f>
        <v>0</v>
      </c>
      <c r="MXD44" s="686">
        <f>SUMIF(MXG49:MXG61,"-",MXH49:MXH61)</f>
        <v>0</v>
      </c>
      <c r="MXE44" s="685">
        <f>COUNTIF(MXI49:MXI61,"-")</f>
        <v>0</v>
      </c>
      <c r="MXF44" s="686">
        <f>SUMIF(MXI49:MXI61,"-",MXJ49:MXJ61)</f>
        <v>0</v>
      </c>
      <c r="MXG44" s="685">
        <f>COUNTIF(MXK49:MXK61,"-")</f>
        <v>0</v>
      </c>
      <c r="MXH44" s="686">
        <f>SUMIF(MXK49:MXK61,"-",MXL49:MXL61)</f>
        <v>0</v>
      </c>
      <c r="MXI44" s="685">
        <f>COUNTIF(MXM49:MXM61,"-")</f>
        <v>0</v>
      </c>
      <c r="MXJ44" s="686">
        <f>SUMIF(MXM49:MXM61,"-",MXN49:MXN61)</f>
        <v>0</v>
      </c>
      <c r="MXK44" s="685">
        <f>COUNTIF(MXO49:MXO61,"-")</f>
        <v>0</v>
      </c>
      <c r="MXL44" s="686">
        <f>SUMIF(MXO49:MXO61,"-",MXP49:MXP61)</f>
        <v>0</v>
      </c>
      <c r="MXM44" s="685">
        <f>COUNTIF(MXQ49:MXQ61,"-")</f>
        <v>0</v>
      </c>
      <c r="MXN44" s="686">
        <f>SUMIF(MXQ49:MXQ61,"-",MXR49:MXR61)</f>
        <v>0</v>
      </c>
      <c r="MXO44" s="685">
        <f>COUNTIF(MXS49:MXS61,"-")</f>
        <v>0</v>
      </c>
      <c r="MXP44" s="686">
        <f>SUMIF(MXS49:MXS61,"-",MXT49:MXT61)</f>
        <v>0</v>
      </c>
      <c r="MXQ44" s="685">
        <f>COUNTIF(MXU49:MXU61,"-")</f>
        <v>0</v>
      </c>
      <c r="MXR44" s="686">
        <f>SUMIF(MXU49:MXU61,"-",MXV49:MXV61)</f>
        <v>0</v>
      </c>
      <c r="MXS44" s="685">
        <f>COUNTIF(MXW49:MXW61,"-")</f>
        <v>0</v>
      </c>
      <c r="MXT44" s="686">
        <f>SUMIF(MXW49:MXW61,"-",MXX49:MXX61)</f>
        <v>0</v>
      </c>
      <c r="MXU44" s="685">
        <f>COUNTIF(MXY49:MXY61,"-")</f>
        <v>0</v>
      </c>
      <c r="MXV44" s="686">
        <f>SUMIF(MXY49:MXY61,"-",MXZ49:MXZ61)</f>
        <v>0</v>
      </c>
      <c r="MXW44" s="685">
        <f>COUNTIF(MYA49:MYA61,"-")</f>
        <v>0</v>
      </c>
      <c r="MXX44" s="686">
        <f>SUMIF(MYA49:MYA61,"-",MYB49:MYB61)</f>
        <v>0</v>
      </c>
      <c r="MXY44" s="685">
        <f>COUNTIF(MYC49:MYC61,"-")</f>
        <v>0</v>
      </c>
      <c r="MXZ44" s="686">
        <f>SUMIF(MYC49:MYC61,"-",MYD49:MYD61)</f>
        <v>0</v>
      </c>
      <c r="MYA44" s="685">
        <f>COUNTIF(MYE49:MYE61,"-")</f>
        <v>0</v>
      </c>
      <c r="MYB44" s="686">
        <f>SUMIF(MYE49:MYE61,"-",MYF49:MYF61)</f>
        <v>0</v>
      </c>
      <c r="MYC44" s="685">
        <f>COUNTIF(MYG49:MYG61,"-")</f>
        <v>0</v>
      </c>
      <c r="MYD44" s="686">
        <f>SUMIF(MYG49:MYG61,"-",MYH49:MYH61)</f>
        <v>0</v>
      </c>
      <c r="MYE44" s="685">
        <f>COUNTIF(MYI49:MYI61,"-")</f>
        <v>0</v>
      </c>
      <c r="MYF44" s="686">
        <f>SUMIF(MYI49:MYI61,"-",MYJ49:MYJ61)</f>
        <v>0</v>
      </c>
      <c r="MYG44" s="685">
        <f>COUNTIF(MYK49:MYK61,"-")</f>
        <v>0</v>
      </c>
      <c r="MYH44" s="686">
        <f>SUMIF(MYK49:MYK61,"-",MYL49:MYL61)</f>
        <v>0</v>
      </c>
      <c r="MYI44" s="685">
        <f>COUNTIF(MYM49:MYM61,"-")</f>
        <v>0</v>
      </c>
      <c r="MYJ44" s="686">
        <f>SUMIF(MYM49:MYM61,"-",MYN49:MYN61)</f>
        <v>0</v>
      </c>
      <c r="MYK44" s="685">
        <f>COUNTIF(MYO49:MYO61,"-")</f>
        <v>0</v>
      </c>
      <c r="MYL44" s="686">
        <f>SUMIF(MYO49:MYO61,"-",MYP49:MYP61)</f>
        <v>0</v>
      </c>
      <c r="MYM44" s="685">
        <f>COUNTIF(MYQ49:MYQ61,"-")</f>
        <v>0</v>
      </c>
      <c r="MYN44" s="686">
        <f>SUMIF(MYQ49:MYQ61,"-",MYR49:MYR61)</f>
        <v>0</v>
      </c>
      <c r="MYO44" s="685">
        <f>COUNTIF(MYS49:MYS61,"-")</f>
        <v>0</v>
      </c>
      <c r="MYP44" s="686">
        <f>SUMIF(MYS49:MYS61,"-",MYT49:MYT61)</f>
        <v>0</v>
      </c>
      <c r="MYQ44" s="685">
        <f>COUNTIF(MYU49:MYU61,"-")</f>
        <v>0</v>
      </c>
      <c r="MYR44" s="686">
        <f>SUMIF(MYU49:MYU61,"-",MYV49:MYV61)</f>
        <v>0</v>
      </c>
      <c r="MYS44" s="685">
        <f>COUNTIF(MYW49:MYW61,"-")</f>
        <v>0</v>
      </c>
      <c r="MYT44" s="686">
        <f>SUMIF(MYW49:MYW61,"-",MYX49:MYX61)</f>
        <v>0</v>
      </c>
      <c r="MYU44" s="685">
        <f>COUNTIF(MYY49:MYY61,"-")</f>
        <v>0</v>
      </c>
      <c r="MYV44" s="686">
        <f>SUMIF(MYY49:MYY61,"-",MYZ49:MYZ61)</f>
        <v>0</v>
      </c>
      <c r="MYW44" s="685">
        <f>COUNTIF(MZA49:MZA61,"-")</f>
        <v>0</v>
      </c>
      <c r="MYX44" s="686">
        <f>SUMIF(MZA49:MZA61,"-",MZB49:MZB61)</f>
        <v>0</v>
      </c>
      <c r="MYY44" s="685">
        <f>COUNTIF(MZC49:MZC61,"-")</f>
        <v>0</v>
      </c>
      <c r="MYZ44" s="686">
        <f>SUMIF(MZC49:MZC61,"-",MZD49:MZD61)</f>
        <v>0</v>
      </c>
      <c r="MZA44" s="685">
        <f>COUNTIF(MZE49:MZE61,"-")</f>
        <v>0</v>
      </c>
      <c r="MZB44" s="686">
        <f>SUMIF(MZE49:MZE61,"-",MZF49:MZF61)</f>
        <v>0</v>
      </c>
      <c r="MZC44" s="685">
        <f>COUNTIF(MZG49:MZG61,"-")</f>
        <v>0</v>
      </c>
      <c r="MZD44" s="686">
        <f>SUMIF(MZG49:MZG61,"-",MZH49:MZH61)</f>
        <v>0</v>
      </c>
      <c r="MZE44" s="685">
        <f>COUNTIF(MZI49:MZI61,"-")</f>
        <v>0</v>
      </c>
      <c r="MZF44" s="686">
        <f>SUMIF(MZI49:MZI61,"-",MZJ49:MZJ61)</f>
        <v>0</v>
      </c>
      <c r="MZG44" s="685">
        <f>COUNTIF(MZK49:MZK61,"-")</f>
        <v>0</v>
      </c>
      <c r="MZH44" s="686">
        <f>SUMIF(MZK49:MZK61,"-",MZL49:MZL61)</f>
        <v>0</v>
      </c>
      <c r="MZI44" s="685">
        <f>COUNTIF(MZM49:MZM61,"-")</f>
        <v>0</v>
      </c>
      <c r="MZJ44" s="686">
        <f>SUMIF(MZM49:MZM61,"-",MZN49:MZN61)</f>
        <v>0</v>
      </c>
      <c r="MZK44" s="685">
        <f>COUNTIF(MZO49:MZO61,"-")</f>
        <v>0</v>
      </c>
      <c r="MZL44" s="686">
        <f>SUMIF(MZO49:MZO61,"-",MZP49:MZP61)</f>
        <v>0</v>
      </c>
      <c r="MZM44" s="685">
        <f>COUNTIF(MZQ49:MZQ61,"-")</f>
        <v>0</v>
      </c>
      <c r="MZN44" s="686">
        <f>SUMIF(MZQ49:MZQ61,"-",MZR49:MZR61)</f>
        <v>0</v>
      </c>
      <c r="MZO44" s="685">
        <f>COUNTIF(MZS49:MZS61,"-")</f>
        <v>0</v>
      </c>
      <c r="MZP44" s="686">
        <f>SUMIF(MZS49:MZS61,"-",MZT49:MZT61)</f>
        <v>0</v>
      </c>
      <c r="MZQ44" s="685">
        <f>COUNTIF(MZU49:MZU61,"-")</f>
        <v>0</v>
      </c>
      <c r="MZR44" s="686">
        <f>SUMIF(MZU49:MZU61,"-",MZV49:MZV61)</f>
        <v>0</v>
      </c>
      <c r="MZS44" s="685">
        <f>COUNTIF(MZW49:MZW61,"-")</f>
        <v>0</v>
      </c>
      <c r="MZT44" s="686">
        <f>SUMIF(MZW49:MZW61,"-",MZX49:MZX61)</f>
        <v>0</v>
      </c>
      <c r="MZU44" s="685">
        <f>COUNTIF(MZY49:MZY61,"-")</f>
        <v>0</v>
      </c>
      <c r="MZV44" s="686">
        <f>SUMIF(MZY49:MZY61,"-",MZZ49:MZZ61)</f>
        <v>0</v>
      </c>
      <c r="MZW44" s="685">
        <f>COUNTIF(NAA49:NAA61,"-")</f>
        <v>0</v>
      </c>
      <c r="MZX44" s="686">
        <f>SUMIF(NAA49:NAA61,"-",NAB49:NAB61)</f>
        <v>0</v>
      </c>
      <c r="MZY44" s="685">
        <f>COUNTIF(NAC49:NAC61,"-")</f>
        <v>0</v>
      </c>
      <c r="MZZ44" s="686">
        <f>SUMIF(NAC49:NAC61,"-",NAD49:NAD61)</f>
        <v>0</v>
      </c>
      <c r="NAA44" s="685">
        <f>COUNTIF(NAE49:NAE61,"-")</f>
        <v>0</v>
      </c>
      <c r="NAB44" s="686">
        <f>SUMIF(NAE49:NAE61,"-",NAF49:NAF61)</f>
        <v>0</v>
      </c>
      <c r="NAC44" s="685">
        <f>COUNTIF(NAG49:NAG61,"-")</f>
        <v>0</v>
      </c>
      <c r="NAD44" s="686">
        <f>SUMIF(NAG49:NAG61,"-",NAH49:NAH61)</f>
        <v>0</v>
      </c>
      <c r="NAE44" s="685">
        <f>COUNTIF(NAI49:NAI61,"-")</f>
        <v>0</v>
      </c>
      <c r="NAF44" s="686">
        <f>SUMIF(NAI49:NAI61,"-",NAJ49:NAJ61)</f>
        <v>0</v>
      </c>
      <c r="NAG44" s="685">
        <f>COUNTIF(NAK49:NAK61,"-")</f>
        <v>0</v>
      </c>
      <c r="NAH44" s="686">
        <f>SUMIF(NAK49:NAK61,"-",NAL49:NAL61)</f>
        <v>0</v>
      </c>
      <c r="NAI44" s="685">
        <f>COUNTIF(NAM49:NAM61,"-")</f>
        <v>0</v>
      </c>
      <c r="NAJ44" s="686">
        <f>SUMIF(NAM49:NAM61,"-",NAN49:NAN61)</f>
        <v>0</v>
      </c>
      <c r="NAK44" s="685">
        <f>COUNTIF(NAO49:NAO61,"-")</f>
        <v>0</v>
      </c>
      <c r="NAL44" s="686">
        <f>SUMIF(NAO49:NAO61,"-",NAP49:NAP61)</f>
        <v>0</v>
      </c>
      <c r="NAM44" s="685">
        <f>COUNTIF(NAQ49:NAQ61,"-")</f>
        <v>0</v>
      </c>
      <c r="NAN44" s="686">
        <f>SUMIF(NAQ49:NAQ61,"-",NAR49:NAR61)</f>
        <v>0</v>
      </c>
      <c r="NAO44" s="685">
        <f>COUNTIF(NAS49:NAS61,"-")</f>
        <v>0</v>
      </c>
      <c r="NAP44" s="686">
        <f>SUMIF(NAS49:NAS61,"-",NAT49:NAT61)</f>
        <v>0</v>
      </c>
      <c r="NAQ44" s="685">
        <f>COUNTIF(NAU49:NAU61,"-")</f>
        <v>0</v>
      </c>
      <c r="NAR44" s="686">
        <f>SUMIF(NAU49:NAU61,"-",NAV49:NAV61)</f>
        <v>0</v>
      </c>
      <c r="NAS44" s="685">
        <f>COUNTIF(NAW49:NAW61,"-")</f>
        <v>0</v>
      </c>
      <c r="NAT44" s="686">
        <f>SUMIF(NAW49:NAW61,"-",NAX49:NAX61)</f>
        <v>0</v>
      </c>
      <c r="NAU44" s="685">
        <f>COUNTIF(NAY49:NAY61,"-")</f>
        <v>0</v>
      </c>
      <c r="NAV44" s="686">
        <f>SUMIF(NAY49:NAY61,"-",NAZ49:NAZ61)</f>
        <v>0</v>
      </c>
      <c r="NAW44" s="685">
        <f>COUNTIF(NBA49:NBA61,"-")</f>
        <v>0</v>
      </c>
      <c r="NAX44" s="686">
        <f>SUMIF(NBA49:NBA61,"-",NBB49:NBB61)</f>
        <v>0</v>
      </c>
      <c r="NAY44" s="685">
        <f>COUNTIF(NBC49:NBC61,"-")</f>
        <v>0</v>
      </c>
      <c r="NAZ44" s="686">
        <f>SUMIF(NBC49:NBC61,"-",NBD49:NBD61)</f>
        <v>0</v>
      </c>
      <c r="NBA44" s="685">
        <f>COUNTIF(NBE49:NBE61,"-")</f>
        <v>0</v>
      </c>
      <c r="NBB44" s="686">
        <f>SUMIF(NBE49:NBE61,"-",NBF49:NBF61)</f>
        <v>0</v>
      </c>
      <c r="NBC44" s="685">
        <f>COUNTIF(NBG49:NBG61,"-")</f>
        <v>0</v>
      </c>
      <c r="NBD44" s="686">
        <f>SUMIF(NBG49:NBG61,"-",NBH49:NBH61)</f>
        <v>0</v>
      </c>
      <c r="NBE44" s="685">
        <f>COUNTIF(NBI49:NBI61,"-")</f>
        <v>0</v>
      </c>
      <c r="NBF44" s="686">
        <f>SUMIF(NBI49:NBI61,"-",NBJ49:NBJ61)</f>
        <v>0</v>
      </c>
      <c r="NBG44" s="685">
        <f>COUNTIF(NBK49:NBK61,"-")</f>
        <v>0</v>
      </c>
      <c r="NBH44" s="686">
        <f>SUMIF(NBK49:NBK61,"-",NBL49:NBL61)</f>
        <v>0</v>
      </c>
      <c r="NBI44" s="685">
        <f>COUNTIF(NBM49:NBM61,"-")</f>
        <v>0</v>
      </c>
      <c r="NBJ44" s="686">
        <f>SUMIF(NBM49:NBM61,"-",NBN49:NBN61)</f>
        <v>0</v>
      </c>
      <c r="NBK44" s="685">
        <f>COUNTIF(NBO49:NBO61,"-")</f>
        <v>0</v>
      </c>
      <c r="NBL44" s="686">
        <f>SUMIF(NBO49:NBO61,"-",NBP49:NBP61)</f>
        <v>0</v>
      </c>
      <c r="NBM44" s="685">
        <f>COUNTIF(NBQ49:NBQ61,"-")</f>
        <v>0</v>
      </c>
      <c r="NBN44" s="686">
        <f>SUMIF(NBQ49:NBQ61,"-",NBR49:NBR61)</f>
        <v>0</v>
      </c>
      <c r="NBO44" s="685">
        <f>COUNTIF(NBS49:NBS61,"-")</f>
        <v>0</v>
      </c>
      <c r="NBP44" s="686">
        <f>SUMIF(NBS49:NBS61,"-",NBT49:NBT61)</f>
        <v>0</v>
      </c>
      <c r="NBQ44" s="685">
        <f>COUNTIF(NBU49:NBU61,"-")</f>
        <v>0</v>
      </c>
      <c r="NBR44" s="686">
        <f>SUMIF(NBU49:NBU61,"-",NBV49:NBV61)</f>
        <v>0</v>
      </c>
      <c r="NBS44" s="685">
        <f>COUNTIF(NBW49:NBW61,"-")</f>
        <v>0</v>
      </c>
      <c r="NBT44" s="686">
        <f>SUMIF(NBW49:NBW61,"-",NBX49:NBX61)</f>
        <v>0</v>
      </c>
      <c r="NBU44" s="685">
        <f>COUNTIF(NBY49:NBY61,"-")</f>
        <v>0</v>
      </c>
      <c r="NBV44" s="686">
        <f>SUMIF(NBY49:NBY61,"-",NBZ49:NBZ61)</f>
        <v>0</v>
      </c>
      <c r="NBW44" s="685">
        <f>COUNTIF(NCA49:NCA61,"-")</f>
        <v>0</v>
      </c>
      <c r="NBX44" s="686">
        <f>SUMIF(NCA49:NCA61,"-",NCB49:NCB61)</f>
        <v>0</v>
      </c>
      <c r="NBY44" s="685">
        <f>COUNTIF(NCC49:NCC61,"-")</f>
        <v>0</v>
      </c>
      <c r="NBZ44" s="686">
        <f>SUMIF(NCC49:NCC61,"-",NCD49:NCD61)</f>
        <v>0</v>
      </c>
      <c r="NCA44" s="685">
        <f>COUNTIF(NCE49:NCE61,"-")</f>
        <v>0</v>
      </c>
      <c r="NCB44" s="686">
        <f>SUMIF(NCE49:NCE61,"-",NCF49:NCF61)</f>
        <v>0</v>
      </c>
      <c r="NCC44" s="685">
        <f>COUNTIF(NCG49:NCG61,"-")</f>
        <v>0</v>
      </c>
      <c r="NCD44" s="686">
        <f>SUMIF(NCG49:NCG61,"-",NCH49:NCH61)</f>
        <v>0</v>
      </c>
      <c r="NCE44" s="685">
        <f>COUNTIF(NCI49:NCI61,"-")</f>
        <v>0</v>
      </c>
      <c r="NCF44" s="686">
        <f>SUMIF(NCI49:NCI61,"-",NCJ49:NCJ61)</f>
        <v>0</v>
      </c>
      <c r="NCG44" s="685">
        <f>COUNTIF(NCK49:NCK61,"-")</f>
        <v>0</v>
      </c>
      <c r="NCH44" s="686">
        <f>SUMIF(NCK49:NCK61,"-",NCL49:NCL61)</f>
        <v>0</v>
      </c>
      <c r="NCI44" s="685">
        <f>COUNTIF(NCM49:NCM61,"-")</f>
        <v>0</v>
      </c>
      <c r="NCJ44" s="686">
        <f>SUMIF(NCM49:NCM61,"-",NCN49:NCN61)</f>
        <v>0</v>
      </c>
      <c r="NCK44" s="685">
        <f>COUNTIF(NCO49:NCO61,"-")</f>
        <v>0</v>
      </c>
      <c r="NCL44" s="686">
        <f>SUMIF(NCO49:NCO61,"-",NCP49:NCP61)</f>
        <v>0</v>
      </c>
      <c r="NCM44" s="685">
        <f>COUNTIF(NCQ49:NCQ61,"-")</f>
        <v>0</v>
      </c>
      <c r="NCN44" s="686">
        <f>SUMIF(NCQ49:NCQ61,"-",NCR49:NCR61)</f>
        <v>0</v>
      </c>
      <c r="NCO44" s="685">
        <f>COUNTIF(NCS49:NCS61,"-")</f>
        <v>0</v>
      </c>
      <c r="NCP44" s="686">
        <f>SUMIF(NCS49:NCS61,"-",NCT49:NCT61)</f>
        <v>0</v>
      </c>
      <c r="NCQ44" s="685">
        <f>COUNTIF(NCU49:NCU61,"-")</f>
        <v>0</v>
      </c>
      <c r="NCR44" s="686">
        <f>SUMIF(NCU49:NCU61,"-",NCV49:NCV61)</f>
        <v>0</v>
      </c>
      <c r="NCS44" s="685">
        <f>COUNTIF(NCW49:NCW61,"-")</f>
        <v>0</v>
      </c>
      <c r="NCT44" s="686">
        <f>SUMIF(NCW49:NCW61,"-",NCX49:NCX61)</f>
        <v>0</v>
      </c>
      <c r="NCU44" s="685">
        <f>COUNTIF(NCY49:NCY61,"-")</f>
        <v>0</v>
      </c>
      <c r="NCV44" s="686">
        <f>SUMIF(NCY49:NCY61,"-",NCZ49:NCZ61)</f>
        <v>0</v>
      </c>
      <c r="NCW44" s="685">
        <f>COUNTIF(NDA49:NDA61,"-")</f>
        <v>0</v>
      </c>
      <c r="NCX44" s="686">
        <f>SUMIF(NDA49:NDA61,"-",NDB49:NDB61)</f>
        <v>0</v>
      </c>
      <c r="NCY44" s="685">
        <f>COUNTIF(NDC49:NDC61,"-")</f>
        <v>0</v>
      </c>
      <c r="NCZ44" s="686">
        <f>SUMIF(NDC49:NDC61,"-",NDD49:NDD61)</f>
        <v>0</v>
      </c>
      <c r="NDA44" s="685">
        <f>COUNTIF(NDE49:NDE61,"-")</f>
        <v>0</v>
      </c>
      <c r="NDB44" s="686">
        <f>SUMIF(NDE49:NDE61,"-",NDF49:NDF61)</f>
        <v>0</v>
      </c>
      <c r="NDC44" s="685">
        <f>COUNTIF(NDG49:NDG61,"-")</f>
        <v>0</v>
      </c>
      <c r="NDD44" s="686">
        <f>SUMIF(NDG49:NDG61,"-",NDH49:NDH61)</f>
        <v>0</v>
      </c>
      <c r="NDE44" s="685">
        <f>COUNTIF(NDI49:NDI61,"-")</f>
        <v>0</v>
      </c>
      <c r="NDF44" s="686">
        <f>SUMIF(NDI49:NDI61,"-",NDJ49:NDJ61)</f>
        <v>0</v>
      </c>
      <c r="NDG44" s="685">
        <f>COUNTIF(NDK49:NDK61,"-")</f>
        <v>0</v>
      </c>
      <c r="NDH44" s="686">
        <f>SUMIF(NDK49:NDK61,"-",NDL49:NDL61)</f>
        <v>0</v>
      </c>
      <c r="NDI44" s="685">
        <f>COUNTIF(NDM49:NDM61,"-")</f>
        <v>0</v>
      </c>
      <c r="NDJ44" s="686">
        <f>SUMIF(NDM49:NDM61,"-",NDN49:NDN61)</f>
        <v>0</v>
      </c>
      <c r="NDK44" s="685">
        <f>COUNTIF(NDO49:NDO61,"-")</f>
        <v>0</v>
      </c>
      <c r="NDL44" s="686">
        <f>SUMIF(NDO49:NDO61,"-",NDP49:NDP61)</f>
        <v>0</v>
      </c>
      <c r="NDM44" s="685">
        <f>COUNTIF(NDQ49:NDQ61,"-")</f>
        <v>0</v>
      </c>
      <c r="NDN44" s="686">
        <f>SUMIF(NDQ49:NDQ61,"-",NDR49:NDR61)</f>
        <v>0</v>
      </c>
      <c r="NDO44" s="685">
        <f>COUNTIF(NDS49:NDS61,"-")</f>
        <v>0</v>
      </c>
      <c r="NDP44" s="686">
        <f>SUMIF(NDS49:NDS61,"-",NDT49:NDT61)</f>
        <v>0</v>
      </c>
      <c r="NDQ44" s="685">
        <f>COUNTIF(NDU49:NDU61,"-")</f>
        <v>0</v>
      </c>
      <c r="NDR44" s="686">
        <f>SUMIF(NDU49:NDU61,"-",NDV49:NDV61)</f>
        <v>0</v>
      </c>
      <c r="NDS44" s="685">
        <f>COUNTIF(NDW49:NDW61,"-")</f>
        <v>0</v>
      </c>
      <c r="NDT44" s="686">
        <f>SUMIF(NDW49:NDW61,"-",NDX49:NDX61)</f>
        <v>0</v>
      </c>
      <c r="NDU44" s="685">
        <f>COUNTIF(NDY49:NDY61,"-")</f>
        <v>0</v>
      </c>
      <c r="NDV44" s="686">
        <f>SUMIF(NDY49:NDY61,"-",NDZ49:NDZ61)</f>
        <v>0</v>
      </c>
      <c r="NDW44" s="685">
        <f>COUNTIF(NEA49:NEA61,"-")</f>
        <v>0</v>
      </c>
      <c r="NDX44" s="686">
        <f>SUMIF(NEA49:NEA61,"-",NEB49:NEB61)</f>
        <v>0</v>
      </c>
      <c r="NDY44" s="685">
        <f>COUNTIF(NEC49:NEC61,"-")</f>
        <v>0</v>
      </c>
      <c r="NDZ44" s="686">
        <f>SUMIF(NEC49:NEC61,"-",NED49:NED61)</f>
        <v>0</v>
      </c>
      <c r="NEA44" s="685">
        <f>COUNTIF(NEE49:NEE61,"-")</f>
        <v>0</v>
      </c>
      <c r="NEB44" s="686">
        <f>SUMIF(NEE49:NEE61,"-",NEF49:NEF61)</f>
        <v>0</v>
      </c>
      <c r="NEC44" s="685">
        <f>COUNTIF(NEG49:NEG61,"-")</f>
        <v>0</v>
      </c>
      <c r="NED44" s="686">
        <f>SUMIF(NEG49:NEG61,"-",NEH49:NEH61)</f>
        <v>0</v>
      </c>
      <c r="NEE44" s="685">
        <f>COUNTIF(NEI49:NEI61,"-")</f>
        <v>0</v>
      </c>
      <c r="NEF44" s="686">
        <f>SUMIF(NEI49:NEI61,"-",NEJ49:NEJ61)</f>
        <v>0</v>
      </c>
      <c r="NEG44" s="685">
        <f>COUNTIF(NEK49:NEK61,"-")</f>
        <v>0</v>
      </c>
      <c r="NEH44" s="686">
        <f>SUMIF(NEK49:NEK61,"-",NEL49:NEL61)</f>
        <v>0</v>
      </c>
      <c r="NEI44" s="685">
        <f>COUNTIF(NEM49:NEM61,"-")</f>
        <v>0</v>
      </c>
      <c r="NEJ44" s="686">
        <f>SUMIF(NEM49:NEM61,"-",NEN49:NEN61)</f>
        <v>0</v>
      </c>
      <c r="NEK44" s="685">
        <f>COUNTIF(NEO49:NEO61,"-")</f>
        <v>0</v>
      </c>
      <c r="NEL44" s="686">
        <f>SUMIF(NEO49:NEO61,"-",NEP49:NEP61)</f>
        <v>0</v>
      </c>
      <c r="NEM44" s="685">
        <f>COUNTIF(NEQ49:NEQ61,"-")</f>
        <v>0</v>
      </c>
      <c r="NEN44" s="686">
        <f>SUMIF(NEQ49:NEQ61,"-",NER49:NER61)</f>
        <v>0</v>
      </c>
      <c r="NEO44" s="685">
        <f>COUNTIF(NES49:NES61,"-")</f>
        <v>0</v>
      </c>
      <c r="NEP44" s="686">
        <f>SUMIF(NES49:NES61,"-",NET49:NET61)</f>
        <v>0</v>
      </c>
      <c r="NEQ44" s="685">
        <f>COUNTIF(NEU49:NEU61,"-")</f>
        <v>0</v>
      </c>
      <c r="NER44" s="686">
        <f>SUMIF(NEU49:NEU61,"-",NEV49:NEV61)</f>
        <v>0</v>
      </c>
      <c r="NES44" s="685">
        <f>COUNTIF(NEW49:NEW61,"-")</f>
        <v>0</v>
      </c>
      <c r="NET44" s="686">
        <f>SUMIF(NEW49:NEW61,"-",NEX49:NEX61)</f>
        <v>0</v>
      </c>
      <c r="NEU44" s="685">
        <f>COUNTIF(NEY49:NEY61,"-")</f>
        <v>0</v>
      </c>
      <c r="NEV44" s="686">
        <f>SUMIF(NEY49:NEY61,"-",NEZ49:NEZ61)</f>
        <v>0</v>
      </c>
      <c r="NEW44" s="685">
        <f>COUNTIF(NFA49:NFA61,"-")</f>
        <v>0</v>
      </c>
      <c r="NEX44" s="686">
        <f>SUMIF(NFA49:NFA61,"-",NFB49:NFB61)</f>
        <v>0</v>
      </c>
      <c r="NEY44" s="685">
        <f>COUNTIF(NFC49:NFC61,"-")</f>
        <v>0</v>
      </c>
      <c r="NEZ44" s="686">
        <f>SUMIF(NFC49:NFC61,"-",NFD49:NFD61)</f>
        <v>0</v>
      </c>
      <c r="NFA44" s="685">
        <f>COUNTIF(NFE49:NFE61,"-")</f>
        <v>0</v>
      </c>
      <c r="NFB44" s="686">
        <f>SUMIF(NFE49:NFE61,"-",NFF49:NFF61)</f>
        <v>0</v>
      </c>
      <c r="NFC44" s="685">
        <f>COUNTIF(NFG49:NFG61,"-")</f>
        <v>0</v>
      </c>
      <c r="NFD44" s="686">
        <f>SUMIF(NFG49:NFG61,"-",NFH49:NFH61)</f>
        <v>0</v>
      </c>
      <c r="NFE44" s="685">
        <f>COUNTIF(NFI49:NFI61,"-")</f>
        <v>0</v>
      </c>
      <c r="NFF44" s="686">
        <f>SUMIF(NFI49:NFI61,"-",NFJ49:NFJ61)</f>
        <v>0</v>
      </c>
      <c r="NFG44" s="685">
        <f>COUNTIF(NFK49:NFK61,"-")</f>
        <v>0</v>
      </c>
      <c r="NFH44" s="686">
        <f>SUMIF(NFK49:NFK61,"-",NFL49:NFL61)</f>
        <v>0</v>
      </c>
      <c r="NFI44" s="685">
        <f>COUNTIF(NFM49:NFM61,"-")</f>
        <v>0</v>
      </c>
      <c r="NFJ44" s="686">
        <f>SUMIF(NFM49:NFM61,"-",NFN49:NFN61)</f>
        <v>0</v>
      </c>
      <c r="NFK44" s="685">
        <f>COUNTIF(NFO49:NFO61,"-")</f>
        <v>0</v>
      </c>
      <c r="NFL44" s="686">
        <f>SUMIF(NFO49:NFO61,"-",NFP49:NFP61)</f>
        <v>0</v>
      </c>
      <c r="NFM44" s="685">
        <f>COUNTIF(NFQ49:NFQ61,"-")</f>
        <v>0</v>
      </c>
      <c r="NFN44" s="686">
        <f>SUMIF(NFQ49:NFQ61,"-",NFR49:NFR61)</f>
        <v>0</v>
      </c>
      <c r="NFO44" s="685">
        <f>COUNTIF(NFS49:NFS61,"-")</f>
        <v>0</v>
      </c>
      <c r="NFP44" s="686">
        <f>SUMIF(NFS49:NFS61,"-",NFT49:NFT61)</f>
        <v>0</v>
      </c>
      <c r="NFQ44" s="685">
        <f>COUNTIF(NFU49:NFU61,"-")</f>
        <v>0</v>
      </c>
      <c r="NFR44" s="686">
        <f>SUMIF(NFU49:NFU61,"-",NFV49:NFV61)</f>
        <v>0</v>
      </c>
      <c r="NFS44" s="685">
        <f>COUNTIF(NFW49:NFW61,"-")</f>
        <v>0</v>
      </c>
      <c r="NFT44" s="686">
        <f>SUMIF(NFW49:NFW61,"-",NFX49:NFX61)</f>
        <v>0</v>
      </c>
      <c r="NFU44" s="685">
        <f>COUNTIF(NFY49:NFY61,"-")</f>
        <v>0</v>
      </c>
      <c r="NFV44" s="686">
        <f>SUMIF(NFY49:NFY61,"-",NFZ49:NFZ61)</f>
        <v>0</v>
      </c>
      <c r="NFW44" s="685">
        <f>COUNTIF(NGA49:NGA61,"-")</f>
        <v>0</v>
      </c>
      <c r="NFX44" s="686">
        <f>SUMIF(NGA49:NGA61,"-",NGB49:NGB61)</f>
        <v>0</v>
      </c>
      <c r="NFY44" s="685">
        <f>COUNTIF(NGC49:NGC61,"-")</f>
        <v>0</v>
      </c>
      <c r="NFZ44" s="686">
        <f>SUMIF(NGC49:NGC61,"-",NGD49:NGD61)</f>
        <v>0</v>
      </c>
      <c r="NGA44" s="685">
        <f>COUNTIF(NGE49:NGE61,"-")</f>
        <v>0</v>
      </c>
      <c r="NGB44" s="686">
        <f>SUMIF(NGE49:NGE61,"-",NGF49:NGF61)</f>
        <v>0</v>
      </c>
      <c r="NGC44" s="685">
        <f>COUNTIF(NGG49:NGG61,"-")</f>
        <v>0</v>
      </c>
      <c r="NGD44" s="686">
        <f>SUMIF(NGG49:NGG61,"-",NGH49:NGH61)</f>
        <v>0</v>
      </c>
      <c r="NGE44" s="685">
        <f>COUNTIF(NGI49:NGI61,"-")</f>
        <v>0</v>
      </c>
      <c r="NGF44" s="686">
        <f>SUMIF(NGI49:NGI61,"-",NGJ49:NGJ61)</f>
        <v>0</v>
      </c>
      <c r="NGG44" s="685">
        <f>COUNTIF(NGK49:NGK61,"-")</f>
        <v>0</v>
      </c>
      <c r="NGH44" s="686">
        <f>SUMIF(NGK49:NGK61,"-",NGL49:NGL61)</f>
        <v>0</v>
      </c>
      <c r="NGI44" s="685">
        <f>COUNTIF(NGM49:NGM61,"-")</f>
        <v>0</v>
      </c>
      <c r="NGJ44" s="686">
        <f>SUMIF(NGM49:NGM61,"-",NGN49:NGN61)</f>
        <v>0</v>
      </c>
      <c r="NGK44" s="685">
        <f>COUNTIF(NGO49:NGO61,"-")</f>
        <v>0</v>
      </c>
      <c r="NGL44" s="686">
        <f>SUMIF(NGO49:NGO61,"-",NGP49:NGP61)</f>
        <v>0</v>
      </c>
      <c r="NGM44" s="685">
        <f>COUNTIF(NGQ49:NGQ61,"-")</f>
        <v>0</v>
      </c>
      <c r="NGN44" s="686">
        <f>SUMIF(NGQ49:NGQ61,"-",NGR49:NGR61)</f>
        <v>0</v>
      </c>
      <c r="NGO44" s="685">
        <f>COUNTIF(NGS49:NGS61,"-")</f>
        <v>0</v>
      </c>
      <c r="NGP44" s="686">
        <f>SUMIF(NGS49:NGS61,"-",NGT49:NGT61)</f>
        <v>0</v>
      </c>
      <c r="NGQ44" s="685">
        <f>COUNTIF(NGU49:NGU61,"-")</f>
        <v>0</v>
      </c>
      <c r="NGR44" s="686">
        <f>SUMIF(NGU49:NGU61,"-",NGV49:NGV61)</f>
        <v>0</v>
      </c>
      <c r="NGS44" s="685">
        <f>COUNTIF(NGW49:NGW61,"-")</f>
        <v>0</v>
      </c>
      <c r="NGT44" s="686">
        <f>SUMIF(NGW49:NGW61,"-",NGX49:NGX61)</f>
        <v>0</v>
      </c>
      <c r="NGU44" s="685">
        <f>COUNTIF(NGY49:NGY61,"-")</f>
        <v>0</v>
      </c>
      <c r="NGV44" s="686">
        <f>SUMIF(NGY49:NGY61,"-",NGZ49:NGZ61)</f>
        <v>0</v>
      </c>
      <c r="NGW44" s="685">
        <f>COUNTIF(NHA49:NHA61,"-")</f>
        <v>0</v>
      </c>
      <c r="NGX44" s="686">
        <f>SUMIF(NHA49:NHA61,"-",NHB49:NHB61)</f>
        <v>0</v>
      </c>
      <c r="NGY44" s="685">
        <f>COUNTIF(NHC49:NHC61,"-")</f>
        <v>0</v>
      </c>
      <c r="NGZ44" s="686">
        <f>SUMIF(NHC49:NHC61,"-",NHD49:NHD61)</f>
        <v>0</v>
      </c>
      <c r="NHA44" s="685">
        <f>COUNTIF(NHE49:NHE61,"-")</f>
        <v>0</v>
      </c>
      <c r="NHB44" s="686">
        <f>SUMIF(NHE49:NHE61,"-",NHF49:NHF61)</f>
        <v>0</v>
      </c>
      <c r="NHC44" s="685">
        <f>COUNTIF(NHG49:NHG61,"-")</f>
        <v>0</v>
      </c>
      <c r="NHD44" s="686">
        <f>SUMIF(NHG49:NHG61,"-",NHH49:NHH61)</f>
        <v>0</v>
      </c>
      <c r="NHE44" s="685">
        <f>COUNTIF(NHI49:NHI61,"-")</f>
        <v>0</v>
      </c>
      <c r="NHF44" s="686">
        <f>SUMIF(NHI49:NHI61,"-",NHJ49:NHJ61)</f>
        <v>0</v>
      </c>
      <c r="NHG44" s="685">
        <f>COUNTIF(NHK49:NHK61,"-")</f>
        <v>0</v>
      </c>
      <c r="NHH44" s="686">
        <f>SUMIF(NHK49:NHK61,"-",NHL49:NHL61)</f>
        <v>0</v>
      </c>
      <c r="NHI44" s="685">
        <f>COUNTIF(NHM49:NHM61,"-")</f>
        <v>0</v>
      </c>
      <c r="NHJ44" s="686">
        <f>SUMIF(NHM49:NHM61,"-",NHN49:NHN61)</f>
        <v>0</v>
      </c>
      <c r="NHK44" s="685">
        <f>COUNTIF(NHO49:NHO61,"-")</f>
        <v>0</v>
      </c>
      <c r="NHL44" s="686">
        <f>SUMIF(NHO49:NHO61,"-",NHP49:NHP61)</f>
        <v>0</v>
      </c>
      <c r="NHM44" s="685">
        <f>COUNTIF(NHQ49:NHQ61,"-")</f>
        <v>0</v>
      </c>
      <c r="NHN44" s="686">
        <f>SUMIF(NHQ49:NHQ61,"-",NHR49:NHR61)</f>
        <v>0</v>
      </c>
      <c r="NHO44" s="685">
        <f>COUNTIF(NHS49:NHS61,"-")</f>
        <v>0</v>
      </c>
      <c r="NHP44" s="686">
        <f>SUMIF(NHS49:NHS61,"-",NHT49:NHT61)</f>
        <v>0</v>
      </c>
      <c r="NHQ44" s="685">
        <f>COUNTIF(NHU49:NHU61,"-")</f>
        <v>0</v>
      </c>
      <c r="NHR44" s="686">
        <f>SUMIF(NHU49:NHU61,"-",NHV49:NHV61)</f>
        <v>0</v>
      </c>
      <c r="NHS44" s="685">
        <f>COUNTIF(NHW49:NHW61,"-")</f>
        <v>0</v>
      </c>
      <c r="NHT44" s="686">
        <f>SUMIF(NHW49:NHW61,"-",NHX49:NHX61)</f>
        <v>0</v>
      </c>
      <c r="NHU44" s="685">
        <f>COUNTIF(NHY49:NHY61,"-")</f>
        <v>0</v>
      </c>
      <c r="NHV44" s="686">
        <f>SUMIF(NHY49:NHY61,"-",NHZ49:NHZ61)</f>
        <v>0</v>
      </c>
      <c r="NHW44" s="685">
        <f>COUNTIF(NIA49:NIA61,"-")</f>
        <v>0</v>
      </c>
      <c r="NHX44" s="686">
        <f>SUMIF(NIA49:NIA61,"-",NIB49:NIB61)</f>
        <v>0</v>
      </c>
      <c r="NHY44" s="685">
        <f>COUNTIF(NIC49:NIC61,"-")</f>
        <v>0</v>
      </c>
      <c r="NHZ44" s="686">
        <f>SUMIF(NIC49:NIC61,"-",NID49:NID61)</f>
        <v>0</v>
      </c>
      <c r="NIA44" s="685">
        <f>COUNTIF(NIE49:NIE61,"-")</f>
        <v>0</v>
      </c>
      <c r="NIB44" s="686">
        <f>SUMIF(NIE49:NIE61,"-",NIF49:NIF61)</f>
        <v>0</v>
      </c>
      <c r="NIC44" s="685">
        <f>COUNTIF(NIG49:NIG61,"-")</f>
        <v>0</v>
      </c>
      <c r="NID44" s="686">
        <f>SUMIF(NIG49:NIG61,"-",NIH49:NIH61)</f>
        <v>0</v>
      </c>
      <c r="NIE44" s="685">
        <f>COUNTIF(NII49:NII61,"-")</f>
        <v>0</v>
      </c>
      <c r="NIF44" s="686">
        <f>SUMIF(NII49:NII61,"-",NIJ49:NIJ61)</f>
        <v>0</v>
      </c>
      <c r="NIG44" s="685">
        <f>COUNTIF(NIK49:NIK61,"-")</f>
        <v>0</v>
      </c>
      <c r="NIH44" s="686">
        <f>SUMIF(NIK49:NIK61,"-",NIL49:NIL61)</f>
        <v>0</v>
      </c>
      <c r="NII44" s="685">
        <f>COUNTIF(NIM49:NIM61,"-")</f>
        <v>0</v>
      </c>
      <c r="NIJ44" s="686">
        <f>SUMIF(NIM49:NIM61,"-",NIN49:NIN61)</f>
        <v>0</v>
      </c>
      <c r="NIK44" s="685">
        <f>COUNTIF(NIO49:NIO61,"-")</f>
        <v>0</v>
      </c>
      <c r="NIL44" s="686">
        <f>SUMIF(NIO49:NIO61,"-",NIP49:NIP61)</f>
        <v>0</v>
      </c>
      <c r="NIM44" s="685">
        <f>COUNTIF(NIQ49:NIQ61,"-")</f>
        <v>0</v>
      </c>
      <c r="NIN44" s="686">
        <f>SUMIF(NIQ49:NIQ61,"-",NIR49:NIR61)</f>
        <v>0</v>
      </c>
      <c r="NIO44" s="685">
        <f>COUNTIF(NIS49:NIS61,"-")</f>
        <v>0</v>
      </c>
      <c r="NIP44" s="686">
        <f>SUMIF(NIS49:NIS61,"-",NIT49:NIT61)</f>
        <v>0</v>
      </c>
      <c r="NIQ44" s="685">
        <f>COUNTIF(NIU49:NIU61,"-")</f>
        <v>0</v>
      </c>
      <c r="NIR44" s="686">
        <f>SUMIF(NIU49:NIU61,"-",NIV49:NIV61)</f>
        <v>0</v>
      </c>
      <c r="NIS44" s="685">
        <f>COUNTIF(NIW49:NIW61,"-")</f>
        <v>0</v>
      </c>
      <c r="NIT44" s="686">
        <f>SUMIF(NIW49:NIW61,"-",NIX49:NIX61)</f>
        <v>0</v>
      </c>
      <c r="NIU44" s="685">
        <f>COUNTIF(NIY49:NIY61,"-")</f>
        <v>0</v>
      </c>
      <c r="NIV44" s="686">
        <f>SUMIF(NIY49:NIY61,"-",NIZ49:NIZ61)</f>
        <v>0</v>
      </c>
      <c r="NIW44" s="685">
        <f>COUNTIF(NJA49:NJA61,"-")</f>
        <v>0</v>
      </c>
      <c r="NIX44" s="686">
        <f>SUMIF(NJA49:NJA61,"-",NJB49:NJB61)</f>
        <v>0</v>
      </c>
      <c r="NIY44" s="685">
        <f>COUNTIF(NJC49:NJC61,"-")</f>
        <v>0</v>
      </c>
      <c r="NIZ44" s="686">
        <f>SUMIF(NJC49:NJC61,"-",NJD49:NJD61)</f>
        <v>0</v>
      </c>
      <c r="NJA44" s="685">
        <f>COUNTIF(NJE49:NJE61,"-")</f>
        <v>0</v>
      </c>
      <c r="NJB44" s="686">
        <f>SUMIF(NJE49:NJE61,"-",NJF49:NJF61)</f>
        <v>0</v>
      </c>
      <c r="NJC44" s="685">
        <f>COUNTIF(NJG49:NJG61,"-")</f>
        <v>0</v>
      </c>
      <c r="NJD44" s="686">
        <f>SUMIF(NJG49:NJG61,"-",NJH49:NJH61)</f>
        <v>0</v>
      </c>
      <c r="NJE44" s="685">
        <f>COUNTIF(NJI49:NJI61,"-")</f>
        <v>0</v>
      </c>
      <c r="NJF44" s="686">
        <f>SUMIF(NJI49:NJI61,"-",NJJ49:NJJ61)</f>
        <v>0</v>
      </c>
      <c r="NJG44" s="685">
        <f>COUNTIF(NJK49:NJK61,"-")</f>
        <v>0</v>
      </c>
      <c r="NJH44" s="686">
        <f>SUMIF(NJK49:NJK61,"-",NJL49:NJL61)</f>
        <v>0</v>
      </c>
      <c r="NJI44" s="685">
        <f>COUNTIF(NJM49:NJM61,"-")</f>
        <v>0</v>
      </c>
      <c r="NJJ44" s="686">
        <f>SUMIF(NJM49:NJM61,"-",NJN49:NJN61)</f>
        <v>0</v>
      </c>
      <c r="NJK44" s="685">
        <f>COUNTIF(NJO49:NJO61,"-")</f>
        <v>0</v>
      </c>
      <c r="NJL44" s="686">
        <f>SUMIF(NJO49:NJO61,"-",NJP49:NJP61)</f>
        <v>0</v>
      </c>
      <c r="NJM44" s="685">
        <f>COUNTIF(NJQ49:NJQ61,"-")</f>
        <v>0</v>
      </c>
      <c r="NJN44" s="686">
        <f>SUMIF(NJQ49:NJQ61,"-",NJR49:NJR61)</f>
        <v>0</v>
      </c>
      <c r="NJO44" s="685">
        <f>COUNTIF(NJS49:NJS61,"-")</f>
        <v>0</v>
      </c>
      <c r="NJP44" s="686">
        <f>SUMIF(NJS49:NJS61,"-",NJT49:NJT61)</f>
        <v>0</v>
      </c>
      <c r="NJQ44" s="685">
        <f>COUNTIF(NJU49:NJU61,"-")</f>
        <v>0</v>
      </c>
      <c r="NJR44" s="686">
        <f>SUMIF(NJU49:NJU61,"-",NJV49:NJV61)</f>
        <v>0</v>
      </c>
      <c r="NJS44" s="685">
        <f>COUNTIF(NJW49:NJW61,"-")</f>
        <v>0</v>
      </c>
      <c r="NJT44" s="686">
        <f>SUMIF(NJW49:NJW61,"-",NJX49:NJX61)</f>
        <v>0</v>
      </c>
      <c r="NJU44" s="685">
        <f>COUNTIF(NJY49:NJY61,"-")</f>
        <v>0</v>
      </c>
      <c r="NJV44" s="686">
        <f>SUMIF(NJY49:NJY61,"-",NJZ49:NJZ61)</f>
        <v>0</v>
      </c>
      <c r="NJW44" s="685">
        <f>COUNTIF(NKA49:NKA61,"-")</f>
        <v>0</v>
      </c>
      <c r="NJX44" s="686">
        <f>SUMIF(NKA49:NKA61,"-",NKB49:NKB61)</f>
        <v>0</v>
      </c>
      <c r="NJY44" s="685">
        <f>COUNTIF(NKC49:NKC61,"-")</f>
        <v>0</v>
      </c>
      <c r="NJZ44" s="686">
        <f>SUMIF(NKC49:NKC61,"-",NKD49:NKD61)</f>
        <v>0</v>
      </c>
      <c r="NKA44" s="685">
        <f>COUNTIF(NKE49:NKE61,"-")</f>
        <v>0</v>
      </c>
      <c r="NKB44" s="686">
        <f>SUMIF(NKE49:NKE61,"-",NKF49:NKF61)</f>
        <v>0</v>
      </c>
      <c r="NKC44" s="685">
        <f>COUNTIF(NKG49:NKG61,"-")</f>
        <v>0</v>
      </c>
      <c r="NKD44" s="686">
        <f>SUMIF(NKG49:NKG61,"-",NKH49:NKH61)</f>
        <v>0</v>
      </c>
      <c r="NKE44" s="685">
        <f>COUNTIF(NKI49:NKI61,"-")</f>
        <v>0</v>
      </c>
      <c r="NKF44" s="686">
        <f>SUMIF(NKI49:NKI61,"-",NKJ49:NKJ61)</f>
        <v>0</v>
      </c>
      <c r="NKG44" s="685">
        <f>COUNTIF(NKK49:NKK61,"-")</f>
        <v>0</v>
      </c>
      <c r="NKH44" s="686">
        <f>SUMIF(NKK49:NKK61,"-",NKL49:NKL61)</f>
        <v>0</v>
      </c>
      <c r="NKI44" s="685">
        <f>COUNTIF(NKM49:NKM61,"-")</f>
        <v>0</v>
      </c>
      <c r="NKJ44" s="686">
        <f>SUMIF(NKM49:NKM61,"-",NKN49:NKN61)</f>
        <v>0</v>
      </c>
      <c r="NKK44" s="685">
        <f>COUNTIF(NKO49:NKO61,"-")</f>
        <v>0</v>
      </c>
      <c r="NKL44" s="686">
        <f>SUMIF(NKO49:NKO61,"-",NKP49:NKP61)</f>
        <v>0</v>
      </c>
      <c r="NKM44" s="685">
        <f>COUNTIF(NKQ49:NKQ61,"-")</f>
        <v>0</v>
      </c>
      <c r="NKN44" s="686">
        <f>SUMIF(NKQ49:NKQ61,"-",NKR49:NKR61)</f>
        <v>0</v>
      </c>
      <c r="NKO44" s="685">
        <f>COUNTIF(NKS49:NKS61,"-")</f>
        <v>0</v>
      </c>
      <c r="NKP44" s="686">
        <f>SUMIF(NKS49:NKS61,"-",NKT49:NKT61)</f>
        <v>0</v>
      </c>
      <c r="NKQ44" s="685">
        <f>COUNTIF(NKU49:NKU61,"-")</f>
        <v>0</v>
      </c>
      <c r="NKR44" s="686">
        <f>SUMIF(NKU49:NKU61,"-",NKV49:NKV61)</f>
        <v>0</v>
      </c>
      <c r="NKS44" s="685">
        <f>COUNTIF(NKW49:NKW61,"-")</f>
        <v>0</v>
      </c>
      <c r="NKT44" s="686">
        <f>SUMIF(NKW49:NKW61,"-",NKX49:NKX61)</f>
        <v>0</v>
      </c>
      <c r="NKU44" s="685">
        <f>COUNTIF(NKY49:NKY61,"-")</f>
        <v>0</v>
      </c>
      <c r="NKV44" s="686">
        <f>SUMIF(NKY49:NKY61,"-",NKZ49:NKZ61)</f>
        <v>0</v>
      </c>
      <c r="NKW44" s="685">
        <f>COUNTIF(NLA49:NLA61,"-")</f>
        <v>0</v>
      </c>
      <c r="NKX44" s="686">
        <f>SUMIF(NLA49:NLA61,"-",NLB49:NLB61)</f>
        <v>0</v>
      </c>
      <c r="NKY44" s="685">
        <f>COUNTIF(NLC49:NLC61,"-")</f>
        <v>0</v>
      </c>
      <c r="NKZ44" s="686">
        <f>SUMIF(NLC49:NLC61,"-",NLD49:NLD61)</f>
        <v>0</v>
      </c>
      <c r="NLA44" s="685">
        <f>COUNTIF(NLE49:NLE61,"-")</f>
        <v>0</v>
      </c>
      <c r="NLB44" s="686">
        <f>SUMIF(NLE49:NLE61,"-",NLF49:NLF61)</f>
        <v>0</v>
      </c>
      <c r="NLC44" s="685">
        <f>COUNTIF(NLG49:NLG61,"-")</f>
        <v>0</v>
      </c>
      <c r="NLD44" s="686">
        <f>SUMIF(NLG49:NLG61,"-",NLH49:NLH61)</f>
        <v>0</v>
      </c>
      <c r="NLE44" s="685">
        <f>COUNTIF(NLI49:NLI61,"-")</f>
        <v>0</v>
      </c>
      <c r="NLF44" s="686">
        <f>SUMIF(NLI49:NLI61,"-",NLJ49:NLJ61)</f>
        <v>0</v>
      </c>
      <c r="NLG44" s="685">
        <f>COUNTIF(NLK49:NLK61,"-")</f>
        <v>0</v>
      </c>
      <c r="NLH44" s="686">
        <f>SUMIF(NLK49:NLK61,"-",NLL49:NLL61)</f>
        <v>0</v>
      </c>
      <c r="NLI44" s="685">
        <f>COUNTIF(NLM49:NLM61,"-")</f>
        <v>0</v>
      </c>
      <c r="NLJ44" s="686">
        <f>SUMIF(NLM49:NLM61,"-",NLN49:NLN61)</f>
        <v>0</v>
      </c>
      <c r="NLK44" s="685">
        <f>COUNTIF(NLO49:NLO61,"-")</f>
        <v>0</v>
      </c>
      <c r="NLL44" s="686">
        <f>SUMIF(NLO49:NLO61,"-",NLP49:NLP61)</f>
        <v>0</v>
      </c>
      <c r="NLM44" s="685">
        <f>COUNTIF(NLQ49:NLQ61,"-")</f>
        <v>0</v>
      </c>
      <c r="NLN44" s="686">
        <f>SUMIF(NLQ49:NLQ61,"-",NLR49:NLR61)</f>
        <v>0</v>
      </c>
      <c r="NLO44" s="685">
        <f>COUNTIF(NLS49:NLS61,"-")</f>
        <v>0</v>
      </c>
      <c r="NLP44" s="686">
        <f>SUMIF(NLS49:NLS61,"-",NLT49:NLT61)</f>
        <v>0</v>
      </c>
      <c r="NLQ44" s="685">
        <f>COUNTIF(NLU49:NLU61,"-")</f>
        <v>0</v>
      </c>
      <c r="NLR44" s="686">
        <f>SUMIF(NLU49:NLU61,"-",NLV49:NLV61)</f>
        <v>0</v>
      </c>
      <c r="NLS44" s="685">
        <f>COUNTIF(NLW49:NLW61,"-")</f>
        <v>0</v>
      </c>
      <c r="NLT44" s="686">
        <f>SUMIF(NLW49:NLW61,"-",NLX49:NLX61)</f>
        <v>0</v>
      </c>
      <c r="NLU44" s="685">
        <f>COUNTIF(NLY49:NLY61,"-")</f>
        <v>0</v>
      </c>
      <c r="NLV44" s="686">
        <f>SUMIF(NLY49:NLY61,"-",NLZ49:NLZ61)</f>
        <v>0</v>
      </c>
      <c r="NLW44" s="685">
        <f>COUNTIF(NMA49:NMA61,"-")</f>
        <v>0</v>
      </c>
      <c r="NLX44" s="686">
        <f>SUMIF(NMA49:NMA61,"-",NMB49:NMB61)</f>
        <v>0</v>
      </c>
      <c r="NLY44" s="685">
        <f>COUNTIF(NMC49:NMC61,"-")</f>
        <v>0</v>
      </c>
      <c r="NLZ44" s="686">
        <f>SUMIF(NMC49:NMC61,"-",NMD49:NMD61)</f>
        <v>0</v>
      </c>
      <c r="NMA44" s="685">
        <f>COUNTIF(NME49:NME61,"-")</f>
        <v>0</v>
      </c>
      <c r="NMB44" s="686">
        <f>SUMIF(NME49:NME61,"-",NMF49:NMF61)</f>
        <v>0</v>
      </c>
      <c r="NMC44" s="685">
        <f>COUNTIF(NMG49:NMG61,"-")</f>
        <v>0</v>
      </c>
      <c r="NMD44" s="686">
        <f>SUMIF(NMG49:NMG61,"-",NMH49:NMH61)</f>
        <v>0</v>
      </c>
      <c r="NME44" s="685">
        <f>COUNTIF(NMI49:NMI61,"-")</f>
        <v>0</v>
      </c>
      <c r="NMF44" s="686">
        <f>SUMIF(NMI49:NMI61,"-",NMJ49:NMJ61)</f>
        <v>0</v>
      </c>
      <c r="NMG44" s="685">
        <f>COUNTIF(NMK49:NMK61,"-")</f>
        <v>0</v>
      </c>
      <c r="NMH44" s="686">
        <f>SUMIF(NMK49:NMK61,"-",NML49:NML61)</f>
        <v>0</v>
      </c>
      <c r="NMI44" s="685">
        <f>COUNTIF(NMM49:NMM61,"-")</f>
        <v>0</v>
      </c>
      <c r="NMJ44" s="686">
        <f>SUMIF(NMM49:NMM61,"-",NMN49:NMN61)</f>
        <v>0</v>
      </c>
      <c r="NMK44" s="685">
        <f>COUNTIF(NMO49:NMO61,"-")</f>
        <v>0</v>
      </c>
      <c r="NML44" s="686">
        <f>SUMIF(NMO49:NMO61,"-",NMP49:NMP61)</f>
        <v>0</v>
      </c>
      <c r="NMM44" s="685">
        <f>COUNTIF(NMQ49:NMQ61,"-")</f>
        <v>0</v>
      </c>
      <c r="NMN44" s="686">
        <f>SUMIF(NMQ49:NMQ61,"-",NMR49:NMR61)</f>
        <v>0</v>
      </c>
      <c r="NMO44" s="685">
        <f>COUNTIF(NMS49:NMS61,"-")</f>
        <v>0</v>
      </c>
      <c r="NMP44" s="686">
        <f>SUMIF(NMS49:NMS61,"-",NMT49:NMT61)</f>
        <v>0</v>
      </c>
      <c r="NMQ44" s="685">
        <f>COUNTIF(NMU49:NMU61,"-")</f>
        <v>0</v>
      </c>
      <c r="NMR44" s="686">
        <f>SUMIF(NMU49:NMU61,"-",NMV49:NMV61)</f>
        <v>0</v>
      </c>
      <c r="NMS44" s="685">
        <f>COUNTIF(NMW49:NMW61,"-")</f>
        <v>0</v>
      </c>
      <c r="NMT44" s="686">
        <f>SUMIF(NMW49:NMW61,"-",NMX49:NMX61)</f>
        <v>0</v>
      </c>
      <c r="NMU44" s="685">
        <f>COUNTIF(NMY49:NMY61,"-")</f>
        <v>0</v>
      </c>
      <c r="NMV44" s="686">
        <f>SUMIF(NMY49:NMY61,"-",NMZ49:NMZ61)</f>
        <v>0</v>
      </c>
      <c r="NMW44" s="685">
        <f>COUNTIF(NNA49:NNA61,"-")</f>
        <v>0</v>
      </c>
      <c r="NMX44" s="686">
        <f>SUMIF(NNA49:NNA61,"-",NNB49:NNB61)</f>
        <v>0</v>
      </c>
      <c r="NMY44" s="685">
        <f>COUNTIF(NNC49:NNC61,"-")</f>
        <v>0</v>
      </c>
      <c r="NMZ44" s="686">
        <f>SUMIF(NNC49:NNC61,"-",NND49:NND61)</f>
        <v>0</v>
      </c>
      <c r="NNA44" s="685">
        <f>COUNTIF(NNE49:NNE61,"-")</f>
        <v>0</v>
      </c>
      <c r="NNB44" s="686">
        <f>SUMIF(NNE49:NNE61,"-",NNF49:NNF61)</f>
        <v>0</v>
      </c>
      <c r="NNC44" s="685">
        <f>COUNTIF(NNG49:NNG61,"-")</f>
        <v>0</v>
      </c>
      <c r="NND44" s="686">
        <f>SUMIF(NNG49:NNG61,"-",NNH49:NNH61)</f>
        <v>0</v>
      </c>
      <c r="NNE44" s="685">
        <f>COUNTIF(NNI49:NNI61,"-")</f>
        <v>0</v>
      </c>
      <c r="NNF44" s="686">
        <f>SUMIF(NNI49:NNI61,"-",NNJ49:NNJ61)</f>
        <v>0</v>
      </c>
      <c r="NNG44" s="685">
        <f>COUNTIF(NNK49:NNK61,"-")</f>
        <v>0</v>
      </c>
      <c r="NNH44" s="686">
        <f>SUMIF(NNK49:NNK61,"-",NNL49:NNL61)</f>
        <v>0</v>
      </c>
      <c r="NNI44" s="685">
        <f>COUNTIF(NNM49:NNM61,"-")</f>
        <v>0</v>
      </c>
      <c r="NNJ44" s="686">
        <f>SUMIF(NNM49:NNM61,"-",NNN49:NNN61)</f>
        <v>0</v>
      </c>
      <c r="NNK44" s="685">
        <f>COUNTIF(NNO49:NNO61,"-")</f>
        <v>0</v>
      </c>
      <c r="NNL44" s="686">
        <f>SUMIF(NNO49:NNO61,"-",NNP49:NNP61)</f>
        <v>0</v>
      </c>
      <c r="NNM44" s="685">
        <f>COUNTIF(NNQ49:NNQ61,"-")</f>
        <v>0</v>
      </c>
      <c r="NNN44" s="686">
        <f>SUMIF(NNQ49:NNQ61,"-",NNR49:NNR61)</f>
        <v>0</v>
      </c>
      <c r="NNO44" s="685">
        <f>COUNTIF(NNS49:NNS61,"-")</f>
        <v>0</v>
      </c>
      <c r="NNP44" s="686">
        <f>SUMIF(NNS49:NNS61,"-",NNT49:NNT61)</f>
        <v>0</v>
      </c>
      <c r="NNQ44" s="685">
        <f>COUNTIF(NNU49:NNU61,"-")</f>
        <v>0</v>
      </c>
      <c r="NNR44" s="686">
        <f>SUMIF(NNU49:NNU61,"-",NNV49:NNV61)</f>
        <v>0</v>
      </c>
      <c r="NNS44" s="685">
        <f>COUNTIF(NNW49:NNW61,"-")</f>
        <v>0</v>
      </c>
      <c r="NNT44" s="686">
        <f>SUMIF(NNW49:NNW61,"-",NNX49:NNX61)</f>
        <v>0</v>
      </c>
      <c r="NNU44" s="685">
        <f>COUNTIF(NNY49:NNY61,"-")</f>
        <v>0</v>
      </c>
      <c r="NNV44" s="686">
        <f>SUMIF(NNY49:NNY61,"-",NNZ49:NNZ61)</f>
        <v>0</v>
      </c>
      <c r="NNW44" s="685">
        <f>COUNTIF(NOA49:NOA61,"-")</f>
        <v>0</v>
      </c>
      <c r="NNX44" s="686">
        <f>SUMIF(NOA49:NOA61,"-",NOB49:NOB61)</f>
        <v>0</v>
      </c>
      <c r="NNY44" s="685">
        <f>COUNTIF(NOC49:NOC61,"-")</f>
        <v>0</v>
      </c>
      <c r="NNZ44" s="686">
        <f>SUMIF(NOC49:NOC61,"-",NOD49:NOD61)</f>
        <v>0</v>
      </c>
      <c r="NOA44" s="685">
        <f>COUNTIF(NOE49:NOE61,"-")</f>
        <v>0</v>
      </c>
      <c r="NOB44" s="686">
        <f>SUMIF(NOE49:NOE61,"-",NOF49:NOF61)</f>
        <v>0</v>
      </c>
      <c r="NOC44" s="685">
        <f>COUNTIF(NOG49:NOG61,"-")</f>
        <v>0</v>
      </c>
      <c r="NOD44" s="686">
        <f>SUMIF(NOG49:NOG61,"-",NOH49:NOH61)</f>
        <v>0</v>
      </c>
      <c r="NOE44" s="685">
        <f>COUNTIF(NOI49:NOI61,"-")</f>
        <v>0</v>
      </c>
      <c r="NOF44" s="686">
        <f>SUMIF(NOI49:NOI61,"-",NOJ49:NOJ61)</f>
        <v>0</v>
      </c>
      <c r="NOG44" s="685">
        <f>COUNTIF(NOK49:NOK61,"-")</f>
        <v>0</v>
      </c>
      <c r="NOH44" s="686">
        <f>SUMIF(NOK49:NOK61,"-",NOL49:NOL61)</f>
        <v>0</v>
      </c>
      <c r="NOI44" s="685">
        <f>COUNTIF(NOM49:NOM61,"-")</f>
        <v>0</v>
      </c>
      <c r="NOJ44" s="686">
        <f>SUMIF(NOM49:NOM61,"-",NON49:NON61)</f>
        <v>0</v>
      </c>
      <c r="NOK44" s="685">
        <f>COUNTIF(NOO49:NOO61,"-")</f>
        <v>0</v>
      </c>
      <c r="NOL44" s="686">
        <f>SUMIF(NOO49:NOO61,"-",NOP49:NOP61)</f>
        <v>0</v>
      </c>
      <c r="NOM44" s="685">
        <f>COUNTIF(NOQ49:NOQ61,"-")</f>
        <v>0</v>
      </c>
      <c r="NON44" s="686">
        <f>SUMIF(NOQ49:NOQ61,"-",NOR49:NOR61)</f>
        <v>0</v>
      </c>
      <c r="NOO44" s="685">
        <f>COUNTIF(NOS49:NOS61,"-")</f>
        <v>0</v>
      </c>
      <c r="NOP44" s="686">
        <f>SUMIF(NOS49:NOS61,"-",NOT49:NOT61)</f>
        <v>0</v>
      </c>
      <c r="NOQ44" s="685">
        <f>COUNTIF(NOU49:NOU61,"-")</f>
        <v>0</v>
      </c>
      <c r="NOR44" s="686">
        <f>SUMIF(NOU49:NOU61,"-",NOV49:NOV61)</f>
        <v>0</v>
      </c>
      <c r="NOS44" s="685">
        <f>COUNTIF(NOW49:NOW61,"-")</f>
        <v>0</v>
      </c>
      <c r="NOT44" s="686">
        <f>SUMIF(NOW49:NOW61,"-",NOX49:NOX61)</f>
        <v>0</v>
      </c>
      <c r="NOU44" s="685">
        <f>COUNTIF(NOY49:NOY61,"-")</f>
        <v>0</v>
      </c>
      <c r="NOV44" s="686">
        <f>SUMIF(NOY49:NOY61,"-",NOZ49:NOZ61)</f>
        <v>0</v>
      </c>
      <c r="NOW44" s="685">
        <f>COUNTIF(NPA49:NPA61,"-")</f>
        <v>0</v>
      </c>
      <c r="NOX44" s="686">
        <f>SUMIF(NPA49:NPA61,"-",NPB49:NPB61)</f>
        <v>0</v>
      </c>
      <c r="NOY44" s="685">
        <f>COUNTIF(NPC49:NPC61,"-")</f>
        <v>0</v>
      </c>
      <c r="NOZ44" s="686">
        <f>SUMIF(NPC49:NPC61,"-",NPD49:NPD61)</f>
        <v>0</v>
      </c>
      <c r="NPA44" s="685">
        <f>COUNTIF(NPE49:NPE61,"-")</f>
        <v>0</v>
      </c>
      <c r="NPB44" s="686">
        <f>SUMIF(NPE49:NPE61,"-",NPF49:NPF61)</f>
        <v>0</v>
      </c>
      <c r="NPC44" s="685">
        <f>COUNTIF(NPG49:NPG61,"-")</f>
        <v>0</v>
      </c>
      <c r="NPD44" s="686">
        <f>SUMIF(NPG49:NPG61,"-",NPH49:NPH61)</f>
        <v>0</v>
      </c>
      <c r="NPE44" s="685">
        <f>COUNTIF(NPI49:NPI61,"-")</f>
        <v>0</v>
      </c>
      <c r="NPF44" s="686">
        <f>SUMIF(NPI49:NPI61,"-",NPJ49:NPJ61)</f>
        <v>0</v>
      </c>
      <c r="NPG44" s="685">
        <f>COUNTIF(NPK49:NPK61,"-")</f>
        <v>0</v>
      </c>
      <c r="NPH44" s="686">
        <f>SUMIF(NPK49:NPK61,"-",NPL49:NPL61)</f>
        <v>0</v>
      </c>
      <c r="NPI44" s="685">
        <f>COUNTIF(NPM49:NPM61,"-")</f>
        <v>0</v>
      </c>
      <c r="NPJ44" s="686">
        <f>SUMIF(NPM49:NPM61,"-",NPN49:NPN61)</f>
        <v>0</v>
      </c>
      <c r="NPK44" s="685">
        <f>COUNTIF(NPO49:NPO61,"-")</f>
        <v>0</v>
      </c>
      <c r="NPL44" s="686">
        <f>SUMIF(NPO49:NPO61,"-",NPP49:NPP61)</f>
        <v>0</v>
      </c>
      <c r="NPM44" s="685">
        <f>COUNTIF(NPQ49:NPQ61,"-")</f>
        <v>0</v>
      </c>
      <c r="NPN44" s="686">
        <f>SUMIF(NPQ49:NPQ61,"-",NPR49:NPR61)</f>
        <v>0</v>
      </c>
      <c r="NPO44" s="685">
        <f>COUNTIF(NPS49:NPS61,"-")</f>
        <v>0</v>
      </c>
      <c r="NPP44" s="686">
        <f>SUMIF(NPS49:NPS61,"-",NPT49:NPT61)</f>
        <v>0</v>
      </c>
      <c r="NPQ44" s="685">
        <f>COUNTIF(NPU49:NPU61,"-")</f>
        <v>0</v>
      </c>
      <c r="NPR44" s="686">
        <f>SUMIF(NPU49:NPU61,"-",NPV49:NPV61)</f>
        <v>0</v>
      </c>
      <c r="NPS44" s="685">
        <f>COUNTIF(NPW49:NPW61,"-")</f>
        <v>0</v>
      </c>
      <c r="NPT44" s="686">
        <f>SUMIF(NPW49:NPW61,"-",NPX49:NPX61)</f>
        <v>0</v>
      </c>
      <c r="NPU44" s="685">
        <f>COUNTIF(NPY49:NPY61,"-")</f>
        <v>0</v>
      </c>
      <c r="NPV44" s="686">
        <f>SUMIF(NPY49:NPY61,"-",NPZ49:NPZ61)</f>
        <v>0</v>
      </c>
      <c r="NPW44" s="685">
        <f>COUNTIF(NQA49:NQA61,"-")</f>
        <v>0</v>
      </c>
      <c r="NPX44" s="686">
        <f>SUMIF(NQA49:NQA61,"-",NQB49:NQB61)</f>
        <v>0</v>
      </c>
      <c r="NPY44" s="685">
        <f>COUNTIF(NQC49:NQC61,"-")</f>
        <v>0</v>
      </c>
      <c r="NPZ44" s="686">
        <f>SUMIF(NQC49:NQC61,"-",NQD49:NQD61)</f>
        <v>0</v>
      </c>
      <c r="NQA44" s="685">
        <f>COUNTIF(NQE49:NQE61,"-")</f>
        <v>0</v>
      </c>
      <c r="NQB44" s="686">
        <f>SUMIF(NQE49:NQE61,"-",NQF49:NQF61)</f>
        <v>0</v>
      </c>
      <c r="NQC44" s="685">
        <f>COUNTIF(NQG49:NQG61,"-")</f>
        <v>0</v>
      </c>
      <c r="NQD44" s="686">
        <f>SUMIF(NQG49:NQG61,"-",NQH49:NQH61)</f>
        <v>0</v>
      </c>
      <c r="NQE44" s="685">
        <f>COUNTIF(NQI49:NQI61,"-")</f>
        <v>0</v>
      </c>
      <c r="NQF44" s="686">
        <f>SUMIF(NQI49:NQI61,"-",NQJ49:NQJ61)</f>
        <v>0</v>
      </c>
      <c r="NQG44" s="685">
        <f>COUNTIF(NQK49:NQK61,"-")</f>
        <v>0</v>
      </c>
      <c r="NQH44" s="686">
        <f>SUMIF(NQK49:NQK61,"-",NQL49:NQL61)</f>
        <v>0</v>
      </c>
      <c r="NQI44" s="685">
        <f>COUNTIF(NQM49:NQM61,"-")</f>
        <v>0</v>
      </c>
      <c r="NQJ44" s="686">
        <f>SUMIF(NQM49:NQM61,"-",NQN49:NQN61)</f>
        <v>0</v>
      </c>
      <c r="NQK44" s="685">
        <f>COUNTIF(NQO49:NQO61,"-")</f>
        <v>0</v>
      </c>
      <c r="NQL44" s="686">
        <f>SUMIF(NQO49:NQO61,"-",NQP49:NQP61)</f>
        <v>0</v>
      </c>
      <c r="NQM44" s="685">
        <f>COUNTIF(NQQ49:NQQ61,"-")</f>
        <v>0</v>
      </c>
      <c r="NQN44" s="686">
        <f>SUMIF(NQQ49:NQQ61,"-",NQR49:NQR61)</f>
        <v>0</v>
      </c>
      <c r="NQO44" s="685">
        <f>COUNTIF(NQS49:NQS61,"-")</f>
        <v>0</v>
      </c>
      <c r="NQP44" s="686">
        <f>SUMIF(NQS49:NQS61,"-",NQT49:NQT61)</f>
        <v>0</v>
      </c>
      <c r="NQQ44" s="685">
        <f>COUNTIF(NQU49:NQU61,"-")</f>
        <v>0</v>
      </c>
      <c r="NQR44" s="686">
        <f>SUMIF(NQU49:NQU61,"-",NQV49:NQV61)</f>
        <v>0</v>
      </c>
      <c r="NQS44" s="685">
        <f>COUNTIF(NQW49:NQW61,"-")</f>
        <v>0</v>
      </c>
      <c r="NQT44" s="686">
        <f>SUMIF(NQW49:NQW61,"-",NQX49:NQX61)</f>
        <v>0</v>
      </c>
      <c r="NQU44" s="685">
        <f>COUNTIF(NQY49:NQY61,"-")</f>
        <v>0</v>
      </c>
      <c r="NQV44" s="686">
        <f>SUMIF(NQY49:NQY61,"-",NQZ49:NQZ61)</f>
        <v>0</v>
      </c>
      <c r="NQW44" s="685">
        <f>COUNTIF(NRA49:NRA61,"-")</f>
        <v>0</v>
      </c>
      <c r="NQX44" s="686">
        <f>SUMIF(NRA49:NRA61,"-",NRB49:NRB61)</f>
        <v>0</v>
      </c>
      <c r="NQY44" s="685">
        <f>COUNTIF(NRC49:NRC61,"-")</f>
        <v>0</v>
      </c>
      <c r="NQZ44" s="686">
        <f>SUMIF(NRC49:NRC61,"-",NRD49:NRD61)</f>
        <v>0</v>
      </c>
      <c r="NRA44" s="685">
        <f>COUNTIF(NRE49:NRE61,"-")</f>
        <v>0</v>
      </c>
      <c r="NRB44" s="686">
        <f>SUMIF(NRE49:NRE61,"-",NRF49:NRF61)</f>
        <v>0</v>
      </c>
      <c r="NRC44" s="685">
        <f>COUNTIF(NRG49:NRG61,"-")</f>
        <v>0</v>
      </c>
      <c r="NRD44" s="686">
        <f>SUMIF(NRG49:NRG61,"-",NRH49:NRH61)</f>
        <v>0</v>
      </c>
      <c r="NRE44" s="685">
        <f>COUNTIF(NRI49:NRI61,"-")</f>
        <v>0</v>
      </c>
      <c r="NRF44" s="686">
        <f>SUMIF(NRI49:NRI61,"-",NRJ49:NRJ61)</f>
        <v>0</v>
      </c>
      <c r="NRG44" s="685">
        <f>COUNTIF(NRK49:NRK61,"-")</f>
        <v>0</v>
      </c>
      <c r="NRH44" s="686">
        <f>SUMIF(NRK49:NRK61,"-",NRL49:NRL61)</f>
        <v>0</v>
      </c>
      <c r="NRI44" s="685">
        <f>COUNTIF(NRM49:NRM61,"-")</f>
        <v>0</v>
      </c>
      <c r="NRJ44" s="686">
        <f>SUMIF(NRM49:NRM61,"-",NRN49:NRN61)</f>
        <v>0</v>
      </c>
      <c r="NRK44" s="685">
        <f>COUNTIF(NRO49:NRO61,"-")</f>
        <v>0</v>
      </c>
      <c r="NRL44" s="686">
        <f>SUMIF(NRO49:NRO61,"-",NRP49:NRP61)</f>
        <v>0</v>
      </c>
      <c r="NRM44" s="685">
        <f>COUNTIF(NRQ49:NRQ61,"-")</f>
        <v>0</v>
      </c>
      <c r="NRN44" s="686">
        <f>SUMIF(NRQ49:NRQ61,"-",NRR49:NRR61)</f>
        <v>0</v>
      </c>
      <c r="NRO44" s="685">
        <f>COUNTIF(NRS49:NRS61,"-")</f>
        <v>0</v>
      </c>
      <c r="NRP44" s="686">
        <f>SUMIF(NRS49:NRS61,"-",NRT49:NRT61)</f>
        <v>0</v>
      </c>
      <c r="NRQ44" s="685">
        <f>COUNTIF(NRU49:NRU61,"-")</f>
        <v>0</v>
      </c>
      <c r="NRR44" s="686">
        <f>SUMIF(NRU49:NRU61,"-",NRV49:NRV61)</f>
        <v>0</v>
      </c>
      <c r="NRS44" s="685">
        <f>COUNTIF(NRW49:NRW61,"-")</f>
        <v>0</v>
      </c>
      <c r="NRT44" s="686">
        <f>SUMIF(NRW49:NRW61,"-",NRX49:NRX61)</f>
        <v>0</v>
      </c>
      <c r="NRU44" s="685">
        <f>COUNTIF(NRY49:NRY61,"-")</f>
        <v>0</v>
      </c>
      <c r="NRV44" s="686">
        <f>SUMIF(NRY49:NRY61,"-",NRZ49:NRZ61)</f>
        <v>0</v>
      </c>
      <c r="NRW44" s="685">
        <f>COUNTIF(NSA49:NSA61,"-")</f>
        <v>0</v>
      </c>
      <c r="NRX44" s="686">
        <f>SUMIF(NSA49:NSA61,"-",NSB49:NSB61)</f>
        <v>0</v>
      </c>
      <c r="NRY44" s="685">
        <f>COUNTIF(NSC49:NSC61,"-")</f>
        <v>0</v>
      </c>
      <c r="NRZ44" s="686">
        <f>SUMIF(NSC49:NSC61,"-",NSD49:NSD61)</f>
        <v>0</v>
      </c>
      <c r="NSA44" s="685">
        <f>COUNTIF(NSE49:NSE61,"-")</f>
        <v>0</v>
      </c>
      <c r="NSB44" s="686">
        <f>SUMIF(NSE49:NSE61,"-",NSF49:NSF61)</f>
        <v>0</v>
      </c>
      <c r="NSC44" s="685">
        <f>COUNTIF(NSG49:NSG61,"-")</f>
        <v>0</v>
      </c>
      <c r="NSD44" s="686">
        <f>SUMIF(NSG49:NSG61,"-",NSH49:NSH61)</f>
        <v>0</v>
      </c>
      <c r="NSE44" s="685">
        <f>COUNTIF(NSI49:NSI61,"-")</f>
        <v>0</v>
      </c>
      <c r="NSF44" s="686">
        <f>SUMIF(NSI49:NSI61,"-",NSJ49:NSJ61)</f>
        <v>0</v>
      </c>
      <c r="NSG44" s="685">
        <f>COUNTIF(NSK49:NSK61,"-")</f>
        <v>0</v>
      </c>
      <c r="NSH44" s="686">
        <f>SUMIF(NSK49:NSK61,"-",NSL49:NSL61)</f>
        <v>0</v>
      </c>
      <c r="NSI44" s="685">
        <f>COUNTIF(NSM49:NSM61,"-")</f>
        <v>0</v>
      </c>
      <c r="NSJ44" s="686">
        <f>SUMIF(NSM49:NSM61,"-",NSN49:NSN61)</f>
        <v>0</v>
      </c>
      <c r="NSK44" s="685">
        <f>COUNTIF(NSO49:NSO61,"-")</f>
        <v>0</v>
      </c>
      <c r="NSL44" s="686">
        <f>SUMIF(NSO49:NSO61,"-",NSP49:NSP61)</f>
        <v>0</v>
      </c>
      <c r="NSM44" s="685">
        <f>COUNTIF(NSQ49:NSQ61,"-")</f>
        <v>0</v>
      </c>
      <c r="NSN44" s="686">
        <f>SUMIF(NSQ49:NSQ61,"-",NSR49:NSR61)</f>
        <v>0</v>
      </c>
      <c r="NSO44" s="685">
        <f>COUNTIF(NSS49:NSS61,"-")</f>
        <v>0</v>
      </c>
      <c r="NSP44" s="686">
        <f>SUMIF(NSS49:NSS61,"-",NST49:NST61)</f>
        <v>0</v>
      </c>
      <c r="NSQ44" s="685">
        <f>COUNTIF(NSU49:NSU61,"-")</f>
        <v>0</v>
      </c>
      <c r="NSR44" s="686">
        <f>SUMIF(NSU49:NSU61,"-",NSV49:NSV61)</f>
        <v>0</v>
      </c>
      <c r="NSS44" s="685">
        <f>COUNTIF(NSW49:NSW61,"-")</f>
        <v>0</v>
      </c>
      <c r="NST44" s="686">
        <f>SUMIF(NSW49:NSW61,"-",NSX49:NSX61)</f>
        <v>0</v>
      </c>
      <c r="NSU44" s="685">
        <f>COUNTIF(NSY49:NSY61,"-")</f>
        <v>0</v>
      </c>
      <c r="NSV44" s="686">
        <f>SUMIF(NSY49:NSY61,"-",NSZ49:NSZ61)</f>
        <v>0</v>
      </c>
      <c r="NSW44" s="685">
        <f>COUNTIF(NTA49:NTA61,"-")</f>
        <v>0</v>
      </c>
      <c r="NSX44" s="686">
        <f>SUMIF(NTA49:NTA61,"-",NTB49:NTB61)</f>
        <v>0</v>
      </c>
      <c r="NSY44" s="685">
        <f>COUNTIF(NTC49:NTC61,"-")</f>
        <v>0</v>
      </c>
      <c r="NSZ44" s="686">
        <f>SUMIF(NTC49:NTC61,"-",NTD49:NTD61)</f>
        <v>0</v>
      </c>
      <c r="NTA44" s="685">
        <f>COUNTIF(NTE49:NTE61,"-")</f>
        <v>0</v>
      </c>
      <c r="NTB44" s="686">
        <f>SUMIF(NTE49:NTE61,"-",NTF49:NTF61)</f>
        <v>0</v>
      </c>
      <c r="NTC44" s="685">
        <f>COUNTIF(NTG49:NTG61,"-")</f>
        <v>0</v>
      </c>
      <c r="NTD44" s="686">
        <f>SUMIF(NTG49:NTG61,"-",NTH49:NTH61)</f>
        <v>0</v>
      </c>
      <c r="NTE44" s="685">
        <f>COUNTIF(NTI49:NTI61,"-")</f>
        <v>0</v>
      </c>
      <c r="NTF44" s="686">
        <f>SUMIF(NTI49:NTI61,"-",NTJ49:NTJ61)</f>
        <v>0</v>
      </c>
      <c r="NTG44" s="685">
        <f>COUNTIF(NTK49:NTK61,"-")</f>
        <v>0</v>
      </c>
      <c r="NTH44" s="686">
        <f>SUMIF(NTK49:NTK61,"-",NTL49:NTL61)</f>
        <v>0</v>
      </c>
      <c r="NTI44" s="685">
        <f>COUNTIF(NTM49:NTM61,"-")</f>
        <v>0</v>
      </c>
      <c r="NTJ44" s="686">
        <f>SUMIF(NTM49:NTM61,"-",NTN49:NTN61)</f>
        <v>0</v>
      </c>
      <c r="NTK44" s="685">
        <f>COUNTIF(NTO49:NTO61,"-")</f>
        <v>0</v>
      </c>
      <c r="NTL44" s="686">
        <f>SUMIF(NTO49:NTO61,"-",NTP49:NTP61)</f>
        <v>0</v>
      </c>
      <c r="NTM44" s="685">
        <f>COUNTIF(NTQ49:NTQ61,"-")</f>
        <v>0</v>
      </c>
      <c r="NTN44" s="686">
        <f>SUMIF(NTQ49:NTQ61,"-",NTR49:NTR61)</f>
        <v>0</v>
      </c>
      <c r="NTO44" s="685">
        <f>COUNTIF(NTS49:NTS61,"-")</f>
        <v>0</v>
      </c>
      <c r="NTP44" s="686">
        <f>SUMIF(NTS49:NTS61,"-",NTT49:NTT61)</f>
        <v>0</v>
      </c>
      <c r="NTQ44" s="685">
        <f>COUNTIF(NTU49:NTU61,"-")</f>
        <v>0</v>
      </c>
      <c r="NTR44" s="686">
        <f>SUMIF(NTU49:NTU61,"-",NTV49:NTV61)</f>
        <v>0</v>
      </c>
      <c r="NTS44" s="685">
        <f>COUNTIF(NTW49:NTW61,"-")</f>
        <v>0</v>
      </c>
      <c r="NTT44" s="686">
        <f>SUMIF(NTW49:NTW61,"-",NTX49:NTX61)</f>
        <v>0</v>
      </c>
      <c r="NTU44" s="685">
        <f>COUNTIF(NTY49:NTY61,"-")</f>
        <v>0</v>
      </c>
      <c r="NTV44" s="686">
        <f>SUMIF(NTY49:NTY61,"-",NTZ49:NTZ61)</f>
        <v>0</v>
      </c>
      <c r="NTW44" s="685">
        <f>COUNTIF(NUA49:NUA61,"-")</f>
        <v>0</v>
      </c>
      <c r="NTX44" s="686">
        <f>SUMIF(NUA49:NUA61,"-",NUB49:NUB61)</f>
        <v>0</v>
      </c>
      <c r="NTY44" s="685">
        <f>COUNTIF(NUC49:NUC61,"-")</f>
        <v>0</v>
      </c>
      <c r="NTZ44" s="686">
        <f>SUMIF(NUC49:NUC61,"-",NUD49:NUD61)</f>
        <v>0</v>
      </c>
      <c r="NUA44" s="685">
        <f>COUNTIF(NUE49:NUE61,"-")</f>
        <v>0</v>
      </c>
      <c r="NUB44" s="686">
        <f>SUMIF(NUE49:NUE61,"-",NUF49:NUF61)</f>
        <v>0</v>
      </c>
      <c r="NUC44" s="685">
        <f>COUNTIF(NUG49:NUG61,"-")</f>
        <v>0</v>
      </c>
      <c r="NUD44" s="686">
        <f>SUMIF(NUG49:NUG61,"-",NUH49:NUH61)</f>
        <v>0</v>
      </c>
      <c r="NUE44" s="685">
        <f>COUNTIF(NUI49:NUI61,"-")</f>
        <v>0</v>
      </c>
      <c r="NUF44" s="686">
        <f>SUMIF(NUI49:NUI61,"-",NUJ49:NUJ61)</f>
        <v>0</v>
      </c>
      <c r="NUG44" s="685">
        <f>COUNTIF(NUK49:NUK61,"-")</f>
        <v>0</v>
      </c>
      <c r="NUH44" s="686">
        <f>SUMIF(NUK49:NUK61,"-",NUL49:NUL61)</f>
        <v>0</v>
      </c>
      <c r="NUI44" s="685">
        <f>COUNTIF(NUM49:NUM61,"-")</f>
        <v>0</v>
      </c>
      <c r="NUJ44" s="686">
        <f>SUMIF(NUM49:NUM61,"-",NUN49:NUN61)</f>
        <v>0</v>
      </c>
      <c r="NUK44" s="685">
        <f>COUNTIF(NUO49:NUO61,"-")</f>
        <v>0</v>
      </c>
      <c r="NUL44" s="686">
        <f>SUMIF(NUO49:NUO61,"-",NUP49:NUP61)</f>
        <v>0</v>
      </c>
      <c r="NUM44" s="685">
        <f>COUNTIF(NUQ49:NUQ61,"-")</f>
        <v>0</v>
      </c>
      <c r="NUN44" s="686">
        <f>SUMIF(NUQ49:NUQ61,"-",NUR49:NUR61)</f>
        <v>0</v>
      </c>
      <c r="NUO44" s="685">
        <f>COUNTIF(NUS49:NUS61,"-")</f>
        <v>0</v>
      </c>
      <c r="NUP44" s="686">
        <f>SUMIF(NUS49:NUS61,"-",NUT49:NUT61)</f>
        <v>0</v>
      </c>
      <c r="NUQ44" s="685">
        <f>COUNTIF(NUU49:NUU61,"-")</f>
        <v>0</v>
      </c>
      <c r="NUR44" s="686">
        <f>SUMIF(NUU49:NUU61,"-",NUV49:NUV61)</f>
        <v>0</v>
      </c>
      <c r="NUS44" s="685">
        <f>COUNTIF(NUW49:NUW61,"-")</f>
        <v>0</v>
      </c>
      <c r="NUT44" s="686">
        <f>SUMIF(NUW49:NUW61,"-",NUX49:NUX61)</f>
        <v>0</v>
      </c>
      <c r="NUU44" s="685">
        <f>COUNTIF(NUY49:NUY61,"-")</f>
        <v>0</v>
      </c>
      <c r="NUV44" s="686">
        <f>SUMIF(NUY49:NUY61,"-",NUZ49:NUZ61)</f>
        <v>0</v>
      </c>
      <c r="NUW44" s="685">
        <f>COUNTIF(NVA49:NVA61,"-")</f>
        <v>0</v>
      </c>
      <c r="NUX44" s="686">
        <f>SUMIF(NVA49:NVA61,"-",NVB49:NVB61)</f>
        <v>0</v>
      </c>
      <c r="NUY44" s="685">
        <f>COUNTIF(NVC49:NVC61,"-")</f>
        <v>0</v>
      </c>
      <c r="NUZ44" s="686">
        <f>SUMIF(NVC49:NVC61,"-",NVD49:NVD61)</f>
        <v>0</v>
      </c>
      <c r="NVA44" s="685">
        <f>COUNTIF(NVE49:NVE61,"-")</f>
        <v>0</v>
      </c>
      <c r="NVB44" s="686">
        <f>SUMIF(NVE49:NVE61,"-",NVF49:NVF61)</f>
        <v>0</v>
      </c>
      <c r="NVC44" s="685">
        <f>COUNTIF(NVG49:NVG61,"-")</f>
        <v>0</v>
      </c>
      <c r="NVD44" s="686">
        <f>SUMIF(NVG49:NVG61,"-",NVH49:NVH61)</f>
        <v>0</v>
      </c>
      <c r="NVE44" s="685">
        <f>COUNTIF(NVI49:NVI61,"-")</f>
        <v>0</v>
      </c>
      <c r="NVF44" s="686">
        <f>SUMIF(NVI49:NVI61,"-",NVJ49:NVJ61)</f>
        <v>0</v>
      </c>
      <c r="NVG44" s="685">
        <f>COUNTIF(NVK49:NVK61,"-")</f>
        <v>0</v>
      </c>
      <c r="NVH44" s="686">
        <f>SUMIF(NVK49:NVK61,"-",NVL49:NVL61)</f>
        <v>0</v>
      </c>
      <c r="NVI44" s="685">
        <f>COUNTIF(NVM49:NVM61,"-")</f>
        <v>0</v>
      </c>
      <c r="NVJ44" s="686">
        <f>SUMIF(NVM49:NVM61,"-",NVN49:NVN61)</f>
        <v>0</v>
      </c>
      <c r="NVK44" s="685">
        <f>COUNTIF(NVO49:NVO61,"-")</f>
        <v>0</v>
      </c>
      <c r="NVL44" s="686">
        <f>SUMIF(NVO49:NVO61,"-",NVP49:NVP61)</f>
        <v>0</v>
      </c>
      <c r="NVM44" s="685">
        <f>COUNTIF(NVQ49:NVQ61,"-")</f>
        <v>0</v>
      </c>
      <c r="NVN44" s="686">
        <f>SUMIF(NVQ49:NVQ61,"-",NVR49:NVR61)</f>
        <v>0</v>
      </c>
      <c r="NVO44" s="685">
        <f>COUNTIF(NVS49:NVS61,"-")</f>
        <v>0</v>
      </c>
      <c r="NVP44" s="686">
        <f>SUMIF(NVS49:NVS61,"-",NVT49:NVT61)</f>
        <v>0</v>
      </c>
      <c r="NVQ44" s="685">
        <f>COUNTIF(NVU49:NVU61,"-")</f>
        <v>0</v>
      </c>
      <c r="NVR44" s="686">
        <f>SUMIF(NVU49:NVU61,"-",NVV49:NVV61)</f>
        <v>0</v>
      </c>
      <c r="NVS44" s="685">
        <f>COUNTIF(NVW49:NVW61,"-")</f>
        <v>0</v>
      </c>
      <c r="NVT44" s="686">
        <f>SUMIF(NVW49:NVW61,"-",NVX49:NVX61)</f>
        <v>0</v>
      </c>
      <c r="NVU44" s="685">
        <f>COUNTIF(NVY49:NVY61,"-")</f>
        <v>0</v>
      </c>
      <c r="NVV44" s="686">
        <f>SUMIF(NVY49:NVY61,"-",NVZ49:NVZ61)</f>
        <v>0</v>
      </c>
      <c r="NVW44" s="685">
        <f>COUNTIF(NWA49:NWA61,"-")</f>
        <v>0</v>
      </c>
      <c r="NVX44" s="686">
        <f>SUMIF(NWA49:NWA61,"-",NWB49:NWB61)</f>
        <v>0</v>
      </c>
      <c r="NVY44" s="685">
        <f>COUNTIF(NWC49:NWC61,"-")</f>
        <v>0</v>
      </c>
      <c r="NVZ44" s="686">
        <f>SUMIF(NWC49:NWC61,"-",NWD49:NWD61)</f>
        <v>0</v>
      </c>
      <c r="NWA44" s="685">
        <f>COUNTIF(NWE49:NWE61,"-")</f>
        <v>0</v>
      </c>
      <c r="NWB44" s="686">
        <f>SUMIF(NWE49:NWE61,"-",NWF49:NWF61)</f>
        <v>0</v>
      </c>
      <c r="NWC44" s="685">
        <f>COUNTIF(NWG49:NWG61,"-")</f>
        <v>0</v>
      </c>
      <c r="NWD44" s="686">
        <f>SUMIF(NWG49:NWG61,"-",NWH49:NWH61)</f>
        <v>0</v>
      </c>
      <c r="NWE44" s="685">
        <f>COUNTIF(NWI49:NWI61,"-")</f>
        <v>0</v>
      </c>
      <c r="NWF44" s="686">
        <f>SUMIF(NWI49:NWI61,"-",NWJ49:NWJ61)</f>
        <v>0</v>
      </c>
      <c r="NWG44" s="685">
        <f>COUNTIF(NWK49:NWK61,"-")</f>
        <v>0</v>
      </c>
      <c r="NWH44" s="686">
        <f>SUMIF(NWK49:NWK61,"-",NWL49:NWL61)</f>
        <v>0</v>
      </c>
      <c r="NWI44" s="685">
        <f>COUNTIF(NWM49:NWM61,"-")</f>
        <v>0</v>
      </c>
      <c r="NWJ44" s="686">
        <f>SUMIF(NWM49:NWM61,"-",NWN49:NWN61)</f>
        <v>0</v>
      </c>
      <c r="NWK44" s="685">
        <f>COUNTIF(NWO49:NWO61,"-")</f>
        <v>0</v>
      </c>
      <c r="NWL44" s="686">
        <f>SUMIF(NWO49:NWO61,"-",NWP49:NWP61)</f>
        <v>0</v>
      </c>
      <c r="NWM44" s="685">
        <f>COUNTIF(NWQ49:NWQ61,"-")</f>
        <v>0</v>
      </c>
      <c r="NWN44" s="686">
        <f>SUMIF(NWQ49:NWQ61,"-",NWR49:NWR61)</f>
        <v>0</v>
      </c>
      <c r="NWO44" s="685">
        <f>COUNTIF(NWS49:NWS61,"-")</f>
        <v>0</v>
      </c>
      <c r="NWP44" s="686">
        <f>SUMIF(NWS49:NWS61,"-",NWT49:NWT61)</f>
        <v>0</v>
      </c>
      <c r="NWQ44" s="685">
        <f>COUNTIF(NWU49:NWU61,"-")</f>
        <v>0</v>
      </c>
      <c r="NWR44" s="686">
        <f>SUMIF(NWU49:NWU61,"-",NWV49:NWV61)</f>
        <v>0</v>
      </c>
      <c r="NWS44" s="685">
        <f>COUNTIF(NWW49:NWW61,"-")</f>
        <v>0</v>
      </c>
      <c r="NWT44" s="686">
        <f>SUMIF(NWW49:NWW61,"-",NWX49:NWX61)</f>
        <v>0</v>
      </c>
      <c r="NWU44" s="685">
        <f>COUNTIF(NWY49:NWY61,"-")</f>
        <v>0</v>
      </c>
      <c r="NWV44" s="686">
        <f>SUMIF(NWY49:NWY61,"-",NWZ49:NWZ61)</f>
        <v>0</v>
      </c>
      <c r="NWW44" s="685">
        <f>COUNTIF(NXA49:NXA61,"-")</f>
        <v>0</v>
      </c>
      <c r="NWX44" s="686">
        <f>SUMIF(NXA49:NXA61,"-",NXB49:NXB61)</f>
        <v>0</v>
      </c>
      <c r="NWY44" s="685">
        <f>COUNTIF(NXC49:NXC61,"-")</f>
        <v>0</v>
      </c>
      <c r="NWZ44" s="686">
        <f>SUMIF(NXC49:NXC61,"-",NXD49:NXD61)</f>
        <v>0</v>
      </c>
      <c r="NXA44" s="685">
        <f>COUNTIF(NXE49:NXE61,"-")</f>
        <v>0</v>
      </c>
      <c r="NXB44" s="686">
        <f>SUMIF(NXE49:NXE61,"-",NXF49:NXF61)</f>
        <v>0</v>
      </c>
      <c r="NXC44" s="685">
        <f>COUNTIF(NXG49:NXG61,"-")</f>
        <v>0</v>
      </c>
      <c r="NXD44" s="686">
        <f>SUMIF(NXG49:NXG61,"-",NXH49:NXH61)</f>
        <v>0</v>
      </c>
      <c r="NXE44" s="685">
        <f>COUNTIF(NXI49:NXI61,"-")</f>
        <v>0</v>
      </c>
      <c r="NXF44" s="686">
        <f>SUMIF(NXI49:NXI61,"-",NXJ49:NXJ61)</f>
        <v>0</v>
      </c>
      <c r="NXG44" s="685">
        <f>COUNTIF(NXK49:NXK61,"-")</f>
        <v>0</v>
      </c>
      <c r="NXH44" s="686">
        <f>SUMIF(NXK49:NXK61,"-",NXL49:NXL61)</f>
        <v>0</v>
      </c>
      <c r="NXI44" s="685">
        <f>COUNTIF(NXM49:NXM61,"-")</f>
        <v>0</v>
      </c>
      <c r="NXJ44" s="686">
        <f>SUMIF(NXM49:NXM61,"-",NXN49:NXN61)</f>
        <v>0</v>
      </c>
      <c r="NXK44" s="685">
        <f>COUNTIF(NXO49:NXO61,"-")</f>
        <v>0</v>
      </c>
      <c r="NXL44" s="686">
        <f>SUMIF(NXO49:NXO61,"-",NXP49:NXP61)</f>
        <v>0</v>
      </c>
      <c r="NXM44" s="685">
        <f>COUNTIF(NXQ49:NXQ61,"-")</f>
        <v>0</v>
      </c>
      <c r="NXN44" s="686">
        <f>SUMIF(NXQ49:NXQ61,"-",NXR49:NXR61)</f>
        <v>0</v>
      </c>
      <c r="NXO44" s="685">
        <f>COUNTIF(NXS49:NXS61,"-")</f>
        <v>0</v>
      </c>
      <c r="NXP44" s="686">
        <f>SUMIF(NXS49:NXS61,"-",NXT49:NXT61)</f>
        <v>0</v>
      </c>
      <c r="NXQ44" s="685">
        <f>COUNTIF(NXU49:NXU61,"-")</f>
        <v>0</v>
      </c>
      <c r="NXR44" s="686">
        <f>SUMIF(NXU49:NXU61,"-",NXV49:NXV61)</f>
        <v>0</v>
      </c>
      <c r="NXS44" s="685">
        <f>COUNTIF(NXW49:NXW61,"-")</f>
        <v>0</v>
      </c>
      <c r="NXT44" s="686">
        <f>SUMIF(NXW49:NXW61,"-",NXX49:NXX61)</f>
        <v>0</v>
      </c>
      <c r="NXU44" s="685">
        <f>COUNTIF(NXY49:NXY61,"-")</f>
        <v>0</v>
      </c>
      <c r="NXV44" s="686">
        <f>SUMIF(NXY49:NXY61,"-",NXZ49:NXZ61)</f>
        <v>0</v>
      </c>
      <c r="NXW44" s="685">
        <f>COUNTIF(NYA49:NYA61,"-")</f>
        <v>0</v>
      </c>
      <c r="NXX44" s="686">
        <f>SUMIF(NYA49:NYA61,"-",NYB49:NYB61)</f>
        <v>0</v>
      </c>
      <c r="NXY44" s="685">
        <f>COUNTIF(NYC49:NYC61,"-")</f>
        <v>0</v>
      </c>
      <c r="NXZ44" s="686">
        <f>SUMIF(NYC49:NYC61,"-",NYD49:NYD61)</f>
        <v>0</v>
      </c>
      <c r="NYA44" s="685">
        <f>COUNTIF(NYE49:NYE61,"-")</f>
        <v>0</v>
      </c>
      <c r="NYB44" s="686">
        <f>SUMIF(NYE49:NYE61,"-",NYF49:NYF61)</f>
        <v>0</v>
      </c>
      <c r="NYC44" s="685">
        <f>COUNTIF(NYG49:NYG61,"-")</f>
        <v>0</v>
      </c>
      <c r="NYD44" s="686">
        <f>SUMIF(NYG49:NYG61,"-",NYH49:NYH61)</f>
        <v>0</v>
      </c>
      <c r="NYE44" s="685">
        <f>COUNTIF(NYI49:NYI61,"-")</f>
        <v>0</v>
      </c>
      <c r="NYF44" s="686">
        <f>SUMIF(NYI49:NYI61,"-",NYJ49:NYJ61)</f>
        <v>0</v>
      </c>
      <c r="NYG44" s="685">
        <f>COUNTIF(NYK49:NYK61,"-")</f>
        <v>0</v>
      </c>
      <c r="NYH44" s="686">
        <f>SUMIF(NYK49:NYK61,"-",NYL49:NYL61)</f>
        <v>0</v>
      </c>
      <c r="NYI44" s="685">
        <f>COUNTIF(NYM49:NYM61,"-")</f>
        <v>0</v>
      </c>
      <c r="NYJ44" s="686">
        <f>SUMIF(NYM49:NYM61,"-",NYN49:NYN61)</f>
        <v>0</v>
      </c>
      <c r="NYK44" s="685">
        <f>COUNTIF(NYO49:NYO61,"-")</f>
        <v>0</v>
      </c>
      <c r="NYL44" s="686">
        <f>SUMIF(NYO49:NYO61,"-",NYP49:NYP61)</f>
        <v>0</v>
      </c>
      <c r="NYM44" s="685">
        <f>COUNTIF(NYQ49:NYQ61,"-")</f>
        <v>0</v>
      </c>
      <c r="NYN44" s="686">
        <f>SUMIF(NYQ49:NYQ61,"-",NYR49:NYR61)</f>
        <v>0</v>
      </c>
      <c r="NYO44" s="685">
        <f>COUNTIF(NYS49:NYS61,"-")</f>
        <v>0</v>
      </c>
      <c r="NYP44" s="686">
        <f>SUMIF(NYS49:NYS61,"-",NYT49:NYT61)</f>
        <v>0</v>
      </c>
      <c r="NYQ44" s="685">
        <f>COUNTIF(NYU49:NYU61,"-")</f>
        <v>0</v>
      </c>
      <c r="NYR44" s="686">
        <f>SUMIF(NYU49:NYU61,"-",NYV49:NYV61)</f>
        <v>0</v>
      </c>
      <c r="NYS44" s="685">
        <f>COUNTIF(NYW49:NYW61,"-")</f>
        <v>0</v>
      </c>
      <c r="NYT44" s="686">
        <f>SUMIF(NYW49:NYW61,"-",NYX49:NYX61)</f>
        <v>0</v>
      </c>
      <c r="NYU44" s="685">
        <f>COUNTIF(NYY49:NYY61,"-")</f>
        <v>0</v>
      </c>
      <c r="NYV44" s="686">
        <f>SUMIF(NYY49:NYY61,"-",NYZ49:NYZ61)</f>
        <v>0</v>
      </c>
      <c r="NYW44" s="685">
        <f>COUNTIF(NZA49:NZA61,"-")</f>
        <v>0</v>
      </c>
      <c r="NYX44" s="686">
        <f>SUMIF(NZA49:NZA61,"-",NZB49:NZB61)</f>
        <v>0</v>
      </c>
      <c r="NYY44" s="685">
        <f>COUNTIF(NZC49:NZC61,"-")</f>
        <v>0</v>
      </c>
      <c r="NYZ44" s="686">
        <f>SUMIF(NZC49:NZC61,"-",NZD49:NZD61)</f>
        <v>0</v>
      </c>
      <c r="NZA44" s="685">
        <f>COUNTIF(NZE49:NZE61,"-")</f>
        <v>0</v>
      </c>
      <c r="NZB44" s="686">
        <f>SUMIF(NZE49:NZE61,"-",NZF49:NZF61)</f>
        <v>0</v>
      </c>
      <c r="NZC44" s="685">
        <f>COUNTIF(NZG49:NZG61,"-")</f>
        <v>0</v>
      </c>
      <c r="NZD44" s="686">
        <f>SUMIF(NZG49:NZG61,"-",NZH49:NZH61)</f>
        <v>0</v>
      </c>
      <c r="NZE44" s="685">
        <f>COUNTIF(NZI49:NZI61,"-")</f>
        <v>0</v>
      </c>
      <c r="NZF44" s="686">
        <f>SUMIF(NZI49:NZI61,"-",NZJ49:NZJ61)</f>
        <v>0</v>
      </c>
      <c r="NZG44" s="685">
        <f>COUNTIF(NZK49:NZK61,"-")</f>
        <v>0</v>
      </c>
      <c r="NZH44" s="686">
        <f>SUMIF(NZK49:NZK61,"-",NZL49:NZL61)</f>
        <v>0</v>
      </c>
      <c r="NZI44" s="685">
        <f>COUNTIF(NZM49:NZM61,"-")</f>
        <v>0</v>
      </c>
      <c r="NZJ44" s="686">
        <f>SUMIF(NZM49:NZM61,"-",NZN49:NZN61)</f>
        <v>0</v>
      </c>
      <c r="NZK44" s="685">
        <f>COUNTIF(NZO49:NZO61,"-")</f>
        <v>0</v>
      </c>
      <c r="NZL44" s="686">
        <f>SUMIF(NZO49:NZO61,"-",NZP49:NZP61)</f>
        <v>0</v>
      </c>
      <c r="NZM44" s="685">
        <f>COUNTIF(NZQ49:NZQ61,"-")</f>
        <v>0</v>
      </c>
      <c r="NZN44" s="686">
        <f>SUMIF(NZQ49:NZQ61,"-",NZR49:NZR61)</f>
        <v>0</v>
      </c>
      <c r="NZO44" s="685">
        <f>COUNTIF(NZS49:NZS61,"-")</f>
        <v>0</v>
      </c>
      <c r="NZP44" s="686">
        <f>SUMIF(NZS49:NZS61,"-",NZT49:NZT61)</f>
        <v>0</v>
      </c>
      <c r="NZQ44" s="685">
        <f>COUNTIF(NZU49:NZU61,"-")</f>
        <v>0</v>
      </c>
      <c r="NZR44" s="686">
        <f>SUMIF(NZU49:NZU61,"-",NZV49:NZV61)</f>
        <v>0</v>
      </c>
      <c r="NZS44" s="685">
        <f>COUNTIF(NZW49:NZW61,"-")</f>
        <v>0</v>
      </c>
      <c r="NZT44" s="686">
        <f>SUMIF(NZW49:NZW61,"-",NZX49:NZX61)</f>
        <v>0</v>
      </c>
      <c r="NZU44" s="685">
        <f>COUNTIF(NZY49:NZY61,"-")</f>
        <v>0</v>
      </c>
      <c r="NZV44" s="686">
        <f>SUMIF(NZY49:NZY61,"-",NZZ49:NZZ61)</f>
        <v>0</v>
      </c>
      <c r="NZW44" s="685">
        <f>COUNTIF(OAA49:OAA61,"-")</f>
        <v>0</v>
      </c>
      <c r="NZX44" s="686">
        <f>SUMIF(OAA49:OAA61,"-",OAB49:OAB61)</f>
        <v>0</v>
      </c>
      <c r="NZY44" s="685">
        <f>COUNTIF(OAC49:OAC61,"-")</f>
        <v>0</v>
      </c>
      <c r="NZZ44" s="686">
        <f>SUMIF(OAC49:OAC61,"-",OAD49:OAD61)</f>
        <v>0</v>
      </c>
      <c r="OAA44" s="685">
        <f>COUNTIF(OAE49:OAE61,"-")</f>
        <v>0</v>
      </c>
      <c r="OAB44" s="686">
        <f>SUMIF(OAE49:OAE61,"-",OAF49:OAF61)</f>
        <v>0</v>
      </c>
      <c r="OAC44" s="685">
        <f>COUNTIF(OAG49:OAG61,"-")</f>
        <v>0</v>
      </c>
      <c r="OAD44" s="686">
        <f>SUMIF(OAG49:OAG61,"-",OAH49:OAH61)</f>
        <v>0</v>
      </c>
      <c r="OAE44" s="685">
        <f>COUNTIF(OAI49:OAI61,"-")</f>
        <v>0</v>
      </c>
      <c r="OAF44" s="686">
        <f>SUMIF(OAI49:OAI61,"-",OAJ49:OAJ61)</f>
        <v>0</v>
      </c>
      <c r="OAG44" s="685">
        <f>COUNTIF(OAK49:OAK61,"-")</f>
        <v>0</v>
      </c>
      <c r="OAH44" s="686">
        <f>SUMIF(OAK49:OAK61,"-",OAL49:OAL61)</f>
        <v>0</v>
      </c>
      <c r="OAI44" s="685">
        <f>COUNTIF(OAM49:OAM61,"-")</f>
        <v>0</v>
      </c>
      <c r="OAJ44" s="686">
        <f>SUMIF(OAM49:OAM61,"-",OAN49:OAN61)</f>
        <v>0</v>
      </c>
      <c r="OAK44" s="685">
        <f>COUNTIF(OAO49:OAO61,"-")</f>
        <v>0</v>
      </c>
      <c r="OAL44" s="686">
        <f>SUMIF(OAO49:OAO61,"-",OAP49:OAP61)</f>
        <v>0</v>
      </c>
      <c r="OAM44" s="685">
        <f>COUNTIF(OAQ49:OAQ61,"-")</f>
        <v>0</v>
      </c>
      <c r="OAN44" s="686">
        <f>SUMIF(OAQ49:OAQ61,"-",OAR49:OAR61)</f>
        <v>0</v>
      </c>
      <c r="OAO44" s="685">
        <f>COUNTIF(OAS49:OAS61,"-")</f>
        <v>0</v>
      </c>
      <c r="OAP44" s="686">
        <f>SUMIF(OAS49:OAS61,"-",OAT49:OAT61)</f>
        <v>0</v>
      </c>
      <c r="OAQ44" s="685">
        <f>COUNTIF(OAU49:OAU61,"-")</f>
        <v>0</v>
      </c>
      <c r="OAR44" s="686">
        <f>SUMIF(OAU49:OAU61,"-",OAV49:OAV61)</f>
        <v>0</v>
      </c>
      <c r="OAS44" s="685">
        <f>COUNTIF(OAW49:OAW61,"-")</f>
        <v>0</v>
      </c>
      <c r="OAT44" s="686">
        <f>SUMIF(OAW49:OAW61,"-",OAX49:OAX61)</f>
        <v>0</v>
      </c>
      <c r="OAU44" s="685">
        <f>COUNTIF(OAY49:OAY61,"-")</f>
        <v>0</v>
      </c>
      <c r="OAV44" s="686">
        <f>SUMIF(OAY49:OAY61,"-",OAZ49:OAZ61)</f>
        <v>0</v>
      </c>
      <c r="OAW44" s="685">
        <f>COUNTIF(OBA49:OBA61,"-")</f>
        <v>0</v>
      </c>
      <c r="OAX44" s="686">
        <f>SUMIF(OBA49:OBA61,"-",OBB49:OBB61)</f>
        <v>0</v>
      </c>
      <c r="OAY44" s="685">
        <f>COUNTIF(OBC49:OBC61,"-")</f>
        <v>0</v>
      </c>
      <c r="OAZ44" s="686">
        <f>SUMIF(OBC49:OBC61,"-",OBD49:OBD61)</f>
        <v>0</v>
      </c>
      <c r="OBA44" s="685">
        <f>COUNTIF(OBE49:OBE61,"-")</f>
        <v>0</v>
      </c>
      <c r="OBB44" s="686">
        <f>SUMIF(OBE49:OBE61,"-",OBF49:OBF61)</f>
        <v>0</v>
      </c>
      <c r="OBC44" s="685">
        <f>COUNTIF(OBG49:OBG61,"-")</f>
        <v>0</v>
      </c>
      <c r="OBD44" s="686">
        <f>SUMIF(OBG49:OBG61,"-",OBH49:OBH61)</f>
        <v>0</v>
      </c>
      <c r="OBE44" s="685">
        <f>COUNTIF(OBI49:OBI61,"-")</f>
        <v>0</v>
      </c>
      <c r="OBF44" s="686">
        <f>SUMIF(OBI49:OBI61,"-",OBJ49:OBJ61)</f>
        <v>0</v>
      </c>
      <c r="OBG44" s="685">
        <f>COUNTIF(OBK49:OBK61,"-")</f>
        <v>0</v>
      </c>
      <c r="OBH44" s="686">
        <f>SUMIF(OBK49:OBK61,"-",OBL49:OBL61)</f>
        <v>0</v>
      </c>
      <c r="OBI44" s="685">
        <f>COUNTIF(OBM49:OBM61,"-")</f>
        <v>0</v>
      </c>
      <c r="OBJ44" s="686">
        <f>SUMIF(OBM49:OBM61,"-",OBN49:OBN61)</f>
        <v>0</v>
      </c>
      <c r="OBK44" s="685">
        <f>COUNTIF(OBO49:OBO61,"-")</f>
        <v>0</v>
      </c>
      <c r="OBL44" s="686">
        <f>SUMIF(OBO49:OBO61,"-",OBP49:OBP61)</f>
        <v>0</v>
      </c>
      <c r="OBM44" s="685">
        <f>COUNTIF(OBQ49:OBQ61,"-")</f>
        <v>0</v>
      </c>
      <c r="OBN44" s="686">
        <f>SUMIF(OBQ49:OBQ61,"-",OBR49:OBR61)</f>
        <v>0</v>
      </c>
      <c r="OBO44" s="685">
        <f>COUNTIF(OBS49:OBS61,"-")</f>
        <v>0</v>
      </c>
      <c r="OBP44" s="686">
        <f>SUMIF(OBS49:OBS61,"-",OBT49:OBT61)</f>
        <v>0</v>
      </c>
      <c r="OBQ44" s="685">
        <f>COUNTIF(OBU49:OBU61,"-")</f>
        <v>0</v>
      </c>
      <c r="OBR44" s="686">
        <f>SUMIF(OBU49:OBU61,"-",OBV49:OBV61)</f>
        <v>0</v>
      </c>
      <c r="OBS44" s="685">
        <f>COUNTIF(OBW49:OBW61,"-")</f>
        <v>0</v>
      </c>
      <c r="OBT44" s="686">
        <f>SUMIF(OBW49:OBW61,"-",OBX49:OBX61)</f>
        <v>0</v>
      </c>
      <c r="OBU44" s="685">
        <f>COUNTIF(OBY49:OBY61,"-")</f>
        <v>0</v>
      </c>
      <c r="OBV44" s="686">
        <f>SUMIF(OBY49:OBY61,"-",OBZ49:OBZ61)</f>
        <v>0</v>
      </c>
      <c r="OBW44" s="685">
        <f>COUNTIF(OCA49:OCA61,"-")</f>
        <v>0</v>
      </c>
      <c r="OBX44" s="686">
        <f>SUMIF(OCA49:OCA61,"-",OCB49:OCB61)</f>
        <v>0</v>
      </c>
      <c r="OBY44" s="685">
        <f>COUNTIF(OCC49:OCC61,"-")</f>
        <v>0</v>
      </c>
      <c r="OBZ44" s="686">
        <f>SUMIF(OCC49:OCC61,"-",OCD49:OCD61)</f>
        <v>0</v>
      </c>
      <c r="OCA44" s="685">
        <f>COUNTIF(OCE49:OCE61,"-")</f>
        <v>0</v>
      </c>
      <c r="OCB44" s="686">
        <f>SUMIF(OCE49:OCE61,"-",OCF49:OCF61)</f>
        <v>0</v>
      </c>
      <c r="OCC44" s="685">
        <f>COUNTIF(OCG49:OCG61,"-")</f>
        <v>0</v>
      </c>
      <c r="OCD44" s="686">
        <f>SUMIF(OCG49:OCG61,"-",OCH49:OCH61)</f>
        <v>0</v>
      </c>
      <c r="OCE44" s="685">
        <f>COUNTIF(OCI49:OCI61,"-")</f>
        <v>0</v>
      </c>
      <c r="OCF44" s="686">
        <f>SUMIF(OCI49:OCI61,"-",OCJ49:OCJ61)</f>
        <v>0</v>
      </c>
      <c r="OCG44" s="685">
        <f>COUNTIF(OCK49:OCK61,"-")</f>
        <v>0</v>
      </c>
      <c r="OCH44" s="686">
        <f>SUMIF(OCK49:OCK61,"-",OCL49:OCL61)</f>
        <v>0</v>
      </c>
      <c r="OCI44" s="685">
        <f>COUNTIF(OCM49:OCM61,"-")</f>
        <v>0</v>
      </c>
      <c r="OCJ44" s="686">
        <f>SUMIF(OCM49:OCM61,"-",OCN49:OCN61)</f>
        <v>0</v>
      </c>
      <c r="OCK44" s="685">
        <f>COUNTIF(OCO49:OCO61,"-")</f>
        <v>0</v>
      </c>
      <c r="OCL44" s="686">
        <f>SUMIF(OCO49:OCO61,"-",OCP49:OCP61)</f>
        <v>0</v>
      </c>
      <c r="OCM44" s="685">
        <f>COUNTIF(OCQ49:OCQ61,"-")</f>
        <v>0</v>
      </c>
      <c r="OCN44" s="686">
        <f>SUMIF(OCQ49:OCQ61,"-",OCR49:OCR61)</f>
        <v>0</v>
      </c>
      <c r="OCO44" s="685">
        <f>COUNTIF(OCS49:OCS61,"-")</f>
        <v>0</v>
      </c>
      <c r="OCP44" s="686">
        <f>SUMIF(OCS49:OCS61,"-",OCT49:OCT61)</f>
        <v>0</v>
      </c>
      <c r="OCQ44" s="685">
        <f>COUNTIF(OCU49:OCU61,"-")</f>
        <v>0</v>
      </c>
      <c r="OCR44" s="686">
        <f>SUMIF(OCU49:OCU61,"-",OCV49:OCV61)</f>
        <v>0</v>
      </c>
      <c r="OCS44" s="685">
        <f>COUNTIF(OCW49:OCW61,"-")</f>
        <v>0</v>
      </c>
      <c r="OCT44" s="686">
        <f>SUMIF(OCW49:OCW61,"-",OCX49:OCX61)</f>
        <v>0</v>
      </c>
      <c r="OCU44" s="685">
        <f>COUNTIF(OCY49:OCY61,"-")</f>
        <v>0</v>
      </c>
      <c r="OCV44" s="686">
        <f>SUMIF(OCY49:OCY61,"-",OCZ49:OCZ61)</f>
        <v>0</v>
      </c>
      <c r="OCW44" s="685">
        <f>COUNTIF(ODA49:ODA61,"-")</f>
        <v>0</v>
      </c>
      <c r="OCX44" s="686">
        <f>SUMIF(ODA49:ODA61,"-",ODB49:ODB61)</f>
        <v>0</v>
      </c>
      <c r="OCY44" s="685">
        <f>COUNTIF(ODC49:ODC61,"-")</f>
        <v>0</v>
      </c>
      <c r="OCZ44" s="686">
        <f>SUMIF(ODC49:ODC61,"-",ODD49:ODD61)</f>
        <v>0</v>
      </c>
      <c r="ODA44" s="685">
        <f>COUNTIF(ODE49:ODE61,"-")</f>
        <v>0</v>
      </c>
      <c r="ODB44" s="686">
        <f>SUMIF(ODE49:ODE61,"-",ODF49:ODF61)</f>
        <v>0</v>
      </c>
      <c r="ODC44" s="685">
        <f>COUNTIF(ODG49:ODG61,"-")</f>
        <v>0</v>
      </c>
      <c r="ODD44" s="686">
        <f>SUMIF(ODG49:ODG61,"-",ODH49:ODH61)</f>
        <v>0</v>
      </c>
      <c r="ODE44" s="685">
        <f>COUNTIF(ODI49:ODI61,"-")</f>
        <v>0</v>
      </c>
      <c r="ODF44" s="686">
        <f>SUMIF(ODI49:ODI61,"-",ODJ49:ODJ61)</f>
        <v>0</v>
      </c>
      <c r="ODG44" s="685">
        <f>COUNTIF(ODK49:ODK61,"-")</f>
        <v>0</v>
      </c>
      <c r="ODH44" s="686">
        <f>SUMIF(ODK49:ODK61,"-",ODL49:ODL61)</f>
        <v>0</v>
      </c>
      <c r="ODI44" s="685">
        <f>COUNTIF(ODM49:ODM61,"-")</f>
        <v>0</v>
      </c>
      <c r="ODJ44" s="686">
        <f>SUMIF(ODM49:ODM61,"-",ODN49:ODN61)</f>
        <v>0</v>
      </c>
      <c r="ODK44" s="685">
        <f>COUNTIF(ODO49:ODO61,"-")</f>
        <v>0</v>
      </c>
      <c r="ODL44" s="686">
        <f>SUMIF(ODO49:ODO61,"-",ODP49:ODP61)</f>
        <v>0</v>
      </c>
      <c r="ODM44" s="685">
        <f>COUNTIF(ODQ49:ODQ61,"-")</f>
        <v>0</v>
      </c>
      <c r="ODN44" s="686">
        <f>SUMIF(ODQ49:ODQ61,"-",ODR49:ODR61)</f>
        <v>0</v>
      </c>
      <c r="ODO44" s="685">
        <f>COUNTIF(ODS49:ODS61,"-")</f>
        <v>0</v>
      </c>
      <c r="ODP44" s="686">
        <f>SUMIF(ODS49:ODS61,"-",ODT49:ODT61)</f>
        <v>0</v>
      </c>
      <c r="ODQ44" s="685">
        <f>COUNTIF(ODU49:ODU61,"-")</f>
        <v>0</v>
      </c>
      <c r="ODR44" s="686">
        <f>SUMIF(ODU49:ODU61,"-",ODV49:ODV61)</f>
        <v>0</v>
      </c>
      <c r="ODS44" s="685">
        <f>COUNTIF(ODW49:ODW61,"-")</f>
        <v>0</v>
      </c>
      <c r="ODT44" s="686">
        <f>SUMIF(ODW49:ODW61,"-",ODX49:ODX61)</f>
        <v>0</v>
      </c>
      <c r="ODU44" s="685">
        <f>COUNTIF(ODY49:ODY61,"-")</f>
        <v>0</v>
      </c>
      <c r="ODV44" s="686">
        <f>SUMIF(ODY49:ODY61,"-",ODZ49:ODZ61)</f>
        <v>0</v>
      </c>
      <c r="ODW44" s="685">
        <f>COUNTIF(OEA49:OEA61,"-")</f>
        <v>0</v>
      </c>
      <c r="ODX44" s="686">
        <f>SUMIF(OEA49:OEA61,"-",OEB49:OEB61)</f>
        <v>0</v>
      </c>
      <c r="ODY44" s="685">
        <f>COUNTIF(OEC49:OEC61,"-")</f>
        <v>0</v>
      </c>
      <c r="ODZ44" s="686">
        <f>SUMIF(OEC49:OEC61,"-",OED49:OED61)</f>
        <v>0</v>
      </c>
      <c r="OEA44" s="685">
        <f>COUNTIF(OEE49:OEE61,"-")</f>
        <v>0</v>
      </c>
      <c r="OEB44" s="686">
        <f>SUMIF(OEE49:OEE61,"-",OEF49:OEF61)</f>
        <v>0</v>
      </c>
      <c r="OEC44" s="685">
        <f>COUNTIF(OEG49:OEG61,"-")</f>
        <v>0</v>
      </c>
      <c r="OED44" s="686">
        <f>SUMIF(OEG49:OEG61,"-",OEH49:OEH61)</f>
        <v>0</v>
      </c>
      <c r="OEE44" s="685">
        <f>COUNTIF(OEI49:OEI61,"-")</f>
        <v>0</v>
      </c>
      <c r="OEF44" s="686">
        <f>SUMIF(OEI49:OEI61,"-",OEJ49:OEJ61)</f>
        <v>0</v>
      </c>
      <c r="OEG44" s="685">
        <f>COUNTIF(OEK49:OEK61,"-")</f>
        <v>0</v>
      </c>
      <c r="OEH44" s="686">
        <f>SUMIF(OEK49:OEK61,"-",OEL49:OEL61)</f>
        <v>0</v>
      </c>
      <c r="OEI44" s="685">
        <f>COUNTIF(OEM49:OEM61,"-")</f>
        <v>0</v>
      </c>
      <c r="OEJ44" s="686">
        <f>SUMIF(OEM49:OEM61,"-",OEN49:OEN61)</f>
        <v>0</v>
      </c>
      <c r="OEK44" s="685">
        <f>COUNTIF(OEO49:OEO61,"-")</f>
        <v>0</v>
      </c>
      <c r="OEL44" s="686">
        <f>SUMIF(OEO49:OEO61,"-",OEP49:OEP61)</f>
        <v>0</v>
      </c>
      <c r="OEM44" s="685">
        <f>COUNTIF(OEQ49:OEQ61,"-")</f>
        <v>0</v>
      </c>
      <c r="OEN44" s="686">
        <f>SUMIF(OEQ49:OEQ61,"-",OER49:OER61)</f>
        <v>0</v>
      </c>
      <c r="OEO44" s="685">
        <f>COUNTIF(OES49:OES61,"-")</f>
        <v>0</v>
      </c>
      <c r="OEP44" s="686">
        <f>SUMIF(OES49:OES61,"-",OET49:OET61)</f>
        <v>0</v>
      </c>
      <c r="OEQ44" s="685">
        <f>COUNTIF(OEU49:OEU61,"-")</f>
        <v>0</v>
      </c>
      <c r="OER44" s="686">
        <f>SUMIF(OEU49:OEU61,"-",OEV49:OEV61)</f>
        <v>0</v>
      </c>
      <c r="OES44" s="685">
        <f>COUNTIF(OEW49:OEW61,"-")</f>
        <v>0</v>
      </c>
      <c r="OET44" s="686">
        <f>SUMIF(OEW49:OEW61,"-",OEX49:OEX61)</f>
        <v>0</v>
      </c>
      <c r="OEU44" s="685">
        <f>COUNTIF(OEY49:OEY61,"-")</f>
        <v>0</v>
      </c>
      <c r="OEV44" s="686">
        <f>SUMIF(OEY49:OEY61,"-",OEZ49:OEZ61)</f>
        <v>0</v>
      </c>
      <c r="OEW44" s="685">
        <f>COUNTIF(OFA49:OFA61,"-")</f>
        <v>0</v>
      </c>
      <c r="OEX44" s="686">
        <f>SUMIF(OFA49:OFA61,"-",OFB49:OFB61)</f>
        <v>0</v>
      </c>
      <c r="OEY44" s="685">
        <f>COUNTIF(OFC49:OFC61,"-")</f>
        <v>0</v>
      </c>
      <c r="OEZ44" s="686">
        <f>SUMIF(OFC49:OFC61,"-",OFD49:OFD61)</f>
        <v>0</v>
      </c>
      <c r="OFA44" s="685">
        <f>COUNTIF(OFE49:OFE61,"-")</f>
        <v>0</v>
      </c>
      <c r="OFB44" s="686">
        <f>SUMIF(OFE49:OFE61,"-",OFF49:OFF61)</f>
        <v>0</v>
      </c>
      <c r="OFC44" s="685">
        <f>COUNTIF(OFG49:OFG61,"-")</f>
        <v>0</v>
      </c>
      <c r="OFD44" s="686">
        <f>SUMIF(OFG49:OFG61,"-",OFH49:OFH61)</f>
        <v>0</v>
      </c>
      <c r="OFE44" s="685">
        <f>COUNTIF(OFI49:OFI61,"-")</f>
        <v>0</v>
      </c>
      <c r="OFF44" s="686">
        <f>SUMIF(OFI49:OFI61,"-",OFJ49:OFJ61)</f>
        <v>0</v>
      </c>
      <c r="OFG44" s="685">
        <f>COUNTIF(OFK49:OFK61,"-")</f>
        <v>0</v>
      </c>
      <c r="OFH44" s="686">
        <f>SUMIF(OFK49:OFK61,"-",OFL49:OFL61)</f>
        <v>0</v>
      </c>
      <c r="OFI44" s="685">
        <f>COUNTIF(OFM49:OFM61,"-")</f>
        <v>0</v>
      </c>
      <c r="OFJ44" s="686">
        <f>SUMIF(OFM49:OFM61,"-",OFN49:OFN61)</f>
        <v>0</v>
      </c>
      <c r="OFK44" s="685">
        <f>COUNTIF(OFO49:OFO61,"-")</f>
        <v>0</v>
      </c>
      <c r="OFL44" s="686">
        <f>SUMIF(OFO49:OFO61,"-",OFP49:OFP61)</f>
        <v>0</v>
      </c>
      <c r="OFM44" s="685">
        <f>COUNTIF(OFQ49:OFQ61,"-")</f>
        <v>0</v>
      </c>
      <c r="OFN44" s="686">
        <f>SUMIF(OFQ49:OFQ61,"-",OFR49:OFR61)</f>
        <v>0</v>
      </c>
      <c r="OFO44" s="685">
        <f>COUNTIF(OFS49:OFS61,"-")</f>
        <v>0</v>
      </c>
      <c r="OFP44" s="686">
        <f>SUMIF(OFS49:OFS61,"-",OFT49:OFT61)</f>
        <v>0</v>
      </c>
      <c r="OFQ44" s="685">
        <f>COUNTIF(OFU49:OFU61,"-")</f>
        <v>0</v>
      </c>
      <c r="OFR44" s="686">
        <f>SUMIF(OFU49:OFU61,"-",OFV49:OFV61)</f>
        <v>0</v>
      </c>
      <c r="OFS44" s="685">
        <f>COUNTIF(OFW49:OFW61,"-")</f>
        <v>0</v>
      </c>
      <c r="OFT44" s="686">
        <f>SUMIF(OFW49:OFW61,"-",OFX49:OFX61)</f>
        <v>0</v>
      </c>
      <c r="OFU44" s="685">
        <f>COUNTIF(OFY49:OFY61,"-")</f>
        <v>0</v>
      </c>
      <c r="OFV44" s="686">
        <f>SUMIF(OFY49:OFY61,"-",OFZ49:OFZ61)</f>
        <v>0</v>
      </c>
      <c r="OFW44" s="685">
        <f>COUNTIF(OGA49:OGA61,"-")</f>
        <v>0</v>
      </c>
      <c r="OFX44" s="686">
        <f>SUMIF(OGA49:OGA61,"-",OGB49:OGB61)</f>
        <v>0</v>
      </c>
      <c r="OFY44" s="685">
        <f>COUNTIF(OGC49:OGC61,"-")</f>
        <v>0</v>
      </c>
      <c r="OFZ44" s="686">
        <f>SUMIF(OGC49:OGC61,"-",OGD49:OGD61)</f>
        <v>0</v>
      </c>
      <c r="OGA44" s="685">
        <f>COUNTIF(OGE49:OGE61,"-")</f>
        <v>0</v>
      </c>
      <c r="OGB44" s="686">
        <f>SUMIF(OGE49:OGE61,"-",OGF49:OGF61)</f>
        <v>0</v>
      </c>
      <c r="OGC44" s="685">
        <f>COUNTIF(OGG49:OGG61,"-")</f>
        <v>0</v>
      </c>
      <c r="OGD44" s="686">
        <f>SUMIF(OGG49:OGG61,"-",OGH49:OGH61)</f>
        <v>0</v>
      </c>
      <c r="OGE44" s="685">
        <f>COUNTIF(OGI49:OGI61,"-")</f>
        <v>0</v>
      </c>
      <c r="OGF44" s="686">
        <f>SUMIF(OGI49:OGI61,"-",OGJ49:OGJ61)</f>
        <v>0</v>
      </c>
      <c r="OGG44" s="685">
        <f>COUNTIF(OGK49:OGK61,"-")</f>
        <v>0</v>
      </c>
      <c r="OGH44" s="686">
        <f>SUMIF(OGK49:OGK61,"-",OGL49:OGL61)</f>
        <v>0</v>
      </c>
      <c r="OGI44" s="685">
        <f>COUNTIF(OGM49:OGM61,"-")</f>
        <v>0</v>
      </c>
      <c r="OGJ44" s="686">
        <f>SUMIF(OGM49:OGM61,"-",OGN49:OGN61)</f>
        <v>0</v>
      </c>
      <c r="OGK44" s="685">
        <f>COUNTIF(OGO49:OGO61,"-")</f>
        <v>0</v>
      </c>
      <c r="OGL44" s="686">
        <f>SUMIF(OGO49:OGO61,"-",OGP49:OGP61)</f>
        <v>0</v>
      </c>
      <c r="OGM44" s="685">
        <f>COUNTIF(OGQ49:OGQ61,"-")</f>
        <v>0</v>
      </c>
      <c r="OGN44" s="686">
        <f>SUMIF(OGQ49:OGQ61,"-",OGR49:OGR61)</f>
        <v>0</v>
      </c>
      <c r="OGO44" s="685">
        <f>COUNTIF(OGS49:OGS61,"-")</f>
        <v>0</v>
      </c>
      <c r="OGP44" s="686">
        <f>SUMIF(OGS49:OGS61,"-",OGT49:OGT61)</f>
        <v>0</v>
      </c>
      <c r="OGQ44" s="685">
        <f>COUNTIF(OGU49:OGU61,"-")</f>
        <v>0</v>
      </c>
      <c r="OGR44" s="686">
        <f>SUMIF(OGU49:OGU61,"-",OGV49:OGV61)</f>
        <v>0</v>
      </c>
      <c r="OGS44" s="685">
        <f>COUNTIF(OGW49:OGW61,"-")</f>
        <v>0</v>
      </c>
      <c r="OGT44" s="686">
        <f>SUMIF(OGW49:OGW61,"-",OGX49:OGX61)</f>
        <v>0</v>
      </c>
      <c r="OGU44" s="685">
        <f>COUNTIF(OGY49:OGY61,"-")</f>
        <v>0</v>
      </c>
      <c r="OGV44" s="686">
        <f>SUMIF(OGY49:OGY61,"-",OGZ49:OGZ61)</f>
        <v>0</v>
      </c>
      <c r="OGW44" s="685">
        <f>COUNTIF(OHA49:OHA61,"-")</f>
        <v>0</v>
      </c>
      <c r="OGX44" s="686">
        <f>SUMIF(OHA49:OHA61,"-",OHB49:OHB61)</f>
        <v>0</v>
      </c>
      <c r="OGY44" s="685">
        <f>COUNTIF(OHC49:OHC61,"-")</f>
        <v>0</v>
      </c>
      <c r="OGZ44" s="686">
        <f>SUMIF(OHC49:OHC61,"-",OHD49:OHD61)</f>
        <v>0</v>
      </c>
      <c r="OHA44" s="685">
        <f>COUNTIF(OHE49:OHE61,"-")</f>
        <v>0</v>
      </c>
      <c r="OHB44" s="686">
        <f>SUMIF(OHE49:OHE61,"-",OHF49:OHF61)</f>
        <v>0</v>
      </c>
      <c r="OHC44" s="685">
        <f>COUNTIF(OHG49:OHG61,"-")</f>
        <v>0</v>
      </c>
      <c r="OHD44" s="686">
        <f>SUMIF(OHG49:OHG61,"-",OHH49:OHH61)</f>
        <v>0</v>
      </c>
      <c r="OHE44" s="685">
        <f>COUNTIF(OHI49:OHI61,"-")</f>
        <v>0</v>
      </c>
      <c r="OHF44" s="686">
        <f>SUMIF(OHI49:OHI61,"-",OHJ49:OHJ61)</f>
        <v>0</v>
      </c>
      <c r="OHG44" s="685">
        <f>COUNTIF(OHK49:OHK61,"-")</f>
        <v>0</v>
      </c>
      <c r="OHH44" s="686">
        <f>SUMIF(OHK49:OHK61,"-",OHL49:OHL61)</f>
        <v>0</v>
      </c>
      <c r="OHI44" s="685">
        <f>COUNTIF(OHM49:OHM61,"-")</f>
        <v>0</v>
      </c>
      <c r="OHJ44" s="686">
        <f>SUMIF(OHM49:OHM61,"-",OHN49:OHN61)</f>
        <v>0</v>
      </c>
      <c r="OHK44" s="685">
        <f>COUNTIF(OHO49:OHO61,"-")</f>
        <v>0</v>
      </c>
      <c r="OHL44" s="686">
        <f>SUMIF(OHO49:OHO61,"-",OHP49:OHP61)</f>
        <v>0</v>
      </c>
      <c r="OHM44" s="685">
        <f>COUNTIF(OHQ49:OHQ61,"-")</f>
        <v>0</v>
      </c>
      <c r="OHN44" s="686">
        <f>SUMIF(OHQ49:OHQ61,"-",OHR49:OHR61)</f>
        <v>0</v>
      </c>
      <c r="OHO44" s="685">
        <f>COUNTIF(OHS49:OHS61,"-")</f>
        <v>0</v>
      </c>
      <c r="OHP44" s="686">
        <f>SUMIF(OHS49:OHS61,"-",OHT49:OHT61)</f>
        <v>0</v>
      </c>
      <c r="OHQ44" s="685">
        <f>COUNTIF(OHU49:OHU61,"-")</f>
        <v>0</v>
      </c>
      <c r="OHR44" s="686">
        <f>SUMIF(OHU49:OHU61,"-",OHV49:OHV61)</f>
        <v>0</v>
      </c>
      <c r="OHS44" s="685">
        <f>COUNTIF(OHW49:OHW61,"-")</f>
        <v>0</v>
      </c>
      <c r="OHT44" s="686">
        <f>SUMIF(OHW49:OHW61,"-",OHX49:OHX61)</f>
        <v>0</v>
      </c>
      <c r="OHU44" s="685">
        <f>COUNTIF(OHY49:OHY61,"-")</f>
        <v>0</v>
      </c>
      <c r="OHV44" s="686">
        <f>SUMIF(OHY49:OHY61,"-",OHZ49:OHZ61)</f>
        <v>0</v>
      </c>
      <c r="OHW44" s="685">
        <f>COUNTIF(OIA49:OIA61,"-")</f>
        <v>0</v>
      </c>
      <c r="OHX44" s="686">
        <f>SUMIF(OIA49:OIA61,"-",OIB49:OIB61)</f>
        <v>0</v>
      </c>
      <c r="OHY44" s="685">
        <f>COUNTIF(OIC49:OIC61,"-")</f>
        <v>0</v>
      </c>
      <c r="OHZ44" s="686">
        <f>SUMIF(OIC49:OIC61,"-",OID49:OID61)</f>
        <v>0</v>
      </c>
      <c r="OIA44" s="685">
        <f>COUNTIF(OIE49:OIE61,"-")</f>
        <v>0</v>
      </c>
      <c r="OIB44" s="686">
        <f>SUMIF(OIE49:OIE61,"-",OIF49:OIF61)</f>
        <v>0</v>
      </c>
      <c r="OIC44" s="685">
        <f>COUNTIF(OIG49:OIG61,"-")</f>
        <v>0</v>
      </c>
      <c r="OID44" s="686">
        <f>SUMIF(OIG49:OIG61,"-",OIH49:OIH61)</f>
        <v>0</v>
      </c>
      <c r="OIE44" s="685">
        <f>COUNTIF(OII49:OII61,"-")</f>
        <v>0</v>
      </c>
      <c r="OIF44" s="686">
        <f>SUMIF(OII49:OII61,"-",OIJ49:OIJ61)</f>
        <v>0</v>
      </c>
      <c r="OIG44" s="685">
        <f>COUNTIF(OIK49:OIK61,"-")</f>
        <v>0</v>
      </c>
      <c r="OIH44" s="686">
        <f>SUMIF(OIK49:OIK61,"-",OIL49:OIL61)</f>
        <v>0</v>
      </c>
      <c r="OII44" s="685">
        <f>COUNTIF(OIM49:OIM61,"-")</f>
        <v>0</v>
      </c>
      <c r="OIJ44" s="686">
        <f>SUMIF(OIM49:OIM61,"-",OIN49:OIN61)</f>
        <v>0</v>
      </c>
      <c r="OIK44" s="685">
        <f>COUNTIF(OIO49:OIO61,"-")</f>
        <v>0</v>
      </c>
      <c r="OIL44" s="686">
        <f>SUMIF(OIO49:OIO61,"-",OIP49:OIP61)</f>
        <v>0</v>
      </c>
      <c r="OIM44" s="685">
        <f>COUNTIF(OIQ49:OIQ61,"-")</f>
        <v>0</v>
      </c>
      <c r="OIN44" s="686">
        <f>SUMIF(OIQ49:OIQ61,"-",OIR49:OIR61)</f>
        <v>0</v>
      </c>
      <c r="OIO44" s="685">
        <f>COUNTIF(OIS49:OIS61,"-")</f>
        <v>0</v>
      </c>
      <c r="OIP44" s="686">
        <f>SUMIF(OIS49:OIS61,"-",OIT49:OIT61)</f>
        <v>0</v>
      </c>
      <c r="OIQ44" s="685">
        <f>COUNTIF(OIU49:OIU61,"-")</f>
        <v>0</v>
      </c>
      <c r="OIR44" s="686">
        <f>SUMIF(OIU49:OIU61,"-",OIV49:OIV61)</f>
        <v>0</v>
      </c>
      <c r="OIS44" s="685">
        <f>COUNTIF(OIW49:OIW61,"-")</f>
        <v>0</v>
      </c>
      <c r="OIT44" s="686">
        <f>SUMIF(OIW49:OIW61,"-",OIX49:OIX61)</f>
        <v>0</v>
      </c>
      <c r="OIU44" s="685">
        <f>COUNTIF(OIY49:OIY61,"-")</f>
        <v>0</v>
      </c>
      <c r="OIV44" s="686">
        <f>SUMIF(OIY49:OIY61,"-",OIZ49:OIZ61)</f>
        <v>0</v>
      </c>
      <c r="OIW44" s="685">
        <f>COUNTIF(OJA49:OJA61,"-")</f>
        <v>0</v>
      </c>
      <c r="OIX44" s="686">
        <f>SUMIF(OJA49:OJA61,"-",OJB49:OJB61)</f>
        <v>0</v>
      </c>
      <c r="OIY44" s="685">
        <f>COUNTIF(OJC49:OJC61,"-")</f>
        <v>0</v>
      </c>
      <c r="OIZ44" s="686">
        <f>SUMIF(OJC49:OJC61,"-",OJD49:OJD61)</f>
        <v>0</v>
      </c>
      <c r="OJA44" s="685">
        <f>COUNTIF(OJE49:OJE61,"-")</f>
        <v>0</v>
      </c>
      <c r="OJB44" s="686">
        <f>SUMIF(OJE49:OJE61,"-",OJF49:OJF61)</f>
        <v>0</v>
      </c>
      <c r="OJC44" s="685">
        <f>COUNTIF(OJG49:OJG61,"-")</f>
        <v>0</v>
      </c>
      <c r="OJD44" s="686">
        <f>SUMIF(OJG49:OJG61,"-",OJH49:OJH61)</f>
        <v>0</v>
      </c>
      <c r="OJE44" s="685">
        <f>COUNTIF(OJI49:OJI61,"-")</f>
        <v>0</v>
      </c>
      <c r="OJF44" s="686">
        <f>SUMIF(OJI49:OJI61,"-",OJJ49:OJJ61)</f>
        <v>0</v>
      </c>
      <c r="OJG44" s="685">
        <f>COUNTIF(OJK49:OJK61,"-")</f>
        <v>0</v>
      </c>
      <c r="OJH44" s="686">
        <f>SUMIF(OJK49:OJK61,"-",OJL49:OJL61)</f>
        <v>0</v>
      </c>
      <c r="OJI44" s="685">
        <f>COUNTIF(OJM49:OJM61,"-")</f>
        <v>0</v>
      </c>
      <c r="OJJ44" s="686">
        <f>SUMIF(OJM49:OJM61,"-",OJN49:OJN61)</f>
        <v>0</v>
      </c>
      <c r="OJK44" s="685">
        <f>COUNTIF(OJO49:OJO61,"-")</f>
        <v>0</v>
      </c>
      <c r="OJL44" s="686">
        <f>SUMIF(OJO49:OJO61,"-",OJP49:OJP61)</f>
        <v>0</v>
      </c>
      <c r="OJM44" s="685">
        <f>COUNTIF(OJQ49:OJQ61,"-")</f>
        <v>0</v>
      </c>
      <c r="OJN44" s="686">
        <f>SUMIF(OJQ49:OJQ61,"-",OJR49:OJR61)</f>
        <v>0</v>
      </c>
      <c r="OJO44" s="685">
        <f>COUNTIF(OJS49:OJS61,"-")</f>
        <v>0</v>
      </c>
      <c r="OJP44" s="686">
        <f>SUMIF(OJS49:OJS61,"-",OJT49:OJT61)</f>
        <v>0</v>
      </c>
      <c r="OJQ44" s="685">
        <f>COUNTIF(OJU49:OJU61,"-")</f>
        <v>0</v>
      </c>
      <c r="OJR44" s="686">
        <f>SUMIF(OJU49:OJU61,"-",OJV49:OJV61)</f>
        <v>0</v>
      </c>
      <c r="OJS44" s="685">
        <f>COUNTIF(OJW49:OJW61,"-")</f>
        <v>0</v>
      </c>
      <c r="OJT44" s="686">
        <f>SUMIF(OJW49:OJW61,"-",OJX49:OJX61)</f>
        <v>0</v>
      </c>
      <c r="OJU44" s="685">
        <f>COUNTIF(OJY49:OJY61,"-")</f>
        <v>0</v>
      </c>
      <c r="OJV44" s="686">
        <f>SUMIF(OJY49:OJY61,"-",OJZ49:OJZ61)</f>
        <v>0</v>
      </c>
      <c r="OJW44" s="685">
        <f>COUNTIF(OKA49:OKA61,"-")</f>
        <v>0</v>
      </c>
      <c r="OJX44" s="686">
        <f>SUMIF(OKA49:OKA61,"-",OKB49:OKB61)</f>
        <v>0</v>
      </c>
      <c r="OJY44" s="685">
        <f>COUNTIF(OKC49:OKC61,"-")</f>
        <v>0</v>
      </c>
      <c r="OJZ44" s="686">
        <f>SUMIF(OKC49:OKC61,"-",OKD49:OKD61)</f>
        <v>0</v>
      </c>
      <c r="OKA44" s="685">
        <f>COUNTIF(OKE49:OKE61,"-")</f>
        <v>0</v>
      </c>
      <c r="OKB44" s="686">
        <f>SUMIF(OKE49:OKE61,"-",OKF49:OKF61)</f>
        <v>0</v>
      </c>
      <c r="OKC44" s="685">
        <f>COUNTIF(OKG49:OKG61,"-")</f>
        <v>0</v>
      </c>
      <c r="OKD44" s="686">
        <f>SUMIF(OKG49:OKG61,"-",OKH49:OKH61)</f>
        <v>0</v>
      </c>
      <c r="OKE44" s="685">
        <f>COUNTIF(OKI49:OKI61,"-")</f>
        <v>0</v>
      </c>
      <c r="OKF44" s="686">
        <f>SUMIF(OKI49:OKI61,"-",OKJ49:OKJ61)</f>
        <v>0</v>
      </c>
      <c r="OKG44" s="685">
        <f>COUNTIF(OKK49:OKK61,"-")</f>
        <v>0</v>
      </c>
      <c r="OKH44" s="686">
        <f>SUMIF(OKK49:OKK61,"-",OKL49:OKL61)</f>
        <v>0</v>
      </c>
      <c r="OKI44" s="685">
        <f>COUNTIF(OKM49:OKM61,"-")</f>
        <v>0</v>
      </c>
      <c r="OKJ44" s="686">
        <f>SUMIF(OKM49:OKM61,"-",OKN49:OKN61)</f>
        <v>0</v>
      </c>
      <c r="OKK44" s="685">
        <f>COUNTIF(OKO49:OKO61,"-")</f>
        <v>0</v>
      </c>
      <c r="OKL44" s="686">
        <f>SUMIF(OKO49:OKO61,"-",OKP49:OKP61)</f>
        <v>0</v>
      </c>
      <c r="OKM44" s="685">
        <f>COUNTIF(OKQ49:OKQ61,"-")</f>
        <v>0</v>
      </c>
      <c r="OKN44" s="686">
        <f>SUMIF(OKQ49:OKQ61,"-",OKR49:OKR61)</f>
        <v>0</v>
      </c>
      <c r="OKO44" s="685">
        <f>COUNTIF(OKS49:OKS61,"-")</f>
        <v>0</v>
      </c>
      <c r="OKP44" s="686">
        <f>SUMIF(OKS49:OKS61,"-",OKT49:OKT61)</f>
        <v>0</v>
      </c>
      <c r="OKQ44" s="685">
        <f>COUNTIF(OKU49:OKU61,"-")</f>
        <v>0</v>
      </c>
      <c r="OKR44" s="686">
        <f>SUMIF(OKU49:OKU61,"-",OKV49:OKV61)</f>
        <v>0</v>
      </c>
      <c r="OKS44" s="685">
        <f>COUNTIF(OKW49:OKW61,"-")</f>
        <v>0</v>
      </c>
      <c r="OKT44" s="686">
        <f>SUMIF(OKW49:OKW61,"-",OKX49:OKX61)</f>
        <v>0</v>
      </c>
      <c r="OKU44" s="685">
        <f>COUNTIF(OKY49:OKY61,"-")</f>
        <v>0</v>
      </c>
      <c r="OKV44" s="686">
        <f>SUMIF(OKY49:OKY61,"-",OKZ49:OKZ61)</f>
        <v>0</v>
      </c>
      <c r="OKW44" s="685">
        <f>COUNTIF(OLA49:OLA61,"-")</f>
        <v>0</v>
      </c>
      <c r="OKX44" s="686">
        <f>SUMIF(OLA49:OLA61,"-",OLB49:OLB61)</f>
        <v>0</v>
      </c>
      <c r="OKY44" s="685">
        <f>COUNTIF(OLC49:OLC61,"-")</f>
        <v>0</v>
      </c>
      <c r="OKZ44" s="686">
        <f>SUMIF(OLC49:OLC61,"-",OLD49:OLD61)</f>
        <v>0</v>
      </c>
      <c r="OLA44" s="685">
        <f>COUNTIF(OLE49:OLE61,"-")</f>
        <v>0</v>
      </c>
      <c r="OLB44" s="686">
        <f>SUMIF(OLE49:OLE61,"-",OLF49:OLF61)</f>
        <v>0</v>
      </c>
      <c r="OLC44" s="685">
        <f>COUNTIF(OLG49:OLG61,"-")</f>
        <v>0</v>
      </c>
      <c r="OLD44" s="686">
        <f>SUMIF(OLG49:OLG61,"-",OLH49:OLH61)</f>
        <v>0</v>
      </c>
      <c r="OLE44" s="685">
        <f>COUNTIF(OLI49:OLI61,"-")</f>
        <v>0</v>
      </c>
      <c r="OLF44" s="686">
        <f>SUMIF(OLI49:OLI61,"-",OLJ49:OLJ61)</f>
        <v>0</v>
      </c>
      <c r="OLG44" s="685">
        <f>COUNTIF(OLK49:OLK61,"-")</f>
        <v>0</v>
      </c>
      <c r="OLH44" s="686">
        <f>SUMIF(OLK49:OLK61,"-",OLL49:OLL61)</f>
        <v>0</v>
      </c>
      <c r="OLI44" s="685">
        <f>COUNTIF(OLM49:OLM61,"-")</f>
        <v>0</v>
      </c>
      <c r="OLJ44" s="686">
        <f>SUMIF(OLM49:OLM61,"-",OLN49:OLN61)</f>
        <v>0</v>
      </c>
      <c r="OLK44" s="685">
        <f>COUNTIF(OLO49:OLO61,"-")</f>
        <v>0</v>
      </c>
      <c r="OLL44" s="686">
        <f>SUMIF(OLO49:OLO61,"-",OLP49:OLP61)</f>
        <v>0</v>
      </c>
      <c r="OLM44" s="685">
        <f>COUNTIF(OLQ49:OLQ61,"-")</f>
        <v>0</v>
      </c>
      <c r="OLN44" s="686">
        <f>SUMIF(OLQ49:OLQ61,"-",OLR49:OLR61)</f>
        <v>0</v>
      </c>
      <c r="OLO44" s="685">
        <f>COUNTIF(OLS49:OLS61,"-")</f>
        <v>0</v>
      </c>
      <c r="OLP44" s="686">
        <f>SUMIF(OLS49:OLS61,"-",OLT49:OLT61)</f>
        <v>0</v>
      </c>
      <c r="OLQ44" s="685">
        <f>COUNTIF(OLU49:OLU61,"-")</f>
        <v>0</v>
      </c>
      <c r="OLR44" s="686">
        <f>SUMIF(OLU49:OLU61,"-",OLV49:OLV61)</f>
        <v>0</v>
      </c>
      <c r="OLS44" s="685">
        <f>COUNTIF(OLW49:OLW61,"-")</f>
        <v>0</v>
      </c>
      <c r="OLT44" s="686">
        <f>SUMIF(OLW49:OLW61,"-",OLX49:OLX61)</f>
        <v>0</v>
      </c>
      <c r="OLU44" s="685">
        <f>COUNTIF(OLY49:OLY61,"-")</f>
        <v>0</v>
      </c>
      <c r="OLV44" s="686">
        <f>SUMIF(OLY49:OLY61,"-",OLZ49:OLZ61)</f>
        <v>0</v>
      </c>
      <c r="OLW44" s="685">
        <f>COUNTIF(OMA49:OMA61,"-")</f>
        <v>0</v>
      </c>
      <c r="OLX44" s="686">
        <f>SUMIF(OMA49:OMA61,"-",OMB49:OMB61)</f>
        <v>0</v>
      </c>
      <c r="OLY44" s="685">
        <f>COUNTIF(OMC49:OMC61,"-")</f>
        <v>0</v>
      </c>
      <c r="OLZ44" s="686">
        <f>SUMIF(OMC49:OMC61,"-",OMD49:OMD61)</f>
        <v>0</v>
      </c>
      <c r="OMA44" s="685">
        <f>COUNTIF(OME49:OME61,"-")</f>
        <v>0</v>
      </c>
      <c r="OMB44" s="686">
        <f>SUMIF(OME49:OME61,"-",OMF49:OMF61)</f>
        <v>0</v>
      </c>
      <c r="OMC44" s="685">
        <f>COUNTIF(OMG49:OMG61,"-")</f>
        <v>0</v>
      </c>
      <c r="OMD44" s="686">
        <f>SUMIF(OMG49:OMG61,"-",OMH49:OMH61)</f>
        <v>0</v>
      </c>
      <c r="OME44" s="685">
        <f>COUNTIF(OMI49:OMI61,"-")</f>
        <v>0</v>
      </c>
      <c r="OMF44" s="686">
        <f>SUMIF(OMI49:OMI61,"-",OMJ49:OMJ61)</f>
        <v>0</v>
      </c>
      <c r="OMG44" s="685">
        <f>COUNTIF(OMK49:OMK61,"-")</f>
        <v>0</v>
      </c>
      <c r="OMH44" s="686">
        <f>SUMIF(OMK49:OMK61,"-",OML49:OML61)</f>
        <v>0</v>
      </c>
      <c r="OMI44" s="685">
        <f>COUNTIF(OMM49:OMM61,"-")</f>
        <v>0</v>
      </c>
      <c r="OMJ44" s="686">
        <f>SUMIF(OMM49:OMM61,"-",OMN49:OMN61)</f>
        <v>0</v>
      </c>
      <c r="OMK44" s="685">
        <f>COUNTIF(OMO49:OMO61,"-")</f>
        <v>0</v>
      </c>
      <c r="OML44" s="686">
        <f>SUMIF(OMO49:OMO61,"-",OMP49:OMP61)</f>
        <v>0</v>
      </c>
      <c r="OMM44" s="685">
        <f>COUNTIF(OMQ49:OMQ61,"-")</f>
        <v>0</v>
      </c>
      <c r="OMN44" s="686">
        <f>SUMIF(OMQ49:OMQ61,"-",OMR49:OMR61)</f>
        <v>0</v>
      </c>
      <c r="OMO44" s="685">
        <f>COUNTIF(OMS49:OMS61,"-")</f>
        <v>0</v>
      </c>
      <c r="OMP44" s="686">
        <f>SUMIF(OMS49:OMS61,"-",OMT49:OMT61)</f>
        <v>0</v>
      </c>
      <c r="OMQ44" s="685">
        <f>COUNTIF(OMU49:OMU61,"-")</f>
        <v>0</v>
      </c>
      <c r="OMR44" s="686">
        <f>SUMIF(OMU49:OMU61,"-",OMV49:OMV61)</f>
        <v>0</v>
      </c>
      <c r="OMS44" s="685">
        <f>COUNTIF(OMW49:OMW61,"-")</f>
        <v>0</v>
      </c>
      <c r="OMT44" s="686">
        <f>SUMIF(OMW49:OMW61,"-",OMX49:OMX61)</f>
        <v>0</v>
      </c>
      <c r="OMU44" s="685">
        <f>COUNTIF(OMY49:OMY61,"-")</f>
        <v>0</v>
      </c>
      <c r="OMV44" s="686">
        <f>SUMIF(OMY49:OMY61,"-",OMZ49:OMZ61)</f>
        <v>0</v>
      </c>
      <c r="OMW44" s="685">
        <f>COUNTIF(ONA49:ONA61,"-")</f>
        <v>0</v>
      </c>
      <c r="OMX44" s="686">
        <f>SUMIF(ONA49:ONA61,"-",ONB49:ONB61)</f>
        <v>0</v>
      </c>
      <c r="OMY44" s="685">
        <f>COUNTIF(ONC49:ONC61,"-")</f>
        <v>0</v>
      </c>
      <c r="OMZ44" s="686">
        <f>SUMIF(ONC49:ONC61,"-",OND49:OND61)</f>
        <v>0</v>
      </c>
      <c r="ONA44" s="685">
        <f>COUNTIF(ONE49:ONE61,"-")</f>
        <v>0</v>
      </c>
      <c r="ONB44" s="686">
        <f>SUMIF(ONE49:ONE61,"-",ONF49:ONF61)</f>
        <v>0</v>
      </c>
      <c r="ONC44" s="685">
        <f>COUNTIF(ONG49:ONG61,"-")</f>
        <v>0</v>
      </c>
      <c r="OND44" s="686">
        <f>SUMIF(ONG49:ONG61,"-",ONH49:ONH61)</f>
        <v>0</v>
      </c>
      <c r="ONE44" s="685">
        <f>COUNTIF(ONI49:ONI61,"-")</f>
        <v>0</v>
      </c>
      <c r="ONF44" s="686">
        <f>SUMIF(ONI49:ONI61,"-",ONJ49:ONJ61)</f>
        <v>0</v>
      </c>
      <c r="ONG44" s="685">
        <f>COUNTIF(ONK49:ONK61,"-")</f>
        <v>0</v>
      </c>
      <c r="ONH44" s="686">
        <f>SUMIF(ONK49:ONK61,"-",ONL49:ONL61)</f>
        <v>0</v>
      </c>
      <c r="ONI44" s="685">
        <f>COUNTIF(ONM49:ONM61,"-")</f>
        <v>0</v>
      </c>
      <c r="ONJ44" s="686">
        <f>SUMIF(ONM49:ONM61,"-",ONN49:ONN61)</f>
        <v>0</v>
      </c>
      <c r="ONK44" s="685">
        <f>COUNTIF(ONO49:ONO61,"-")</f>
        <v>0</v>
      </c>
      <c r="ONL44" s="686">
        <f>SUMIF(ONO49:ONO61,"-",ONP49:ONP61)</f>
        <v>0</v>
      </c>
      <c r="ONM44" s="685">
        <f>COUNTIF(ONQ49:ONQ61,"-")</f>
        <v>0</v>
      </c>
      <c r="ONN44" s="686">
        <f>SUMIF(ONQ49:ONQ61,"-",ONR49:ONR61)</f>
        <v>0</v>
      </c>
      <c r="ONO44" s="685">
        <f>COUNTIF(ONS49:ONS61,"-")</f>
        <v>0</v>
      </c>
      <c r="ONP44" s="686">
        <f>SUMIF(ONS49:ONS61,"-",ONT49:ONT61)</f>
        <v>0</v>
      </c>
      <c r="ONQ44" s="685">
        <f>COUNTIF(ONU49:ONU61,"-")</f>
        <v>0</v>
      </c>
      <c r="ONR44" s="686">
        <f>SUMIF(ONU49:ONU61,"-",ONV49:ONV61)</f>
        <v>0</v>
      </c>
      <c r="ONS44" s="685">
        <f>COUNTIF(ONW49:ONW61,"-")</f>
        <v>0</v>
      </c>
      <c r="ONT44" s="686">
        <f>SUMIF(ONW49:ONW61,"-",ONX49:ONX61)</f>
        <v>0</v>
      </c>
      <c r="ONU44" s="685">
        <f>COUNTIF(ONY49:ONY61,"-")</f>
        <v>0</v>
      </c>
      <c r="ONV44" s="686">
        <f>SUMIF(ONY49:ONY61,"-",ONZ49:ONZ61)</f>
        <v>0</v>
      </c>
      <c r="ONW44" s="685">
        <f>COUNTIF(OOA49:OOA61,"-")</f>
        <v>0</v>
      </c>
      <c r="ONX44" s="686">
        <f>SUMIF(OOA49:OOA61,"-",OOB49:OOB61)</f>
        <v>0</v>
      </c>
      <c r="ONY44" s="685">
        <f>COUNTIF(OOC49:OOC61,"-")</f>
        <v>0</v>
      </c>
      <c r="ONZ44" s="686">
        <f>SUMIF(OOC49:OOC61,"-",OOD49:OOD61)</f>
        <v>0</v>
      </c>
      <c r="OOA44" s="685">
        <f>COUNTIF(OOE49:OOE61,"-")</f>
        <v>0</v>
      </c>
      <c r="OOB44" s="686">
        <f>SUMIF(OOE49:OOE61,"-",OOF49:OOF61)</f>
        <v>0</v>
      </c>
      <c r="OOC44" s="685">
        <f>COUNTIF(OOG49:OOG61,"-")</f>
        <v>0</v>
      </c>
      <c r="OOD44" s="686">
        <f>SUMIF(OOG49:OOG61,"-",OOH49:OOH61)</f>
        <v>0</v>
      </c>
      <c r="OOE44" s="685">
        <f>COUNTIF(OOI49:OOI61,"-")</f>
        <v>0</v>
      </c>
      <c r="OOF44" s="686">
        <f>SUMIF(OOI49:OOI61,"-",OOJ49:OOJ61)</f>
        <v>0</v>
      </c>
      <c r="OOG44" s="685">
        <f>COUNTIF(OOK49:OOK61,"-")</f>
        <v>0</v>
      </c>
      <c r="OOH44" s="686">
        <f>SUMIF(OOK49:OOK61,"-",OOL49:OOL61)</f>
        <v>0</v>
      </c>
      <c r="OOI44" s="685">
        <f>COUNTIF(OOM49:OOM61,"-")</f>
        <v>0</v>
      </c>
      <c r="OOJ44" s="686">
        <f>SUMIF(OOM49:OOM61,"-",OON49:OON61)</f>
        <v>0</v>
      </c>
      <c r="OOK44" s="685">
        <f>COUNTIF(OOO49:OOO61,"-")</f>
        <v>0</v>
      </c>
      <c r="OOL44" s="686">
        <f>SUMIF(OOO49:OOO61,"-",OOP49:OOP61)</f>
        <v>0</v>
      </c>
      <c r="OOM44" s="685">
        <f>COUNTIF(OOQ49:OOQ61,"-")</f>
        <v>0</v>
      </c>
      <c r="OON44" s="686">
        <f>SUMIF(OOQ49:OOQ61,"-",OOR49:OOR61)</f>
        <v>0</v>
      </c>
      <c r="OOO44" s="685">
        <f>COUNTIF(OOS49:OOS61,"-")</f>
        <v>0</v>
      </c>
      <c r="OOP44" s="686">
        <f>SUMIF(OOS49:OOS61,"-",OOT49:OOT61)</f>
        <v>0</v>
      </c>
      <c r="OOQ44" s="685">
        <f>COUNTIF(OOU49:OOU61,"-")</f>
        <v>0</v>
      </c>
      <c r="OOR44" s="686">
        <f>SUMIF(OOU49:OOU61,"-",OOV49:OOV61)</f>
        <v>0</v>
      </c>
      <c r="OOS44" s="685">
        <f>COUNTIF(OOW49:OOW61,"-")</f>
        <v>0</v>
      </c>
      <c r="OOT44" s="686">
        <f>SUMIF(OOW49:OOW61,"-",OOX49:OOX61)</f>
        <v>0</v>
      </c>
      <c r="OOU44" s="685">
        <f>COUNTIF(OOY49:OOY61,"-")</f>
        <v>0</v>
      </c>
      <c r="OOV44" s="686">
        <f>SUMIF(OOY49:OOY61,"-",OOZ49:OOZ61)</f>
        <v>0</v>
      </c>
      <c r="OOW44" s="685">
        <f>COUNTIF(OPA49:OPA61,"-")</f>
        <v>0</v>
      </c>
      <c r="OOX44" s="686">
        <f>SUMIF(OPA49:OPA61,"-",OPB49:OPB61)</f>
        <v>0</v>
      </c>
      <c r="OOY44" s="685">
        <f>COUNTIF(OPC49:OPC61,"-")</f>
        <v>0</v>
      </c>
      <c r="OOZ44" s="686">
        <f>SUMIF(OPC49:OPC61,"-",OPD49:OPD61)</f>
        <v>0</v>
      </c>
      <c r="OPA44" s="685">
        <f>COUNTIF(OPE49:OPE61,"-")</f>
        <v>0</v>
      </c>
      <c r="OPB44" s="686">
        <f>SUMIF(OPE49:OPE61,"-",OPF49:OPF61)</f>
        <v>0</v>
      </c>
      <c r="OPC44" s="685">
        <f>COUNTIF(OPG49:OPG61,"-")</f>
        <v>0</v>
      </c>
      <c r="OPD44" s="686">
        <f>SUMIF(OPG49:OPG61,"-",OPH49:OPH61)</f>
        <v>0</v>
      </c>
      <c r="OPE44" s="685">
        <f>COUNTIF(OPI49:OPI61,"-")</f>
        <v>0</v>
      </c>
      <c r="OPF44" s="686">
        <f>SUMIF(OPI49:OPI61,"-",OPJ49:OPJ61)</f>
        <v>0</v>
      </c>
      <c r="OPG44" s="685">
        <f>COUNTIF(OPK49:OPK61,"-")</f>
        <v>0</v>
      </c>
      <c r="OPH44" s="686">
        <f>SUMIF(OPK49:OPK61,"-",OPL49:OPL61)</f>
        <v>0</v>
      </c>
      <c r="OPI44" s="685">
        <f>COUNTIF(OPM49:OPM61,"-")</f>
        <v>0</v>
      </c>
      <c r="OPJ44" s="686">
        <f>SUMIF(OPM49:OPM61,"-",OPN49:OPN61)</f>
        <v>0</v>
      </c>
      <c r="OPK44" s="685">
        <f>COUNTIF(OPO49:OPO61,"-")</f>
        <v>0</v>
      </c>
      <c r="OPL44" s="686">
        <f>SUMIF(OPO49:OPO61,"-",OPP49:OPP61)</f>
        <v>0</v>
      </c>
      <c r="OPM44" s="685">
        <f>COUNTIF(OPQ49:OPQ61,"-")</f>
        <v>0</v>
      </c>
      <c r="OPN44" s="686">
        <f>SUMIF(OPQ49:OPQ61,"-",OPR49:OPR61)</f>
        <v>0</v>
      </c>
      <c r="OPO44" s="685">
        <f>COUNTIF(OPS49:OPS61,"-")</f>
        <v>0</v>
      </c>
      <c r="OPP44" s="686">
        <f>SUMIF(OPS49:OPS61,"-",OPT49:OPT61)</f>
        <v>0</v>
      </c>
      <c r="OPQ44" s="685">
        <f>COUNTIF(OPU49:OPU61,"-")</f>
        <v>0</v>
      </c>
      <c r="OPR44" s="686">
        <f>SUMIF(OPU49:OPU61,"-",OPV49:OPV61)</f>
        <v>0</v>
      </c>
      <c r="OPS44" s="685">
        <f>COUNTIF(OPW49:OPW61,"-")</f>
        <v>0</v>
      </c>
      <c r="OPT44" s="686">
        <f>SUMIF(OPW49:OPW61,"-",OPX49:OPX61)</f>
        <v>0</v>
      </c>
      <c r="OPU44" s="685">
        <f>COUNTIF(OPY49:OPY61,"-")</f>
        <v>0</v>
      </c>
      <c r="OPV44" s="686">
        <f>SUMIF(OPY49:OPY61,"-",OPZ49:OPZ61)</f>
        <v>0</v>
      </c>
      <c r="OPW44" s="685">
        <f>COUNTIF(OQA49:OQA61,"-")</f>
        <v>0</v>
      </c>
      <c r="OPX44" s="686">
        <f>SUMIF(OQA49:OQA61,"-",OQB49:OQB61)</f>
        <v>0</v>
      </c>
      <c r="OPY44" s="685">
        <f>COUNTIF(OQC49:OQC61,"-")</f>
        <v>0</v>
      </c>
      <c r="OPZ44" s="686">
        <f>SUMIF(OQC49:OQC61,"-",OQD49:OQD61)</f>
        <v>0</v>
      </c>
      <c r="OQA44" s="685">
        <f>COUNTIF(OQE49:OQE61,"-")</f>
        <v>0</v>
      </c>
      <c r="OQB44" s="686">
        <f>SUMIF(OQE49:OQE61,"-",OQF49:OQF61)</f>
        <v>0</v>
      </c>
      <c r="OQC44" s="685">
        <f>COUNTIF(OQG49:OQG61,"-")</f>
        <v>0</v>
      </c>
      <c r="OQD44" s="686">
        <f>SUMIF(OQG49:OQG61,"-",OQH49:OQH61)</f>
        <v>0</v>
      </c>
      <c r="OQE44" s="685">
        <f>COUNTIF(OQI49:OQI61,"-")</f>
        <v>0</v>
      </c>
      <c r="OQF44" s="686">
        <f>SUMIF(OQI49:OQI61,"-",OQJ49:OQJ61)</f>
        <v>0</v>
      </c>
      <c r="OQG44" s="685">
        <f>COUNTIF(OQK49:OQK61,"-")</f>
        <v>0</v>
      </c>
      <c r="OQH44" s="686">
        <f>SUMIF(OQK49:OQK61,"-",OQL49:OQL61)</f>
        <v>0</v>
      </c>
      <c r="OQI44" s="685">
        <f>COUNTIF(OQM49:OQM61,"-")</f>
        <v>0</v>
      </c>
      <c r="OQJ44" s="686">
        <f>SUMIF(OQM49:OQM61,"-",OQN49:OQN61)</f>
        <v>0</v>
      </c>
      <c r="OQK44" s="685">
        <f>COUNTIF(OQO49:OQO61,"-")</f>
        <v>0</v>
      </c>
      <c r="OQL44" s="686">
        <f>SUMIF(OQO49:OQO61,"-",OQP49:OQP61)</f>
        <v>0</v>
      </c>
      <c r="OQM44" s="685">
        <f>COUNTIF(OQQ49:OQQ61,"-")</f>
        <v>0</v>
      </c>
      <c r="OQN44" s="686">
        <f>SUMIF(OQQ49:OQQ61,"-",OQR49:OQR61)</f>
        <v>0</v>
      </c>
      <c r="OQO44" s="685">
        <f>COUNTIF(OQS49:OQS61,"-")</f>
        <v>0</v>
      </c>
      <c r="OQP44" s="686">
        <f>SUMIF(OQS49:OQS61,"-",OQT49:OQT61)</f>
        <v>0</v>
      </c>
      <c r="OQQ44" s="685">
        <f>COUNTIF(OQU49:OQU61,"-")</f>
        <v>0</v>
      </c>
      <c r="OQR44" s="686">
        <f>SUMIF(OQU49:OQU61,"-",OQV49:OQV61)</f>
        <v>0</v>
      </c>
      <c r="OQS44" s="685">
        <f>COUNTIF(OQW49:OQW61,"-")</f>
        <v>0</v>
      </c>
      <c r="OQT44" s="686">
        <f>SUMIF(OQW49:OQW61,"-",OQX49:OQX61)</f>
        <v>0</v>
      </c>
      <c r="OQU44" s="685">
        <f>COUNTIF(OQY49:OQY61,"-")</f>
        <v>0</v>
      </c>
      <c r="OQV44" s="686">
        <f>SUMIF(OQY49:OQY61,"-",OQZ49:OQZ61)</f>
        <v>0</v>
      </c>
      <c r="OQW44" s="685">
        <f>COUNTIF(ORA49:ORA61,"-")</f>
        <v>0</v>
      </c>
      <c r="OQX44" s="686">
        <f>SUMIF(ORA49:ORA61,"-",ORB49:ORB61)</f>
        <v>0</v>
      </c>
      <c r="OQY44" s="685">
        <f>COUNTIF(ORC49:ORC61,"-")</f>
        <v>0</v>
      </c>
      <c r="OQZ44" s="686">
        <f>SUMIF(ORC49:ORC61,"-",ORD49:ORD61)</f>
        <v>0</v>
      </c>
      <c r="ORA44" s="685">
        <f>COUNTIF(ORE49:ORE61,"-")</f>
        <v>0</v>
      </c>
      <c r="ORB44" s="686">
        <f>SUMIF(ORE49:ORE61,"-",ORF49:ORF61)</f>
        <v>0</v>
      </c>
      <c r="ORC44" s="685">
        <f>COUNTIF(ORG49:ORG61,"-")</f>
        <v>0</v>
      </c>
      <c r="ORD44" s="686">
        <f>SUMIF(ORG49:ORG61,"-",ORH49:ORH61)</f>
        <v>0</v>
      </c>
      <c r="ORE44" s="685">
        <f>COUNTIF(ORI49:ORI61,"-")</f>
        <v>0</v>
      </c>
      <c r="ORF44" s="686">
        <f>SUMIF(ORI49:ORI61,"-",ORJ49:ORJ61)</f>
        <v>0</v>
      </c>
      <c r="ORG44" s="685">
        <f>COUNTIF(ORK49:ORK61,"-")</f>
        <v>0</v>
      </c>
      <c r="ORH44" s="686">
        <f>SUMIF(ORK49:ORK61,"-",ORL49:ORL61)</f>
        <v>0</v>
      </c>
      <c r="ORI44" s="685">
        <f>COUNTIF(ORM49:ORM61,"-")</f>
        <v>0</v>
      </c>
      <c r="ORJ44" s="686">
        <f>SUMIF(ORM49:ORM61,"-",ORN49:ORN61)</f>
        <v>0</v>
      </c>
      <c r="ORK44" s="685">
        <f>COUNTIF(ORO49:ORO61,"-")</f>
        <v>0</v>
      </c>
      <c r="ORL44" s="686">
        <f>SUMIF(ORO49:ORO61,"-",ORP49:ORP61)</f>
        <v>0</v>
      </c>
      <c r="ORM44" s="685">
        <f>COUNTIF(ORQ49:ORQ61,"-")</f>
        <v>0</v>
      </c>
      <c r="ORN44" s="686">
        <f>SUMIF(ORQ49:ORQ61,"-",ORR49:ORR61)</f>
        <v>0</v>
      </c>
      <c r="ORO44" s="685">
        <f>COUNTIF(ORS49:ORS61,"-")</f>
        <v>0</v>
      </c>
      <c r="ORP44" s="686">
        <f>SUMIF(ORS49:ORS61,"-",ORT49:ORT61)</f>
        <v>0</v>
      </c>
      <c r="ORQ44" s="685">
        <f>COUNTIF(ORU49:ORU61,"-")</f>
        <v>0</v>
      </c>
      <c r="ORR44" s="686">
        <f>SUMIF(ORU49:ORU61,"-",ORV49:ORV61)</f>
        <v>0</v>
      </c>
      <c r="ORS44" s="685">
        <f>COUNTIF(ORW49:ORW61,"-")</f>
        <v>0</v>
      </c>
      <c r="ORT44" s="686">
        <f>SUMIF(ORW49:ORW61,"-",ORX49:ORX61)</f>
        <v>0</v>
      </c>
      <c r="ORU44" s="685">
        <f>COUNTIF(ORY49:ORY61,"-")</f>
        <v>0</v>
      </c>
      <c r="ORV44" s="686">
        <f>SUMIF(ORY49:ORY61,"-",ORZ49:ORZ61)</f>
        <v>0</v>
      </c>
      <c r="ORW44" s="685">
        <f>COUNTIF(OSA49:OSA61,"-")</f>
        <v>0</v>
      </c>
      <c r="ORX44" s="686">
        <f>SUMIF(OSA49:OSA61,"-",OSB49:OSB61)</f>
        <v>0</v>
      </c>
      <c r="ORY44" s="685">
        <f>COUNTIF(OSC49:OSC61,"-")</f>
        <v>0</v>
      </c>
      <c r="ORZ44" s="686">
        <f>SUMIF(OSC49:OSC61,"-",OSD49:OSD61)</f>
        <v>0</v>
      </c>
      <c r="OSA44" s="685">
        <f>COUNTIF(OSE49:OSE61,"-")</f>
        <v>0</v>
      </c>
      <c r="OSB44" s="686">
        <f>SUMIF(OSE49:OSE61,"-",OSF49:OSF61)</f>
        <v>0</v>
      </c>
      <c r="OSC44" s="685">
        <f>COUNTIF(OSG49:OSG61,"-")</f>
        <v>0</v>
      </c>
      <c r="OSD44" s="686">
        <f>SUMIF(OSG49:OSG61,"-",OSH49:OSH61)</f>
        <v>0</v>
      </c>
      <c r="OSE44" s="685">
        <f>COUNTIF(OSI49:OSI61,"-")</f>
        <v>0</v>
      </c>
      <c r="OSF44" s="686">
        <f>SUMIF(OSI49:OSI61,"-",OSJ49:OSJ61)</f>
        <v>0</v>
      </c>
      <c r="OSG44" s="685">
        <f>COUNTIF(OSK49:OSK61,"-")</f>
        <v>0</v>
      </c>
      <c r="OSH44" s="686">
        <f>SUMIF(OSK49:OSK61,"-",OSL49:OSL61)</f>
        <v>0</v>
      </c>
      <c r="OSI44" s="685">
        <f>COUNTIF(OSM49:OSM61,"-")</f>
        <v>0</v>
      </c>
      <c r="OSJ44" s="686">
        <f>SUMIF(OSM49:OSM61,"-",OSN49:OSN61)</f>
        <v>0</v>
      </c>
      <c r="OSK44" s="685">
        <f>COUNTIF(OSO49:OSO61,"-")</f>
        <v>0</v>
      </c>
      <c r="OSL44" s="686">
        <f>SUMIF(OSO49:OSO61,"-",OSP49:OSP61)</f>
        <v>0</v>
      </c>
      <c r="OSM44" s="685">
        <f>COUNTIF(OSQ49:OSQ61,"-")</f>
        <v>0</v>
      </c>
      <c r="OSN44" s="686">
        <f>SUMIF(OSQ49:OSQ61,"-",OSR49:OSR61)</f>
        <v>0</v>
      </c>
      <c r="OSO44" s="685">
        <f>COUNTIF(OSS49:OSS61,"-")</f>
        <v>0</v>
      </c>
      <c r="OSP44" s="686">
        <f>SUMIF(OSS49:OSS61,"-",OST49:OST61)</f>
        <v>0</v>
      </c>
      <c r="OSQ44" s="685">
        <f>COUNTIF(OSU49:OSU61,"-")</f>
        <v>0</v>
      </c>
      <c r="OSR44" s="686">
        <f>SUMIF(OSU49:OSU61,"-",OSV49:OSV61)</f>
        <v>0</v>
      </c>
      <c r="OSS44" s="685">
        <f>COUNTIF(OSW49:OSW61,"-")</f>
        <v>0</v>
      </c>
      <c r="OST44" s="686">
        <f>SUMIF(OSW49:OSW61,"-",OSX49:OSX61)</f>
        <v>0</v>
      </c>
      <c r="OSU44" s="685">
        <f>COUNTIF(OSY49:OSY61,"-")</f>
        <v>0</v>
      </c>
      <c r="OSV44" s="686">
        <f>SUMIF(OSY49:OSY61,"-",OSZ49:OSZ61)</f>
        <v>0</v>
      </c>
      <c r="OSW44" s="685">
        <f>COUNTIF(OTA49:OTA61,"-")</f>
        <v>0</v>
      </c>
      <c r="OSX44" s="686">
        <f>SUMIF(OTA49:OTA61,"-",OTB49:OTB61)</f>
        <v>0</v>
      </c>
      <c r="OSY44" s="685">
        <f>COUNTIF(OTC49:OTC61,"-")</f>
        <v>0</v>
      </c>
      <c r="OSZ44" s="686">
        <f>SUMIF(OTC49:OTC61,"-",OTD49:OTD61)</f>
        <v>0</v>
      </c>
      <c r="OTA44" s="685">
        <f>COUNTIF(OTE49:OTE61,"-")</f>
        <v>0</v>
      </c>
      <c r="OTB44" s="686">
        <f>SUMIF(OTE49:OTE61,"-",OTF49:OTF61)</f>
        <v>0</v>
      </c>
      <c r="OTC44" s="685">
        <f>COUNTIF(OTG49:OTG61,"-")</f>
        <v>0</v>
      </c>
      <c r="OTD44" s="686">
        <f>SUMIF(OTG49:OTG61,"-",OTH49:OTH61)</f>
        <v>0</v>
      </c>
      <c r="OTE44" s="685">
        <f>COUNTIF(OTI49:OTI61,"-")</f>
        <v>0</v>
      </c>
      <c r="OTF44" s="686">
        <f>SUMIF(OTI49:OTI61,"-",OTJ49:OTJ61)</f>
        <v>0</v>
      </c>
      <c r="OTG44" s="685">
        <f>COUNTIF(OTK49:OTK61,"-")</f>
        <v>0</v>
      </c>
      <c r="OTH44" s="686">
        <f>SUMIF(OTK49:OTK61,"-",OTL49:OTL61)</f>
        <v>0</v>
      </c>
      <c r="OTI44" s="685">
        <f>COUNTIF(OTM49:OTM61,"-")</f>
        <v>0</v>
      </c>
      <c r="OTJ44" s="686">
        <f>SUMIF(OTM49:OTM61,"-",OTN49:OTN61)</f>
        <v>0</v>
      </c>
      <c r="OTK44" s="685">
        <f>COUNTIF(OTO49:OTO61,"-")</f>
        <v>0</v>
      </c>
      <c r="OTL44" s="686">
        <f>SUMIF(OTO49:OTO61,"-",OTP49:OTP61)</f>
        <v>0</v>
      </c>
      <c r="OTM44" s="685">
        <f>COUNTIF(OTQ49:OTQ61,"-")</f>
        <v>0</v>
      </c>
      <c r="OTN44" s="686">
        <f>SUMIF(OTQ49:OTQ61,"-",OTR49:OTR61)</f>
        <v>0</v>
      </c>
      <c r="OTO44" s="685">
        <f>COUNTIF(OTS49:OTS61,"-")</f>
        <v>0</v>
      </c>
      <c r="OTP44" s="686">
        <f>SUMIF(OTS49:OTS61,"-",OTT49:OTT61)</f>
        <v>0</v>
      </c>
      <c r="OTQ44" s="685">
        <f>COUNTIF(OTU49:OTU61,"-")</f>
        <v>0</v>
      </c>
      <c r="OTR44" s="686">
        <f>SUMIF(OTU49:OTU61,"-",OTV49:OTV61)</f>
        <v>0</v>
      </c>
      <c r="OTS44" s="685">
        <f>COUNTIF(OTW49:OTW61,"-")</f>
        <v>0</v>
      </c>
      <c r="OTT44" s="686">
        <f>SUMIF(OTW49:OTW61,"-",OTX49:OTX61)</f>
        <v>0</v>
      </c>
      <c r="OTU44" s="685">
        <f>COUNTIF(OTY49:OTY61,"-")</f>
        <v>0</v>
      </c>
      <c r="OTV44" s="686">
        <f>SUMIF(OTY49:OTY61,"-",OTZ49:OTZ61)</f>
        <v>0</v>
      </c>
      <c r="OTW44" s="685">
        <f>COUNTIF(OUA49:OUA61,"-")</f>
        <v>0</v>
      </c>
      <c r="OTX44" s="686">
        <f>SUMIF(OUA49:OUA61,"-",OUB49:OUB61)</f>
        <v>0</v>
      </c>
      <c r="OTY44" s="685">
        <f>COUNTIF(OUC49:OUC61,"-")</f>
        <v>0</v>
      </c>
      <c r="OTZ44" s="686">
        <f>SUMIF(OUC49:OUC61,"-",OUD49:OUD61)</f>
        <v>0</v>
      </c>
      <c r="OUA44" s="685">
        <f>COUNTIF(OUE49:OUE61,"-")</f>
        <v>0</v>
      </c>
      <c r="OUB44" s="686">
        <f>SUMIF(OUE49:OUE61,"-",OUF49:OUF61)</f>
        <v>0</v>
      </c>
      <c r="OUC44" s="685">
        <f>COUNTIF(OUG49:OUG61,"-")</f>
        <v>0</v>
      </c>
      <c r="OUD44" s="686">
        <f>SUMIF(OUG49:OUG61,"-",OUH49:OUH61)</f>
        <v>0</v>
      </c>
      <c r="OUE44" s="685">
        <f>COUNTIF(OUI49:OUI61,"-")</f>
        <v>0</v>
      </c>
      <c r="OUF44" s="686">
        <f>SUMIF(OUI49:OUI61,"-",OUJ49:OUJ61)</f>
        <v>0</v>
      </c>
      <c r="OUG44" s="685">
        <f>COUNTIF(OUK49:OUK61,"-")</f>
        <v>0</v>
      </c>
      <c r="OUH44" s="686">
        <f>SUMIF(OUK49:OUK61,"-",OUL49:OUL61)</f>
        <v>0</v>
      </c>
      <c r="OUI44" s="685">
        <f>COUNTIF(OUM49:OUM61,"-")</f>
        <v>0</v>
      </c>
      <c r="OUJ44" s="686">
        <f>SUMIF(OUM49:OUM61,"-",OUN49:OUN61)</f>
        <v>0</v>
      </c>
      <c r="OUK44" s="685">
        <f>COUNTIF(OUO49:OUO61,"-")</f>
        <v>0</v>
      </c>
      <c r="OUL44" s="686">
        <f>SUMIF(OUO49:OUO61,"-",OUP49:OUP61)</f>
        <v>0</v>
      </c>
      <c r="OUM44" s="685">
        <f>COUNTIF(OUQ49:OUQ61,"-")</f>
        <v>0</v>
      </c>
      <c r="OUN44" s="686">
        <f>SUMIF(OUQ49:OUQ61,"-",OUR49:OUR61)</f>
        <v>0</v>
      </c>
      <c r="OUO44" s="685">
        <f>COUNTIF(OUS49:OUS61,"-")</f>
        <v>0</v>
      </c>
      <c r="OUP44" s="686">
        <f>SUMIF(OUS49:OUS61,"-",OUT49:OUT61)</f>
        <v>0</v>
      </c>
      <c r="OUQ44" s="685">
        <f>COUNTIF(OUU49:OUU61,"-")</f>
        <v>0</v>
      </c>
      <c r="OUR44" s="686">
        <f>SUMIF(OUU49:OUU61,"-",OUV49:OUV61)</f>
        <v>0</v>
      </c>
      <c r="OUS44" s="685">
        <f>COUNTIF(OUW49:OUW61,"-")</f>
        <v>0</v>
      </c>
      <c r="OUT44" s="686">
        <f>SUMIF(OUW49:OUW61,"-",OUX49:OUX61)</f>
        <v>0</v>
      </c>
      <c r="OUU44" s="685">
        <f>COUNTIF(OUY49:OUY61,"-")</f>
        <v>0</v>
      </c>
      <c r="OUV44" s="686">
        <f>SUMIF(OUY49:OUY61,"-",OUZ49:OUZ61)</f>
        <v>0</v>
      </c>
      <c r="OUW44" s="685">
        <f>COUNTIF(OVA49:OVA61,"-")</f>
        <v>0</v>
      </c>
      <c r="OUX44" s="686">
        <f>SUMIF(OVA49:OVA61,"-",OVB49:OVB61)</f>
        <v>0</v>
      </c>
      <c r="OUY44" s="685">
        <f>COUNTIF(OVC49:OVC61,"-")</f>
        <v>0</v>
      </c>
      <c r="OUZ44" s="686">
        <f>SUMIF(OVC49:OVC61,"-",OVD49:OVD61)</f>
        <v>0</v>
      </c>
      <c r="OVA44" s="685">
        <f>COUNTIF(OVE49:OVE61,"-")</f>
        <v>0</v>
      </c>
      <c r="OVB44" s="686">
        <f>SUMIF(OVE49:OVE61,"-",OVF49:OVF61)</f>
        <v>0</v>
      </c>
      <c r="OVC44" s="685">
        <f>COUNTIF(OVG49:OVG61,"-")</f>
        <v>0</v>
      </c>
      <c r="OVD44" s="686">
        <f>SUMIF(OVG49:OVG61,"-",OVH49:OVH61)</f>
        <v>0</v>
      </c>
      <c r="OVE44" s="685">
        <f>COUNTIF(OVI49:OVI61,"-")</f>
        <v>0</v>
      </c>
      <c r="OVF44" s="686">
        <f>SUMIF(OVI49:OVI61,"-",OVJ49:OVJ61)</f>
        <v>0</v>
      </c>
      <c r="OVG44" s="685">
        <f>COUNTIF(OVK49:OVK61,"-")</f>
        <v>0</v>
      </c>
      <c r="OVH44" s="686">
        <f>SUMIF(OVK49:OVK61,"-",OVL49:OVL61)</f>
        <v>0</v>
      </c>
      <c r="OVI44" s="685">
        <f>COUNTIF(OVM49:OVM61,"-")</f>
        <v>0</v>
      </c>
      <c r="OVJ44" s="686">
        <f>SUMIF(OVM49:OVM61,"-",OVN49:OVN61)</f>
        <v>0</v>
      </c>
      <c r="OVK44" s="685">
        <f>COUNTIF(OVO49:OVO61,"-")</f>
        <v>0</v>
      </c>
      <c r="OVL44" s="686">
        <f>SUMIF(OVO49:OVO61,"-",OVP49:OVP61)</f>
        <v>0</v>
      </c>
      <c r="OVM44" s="685">
        <f>COUNTIF(OVQ49:OVQ61,"-")</f>
        <v>0</v>
      </c>
      <c r="OVN44" s="686">
        <f>SUMIF(OVQ49:OVQ61,"-",OVR49:OVR61)</f>
        <v>0</v>
      </c>
      <c r="OVO44" s="685">
        <f>COUNTIF(OVS49:OVS61,"-")</f>
        <v>0</v>
      </c>
      <c r="OVP44" s="686">
        <f>SUMIF(OVS49:OVS61,"-",OVT49:OVT61)</f>
        <v>0</v>
      </c>
      <c r="OVQ44" s="685">
        <f>COUNTIF(OVU49:OVU61,"-")</f>
        <v>0</v>
      </c>
      <c r="OVR44" s="686">
        <f>SUMIF(OVU49:OVU61,"-",OVV49:OVV61)</f>
        <v>0</v>
      </c>
      <c r="OVS44" s="685">
        <f>COUNTIF(OVW49:OVW61,"-")</f>
        <v>0</v>
      </c>
      <c r="OVT44" s="686">
        <f>SUMIF(OVW49:OVW61,"-",OVX49:OVX61)</f>
        <v>0</v>
      </c>
      <c r="OVU44" s="685">
        <f>COUNTIF(OVY49:OVY61,"-")</f>
        <v>0</v>
      </c>
      <c r="OVV44" s="686">
        <f>SUMIF(OVY49:OVY61,"-",OVZ49:OVZ61)</f>
        <v>0</v>
      </c>
      <c r="OVW44" s="685">
        <f>COUNTIF(OWA49:OWA61,"-")</f>
        <v>0</v>
      </c>
      <c r="OVX44" s="686">
        <f>SUMIF(OWA49:OWA61,"-",OWB49:OWB61)</f>
        <v>0</v>
      </c>
      <c r="OVY44" s="685">
        <f>COUNTIF(OWC49:OWC61,"-")</f>
        <v>0</v>
      </c>
      <c r="OVZ44" s="686">
        <f>SUMIF(OWC49:OWC61,"-",OWD49:OWD61)</f>
        <v>0</v>
      </c>
      <c r="OWA44" s="685">
        <f>COUNTIF(OWE49:OWE61,"-")</f>
        <v>0</v>
      </c>
      <c r="OWB44" s="686">
        <f>SUMIF(OWE49:OWE61,"-",OWF49:OWF61)</f>
        <v>0</v>
      </c>
      <c r="OWC44" s="685">
        <f>COUNTIF(OWG49:OWG61,"-")</f>
        <v>0</v>
      </c>
      <c r="OWD44" s="686">
        <f>SUMIF(OWG49:OWG61,"-",OWH49:OWH61)</f>
        <v>0</v>
      </c>
      <c r="OWE44" s="685">
        <f>COUNTIF(OWI49:OWI61,"-")</f>
        <v>0</v>
      </c>
      <c r="OWF44" s="686">
        <f>SUMIF(OWI49:OWI61,"-",OWJ49:OWJ61)</f>
        <v>0</v>
      </c>
      <c r="OWG44" s="685">
        <f>COUNTIF(OWK49:OWK61,"-")</f>
        <v>0</v>
      </c>
      <c r="OWH44" s="686">
        <f>SUMIF(OWK49:OWK61,"-",OWL49:OWL61)</f>
        <v>0</v>
      </c>
      <c r="OWI44" s="685">
        <f>COUNTIF(OWM49:OWM61,"-")</f>
        <v>0</v>
      </c>
      <c r="OWJ44" s="686">
        <f>SUMIF(OWM49:OWM61,"-",OWN49:OWN61)</f>
        <v>0</v>
      </c>
      <c r="OWK44" s="685">
        <f>COUNTIF(OWO49:OWO61,"-")</f>
        <v>0</v>
      </c>
      <c r="OWL44" s="686">
        <f>SUMIF(OWO49:OWO61,"-",OWP49:OWP61)</f>
        <v>0</v>
      </c>
      <c r="OWM44" s="685">
        <f>COUNTIF(OWQ49:OWQ61,"-")</f>
        <v>0</v>
      </c>
      <c r="OWN44" s="686">
        <f>SUMIF(OWQ49:OWQ61,"-",OWR49:OWR61)</f>
        <v>0</v>
      </c>
      <c r="OWO44" s="685">
        <f>COUNTIF(OWS49:OWS61,"-")</f>
        <v>0</v>
      </c>
      <c r="OWP44" s="686">
        <f>SUMIF(OWS49:OWS61,"-",OWT49:OWT61)</f>
        <v>0</v>
      </c>
      <c r="OWQ44" s="685">
        <f>COUNTIF(OWU49:OWU61,"-")</f>
        <v>0</v>
      </c>
      <c r="OWR44" s="686">
        <f>SUMIF(OWU49:OWU61,"-",OWV49:OWV61)</f>
        <v>0</v>
      </c>
      <c r="OWS44" s="685">
        <f>COUNTIF(OWW49:OWW61,"-")</f>
        <v>0</v>
      </c>
      <c r="OWT44" s="686">
        <f>SUMIF(OWW49:OWW61,"-",OWX49:OWX61)</f>
        <v>0</v>
      </c>
      <c r="OWU44" s="685">
        <f>COUNTIF(OWY49:OWY61,"-")</f>
        <v>0</v>
      </c>
      <c r="OWV44" s="686">
        <f>SUMIF(OWY49:OWY61,"-",OWZ49:OWZ61)</f>
        <v>0</v>
      </c>
      <c r="OWW44" s="685">
        <f>COUNTIF(OXA49:OXA61,"-")</f>
        <v>0</v>
      </c>
      <c r="OWX44" s="686">
        <f>SUMIF(OXA49:OXA61,"-",OXB49:OXB61)</f>
        <v>0</v>
      </c>
      <c r="OWY44" s="685">
        <f>COUNTIF(OXC49:OXC61,"-")</f>
        <v>0</v>
      </c>
      <c r="OWZ44" s="686">
        <f>SUMIF(OXC49:OXC61,"-",OXD49:OXD61)</f>
        <v>0</v>
      </c>
      <c r="OXA44" s="685">
        <f>COUNTIF(OXE49:OXE61,"-")</f>
        <v>0</v>
      </c>
      <c r="OXB44" s="686">
        <f>SUMIF(OXE49:OXE61,"-",OXF49:OXF61)</f>
        <v>0</v>
      </c>
      <c r="OXC44" s="685">
        <f>COUNTIF(OXG49:OXG61,"-")</f>
        <v>0</v>
      </c>
      <c r="OXD44" s="686">
        <f>SUMIF(OXG49:OXG61,"-",OXH49:OXH61)</f>
        <v>0</v>
      </c>
      <c r="OXE44" s="685">
        <f>COUNTIF(OXI49:OXI61,"-")</f>
        <v>0</v>
      </c>
      <c r="OXF44" s="686">
        <f>SUMIF(OXI49:OXI61,"-",OXJ49:OXJ61)</f>
        <v>0</v>
      </c>
      <c r="OXG44" s="685">
        <f>COUNTIF(OXK49:OXK61,"-")</f>
        <v>0</v>
      </c>
      <c r="OXH44" s="686">
        <f>SUMIF(OXK49:OXK61,"-",OXL49:OXL61)</f>
        <v>0</v>
      </c>
      <c r="OXI44" s="685">
        <f>COUNTIF(OXM49:OXM61,"-")</f>
        <v>0</v>
      </c>
      <c r="OXJ44" s="686">
        <f>SUMIF(OXM49:OXM61,"-",OXN49:OXN61)</f>
        <v>0</v>
      </c>
      <c r="OXK44" s="685">
        <f>COUNTIF(OXO49:OXO61,"-")</f>
        <v>0</v>
      </c>
      <c r="OXL44" s="686">
        <f>SUMIF(OXO49:OXO61,"-",OXP49:OXP61)</f>
        <v>0</v>
      </c>
      <c r="OXM44" s="685">
        <f>COUNTIF(OXQ49:OXQ61,"-")</f>
        <v>0</v>
      </c>
      <c r="OXN44" s="686">
        <f>SUMIF(OXQ49:OXQ61,"-",OXR49:OXR61)</f>
        <v>0</v>
      </c>
      <c r="OXO44" s="685">
        <f>COUNTIF(OXS49:OXS61,"-")</f>
        <v>0</v>
      </c>
      <c r="OXP44" s="686">
        <f>SUMIF(OXS49:OXS61,"-",OXT49:OXT61)</f>
        <v>0</v>
      </c>
      <c r="OXQ44" s="685">
        <f>COUNTIF(OXU49:OXU61,"-")</f>
        <v>0</v>
      </c>
      <c r="OXR44" s="686">
        <f>SUMIF(OXU49:OXU61,"-",OXV49:OXV61)</f>
        <v>0</v>
      </c>
      <c r="OXS44" s="685">
        <f>COUNTIF(OXW49:OXW61,"-")</f>
        <v>0</v>
      </c>
      <c r="OXT44" s="686">
        <f>SUMIF(OXW49:OXW61,"-",OXX49:OXX61)</f>
        <v>0</v>
      </c>
      <c r="OXU44" s="685">
        <f>COUNTIF(OXY49:OXY61,"-")</f>
        <v>0</v>
      </c>
      <c r="OXV44" s="686">
        <f>SUMIF(OXY49:OXY61,"-",OXZ49:OXZ61)</f>
        <v>0</v>
      </c>
      <c r="OXW44" s="685">
        <f>COUNTIF(OYA49:OYA61,"-")</f>
        <v>0</v>
      </c>
      <c r="OXX44" s="686">
        <f>SUMIF(OYA49:OYA61,"-",OYB49:OYB61)</f>
        <v>0</v>
      </c>
      <c r="OXY44" s="685">
        <f>COUNTIF(OYC49:OYC61,"-")</f>
        <v>0</v>
      </c>
      <c r="OXZ44" s="686">
        <f>SUMIF(OYC49:OYC61,"-",OYD49:OYD61)</f>
        <v>0</v>
      </c>
      <c r="OYA44" s="685">
        <f>COUNTIF(OYE49:OYE61,"-")</f>
        <v>0</v>
      </c>
      <c r="OYB44" s="686">
        <f>SUMIF(OYE49:OYE61,"-",OYF49:OYF61)</f>
        <v>0</v>
      </c>
      <c r="OYC44" s="685">
        <f>COUNTIF(OYG49:OYG61,"-")</f>
        <v>0</v>
      </c>
      <c r="OYD44" s="686">
        <f>SUMIF(OYG49:OYG61,"-",OYH49:OYH61)</f>
        <v>0</v>
      </c>
      <c r="OYE44" s="685">
        <f>COUNTIF(OYI49:OYI61,"-")</f>
        <v>0</v>
      </c>
      <c r="OYF44" s="686">
        <f>SUMIF(OYI49:OYI61,"-",OYJ49:OYJ61)</f>
        <v>0</v>
      </c>
      <c r="OYG44" s="685">
        <f>COUNTIF(OYK49:OYK61,"-")</f>
        <v>0</v>
      </c>
      <c r="OYH44" s="686">
        <f>SUMIF(OYK49:OYK61,"-",OYL49:OYL61)</f>
        <v>0</v>
      </c>
      <c r="OYI44" s="685">
        <f>COUNTIF(OYM49:OYM61,"-")</f>
        <v>0</v>
      </c>
      <c r="OYJ44" s="686">
        <f>SUMIF(OYM49:OYM61,"-",OYN49:OYN61)</f>
        <v>0</v>
      </c>
      <c r="OYK44" s="685">
        <f>COUNTIF(OYO49:OYO61,"-")</f>
        <v>0</v>
      </c>
      <c r="OYL44" s="686">
        <f>SUMIF(OYO49:OYO61,"-",OYP49:OYP61)</f>
        <v>0</v>
      </c>
      <c r="OYM44" s="685">
        <f>COUNTIF(OYQ49:OYQ61,"-")</f>
        <v>0</v>
      </c>
      <c r="OYN44" s="686">
        <f>SUMIF(OYQ49:OYQ61,"-",OYR49:OYR61)</f>
        <v>0</v>
      </c>
      <c r="OYO44" s="685">
        <f>COUNTIF(OYS49:OYS61,"-")</f>
        <v>0</v>
      </c>
      <c r="OYP44" s="686">
        <f>SUMIF(OYS49:OYS61,"-",OYT49:OYT61)</f>
        <v>0</v>
      </c>
      <c r="OYQ44" s="685">
        <f>COUNTIF(OYU49:OYU61,"-")</f>
        <v>0</v>
      </c>
      <c r="OYR44" s="686">
        <f>SUMIF(OYU49:OYU61,"-",OYV49:OYV61)</f>
        <v>0</v>
      </c>
      <c r="OYS44" s="685">
        <f>COUNTIF(OYW49:OYW61,"-")</f>
        <v>0</v>
      </c>
      <c r="OYT44" s="686">
        <f>SUMIF(OYW49:OYW61,"-",OYX49:OYX61)</f>
        <v>0</v>
      </c>
      <c r="OYU44" s="685">
        <f>COUNTIF(OYY49:OYY61,"-")</f>
        <v>0</v>
      </c>
      <c r="OYV44" s="686">
        <f>SUMIF(OYY49:OYY61,"-",OYZ49:OYZ61)</f>
        <v>0</v>
      </c>
      <c r="OYW44" s="685">
        <f>COUNTIF(OZA49:OZA61,"-")</f>
        <v>0</v>
      </c>
      <c r="OYX44" s="686">
        <f>SUMIF(OZA49:OZA61,"-",OZB49:OZB61)</f>
        <v>0</v>
      </c>
      <c r="OYY44" s="685">
        <f>COUNTIF(OZC49:OZC61,"-")</f>
        <v>0</v>
      </c>
      <c r="OYZ44" s="686">
        <f>SUMIF(OZC49:OZC61,"-",OZD49:OZD61)</f>
        <v>0</v>
      </c>
      <c r="OZA44" s="685">
        <f>COUNTIF(OZE49:OZE61,"-")</f>
        <v>0</v>
      </c>
      <c r="OZB44" s="686">
        <f>SUMIF(OZE49:OZE61,"-",OZF49:OZF61)</f>
        <v>0</v>
      </c>
      <c r="OZC44" s="685">
        <f>COUNTIF(OZG49:OZG61,"-")</f>
        <v>0</v>
      </c>
      <c r="OZD44" s="686">
        <f>SUMIF(OZG49:OZG61,"-",OZH49:OZH61)</f>
        <v>0</v>
      </c>
      <c r="OZE44" s="685">
        <f>COUNTIF(OZI49:OZI61,"-")</f>
        <v>0</v>
      </c>
      <c r="OZF44" s="686">
        <f>SUMIF(OZI49:OZI61,"-",OZJ49:OZJ61)</f>
        <v>0</v>
      </c>
      <c r="OZG44" s="685">
        <f>COUNTIF(OZK49:OZK61,"-")</f>
        <v>0</v>
      </c>
      <c r="OZH44" s="686">
        <f>SUMIF(OZK49:OZK61,"-",OZL49:OZL61)</f>
        <v>0</v>
      </c>
      <c r="OZI44" s="685">
        <f>COUNTIF(OZM49:OZM61,"-")</f>
        <v>0</v>
      </c>
      <c r="OZJ44" s="686">
        <f>SUMIF(OZM49:OZM61,"-",OZN49:OZN61)</f>
        <v>0</v>
      </c>
      <c r="OZK44" s="685">
        <f>COUNTIF(OZO49:OZO61,"-")</f>
        <v>0</v>
      </c>
      <c r="OZL44" s="686">
        <f>SUMIF(OZO49:OZO61,"-",OZP49:OZP61)</f>
        <v>0</v>
      </c>
      <c r="OZM44" s="685">
        <f>COUNTIF(OZQ49:OZQ61,"-")</f>
        <v>0</v>
      </c>
      <c r="OZN44" s="686">
        <f>SUMIF(OZQ49:OZQ61,"-",OZR49:OZR61)</f>
        <v>0</v>
      </c>
      <c r="OZO44" s="685">
        <f>COUNTIF(OZS49:OZS61,"-")</f>
        <v>0</v>
      </c>
      <c r="OZP44" s="686">
        <f>SUMIF(OZS49:OZS61,"-",OZT49:OZT61)</f>
        <v>0</v>
      </c>
      <c r="OZQ44" s="685">
        <f>COUNTIF(OZU49:OZU61,"-")</f>
        <v>0</v>
      </c>
      <c r="OZR44" s="686">
        <f>SUMIF(OZU49:OZU61,"-",OZV49:OZV61)</f>
        <v>0</v>
      </c>
      <c r="OZS44" s="685">
        <f>COUNTIF(OZW49:OZW61,"-")</f>
        <v>0</v>
      </c>
      <c r="OZT44" s="686">
        <f>SUMIF(OZW49:OZW61,"-",OZX49:OZX61)</f>
        <v>0</v>
      </c>
      <c r="OZU44" s="685">
        <f>COUNTIF(OZY49:OZY61,"-")</f>
        <v>0</v>
      </c>
      <c r="OZV44" s="686">
        <f>SUMIF(OZY49:OZY61,"-",OZZ49:OZZ61)</f>
        <v>0</v>
      </c>
      <c r="OZW44" s="685">
        <f>COUNTIF(PAA49:PAA61,"-")</f>
        <v>0</v>
      </c>
      <c r="OZX44" s="686">
        <f>SUMIF(PAA49:PAA61,"-",PAB49:PAB61)</f>
        <v>0</v>
      </c>
      <c r="OZY44" s="685">
        <f>COUNTIF(PAC49:PAC61,"-")</f>
        <v>0</v>
      </c>
      <c r="OZZ44" s="686">
        <f>SUMIF(PAC49:PAC61,"-",PAD49:PAD61)</f>
        <v>0</v>
      </c>
      <c r="PAA44" s="685">
        <f>COUNTIF(PAE49:PAE61,"-")</f>
        <v>0</v>
      </c>
      <c r="PAB44" s="686">
        <f>SUMIF(PAE49:PAE61,"-",PAF49:PAF61)</f>
        <v>0</v>
      </c>
      <c r="PAC44" s="685">
        <f>COUNTIF(PAG49:PAG61,"-")</f>
        <v>0</v>
      </c>
      <c r="PAD44" s="686">
        <f>SUMIF(PAG49:PAG61,"-",PAH49:PAH61)</f>
        <v>0</v>
      </c>
      <c r="PAE44" s="685">
        <f>COUNTIF(PAI49:PAI61,"-")</f>
        <v>0</v>
      </c>
      <c r="PAF44" s="686">
        <f>SUMIF(PAI49:PAI61,"-",PAJ49:PAJ61)</f>
        <v>0</v>
      </c>
      <c r="PAG44" s="685">
        <f>COUNTIF(PAK49:PAK61,"-")</f>
        <v>0</v>
      </c>
      <c r="PAH44" s="686">
        <f>SUMIF(PAK49:PAK61,"-",PAL49:PAL61)</f>
        <v>0</v>
      </c>
      <c r="PAI44" s="685">
        <f>COUNTIF(PAM49:PAM61,"-")</f>
        <v>0</v>
      </c>
      <c r="PAJ44" s="686">
        <f>SUMIF(PAM49:PAM61,"-",PAN49:PAN61)</f>
        <v>0</v>
      </c>
      <c r="PAK44" s="685">
        <f>COUNTIF(PAO49:PAO61,"-")</f>
        <v>0</v>
      </c>
      <c r="PAL44" s="686">
        <f>SUMIF(PAO49:PAO61,"-",PAP49:PAP61)</f>
        <v>0</v>
      </c>
      <c r="PAM44" s="685">
        <f>COUNTIF(PAQ49:PAQ61,"-")</f>
        <v>0</v>
      </c>
      <c r="PAN44" s="686">
        <f>SUMIF(PAQ49:PAQ61,"-",PAR49:PAR61)</f>
        <v>0</v>
      </c>
      <c r="PAO44" s="685">
        <f>COUNTIF(PAS49:PAS61,"-")</f>
        <v>0</v>
      </c>
      <c r="PAP44" s="686">
        <f>SUMIF(PAS49:PAS61,"-",PAT49:PAT61)</f>
        <v>0</v>
      </c>
      <c r="PAQ44" s="685">
        <f>COUNTIF(PAU49:PAU61,"-")</f>
        <v>0</v>
      </c>
      <c r="PAR44" s="686">
        <f>SUMIF(PAU49:PAU61,"-",PAV49:PAV61)</f>
        <v>0</v>
      </c>
      <c r="PAS44" s="685">
        <f>COUNTIF(PAW49:PAW61,"-")</f>
        <v>0</v>
      </c>
      <c r="PAT44" s="686">
        <f>SUMIF(PAW49:PAW61,"-",PAX49:PAX61)</f>
        <v>0</v>
      </c>
      <c r="PAU44" s="685">
        <f>COUNTIF(PAY49:PAY61,"-")</f>
        <v>0</v>
      </c>
      <c r="PAV44" s="686">
        <f>SUMIF(PAY49:PAY61,"-",PAZ49:PAZ61)</f>
        <v>0</v>
      </c>
      <c r="PAW44" s="685">
        <f>COUNTIF(PBA49:PBA61,"-")</f>
        <v>0</v>
      </c>
      <c r="PAX44" s="686">
        <f>SUMIF(PBA49:PBA61,"-",PBB49:PBB61)</f>
        <v>0</v>
      </c>
      <c r="PAY44" s="685">
        <f>COUNTIF(PBC49:PBC61,"-")</f>
        <v>0</v>
      </c>
      <c r="PAZ44" s="686">
        <f>SUMIF(PBC49:PBC61,"-",PBD49:PBD61)</f>
        <v>0</v>
      </c>
      <c r="PBA44" s="685">
        <f>COUNTIF(PBE49:PBE61,"-")</f>
        <v>0</v>
      </c>
      <c r="PBB44" s="686">
        <f>SUMIF(PBE49:PBE61,"-",PBF49:PBF61)</f>
        <v>0</v>
      </c>
      <c r="PBC44" s="685">
        <f>COUNTIF(PBG49:PBG61,"-")</f>
        <v>0</v>
      </c>
      <c r="PBD44" s="686">
        <f>SUMIF(PBG49:PBG61,"-",PBH49:PBH61)</f>
        <v>0</v>
      </c>
      <c r="PBE44" s="685">
        <f>COUNTIF(PBI49:PBI61,"-")</f>
        <v>0</v>
      </c>
      <c r="PBF44" s="686">
        <f>SUMIF(PBI49:PBI61,"-",PBJ49:PBJ61)</f>
        <v>0</v>
      </c>
      <c r="PBG44" s="685">
        <f>COUNTIF(PBK49:PBK61,"-")</f>
        <v>0</v>
      </c>
      <c r="PBH44" s="686">
        <f>SUMIF(PBK49:PBK61,"-",PBL49:PBL61)</f>
        <v>0</v>
      </c>
      <c r="PBI44" s="685">
        <f>COUNTIF(PBM49:PBM61,"-")</f>
        <v>0</v>
      </c>
      <c r="PBJ44" s="686">
        <f>SUMIF(PBM49:PBM61,"-",PBN49:PBN61)</f>
        <v>0</v>
      </c>
      <c r="PBK44" s="685">
        <f>COUNTIF(PBO49:PBO61,"-")</f>
        <v>0</v>
      </c>
      <c r="PBL44" s="686">
        <f>SUMIF(PBO49:PBO61,"-",PBP49:PBP61)</f>
        <v>0</v>
      </c>
      <c r="PBM44" s="685">
        <f>COUNTIF(PBQ49:PBQ61,"-")</f>
        <v>0</v>
      </c>
      <c r="PBN44" s="686">
        <f>SUMIF(PBQ49:PBQ61,"-",PBR49:PBR61)</f>
        <v>0</v>
      </c>
      <c r="PBO44" s="685">
        <f>COUNTIF(PBS49:PBS61,"-")</f>
        <v>0</v>
      </c>
      <c r="PBP44" s="686">
        <f>SUMIF(PBS49:PBS61,"-",PBT49:PBT61)</f>
        <v>0</v>
      </c>
      <c r="PBQ44" s="685">
        <f>COUNTIF(PBU49:PBU61,"-")</f>
        <v>0</v>
      </c>
      <c r="PBR44" s="686">
        <f>SUMIF(PBU49:PBU61,"-",PBV49:PBV61)</f>
        <v>0</v>
      </c>
      <c r="PBS44" s="685">
        <f>COUNTIF(PBW49:PBW61,"-")</f>
        <v>0</v>
      </c>
      <c r="PBT44" s="686">
        <f>SUMIF(PBW49:PBW61,"-",PBX49:PBX61)</f>
        <v>0</v>
      </c>
      <c r="PBU44" s="685">
        <f>COUNTIF(PBY49:PBY61,"-")</f>
        <v>0</v>
      </c>
      <c r="PBV44" s="686">
        <f>SUMIF(PBY49:PBY61,"-",PBZ49:PBZ61)</f>
        <v>0</v>
      </c>
      <c r="PBW44" s="685">
        <f>COUNTIF(PCA49:PCA61,"-")</f>
        <v>0</v>
      </c>
      <c r="PBX44" s="686">
        <f>SUMIF(PCA49:PCA61,"-",PCB49:PCB61)</f>
        <v>0</v>
      </c>
      <c r="PBY44" s="685">
        <f>COUNTIF(PCC49:PCC61,"-")</f>
        <v>0</v>
      </c>
      <c r="PBZ44" s="686">
        <f>SUMIF(PCC49:PCC61,"-",PCD49:PCD61)</f>
        <v>0</v>
      </c>
      <c r="PCA44" s="685">
        <f>COUNTIF(PCE49:PCE61,"-")</f>
        <v>0</v>
      </c>
      <c r="PCB44" s="686">
        <f>SUMIF(PCE49:PCE61,"-",PCF49:PCF61)</f>
        <v>0</v>
      </c>
      <c r="PCC44" s="685">
        <f>COUNTIF(PCG49:PCG61,"-")</f>
        <v>0</v>
      </c>
      <c r="PCD44" s="686">
        <f>SUMIF(PCG49:PCG61,"-",PCH49:PCH61)</f>
        <v>0</v>
      </c>
      <c r="PCE44" s="685">
        <f>COUNTIF(PCI49:PCI61,"-")</f>
        <v>0</v>
      </c>
      <c r="PCF44" s="686">
        <f>SUMIF(PCI49:PCI61,"-",PCJ49:PCJ61)</f>
        <v>0</v>
      </c>
      <c r="PCG44" s="685">
        <f>COUNTIF(PCK49:PCK61,"-")</f>
        <v>0</v>
      </c>
      <c r="PCH44" s="686">
        <f>SUMIF(PCK49:PCK61,"-",PCL49:PCL61)</f>
        <v>0</v>
      </c>
      <c r="PCI44" s="685">
        <f>COUNTIF(PCM49:PCM61,"-")</f>
        <v>0</v>
      </c>
      <c r="PCJ44" s="686">
        <f>SUMIF(PCM49:PCM61,"-",PCN49:PCN61)</f>
        <v>0</v>
      </c>
      <c r="PCK44" s="685">
        <f>COUNTIF(PCO49:PCO61,"-")</f>
        <v>0</v>
      </c>
      <c r="PCL44" s="686">
        <f>SUMIF(PCO49:PCO61,"-",PCP49:PCP61)</f>
        <v>0</v>
      </c>
      <c r="PCM44" s="685">
        <f>COUNTIF(PCQ49:PCQ61,"-")</f>
        <v>0</v>
      </c>
      <c r="PCN44" s="686">
        <f>SUMIF(PCQ49:PCQ61,"-",PCR49:PCR61)</f>
        <v>0</v>
      </c>
      <c r="PCO44" s="685">
        <f>COUNTIF(PCS49:PCS61,"-")</f>
        <v>0</v>
      </c>
      <c r="PCP44" s="686">
        <f>SUMIF(PCS49:PCS61,"-",PCT49:PCT61)</f>
        <v>0</v>
      </c>
      <c r="PCQ44" s="685">
        <f>COUNTIF(PCU49:PCU61,"-")</f>
        <v>0</v>
      </c>
      <c r="PCR44" s="686">
        <f>SUMIF(PCU49:PCU61,"-",PCV49:PCV61)</f>
        <v>0</v>
      </c>
      <c r="PCS44" s="685">
        <f>COUNTIF(PCW49:PCW61,"-")</f>
        <v>0</v>
      </c>
      <c r="PCT44" s="686">
        <f>SUMIF(PCW49:PCW61,"-",PCX49:PCX61)</f>
        <v>0</v>
      </c>
      <c r="PCU44" s="685">
        <f>COUNTIF(PCY49:PCY61,"-")</f>
        <v>0</v>
      </c>
      <c r="PCV44" s="686">
        <f>SUMIF(PCY49:PCY61,"-",PCZ49:PCZ61)</f>
        <v>0</v>
      </c>
      <c r="PCW44" s="685">
        <f>COUNTIF(PDA49:PDA61,"-")</f>
        <v>0</v>
      </c>
      <c r="PCX44" s="686">
        <f>SUMIF(PDA49:PDA61,"-",PDB49:PDB61)</f>
        <v>0</v>
      </c>
      <c r="PCY44" s="685">
        <f>COUNTIF(PDC49:PDC61,"-")</f>
        <v>0</v>
      </c>
      <c r="PCZ44" s="686">
        <f>SUMIF(PDC49:PDC61,"-",PDD49:PDD61)</f>
        <v>0</v>
      </c>
      <c r="PDA44" s="685">
        <f>COUNTIF(PDE49:PDE61,"-")</f>
        <v>0</v>
      </c>
      <c r="PDB44" s="686">
        <f>SUMIF(PDE49:PDE61,"-",PDF49:PDF61)</f>
        <v>0</v>
      </c>
      <c r="PDC44" s="685">
        <f>COUNTIF(PDG49:PDG61,"-")</f>
        <v>0</v>
      </c>
      <c r="PDD44" s="686">
        <f>SUMIF(PDG49:PDG61,"-",PDH49:PDH61)</f>
        <v>0</v>
      </c>
      <c r="PDE44" s="685">
        <f>COUNTIF(PDI49:PDI61,"-")</f>
        <v>0</v>
      </c>
      <c r="PDF44" s="686">
        <f>SUMIF(PDI49:PDI61,"-",PDJ49:PDJ61)</f>
        <v>0</v>
      </c>
      <c r="PDG44" s="685">
        <f>COUNTIF(PDK49:PDK61,"-")</f>
        <v>0</v>
      </c>
      <c r="PDH44" s="686">
        <f>SUMIF(PDK49:PDK61,"-",PDL49:PDL61)</f>
        <v>0</v>
      </c>
      <c r="PDI44" s="685">
        <f>COUNTIF(PDM49:PDM61,"-")</f>
        <v>0</v>
      </c>
      <c r="PDJ44" s="686">
        <f>SUMIF(PDM49:PDM61,"-",PDN49:PDN61)</f>
        <v>0</v>
      </c>
      <c r="PDK44" s="685">
        <f>COUNTIF(PDO49:PDO61,"-")</f>
        <v>0</v>
      </c>
      <c r="PDL44" s="686">
        <f>SUMIF(PDO49:PDO61,"-",PDP49:PDP61)</f>
        <v>0</v>
      </c>
      <c r="PDM44" s="685">
        <f>COUNTIF(PDQ49:PDQ61,"-")</f>
        <v>0</v>
      </c>
      <c r="PDN44" s="686">
        <f>SUMIF(PDQ49:PDQ61,"-",PDR49:PDR61)</f>
        <v>0</v>
      </c>
      <c r="PDO44" s="685">
        <f>COUNTIF(PDS49:PDS61,"-")</f>
        <v>0</v>
      </c>
      <c r="PDP44" s="686">
        <f>SUMIF(PDS49:PDS61,"-",PDT49:PDT61)</f>
        <v>0</v>
      </c>
      <c r="PDQ44" s="685">
        <f>COUNTIF(PDU49:PDU61,"-")</f>
        <v>0</v>
      </c>
      <c r="PDR44" s="686">
        <f>SUMIF(PDU49:PDU61,"-",PDV49:PDV61)</f>
        <v>0</v>
      </c>
      <c r="PDS44" s="685">
        <f>COUNTIF(PDW49:PDW61,"-")</f>
        <v>0</v>
      </c>
      <c r="PDT44" s="686">
        <f>SUMIF(PDW49:PDW61,"-",PDX49:PDX61)</f>
        <v>0</v>
      </c>
      <c r="PDU44" s="685">
        <f>COUNTIF(PDY49:PDY61,"-")</f>
        <v>0</v>
      </c>
      <c r="PDV44" s="686">
        <f>SUMIF(PDY49:PDY61,"-",PDZ49:PDZ61)</f>
        <v>0</v>
      </c>
      <c r="PDW44" s="685">
        <f>COUNTIF(PEA49:PEA61,"-")</f>
        <v>0</v>
      </c>
      <c r="PDX44" s="686">
        <f>SUMIF(PEA49:PEA61,"-",PEB49:PEB61)</f>
        <v>0</v>
      </c>
      <c r="PDY44" s="685">
        <f>COUNTIF(PEC49:PEC61,"-")</f>
        <v>0</v>
      </c>
      <c r="PDZ44" s="686">
        <f>SUMIF(PEC49:PEC61,"-",PED49:PED61)</f>
        <v>0</v>
      </c>
      <c r="PEA44" s="685">
        <f>COUNTIF(PEE49:PEE61,"-")</f>
        <v>0</v>
      </c>
      <c r="PEB44" s="686">
        <f>SUMIF(PEE49:PEE61,"-",PEF49:PEF61)</f>
        <v>0</v>
      </c>
      <c r="PEC44" s="685">
        <f>COUNTIF(PEG49:PEG61,"-")</f>
        <v>0</v>
      </c>
      <c r="PED44" s="686">
        <f>SUMIF(PEG49:PEG61,"-",PEH49:PEH61)</f>
        <v>0</v>
      </c>
      <c r="PEE44" s="685">
        <f>COUNTIF(PEI49:PEI61,"-")</f>
        <v>0</v>
      </c>
      <c r="PEF44" s="686">
        <f>SUMIF(PEI49:PEI61,"-",PEJ49:PEJ61)</f>
        <v>0</v>
      </c>
      <c r="PEG44" s="685">
        <f>COUNTIF(PEK49:PEK61,"-")</f>
        <v>0</v>
      </c>
      <c r="PEH44" s="686">
        <f>SUMIF(PEK49:PEK61,"-",PEL49:PEL61)</f>
        <v>0</v>
      </c>
      <c r="PEI44" s="685">
        <f>COUNTIF(PEM49:PEM61,"-")</f>
        <v>0</v>
      </c>
      <c r="PEJ44" s="686">
        <f>SUMIF(PEM49:PEM61,"-",PEN49:PEN61)</f>
        <v>0</v>
      </c>
      <c r="PEK44" s="685">
        <f>COUNTIF(PEO49:PEO61,"-")</f>
        <v>0</v>
      </c>
      <c r="PEL44" s="686">
        <f>SUMIF(PEO49:PEO61,"-",PEP49:PEP61)</f>
        <v>0</v>
      </c>
      <c r="PEM44" s="685">
        <f>COUNTIF(PEQ49:PEQ61,"-")</f>
        <v>0</v>
      </c>
      <c r="PEN44" s="686">
        <f>SUMIF(PEQ49:PEQ61,"-",PER49:PER61)</f>
        <v>0</v>
      </c>
      <c r="PEO44" s="685">
        <f>COUNTIF(PES49:PES61,"-")</f>
        <v>0</v>
      </c>
      <c r="PEP44" s="686">
        <f>SUMIF(PES49:PES61,"-",PET49:PET61)</f>
        <v>0</v>
      </c>
      <c r="PEQ44" s="685">
        <f>COUNTIF(PEU49:PEU61,"-")</f>
        <v>0</v>
      </c>
      <c r="PER44" s="686">
        <f>SUMIF(PEU49:PEU61,"-",PEV49:PEV61)</f>
        <v>0</v>
      </c>
      <c r="PES44" s="685">
        <f>COUNTIF(PEW49:PEW61,"-")</f>
        <v>0</v>
      </c>
      <c r="PET44" s="686">
        <f>SUMIF(PEW49:PEW61,"-",PEX49:PEX61)</f>
        <v>0</v>
      </c>
      <c r="PEU44" s="685">
        <f>COUNTIF(PEY49:PEY61,"-")</f>
        <v>0</v>
      </c>
      <c r="PEV44" s="686">
        <f>SUMIF(PEY49:PEY61,"-",PEZ49:PEZ61)</f>
        <v>0</v>
      </c>
      <c r="PEW44" s="685">
        <f>COUNTIF(PFA49:PFA61,"-")</f>
        <v>0</v>
      </c>
      <c r="PEX44" s="686">
        <f>SUMIF(PFA49:PFA61,"-",PFB49:PFB61)</f>
        <v>0</v>
      </c>
      <c r="PEY44" s="685">
        <f>COUNTIF(PFC49:PFC61,"-")</f>
        <v>0</v>
      </c>
      <c r="PEZ44" s="686">
        <f>SUMIF(PFC49:PFC61,"-",PFD49:PFD61)</f>
        <v>0</v>
      </c>
      <c r="PFA44" s="685">
        <f>COUNTIF(PFE49:PFE61,"-")</f>
        <v>0</v>
      </c>
      <c r="PFB44" s="686">
        <f>SUMIF(PFE49:PFE61,"-",PFF49:PFF61)</f>
        <v>0</v>
      </c>
      <c r="PFC44" s="685">
        <f>COUNTIF(PFG49:PFG61,"-")</f>
        <v>0</v>
      </c>
      <c r="PFD44" s="686">
        <f>SUMIF(PFG49:PFG61,"-",PFH49:PFH61)</f>
        <v>0</v>
      </c>
      <c r="PFE44" s="685">
        <f>COUNTIF(PFI49:PFI61,"-")</f>
        <v>0</v>
      </c>
      <c r="PFF44" s="686">
        <f>SUMIF(PFI49:PFI61,"-",PFJ49:PFJ61)</f>
        <v>0</v>
      </c>
      <c r="PFG44" s="685">
        <f>COUNTIF(PFK49:PFK61,"-")</f>
        <v>0</v>
      </c>
      <c r="PFH44" s="686">
        <f>SUMIF(PFK49:PFK61,"-",PFL49:PFL61)</f>
        <v>0</v>
      </c>
      <c r="PFI44" s="685">
        <f>COUNTIF(PFM49:PFM61,"-")</f>
        <v>0</v>
      </c>
      <c r="PFJ44" s="686">
        <f>SUMIF(PFM49:PFM61,"-",PFN49:PFN61)</f>
        <v>0</v>
      </c>
      <c r="PFK44" s="685">
        <f>COUNTIF(PFO49:PFO61,"-")</f>
        <v>0</v>
      </c>
      <c r="PFL44" s="686">
        <f>SUMIF(PFO49:PFO61,"-",PFP49:PFP61)</f>
        <v>0</v>
      </c>
      <c r="PFM44" s="685">
        <f>COUNTIF(PFQ49:PFQ61,"-")</f>
        <v>0</v>
      </c>
      <c r="PFN44" s="686">
        <f>SUMIF(PFQ49:PFQ61,"-",PFR49:PFR61)</f>
        <v>0</v>
      </c>
      <c r="PFO44" s="685">
        <f>COUNTIF(PFS49:PFS61,"-")</f>
        <v>0</v>
      </c>
      <c r="PFP44" s="686">
        <f>SUMIF(PFS49:PFS61,"-",PFT49:PFT61)</f>
        <v>0</v>
      </c>
      <c r="PFQ44" s="685">
        <f>COUNTIF(PFU49:PFU61,"-")</f>
        <v>0</v>
      </c>
      <c r="PFR44" s="686">
        <f>SUMIF(PFU49:PFU61,"-",PFV49:PFV61)</f>
        <v>0</v>
      </c>
      <c r="PFS44" s="685">
        <f>COUNTIF(PFW49:PFW61,"-")</f>
        <v>0</v>
      </c>
      <c r="PFT44" s="686">
        <f>SUMIF(PFW49:PFW61,"-",PFX49:PFX61)</f>
        <v>0</v>
      </c>
      <c r="PFU44" s="685">
        <f>COUNTIF(PFY49:PFY61,"-")</f>
        <v>0</v>
      </c>
      <c r="PFV44" s="686">
        <f>SUMIF(PFY49:PFY61,"-",PFZ49:PFZ61)</f>
        <v>0</v>
      </c>
      <c r="PFW44" s="685">
        <f>COUNTIF(PGA49:PGA61,"-")</f>
        <v>0</v>
      </c>
      <c r="PFX44" s="686">
        <f>SUMIF(PGA49:PGA61,"-",PGB49:PGB61)</f>
        <v>0</v>
      </c>
      <c r="PFY44" s="685">
        <f>COUNTIF(PGC49:PGC61,"-")</f>
        <v>0</v>
      </c>
      <c r="PFZ44" s="686">
        <f>SUMIF(PGC49:PGC61,"-",PGD49:PGD61)</f>
        <v>0</v>
      </c>
      <c r="PGA44" s="685">
        <f>COUNTIF(PGE49:PGE61,"-")</f>
        <v>0</v>
      </c>
      <c r="PGB44" s="686">
        <f>SUMIF(PGE49:PGE61,"-",PGF49:PGF61)</f>
        <v>0</v>
      </c>
      <c r="PGC44" s="685">
        <f>COUNTIF(PGG49:PGG61,"-")</f>
        <v>0</v>
      </c>
      <c r="PGD44" s="686">
        <f>SUMIF(PGG49:PGG61,"-",PGH49:PGH61)</f>
        <v>0</v>
      </c>
      <c r="PGE44" s="685">
        <f>COUNTIF(PGI49:PGI61,"-")</f>
        <v>0</v>
      </c>
      <c r="PGF44" s="686">
        <f>SUMIF(PGI49:PGI61,"-",PGJ49:PGJ61)</f>
        <v>0</v>
      </c>
      <c r="PGG44" s="685">
        <f>COUNTIF(PGK49:PGK61,"-")</f>
        <v>0</v>
      </c>
      <c r="PGH44" s="686">
        <f>SUMIF(PGK49:PGK61,"-",PGL49:PGL61)</f>
        <v>0</v>
      </c>
      <c r="PGI44" s="685">
        <f>COUNTIF(PGM49:PGM61,"-")</f>
        <v>0</v>
      </c>
      <c r="PGJ44" s="686">
        <f>SUMIF(PGM49:PGM61,"-",PGN49:PGN61)</f>
        <v>0</v>
      </c>
      <c r="PGK44" s="685">
        <f>COUNTIF(PGO49:PGO61,"-")</f>
        <v>0</v>
      </c>
      <c r="PGL44" s="686">
        <f>SUMIF(PGO49:PGO61,"-",PGP49:PGP61)</f>
        <v>0</v>
      </c>
      <c r="PGM44" s="685">
        <f>COUNTIF(PGQ49:PGQ61,"-")</f>
        <v>0</v>
      </c>
      <c r="PGN44" s="686">
        <f>SUMIF(PGQ49:PGQ61,"-",PGR49:PGR61)</f>
        <v>0</v>
      </c>
      <c r="PGO44" s="685">
        <f>COUNTIF(PGS49:PGS61,"-")</f>
        <v>0</v>
      </c>
      <c r="PGP44" s="686">
        <f>SUMIF(PGS49:PGS61,"-",PGT49:PGT61)</f>
        <v>0</v>
      </c>
      <c r="PGQ44" s="685">
        <f>COUNTIF(PGU49:PGU61,"-")</f>
        <v>0</v>
      </c>
      <c r="PGR44" s="686">
        <f>SUMIF(PGU49:PGU61,"-",PGV49:PGV61)</f>
        <v>0</v>
      </c>
      <c r="PGS44" s="685">
        <f>COUNTIF(PGW49:PGW61,"-")</f>
        <v>0</v>
      </c>
      <c r="PGT44" s="686">
        <f>SUMIF(PGW49:PGW61,"-",PGX49:PGX61)</f>
        <v>0</v>
      </c>
      <c r="PGU44" s="685">
        <f>COUNTIF(PGY49:PGY61,"-")</f>
        <v>0</v>
      </c>
      <c r="PGV44" s="686">
        <f>SUMIF(PGY49:PGY61,"-",PGZ49:PGZ61)</f>
        <v>0</v>
      </c>
      <c r="PGW44" s="685">
        <f>COUNTIF(PHA49:PHA61,"-")</f>
        <v>0</v>
      </c>
      <c r="PGX44" s="686">
        <f>SUMIF(PHA49:PHA61,"-",PHB49:PHB61)</f>
        <v>0</v>
      </c>
      <c r="PGY44" s="685">
        <f>COUNTIF(PHC49:PHC61,"-")</f>
        <v>0</v>
      </c>
      <c r="PGZ44" s="686">
        <f>SUMIF(PHC49:PHC61,"-",PHD49:PHD61)</f>
        <v>0</v>
      </c>
      <c r="PHA44" s="685">
        <f>COUNTIF(PHE49:PHE61,"-")</f>
        <v>0</v>
      </c>
      <c r="PHB44" s="686">
        <f>SUMIF(PHE49:PHE61,"-",PHF49:PHF61)</f>
        <v>0</v>
      </c>
      <c r="PHC44" s="685">
        <f>COUNTIF(PHG49:PHG61,"-")</f>
        <v>0</v>
      </c>
      <c r="PHD44" s="686">
        <f>SUMIF(PHG49:PHG61,"-",PHH49:PHH61)</f>
        <v>0</v>
      </c>
      <c r="PHE44" s="685">
        <f>COUNTIF(PHI49:PHI61,"-")</f>
        <v>0</v>
      </c>
      <c r="PHF44" s="686">
        <f>SUMIF(PHI49:PHI61,"-",PHJ49:PHJ61)</f>
        <v>0</v>
      </c>
      <c r="PHG44" s="685">
        <f>COUNTIF(PHK49:PHK61,"-")</f>
        <v>0</v>
      </c>
      <c r="PHH44" s="686">
        <f>SUMIF(PHK49:PHK61,"-",PHL49:PHL61)</f>
        <v>0</v>
      </c>
      <c r="PHI44" s="685">
        <f>COUNTIF(PHM49:PHM61,"-")</f>
        <v>0</v>
      </c>
      <c r="PHJ44" s="686">
        <f>SUMIF(PHM49:PHM61,"-",PHN49:PHN61)</f>
        <v>0</v>
      </c>
      <c r="PHK44" s="685">
        <f>COUNTIF(PHO49:PHO61,"-")</f>
        <v>0</v>
      </c>
      <c r="PHL44" s="686">
        <f>SUMIF(PHO49:PHO61,"-",PHP49:PHP61)</f>
        <v>0</v>
      </c>
      <c r="PHM44" s="685">
        <f>COUNTIF(PHQ49:PHQ61,"-")</f>
        <v>0</v>
      </c>
      <c r="PHN44" s="686">
        <f>SUMIF(PHQ49:PHQ61,"-",PHR49:PHR61)</f>
        <v>0</v>
      </c>
      <c r="PHO44" s="685">
        <f>COUNTIF(PHS49:PHS61,"-")</f>
        <v>0</v>
      </c>
      <c r="PHP44" s="686">
        <f>SUMIF(PHS49:PHS61,"-",PHT49:PHT61)</f>
        <v>0</v>
      </c>
      <c r="PHQ44" s="685">
        <f>COUNTIF(PHU49:PHU61,"-")</f>
        <v>0</v>
      </c>
      <c r="PHR44" s="686">
        <f>SUMIF(PHU49:PHU61,"-",PHV49:PHV61)</f>
        <v>0</v>
      </c>
      <c r="PHS44" s="685">
        <f>COUNTIF(PHW49:PHW61,"-")</f>
        <v>0</v>
      </c>
      <c r="PHT44" s="686">
        <f>SUMIF(PHW49:PHW61,"-",PHX49:PHX61)</f>
        <v>0</v>
      </c>
      <c r="PHU44" s="685">
        <f>COUNTIF(PHY49:PHY61,"-")</f>
        <v>0</v>
      </c>
      <c r="PHV44" s="686">
        <f>SUMIF(PHY49:PHY61,"-",PHZ49:PHZ61)</f>
        <v>0</v>
      </c>
      <c r="PHW44" s="685">
        <f>COUNTIF(PIA49:PIA61,"-")</f>
        <v>0</v>
      </c>
      <c r="PHX44" s="686">
        <f>SUMIF(PIA49:PIA61,"-",PIB49:PIB61)</f>
        <v>0</v>
      </c>
      <c r="PHY44" s="685">
        <f>COUNTIF(PIC49:PIC61,"-")</f>
        <v>0</v>
      </c>
      <c r="PHZ44" s="686">
        <f>SUMIF(PIC49:PIC61,"-",PID49:PID61)</f>
        <v>0</v>
      </c>
      <c r="PIA44" s="685">
        <f>COUNTIF(PIE49:PIE61,"-")</f>
        <v>0</v>
      </c>
      <c r="PIB44" s="686">
        <f>SUMIF(PIE49:PIE61,"-",PIF49:PIF61)</f>
        <v>0</v>
      </c>
      <c r="PIC44" s="685">
        <f>COUNTIF(PIG49:PIG61,"-")</f>
        <v>0</v>
      </c>
      <c r="PID44" s="686">
        <f>SUMIF(PIG49:PIG61,"-",PIH49:PIH61)</f>
        <v>0</v>
      </c>
      <c r="PIE44" s="685">
        <f>COUNTIF(PII49:PII61,"-")</f>
        <v>0</v>
      </c>
      <c r="PIF44" s="686">
        <f>SUMIF(PII49:PII61,"-",PIJ49:PIJ61)</f>
        <v>0</v>
      </c>
      <c r="PIG44" s="685">
        <f>COUNTIF(PIK49:PIK61,"-")</f>
        <v>0</v>
      </c>
      <c r="PIH44" s="686">
        <f>SUMIF(PIK49:PIK61,"-",PIL49:PIL61)</f>
        <v>0</v>
      </c>
      <c r="PII44" s="685">
        <f>COUNTIF(PIM49:PIM61,"-")</f>
        <v>0</v>
      </c>
      <c r="PIJ44" s="686">
        <f>SUMIF(PIM49:PIM61,"-",PIN49:PIN61)</f>
        <v>0</v>
      </c>
      <c r="PIK44" s="685">
        <f>COUNTIF(PIO49:PIO61,"-")</f>
        <v>0</v>
      </c>
      <c r="PIL44" s="686">
        <f>SUMIF(PIO49:PIO61,"-",PIP49:PIP61)</f>
        <v>0</v>
      </c>
      <c r="PIM44" s="685">
        <f>COUNTIF(PIQ49:PIQ61,"-")</f>
        <v>0</v>
      </c>
      <c r="PIN44" s="686">
        <f>SUMIF(PIQ49:PIQ61,"-",PIR49:PIR61)</f>
        <v>0</v>
      </c>
      <c r="PIO44" s="685">
        <f>COUNTIF(PIS49:PIS61,"-")</f>
        <v>0</v>
      </c>
      <c r="PIP44" s="686">
        <f>SUMIF(PIS49:PIS61,"-",PIT49:PIT61)</f>
        <v>0</v>
      </c>
      <c r="PIQ44" s="685">
        <f>COUNTIF(PIU49:PIU61,"-")</f>
        <v>0</v>
      </c>
      <c r="PIR44" s="686">
        <f>SUMIF(PIU49:PIU61,"-",PIV49:PIV61)</f>
        <v>0</v>
      </c>
      <c r="PIS44" s="685">
        <f>COUNTIF(PIW49:PIW61,"-")</f>
        <v>0</v>
      </c>
      <c r="PIT44" s="686">
        <f>SUMIF(PIW49:PIW61,"-",PIX49:PIX61)</f>
        <v>0</v>
      </c>
      <c r="PIU44" s="685">
        <f>COUNTIF(PIY49:PIY61,"-")</f>
        <v>0</v>
      </c>
      <c r="PIV44" s="686">
        <f>SUMIF(PIY49:PIY61,"-",PIZ49:PIZ61)</f>
        <v>0</v>
      </c>
      <c r="PIW44" s="685">
        <f>COUNTIF(PJA49:PJA61,"-")</f>
        <v>0</v>
      </c>
      <c r="PIX44" s="686">
        <f>SUMIF(PJA49:PJA61,"-",PJB49:PJB61)</f>
        <v>0</v>
      </c>
      <c r="PIY44" s="685">
        <f>COUNTIF(PJC49:PJC61,"-")</f>
        <v>0</v>
      </c>
      <c r="PIZ44" s="686">
        <f>SUMIF(PJC49:PJC61,"-",PJD49:PJD61)</f>
        <v>0</v>
      </c>
      <c r="PJA44" s="685">
        <f>COUNTIF(PJE49:PJE61,"-")</f>
        <v>0</v>
      </c>
      <c r="PJB44" s="686">
        <f>SUMIF(PJE49:PJE61,"-",PJF49:PJF61)</f>
        <v>0</v>
      </c>
      <c r="PJC44" s="685">
        <f>COUNTIF(PJG49:PJG61,"-")</f>
        <v>0</v>
      </c>
      <c r="PJD44" s="686">
        <f>SUMIF(PJG49:PJG61,"-",PJH49:PJH61)</f>
        <v>0</v>
      </c>
      <c r="PJE44" s="685">
        <f>COUNTIF(PJI49:PJI61,"-")</f>
        <v>0</v>
      </c>
      <c r="PJF44" s="686">
        <f>SUMIF(PJI49:PJI61,"-",PJJ49:PJJ61)</f>
        <v>0</v>
      </c>
      <c r="PJG44" s="685">
        <f>COUNTIF(PJK49:PJK61,"-")</f>
        <v>0</v>
      </c>
      <c r="PJH44" s="686">
        <f>SUMIF(PJK49:PJK61,"-",PJL49:PJL61)</f>
        <v>0</v>
      </c>
      <c r="PJI44" s="685">
        <f>COUNTIF(PJM49:PJM61,"-")</f>
        <v>0</v>
      </c>
      <c r="PJJ44" s="686">
        <f>SUMIF(PJM49:PJM61,"-",PJN49:PJN61)</f>
        <v>0</v>
      </c>
      <c r="PJK44" s="685">
        <f>COUNTIF(PJO49:PJO61,"-")</f>
        <v>0</v>
      </c>
      <c r="PJL44" s="686">
        <f>SUMIF(PJO49:PJO61,"-",PJP49:PJP61)</f>
        <v>0</v>
      </c>
      <c r="PJM44" s="685">
        <f>COUNTIF(PJQ49:PJQ61,"-")</f>
        <v>0</v>
      </c>
      <c r="PJN44" s="686">
        <f>SUMIF(PJQ49:PJQ61,"-",PJR49:PJR61)</f>
        <v>0</v>
      </c>
      <c r="PJO44" s="685">
        <f>COUNTIF(PJS49:PJS61,"-")</f>
        <v>0</v>
      </c>
      <c r="PJP44" s="686">
        <f>SUMIF(PJS49:PJS61,"-",PJT49:PJT61)</f>
        <v>0</v>
      </c>
      <c r="PJQ44" s="685">
        <f>COUNTIF(PJU49:PJU61,"-")</f>
        <v>0</v>
      </c>
      <c r="PJR44" s="686">
        <f>SUMIF(PJU49:PJU61,"-",PJV49:PJV61)</f>
        <v>0</v>
      </c>
      <c r="PJS44" s="685">
        <f>COUNTIF(PJW49:PJW61,"-")</f>
        <v>0</v>
      </c>
      <c r="PJT44" s="686">
        <f>SUMIF(PJW49:PJW61,"-",PJX49:PJX61)</f>
        <v>0</v>
      </c>
      <c r="PJU44" s="685">
        <f>COUNTIF(PJY49:PJY61,"-")</f>
        <v>0</v>
      </c>
      <c r="PJV44" s="686">
        <f>SUMIF(PJY49:PJY61,"-",PJZ49:PJZ61)</f>
        <v>0</v>
      </c>
      <c r="PJW44" s="685">
        <f>COUNTIF(PKA49:PKA61,"-")</f>
        <v>0</v>
      </c>
      <c r="PJX44" s="686">
        <f>SUMIF(PKA49:PKA61,"-",PKB49:PKB61)</f>
        <v>0</v>
      </c>
      <c r="PJY44" s="685">
        <f>COUNTIF(PKC49:PKC61,"-")</f>
        <v>0</v>
      </c>
      <c r="PJZ44" s="686">
        <f>SUMIF(PKC49:PKC61,"-",PKD49:PKD61)</f>
        <v>0</v>
      </c>
      <c r="PKA44" s="685">
        <f>COUNTIF(PKE49:PKE61,"-")</f>
        <v>0</v>
      </c>
      <c r="PKB44" s="686">
        <f>SUMIF(PKE49:PKE61,"-",PKF49:PKF61)</f>
        <v>0</v>
      </c>
      <c r="PKC44" s="685">
        <f>COUNTIF(PKG49:PKG61,"-")</f>
        <v>0</v>
      </c>
      <c r="PKD44" s="686">
        <f>SUMIF(PKG49:PKG61,"-",PKH49:PKH61)</f>
        <v>0</v>
      </c>
      <c r="PKE44" s="685">
        <f>COUNTIF(PKI49:PKI61,"-")</f>
        <v>0</v>
      </c>
      <c r="PKF44" s="686">
        <f>SUMIF(PKI49:PKI61,"-",PKJ49:PKJ61)</f>
        <v>0</v>
      </c>
      <c r="PKG44" s="685">
        <f>COUNTIF(PKK49:PKK61,"-")</f>
        <v>0</v>
      </c>
      <c r="PKH44" s="686">
        <f>SUMIF(PKK49:PKK61,"-",PKL49:PKL61)</f>
        <v>0</v>
      </c>
      <c r="PKI44" s="685">
        <f>COUNTIF(PKM49:PKM61,"-")</f>
        <v>0</v>
      </c>
      <c r="PKJ44" s="686">
        <f>SUMIF(PKM49:PKM61,"-",PKN49:PKN61)</f>
        <v>0</v>
      </c>
      <c r="PKK44" s="685">
        <f>COUNTIF(PKO49:PKO61,"-")</f>
        <v>0</v>
      </c>
      <c r="PKL44" s="686">
        <f>SUMIF(PKO49:PKO61,"-",PKP49:PKP61)</f>
        <v>0</v>
      </c>
      <c r="PKM44" s="685">
        <f>COUNTIF(PKQ49:PKQ61,"-")</f>
        <v>0</v>
      </c>
      <c r="PKN44" s="686">
        <f>SUMIF(PKQ49:PKQ61,"-",PKR49:PKR61)</f>
        <v>0</v>
      </c>
      <c r="PKO44" s="685">
        <f>COUNTIF(PKS49:PKS61,"-")</f>
        <v>0</v>
      </c>
      <c r="PKP44" s="686">
        <f>SUMIF(PKS49:PKS61,"-",PKT49:PKT61)</f>
        <v>0</v>
      </c>
      <c r="PKQ44" s="685">
        <f>COUNTIF(PKU49:PKU61,"-")</f>
        <v>0</v>
      </c>
      <c r="PKR44" s="686">
        <f>SUMIF(PKU49:PKU61,"-",PKV49:PKV61)</f>
        <v>0</v>
      </c>
      <c r="PKS44" s="685">
        <f>COUNTIF(PKW49:PKW61,"-")</f>
        <v>0</v>
      </c>
      <c r="PKT44" s="686">
        <f>SUMIF(PKW49:PKW61,"-",PKX49:PKX61)</f>
        <v>0</v>
      </c>
      <c r="PKU44" s="685">
        <f>COUNTIF(PKY49:PKY61,"-")</f>
        <v>0</v>
      </c>
      <c r="PKV44" s="686">
        <f>SUMIF(PKY49:PKY61,"-",PKZ49:PKZ61)</f>
        <v>0</v>
      </c>
      <c r="PKW44" s="685">
        <f>COUNTIF(PLA49:PLA61,"-")</f>
        <v>0</v>
      </c>
      <c r="PKX44" s="686">
        <f>SUMIF(PLA49:PLA61,"-",PLB49:PLB61)</f>
        <v>0</v>
      </c>
      <c r="PKY44" s="685">
        <f>COUNTIF(PLC49:PLC61,"-")</f>
        <v>0</v>
      </c>
      <c r="PKZ44" s="686">
        <f>SUMIF(PLC49:PLC61,"-",PLD49:PLD61)</f>
        <v>0</v>
      </c>
      <c r="PLA44" s="685">
        <f>COUNTIF(PLE49:PLE61,"-")</f>
        <v>0</v>
      </c>
      <c r="PLB44" s="686">
        <f>SUMIF(PLE49:PLE61,"-",PLF49:PLF61)</f>
        <v>0</v>
      </c>
      <c r="PLC44" s="685">
        <f>COUNTIF(PLG49:PLG61,"-")</f>
        <v>0</v>
      </c>
      <c r="PLD44" s="686">
        <f>SUMIF(PLG49:PLG61,"-",PLH49:PLH61)</f>
        <v>0</v>
      </c>
      <c r="PLE44" s="685">
        <f>COUNTIF(PLI49:PLI61,"-")</f>
        <v>0</v>
      </c>
      <c r="PLF44" s="686">
        <f>SUMIF(PLI49:PLI61,"-",PLJ49:PLJ61)</f>
        <v>0</v>
      </c>
      <c r="PLG44" s="685">
        <f>COUNTIF(PLK49:PLK61,"-")</f>
        <v>0</v>
      </c>
      <c r="PLH44" s="686">
        <f>SUMIF(PLK49:PLK61,"-",PLL49:PLL61)</f>
        <v>0</v>
      </c>
      <c r="PLI44" s="685">
        <f>COUNTIF(PLM49:PLM61,"-")</f>
        <v>0</v>
      </c>
      <c r="PLJ44" s="686">
        <f>SUMIF(PLM49:PLM61,"-",PLN49:PLN61)</f>
        <v>0</v>
      </c>
      <c r="PLK44" s="685">
        <f>COUNTIF(PLO49:PLO61,"-")</f>
        <v>0</v>
      </c>
      <c r="PLL44" s="686">
        <f>SUMIF(PLO49:PLO61,"-",PLP49:PLP61)</f>
        <v>0</v>
      </c>
      <c r="PLM44" s="685">
        <f>COUNTIF(PLQ49:PLQ61,"-")</f>
        <v>0</v>
      </c>
      <c r="PLN44" s="686">
        <f>SUMIF(PLQ49:PLQ61,"-",PLR49:PLR61)</f>
        <v>0</v>
      </c>
      <c r="PLO44" s="685">
        <f>COUNTIF(PLS49:PLS61,"-")</f>
        <v>0</v>
      </c>
      <c r="PLP44" s="686">
        <f>SUMIF(PLS49:PLS61,"-",PLT49:PLT61)</f>
        <v>0</v>
      </c>
      <c r="PLQ44" s="685">
        <f>COUNTIF(PLU49:PLU61,"-")</f>
        <v>0</v>
      </c>
      <c r="PLR44" s="686">
        <f>SUMIF(PLU49:PLU61,"-",PLV49:PLV61)</f>
        <v>0</v>
      </c>
      <c r="PLS44" s="685">
        <f>COUNTIF(PLW49:PLW61,"-")</f>
        <v>0</v>
      </c>
      <c r="PLT44" s="686">
        <f>SUMIF(PLW49:PLW61,"-",PLX49:PLX61)</f>
        <v>0</v>
      </c>
      <c r="PLU44" s="685">
        <f>COUNTIF(PLY49:PLY61,"-")</f>
        <v>0</v>
      </c>
      <c r="PLV44" s="686">
        <f>SUMIF(PLY49:PLY61,"-",PLZ49:PLZ61)</f>
        <v>0</v>
      </c>
      <c r="PLW44" s="685">
        <f>COUNTIF(PMA49:PMA61,"-")</f>
        <v>0</v>
      </c>
      <c r="PLX44" s="686">
        <f>SUMIF(PMA49:PMA61,"-",PMB49:PMB61)</f>
        <v>0</v>
      </c>
      <c r="PLY44" s="685">
        <f>COUNTIF(PMC49:PMC61,"-")</f>
        <v>0</v>
      </c>
      <c r="PLZ44" s="686">
        <f>SUMIF(PMC49:PMC61,"-",PMD49:PMD61)</f>
        <v>0</v>
      </c>
      <c r="PMA44" s="685">
        <f>COUNTIF(PME49:PME61,"-")</f>
        <v>0</v>
      </c>
      <c r="PMB44" s="686">
        <f>SUMIF(PME49:PME61,"-",PMF49:PMF61)</f>
        <v>0</v>
      </c>
      <c r="PMC44" s="685">
        <f>COUNTIF(PMG49:PMG61,"-")</f>
        <v>0</v>
      </c>
      <c r="PMD44" s="686">
        <f>SUMIF(PMG49:PMG61,"-",PMH49:PMH61)</f>
        <v>0</v>
      </c>
      <c r="PME44" s="685">
        <f>COUNTIF(PMI49:PMI61,"-")</f>
        <v>0</v>
      </c>
      <c r="PMF44" s="686">
        <f>SUMIF(PMI49:PMI61,"-",PMJ49:PMJ61)</f>
        <v>0</v>
      </c>
      <c r="PMG44" s="685">
        <f>COUNTIF(PMK49:PMK61,"-")</f>
        <v>0</v>
      </c>
      <c r="PMH44" s="686">
        <f>SUMIF(PMK49:PMK61,"-",PML49:PML61)</f>
        <v>0</v>
      </c>
      <c r="PMI44" s="685">
        <f>COUNTIF(PMM49:PMM61,"-")</f>
        <v>0</v>
      </c>
      <c r="PMJ44" s="686">
        <f>SUMIF(PMM49:PMM61,"-",PMN49:PMN61)</f>
        <v>0</v>
      </c>
      <c r="PMK44" s="685">
        <f>COUNTIF(PMO49:PMO61,"-")</f>
        <v>0</v>
      </c>
      <c r="PML44" s="686">
        <f>SUMIF(PMO49:PMO61,"-",PMP49:PMP61)</f>
        <v>0</v>
      </c>
      <c r="PMM44" s="685">
        <f>COUNTIF(PMQ49:PMQ61,"-")</f>
        <v>0</v>
      </c>
      <c r="PMN44" s="686">
        <f>SUMIF(PMQ49:PMQ61,"-",PMR49:PMR61)</f>
        <v>0</v>
      </c>
      <c r="PMO44" s="685">
        <f>COUNTIF(PMS49:PMS61,"-")</f>
        <v>0</v>
      </c>
      <c r="PMP44" s="686">
        <f>SUMIF(PMS49:PMS61,"-",PMT49:PMT61)</f>
        <v>0</v>
      </c>
      <c r="PMQ44" s="685">
        <f>COUNTIF(PMU49:PMU61,"-")</f>
        <v>0</v>
      </c>
      <c r="PMR44" s="686">
        <f>SUMIF(PMU49:PMU61,"-",PMV49:PMV61)</f>
        <v>0</v>
      </c>
      <c r="PMS44" s="685">
        <f>COUNTIF(PMW49:PMW61,"-")</f>
        <v>0</v>
      </c>
      <c r="PMT44" s="686">
        <f>SUMIF(PMW49:PMW61,"-",PMX49:PMX61)</f>
        <v>0</v>
      </c>
      <c r="PMU44" s="685">
        <f>COUNTIF(PMY49:PMY61,"-")</f>
        <v>0</v>
      </c>
      <c r="PMV44" s="686">
        <f>SUMIF(PMY49:PMY61,"-",PMZ49:PMZ61)</f>
        <v>0</v>
      </c>
      <c r="PMW44" s="685">
        <f>COUNTIF(PNA49:PNA61,"-")</f>
        <v>0</v>
      </c>
      <c r="PMX44" s="686">
        <f>SUMIF(PNA49:PNA61,"-",PNB49:PNB61)</f>
        <v>0</v>
      </c>
      <c r="PMY44" s="685">
        <f>COUNTIF(PNC49:PNC61,"-")</f>
        <v>0</v>
      </c>
      <c r="PMZ44" s="686">
        <f>SUMIF(PNC49:PNC61,"-",PND49:PND61)</f>
        <v>0</v>
      </c>
      <c r="PNA44" s="685">
        <f>COUNTIF(PNE49:PNE61,"-")</f>
        <v>0</v>
      </c>
      <c r="PNB44" s="686">
        <f>SUMIF(PNE49:PNE61,"-",PNF49:PNF61)</f>
        <v>0</v>
      </c>
      <c r="PNC44" s="685">
        <f>COUNTIF(PNG49:PNG61,"-")</f>
        <v>0</v>
      </c>
      <c r="PND44" s="686">
        <f>SUMIF(PNG49:PNG61,"-",PNH49:PNH61)</f>
        <v>0</v>
      </c>
      <c r="PNE44" s="685">
        <f>COUNTIF(PNI49:PNI61,"-")</f>
        <v>0</v>
      </c>
      <c r="PNF44" s="686">
        <f>SUMIF(PNI49:PNI61,"-",PNJ49:PNJ61)</f>
        <v>0</v>
      </c>
      <c r="PNG44" s="685">
        <f>COUNTIF(PNK49:PNK61,"-")</f>
        <v>0</v>
      </c>
      <c r="PNH44" s="686">
        <f>SUMIF(PNK49:PNK61,"-",PNL49:PNL61)</f>
        <v>0</v>
      </c>
      <c r="PNI44" s="685">
        <f>COUNTIF(PNM49:PNM61,"-")</f>
        <v>0</v>
      </c>
      <c r="PNJ44" s="686">
        <f>SUMIF(PNM49:PNM61,"-",PNN49:PNN61)</f>
        <v>0</v>
      </c>
      <c r="PNK44" s="685">
        <f>COUNTIF(PNO49:PNO61,"-")</f>
        <v>0</v>
      </c>
      <c r="PNL44" s="686">
        <f>SUMIF(PNO49:PNO61,"-",PNP49:PNP61)</f>
        <v>0</v>
      </c>
      <c r="PNM44" s="685">
        <f>COUNTIF(PNQ49:PNQ61,"-")</f>
        <v>0</v>
      </c>
      <c r="PNN44" s="686">
        <f>SUMIF(PNQ49:PNQ61,"-",PNR49:PNR61)</f>
        <v>0</v>
      </c>
      <c r="PNO44" s="685">
        <f>COUNTIF(PNS49:PNS61,"-")</f>
        <v>0</v>
      </c>
      <c r="PNP44" s="686">
        <f>SUMIF(PNS49:PNS61,"-",PNT49:PNT61)</f>
        <v>0</v>
      </c>
      <c r="PNQ44" s="685">
        <f>COUNTIF(PNU49:PNU61,"-")</f>
        <v>0</v>
      </c>
      <c r="PNR44" s="686">
        <f>SUMIF(PNU49:PNU61,"-",PNV49:PNV61)</f>
        <v>0</v>
      </c>
      <c r="PNS44" s="685">
        <f>COUNTIF(PNW49:PNW61,"-")</f>
        <v>0</v>
      </c>
      <c r="PNT44" s="686">
        <f>SUMIF(PNW49:PNW61,"-",PNX49:PNX61)</f>
        <v>0</v>
      </c>
      <c r="PNU44" s="685">
        <f>COUNTIF(PNY49:PNY61,"-")</f>
        <v>0</v>
      </c>
      <c r="PNV44" s="686">
        <f>SUMIF(PNY49:PNY61,"-",PNZ49:PNZ61)</f>
        <v>0</v>
      </c>
      <c r="PNW44" s="685">
        <f>COUNTIF(POA49:POA61,"-")</f>
        <v>0</v>
      </c>
      <c r="PNX44" s="686">
        <f>SUMIF(POA49:POA61,"-",POB49:POB61)</f>
        <v>0</v>
      </c>
      <c r="PNY44" s="685">
        <f>COUNTIF(POC49:POC61,"-")</f>
        <v>0</v>
      </c>
      <c r="PNZ44" s="686">
        <f>SUMIF(POC49:POC61,"-",POD49:POD61)</f>
        <v>0</v>
      </c>
      <c r="POA44" s="685">
        <f>COUNTIF(POE49:POE61,"-")</f>
        <v>0</v>
      </c>
      <c r="POB44" s="686">
        <f>SUMIF(POE49:POE61,"-",POF49:POF61)</f>
        <v>0</v>
      </c>
      <c r="POC44" s="685">
        <f>COUNTIF(POG49:POG61,"-")</f>
        <v>0</v>
      </c>
      <c r="POD44" s="686">
        <f>SUMIF(POG49:POG61,"-",POH49:POH61)</f>
        <v>0</v>
      </c>
      <c r="POE44" s="685">
        <f>COUNTIF(POI49:POI61,"-")</f>
        <v>0</v>
      </c>
      <c r="POF44" s="686">
        <f>SUMIF(POI49:POI61,"-",POJ49:POJ61)</f>
        <v>0</v>
      </c>
      <c r="POG44" s="685">
        <f>COUNTIF(POK49:POK61,"-")</f>
        <v>0</v>
      </c>
      <c r="POH44" s="686">
        <f>SUMIF(POK49:POK61,"-",POL49:POL61)</f>
        <v>0</v>
      </c>
      <c r="POI44" s="685">
        <f>COUNTIF(POM49:POM61,"-")</f>
        <v>0</v>
      </c>
      <c r="POJ44" s="686">
        <f>SUMIF(POM49:POM61,"-",PON49:PON61)</f>
        <v>0</v>
      </c>
      <c r="POK44" s="685">
        <f>COUNTIF(POO49:POO61,"-")</f>
        <v>0</v>
      </c>
      <c r="POL44" s="686">
        <f>SUMIF(POO49:POO61,"-",POP49:POP61)</f>
        <v>0</v>
      </c>
      <c r="POM44" s="685">
        <f>COUNTIF(POQ49:POQ61,"-")</f>
        <v>0</v>
      </c>
      <c r="PON44" s="686">
        <f>SUMIF(POQ49:POQ61,"-",POR49:POR61)</f>
        <v>0</v>
      </c>
      <c r="POO44" s="685">
        <f>COUNTIF(POS49:POS61,"-")</f>
        <v>0</v>
      </c>
      <c r="POP44" s="686">
        <f>SUMIF(POS49:POS61,"-",POT49:POT61)</f>
        <v>0</v>
      </c>
      <c r="POQ44" s="685">
        <f>COUNTIF(POU49:POU61,"-")</f>
        <v>0</v>
      </c>
      <c r="POR44" s="686">
        <f>SUMIF(POU49:POU61,"-",POV49:POV61)</f>
        <v>0</v>
      </c>
      <c r="POS44" s="685">
        <f>COUNTIF(POW49:POW61,"-")</f>
        <v>0</v>
      </c>
      <c r="POT44" s="686">
        <f>SUMIF(POW49:POW61,"-",POX49:POX61)</f>
        <v>0</v>
      </c>
      <c r="POU44" s="685">
        <f>COUNTIF(POY49:POY61,"-")</f>
        <v>0</v>
      </c>
      <c r="POV44" s="686">
        <f>SUMIF(POY49:POY61,"-",POZ49:POZ61)</f>
        <v>0</v>
      </c>
      <c r="POW44" s="685">
        <f>COUNTIF(PPA49:PPA61,"-")</f>
        <v>0</v>
      </c>
      <c r="POX44" s="686">
        <f>SUMIF(PPA49:PPA61,"-",PPB49:PPB61)</f>
        <v>0</v>
      </c>
      <c r="POY44" s="685">
        <f>COUNTIF(PPC49:PPC61,"-")</f>
        <v>0</v>
      </c>
      <c r="POZ44" s="686">
        <f>SUMIF(PPC49:PPC61,"-",PPD49:PPD61)</f>
        <v>0</v>
      </c>
      <c r="PPA44" s="685">
        <f>COUNTIF(PPE49:PPE61,"-")</f>
        <v>0</v>
      </c>
      <c r="PPB44" s="686">
        <f>SUMIF(PPE49:PPE61,"-",PPF49:PPF61)</f>
        <v>0</v>
      </c>
      <c r="PPC44" s="685">
        <f>COUNTIF(PPG49:PPG61,"-")</f>
        <v>0</v>
      </c>
      <c r="PPD44" s="686">
        <f>SUMIF(PPG49:PPG61,"-",PPH49:PPH61)</f>
        <v>0</v>
      </c>
      <c r="PPE44" s="685">
        <f>COUNTIF(PPI49:PPI61,"-")</f>
        <v>0</v>
      </c>
      <c r="PPF44" s="686">
        <f>SUMIF(PPI49:PPI61,"-",PPJ49:PPJ61)</f>
        <v>0</v>
      </c>
      <c r="PPG44" s="685">
        <f>COUNTIF(PPK49:PPK61,"-")</f>
        <v>0</v>
      </c>
      <c r="PPH44" s="686">
        <f>SUMIF(PPK49:PPK61,"-",PPL49:PPL61)</f>
        <v>0</v>
      </c>
      <c r="PPI44" s="685">
        <f>COUNTIF(PPM49:PPM61,"-")</f>
        <v>0</v>
      </c>
      <c r="PPJ44" s="686">
        <f>SUMIF(PPM49:PPM61,"-",PPN49:PPN61)</f>
        <v>0</v>
      </c>
      <c r="PPK44" s="685">
        <f>COUNTIF(PPO49:PPO61,"-")</f>
        <v>0</v>
      </c>
      <c r="PPL44" s="686">
        <f>SUMIF(PPO49:PPO61,"-",PPP49:PPP61)</f>
        <v>0</v>
      </c>
      <c r="PPM44" s="685">
        <f>COUNTIF(PPQ49:PPQ61,"-")</f>
        <v>0</v>
      </c>
      <c r="PPN44" s="686">
        <f>SUMIF(PPQ49:PPQ61,"-",PPR49:PPR61)</f>
        <v>0</v>
      </c>
      <c r="PPO44" s="685">
        <f>COUNTIF(PPS49:PPS61,"-")</f>
        <v>0</v>
      </c>
      <c r="PPP44" s="686">
        <f>SUMIF(PPS49:PPS61,"-",PPT49:PPT61)</f>
        <v>0</v>
      </c>
      <c r="PPQ44" s="685">
        <f>COUNTIF(PPU49:PPU61,"-")</f>
        <v>0</v>
      </c>
      <c r="PPR44" s="686">
        <f>SUMIF(PPU49:PPU61,"-",PPV49:PPV61)</f>
        <v>0</v>
      </c>
      <c r="PPS44" s="685">
        <f>COUNTIF(PPW49:PPW61,"-")</f>
        <v>0</v>
      </c>
      <c r="PPT44" s="686">
        <f>SUMIF(PPW49:PPW61,"-",PPX49:PPX61)</f>
        <v>0</v>
      </c>
      <c r="PPU44" s="685">
        <f>COUNTIF(PPY49:PPY61,"-")</f>
        <v>0</v>
      </c>
      <c r="PPV44" s="686">
        <f>SUMIF(PPY49:PPY61,"-",PPZ49:PPZ61)</f>
        <v>0</v>
      </c>
      <c r="PPW44" s="685">
        <f>COUNTIF(PQA49:PQA61,"-")</f>
        <v>0</v>
      </c>
      <c r="PPX44" s="686">
        <f>SUMIF(PQA49:PQA61,"-",PQB49:PQB61)</f>
        <v>0</v>
      </c>
      <c r="PPY44" s="685">
        <f>COUNTIF(PQC49:PQC61,"-")</f>
        <v>0</v>
      </c>
      <c r="PPZ44" s="686">
        <f>SUMIF(PQC49:PQC61,"-",PQD49:PQD61)</f>
        <v>0</v>
      </c>
      <c r="PQA44" s="685">
        <f>COUNTIF(PQE49:PQE61,"-")</f>
        <v>0</v>
      </c>
      <c r="PQB44" s="686">
        <f>SUMIF(PQE49:PQE61,"-",PQF49:PQF61)</f>
        <v>0</v>
      </c>
      <c r="PQC44" s="685">
        <f>COUNTIF(PQG49:PQG61,"-")</f>
        <v>0</v>
      </c>
      <c r="PQD44" s="686">
        <f>SUMIF(PQG49:PQG61,"-",PQH49:PQH61)</f>
        <v>0</v>
      </c>
      <c r="PQE44" s="685">
        <f>COUNTIF(PQI49:PQI61,"-")</f>
        <v>0</v>
      </c>
      <c r="PQF44" s="686">
        <f>SUMIF(PQI49:PQI61,"-",PQJ49:PQJ61)</f>
        <v>0</v>
      </c>
      <c r="PQG44" s="685">
        <f>COUNTIF(PQK49:PQK61,"-")</f>
        <v>0</v>
      </c>
      <c r="PQH44" s="686">
        <f>SUMIF(PQK49:PQK61,"-",PQL49:PQL61)</f>
        <v>0</v>
      </c>
      <c r="PQI44" s="685">
        <f>COUNTIF(PQM49:PQM61,"-")</f>
        <v>0</v>
      </c>
      <c r="PQJ44" s="686">
        <f>SUMIF(PQM49:PQM61,"-",PQN49:PQN61)</f>
        <v>0</v>
      </c>
      <c r="PQK44" s="685">
        <f>COUNTIF(PQO49:PQO61,"-")</f>
        <v>0</v>
      </c>
      <c r="PQL44" s="686">
        <f>SUMIF(PQO49:PQO61,"-",PQP49:PQP61)</f>
        <v>0</v>
      </c>
      <c r="PQM44" s="685">
        <f>COUNTIF(PQQ49:PQQ61,"-")</f>
        <v>0</v>
      </c>
      <c r="PQN44" s="686">
        <f>SUMIF(PQQ49:PQQ61,"-",PQR49:PQR61)</f>
        <v>0</v>
      </c>
      <c r="PQO44" s="685">
        <f>COUNTIF(PQS49:PQS61,"-")</f>
        <v>0</v>
      </c>
      <c r="PQP44" s="686">
        <f>SUMIF(PQS49:PQS61,"-",PQT49:PQT61)</f>
        <v>0</v>
      </c>
      <c r="PQQ44" s="685">
        <f>COUNTIF(PQU49:PQU61,"-")</f>
        <v>0</v>
      </c>
      <c r="PQR44" s="686">
        <f>SUMIF(PQU49:PQU61,"-",PQV49:PQV61)</f>
        <v>0</v>
      </c>
      <c r="PQS44" s="685">
        <f>COUNTIF(PQW49:PQW61,"-")</f>
        <v>0</v>
      </c>
      <c r="PQT44" s="686">
        <f>SUMIF(PQW49:PQW61,"-",PQX49:PQX61)</f>
        <v>0</v>
      </c>
      <c r="PQU44" s="685">
        <f>COUNTIF(PQY49:PQY61,"-")</f>
        <v>0</v>
      </c>
      <c r="PQV44" s="686">
        <f>SUMIF(PQY49:PQY61,"-",PQZ49:PQZ61)</f>
        <v>0</v>
      </c>
      <c r="PQW44" s="685">
        <f>COUNTIF(PRA49:PRA61,"-")</f>
        <v>0</v>
      </c>
      <c r="PQX44" s="686">
        <f>SUMIF(PRA49:PRA61,"-",PRB49:PRB61)</f>
        <v>0</v>
      </c>
      <c r="PQY44" s="685">
        <f>COUNTIF(PRC49:PRC61,"-")</f>
        <v>0</v>
      </c>
      <c r="PQZ44" s="686">
        <f>SUMIF(PRC49:PRC61,"-",PRD49:PRD61)</f>
        <v>0</v>
      </c>
      <c r="PRA44" s="685">
        <f>COUNTIF(PRE49:PRE61,"-")</f>
        <v>0</v>
      </c>
      <c r="PRB44" s="686">
        <f>SUMIF(PRE49:PRE61,"-",PRF49:PRF61)</f>
        <v>0</v>
      </c>
      <c r="PRC44" s="685">
        <f>COUNTIF(PRG49:PRG61,"-")</f>
        <v>0</v>
      </c>
      <c r="PRD44" s="686">
        <f>SUMIF(PRG49:PRG61,"-",PRH49:PRH61)</f>
        <v>0</v>
      </c>
      <c r="PRE44" s="685">
        <f>COUNTIF(PRI49:PRI61,"-")</f>
        <v>0</v>
      </c>
      <c r="PRF44" s="686">
        <f>SUMIF(PRI49:PRI61,"-",PRJ49:PRJ61)</f>
        <v>0</v>
      </c>
      <c r="PRG44" s="685">
        <f>COUNTIF(PRK49:PRK61,"-")</f>
        <v>0</v>
      </c>
      <c r="PRH44" s="686">
        <f>SUMIF(PRK49:PRK61,"-",PRL49:PRL61)</f>
        <v>0</v>
      </c>
      <c r="PRI44" s="685">
        <f>COUNTIF(PRM49:PRM61,"-")</f>
        <v>0</v>
      </c>
      <c r="PRJ44" s="686">
        <f>SUMIF(PRM49:PRM61,"-",PRN49:PRN61)</f>
        <v>0</v>
      </c>
      <c r="PRK44" s="685">
        <f>COUNTIF(PRO49:PRO61,"-")</f>
        <v>0</v>
      </c>
      <c r="PRL44" s="686">
        <f>SUMIF(PRO49:PRO61,"-",PRP49:PRP61)</f>
        <v>0</v>
      </c>
      <c r="PRM44" s="685">
        <f>COUNTIF(PRQ49:PRQ61,"-")</f>
        <v>0</v>
      </c>
      <c r="PRN44" s="686">
        <f>SUMIF(PRQ49:PRQ61,"-",PRR49:PRR61)</f>
        <v>0</v>
      </c>
      <c r="PRO44" s="685">
        <f>COUNTIF(PRS49:PRS61,"-")</f>
        <v>0</v>
      </c>
      <c r="PRP44" s="686">
        <f>SUMIF(PRS49:PRS61,"-",PRT49:PRT61)</f>
        <v>0</v>
      </c>
      <c r="PRQ44" s="685">
        <f>COUNTIF(PRU49:PRU61,"-")</f>
        <v>0</v>
      </c>
      <c r="PRR44" s="686">
        <f>SUMIF(PRU49:PRU61,"-",PRV49:PRV61)</f>
        <v>0</v>
      </c>
      <c r="PRS44" s="685">
        <f>COUNTIF(PRW49:PRW61,"-")</f>
        <v>0</v>
      </c>
      <c r="PRT44" s="686">
        <f>SUMIF(PRW49:PRW61,"-",PRX49:PRX61)</f>
        <v>0</v>
      </c>
      <c r="PRU44" s="685">
        <f>COUNTIF(PRY49:PRY61,"-")</f>
        <v>0</v>
      </c>
      <c r="PRV44" s="686">
        <f>SUMIF(PRY49:PRY61,"-",PRZ49:PRZ61)</f>
        <v>0</v>
      </c>
      <c r="PRW44" s="685">
        <f>COUNTIF(PSA49:PSA61,"-")</f>
        <v>0</v>
      </c>
      <c r="PRX44" s="686">
        <f>SUMIF(PSA49:PSA61,"-",PSB49:PSB61)</f>
        <v>0</v>
      </c>
      <c r="PRY44" s="685">
        <f>COUNTIF(PSC49:PSC61,"-")</f>
        <v>0</v>
      </c>
      <c r="PRZ44" s="686">
        <f>SUMIF(PSC49:PSC61,"-",PSD49:PSD61)</f>
        <v>0</v>
      </c>
      <c r="PSA44" s="685">
        <f>COUNTIF(PSE49:PSE61,"-")</f>
        <v>0</v>
      </c>
      <c r="PSB44" s="686">
        <f>SUMIF(PSE49:PSE61,"-",PSF49:PSF61)</f>
        <v>0</v>
      </c>
      <c r="PSC44" s="685">
        <f>COUNTIF(PSG49:PSG61,"-")</f>
        <v>0</v>
      </c>
      <c r="PSD44" s="686">
        <f>SUMIF(PSG49:PSG61,"-",PSH49:PSH61)</f>
        <v>0</v>
      </c>
      <c r="PSE44" s="685">
        <f>COUNTIF(PSI49:PSI61,"-")</f>
        <v>0</v>
      </c>
      <c r="PSF44" s="686">
        <f>SUMIF(PSI49:PSI61,"-",PSJ49:PSJ61)</f>
        <v>0</v>
      </c>
      <c r="PSG44" s="685">
        <f>COUNTIF(PSK49:PSK61,"-")</f>
        <v>0</v>
      </c>
      <c r="PSH44" s="686">
        <f>SUMIF(PSK49:PSK61,"-",PSL49:PSL61)</f>
        <v>0</v>
      </c>
      <c r="PSI44" s="685">
        <f>COUNTIF(PSM49:PSM61,"-")</f>
        <v>0</v>
      </c>
      <c r="PSJ44" s="686">
        <f>SUMIF(PSM49:PSM61,"-",PSN49:PSN61)</f>
        <v>0</v>
      </c>
      <c r="PSK44" s="685">
        <f>COUNTIF(PSO49:PSO61,"-")</f>
        <v>0</v>
      </c>
      <c r="PSL44" s="686">
        <f>SUMIF(PSO49:PSO61,"-",PSP49:PSP61)</f>
        <v>0</v>
      </c>
      <c r="PSM44" s="685">
        <f>COUNTIF(PSQ49:PSQ61,"-")</f>
        <v>0</v>
      </c>
      <c r="PSN44" s="686">
        <f>SUMIF(PSQ49:PSQ61,"-",PSR49:PSR61)</f>
        <v>0</v>
      </c>
      <c r="PSO44" s="685">
        <f>COUNTIF(PSS49:PSS61,"-")</f>
        <v>0</v>
      </c>
      <c r="PSP44" s="686">
        <f>SUMIF(PSS49:PSS61,"-",PST49:PST61)</f>
        <v>0</v>
      </c>
      <c r="PSQ44" s="685">
        <f>COUNTIF(PSU49:PSU61,"-")</f>
        <v>0</v>
      </c>
      <c r="PSR44" s="686">
        <f>SUMIF(PSU49:PSU61,"-",PSV49:PSV61)</f>
        <v>0</v>
      </c>
      <c r="PSS44" s="685">
        <f>COUNTIF(PSW49:PSW61,"-")</f>
        <v>0</v>
      </c>
      <c r="PST44" s="686">
        <f>SUMIF(PSW49:PSW61,"-",PSX49:PSX61)</f>
        <v>0</v>
      </c>
      <c r="PSU44" s="685">
        <f>COUNTIF(PSY49:PSY61,"-")</f>
        <v>0</v>
      </c>
      <c r="PSV44" s="686">
        <f>SUMIF(PSY49:PSY61,"-",PSZ49:PSZ61)</f>
        <v>0</v>
      </c>
      <c r="PSW44" s="685">
        <f>COUNTIF(PTA49:PTA61,"-")</f>
        <v>0</v>
      </c>
      <c r="PSX44" s="686">
        <f>SUMIF(PTA49:PTA61,"-",PTB49:PTB61)</f>
        <v>0</v>
      </c>
      <c r="PSY44" s="685">
        <f>COUNTIF(PTC49:PTC61,"-")</f>
        <v>0</v>
      </c>
      <c r="PSZ44" s="686">
        <f>SUMIF(PTC49:PTC61,"-",PTD49:PTD61)</f>
        <v>0</v>
      </c>
      <c r="PTA44" s="685">
        <f>COUNTIF(PTE49:PTE61,"-")</f>
        <v>0</v>
      </c>
      <c r="PTB44" s="686">
        <f>SUMIF(PTE49:PTE61,"-",PTF49:PTF61)</f>
        <v>0</v>
      </c>
      <c r="PTC44" s="685">
        <f>COUNTIF(PTG49:PTG61,"-")</f>
        <v>0</v>
      </c>
      <c r="PTD44" s="686">
        <f>SUMIF(PTG49:PTG61,"-",PTH49:PTH61)</f>
        <v>0</v>
      </c>
      <c r="PTE44" s="685">
        <f>COUNTIF(PTI49:PTI61,"-")</f>
        <v>0</v>
      </c>
      <c r="PTF44" s="686">
        <f>SUMIF(PTI49:PTI61,"-",PTJ49:PTJ61)</f>
        <v>0</v>
      </c>
      <c r="PTG44" s="685">
        <f>COUNTIF(PTK49:PTK61,"-")</f>
        <v>0</v>
      </c>
      <c r="PTH44" s="686">
        <f>SUMIF(PTK49:PTK61,"-",PTL49:PTL61)</f>
        <v>0</v>
      </c>
      <c r="PTI44" s="685">
        <f>COUNTIF(PTM49:PTM61,"-")</f>
        <v>0</v>
      </c>
      <c r="PTJ44" s="686">
        <f>SUMIF(PTM49:PTM61,"-",PTN49:PTN61)</f>
        <v>0</v>
      </c>
      <c r="PTK44" s="685">
        <f>COUNTIF(PTO49:PTO61,"-")</f>
        <v>0</v>
      </c>
      <c r="PTL44" s="686">
        <f>SUMIF(PTO49:PTO61,"-",PTP49:PTP61)</f>
        <v>0</v>
      </c>
      <c r="PTM44" s="685">
        <f>COUNTIF(PTQ49:PTQ61,"-")</f>
        <v>0</v>
      </c>
      <c r="PTN44" s="686">
        <f>SUMIF(PTQ49:PTQ61,"-",PTR49:PTR61)</f>
        <v>0</v>
      </c>
      <c r="PTO44" s="685">
        <f>COUNTIF(PTS49:PTS61,"-")</f>
        <v>0</v>
      </c>
      <c r="PTP44" s="686">
        <f>SUMIF(PTS49:PTS61,"-",PTT49:PTT61)</f>
        <v>0</v>
      </c>
      <c r="PTQ44" s="685">
        <f>COUNTIF(PTU49:PTU61,"-")</f>
        <v>0</v>
      </c>
      <c r="PTR44" s="686">
        <f>SUMIF(PTU49:PTU61,"-",PTV49:PTV61)</f>
        <v>0</v>
      </c>
      <c r="PTS44" s="685">
        <f>COUNTIF(PTW49:PTW61,"-")</f>
        <v>0</v>
      </c>
      <c r="PTT44" s="686">
        <f>SUMIF(PTW49:PTW61,"-",PTX49:PTX61)</f>
        <v>0</v>
      </c>
      <c r="PTU44" s="685">
        <f>COUNTIF(PTY49:PTY61,"-")</f>
        <v>0</v>
      </c>
      <c r="PTV44" s="686">
        <f>SUMIF(PTY49:PTY61,"-",PTZ49:PTZ61)</f>
        <v>0</v>
      </c>
      <c r="PTW44" s="685">
        <f>COUNTIF(PUA49:PUA61,"-")</f>
        <v>0</v>
      </c>
      <c r="PTX44" s="686">
        <f>SUMIF(PUA49:PUA61,"-",PUB49:PUB61)</f>
        <v>0</v>
      </c>
      <c r="PTY44" s="685">
        <f>COUNTIF(PUC49:PUC61,"-")</f>
        <v>0</v>
      </c>
      <c r="PTZ44" s="686">
        <f>SUMIF(PUC49:PUC61,"-",PUD49:PUD61)</f>
        <v>0</v>
      </c>
      <c r="PUA44" s="685">
        <f>COUNTIF(PUE49:PUE61,"-")</f>
        <v>0</v>
      </c>
      <c r="PUB44" s="686">
        <f>SUMIF(PUE49:PUE61,"-",PUF49:PUF61)</f>
        <v>0</v>
      </c>
      <c r="PUC44" s="685">
        <f>COUNTIF(PUG49:PUG61,"-")</f>
        <v>0</v>
      </c>
      <c r="PUD44" s="686">
        <f>SUMIF(PUG49:PUG61,"-",PUH49:PUH61)</f>
        <v>0</v>
      </c>
      <c r="PUE44" s="685">
        <f>COUNTIF(PUI49:PUI61,"-")</f>
        <v>0</v>
      </c>
      <c r="PUF44" s="686">
        <f>SUMIF(PUI49:PUI61,"-",PUJ49:PUJ61)</f>
        <v>0</v>
      </c>
      <c r="PUG44" s="685">
        <f>COUNTIF(PUK49:PUK61,"-")</f>
        <v>0</v>
      </c>
      <c r="PUH44" s="686">
        <f>SUMIF(PUK49:PUK61,"-",PUL49:PUL61)</f>
        <v>0</v>
      </c>
      <c r="PUI44" s="685">
        <f>COUNTIF(PUM49:PUM61,"-")</f>
        <v>0</v>
      </c>
      <c r="PUJ44" s="686">
        <f>SUMIF(PUM49:PUM61,"-",PUN49:PUN61)</f>
        <v>0</v>
      </c>
      <c r="PUK44" s="685">
        <f>COUNTIF(PUO49:PUO61,"-")</f>
        <v>0</v>
      </c>
      <c r="PUL44" s="686">
        <f>SUMIF(PUO49:PUO61,"-",PUP49:PUP61)</f>
        <v>0</v>
      </c>
      <c r="PUM44" s="685">
        <f>COUNTIF(PUQ49:PUQ61,"-")</f>
        <v>0</v>
      </c>
      <c r="PUN44" s="686">
        <f>SUMIF(PUQ49:PUQ61,"-",PUR49:PUR61)</f>
        <v>0</v>
      </c>
      <c r="PUO44" s="685">
        <f>COUNTIF(PUS49:PUS61,"-")</f>
        <v>0</v>
      </c>
      <c r="PUP44" s="686">
        <f>SUMIF(PUS49:PUS61,"-",PUT49:PUT61)</f>
        <v>0</v>
      </c>
      <c r="PUQ44" s="685">
        <f>COUNTIF(PUU49:PUU61,"-")</f>
        <v>0</v>
      </c>
      <c r="PUR44" s="686">
        <f>SUMIF(PUU49:PUU61,"-",PUV49:PUV61)</f>
        <v>0</v>
      </c>
      <c r="PUS44" s="685">
        <f>COUNTIF(PUW49:PUW61,"-")</f>
        <v>0</v>
      </c>
      <c r="PUT44" s="686">
        <f>SUMIF(PUW49:PUW61,"-",PUX49:PUX61)</f>
        <v>0</v>
      </c>
      <c r="PUU44" s="685">
        <f>COUNTIF(PUY49:PUY61,"-")</f>
        <v>0</v>
      </c>
      <c r="PUV44" s="686">
        <f>SUMIF(PUY49:PUY61,"-",PUZ49:PUZ61)</f>
        <v>0</v>
      </c>
      <c r="PUW44" s="685">
        <f>COUNTIF(PVA49:PVA61,"-")</f>
        <v>0</v>
      </c>
      <c r="PUX44" s="686">
        <f>SUMIF(PVA49:PVA61,"-",PVB49:PVB61)</f>
        <v>0</v>
      </c>
      <c r="PUY44" s="685">
        <f>COUNTIF(PVC49:PVC61,"-")</f>
        <v>0</v>
      </c>
      <c r="PUZ44" s="686">
        <f>SUMIF(PVC49:PVC61,"-",PVD49:PVD61)</f>
        <v>0</v>
      </c>
      <c r="PVA44" s="685">
        <f>COUNTIF(PVE49:PVE61,"-")</f>
        <v>0</v>
      </c>
      <c r="PVB44" s="686">
        <f>SUMIF(PVE49:PVE61,"-",PVF49:PVF61)</f>
        <v>0</v>
      </c>
      <c r="PVC44" s="685">
        <f>COUNTIF(PVG49:PVG61,"-")</f>
        <v>0</v>
      </c>
      <c r="PVD44" s="686">
        <f>SUMIF(PVG49:PVG61,"-",PVH49:PVH61)</f>
        <v>0</v>
      </c>
      <c r="PVE44" s="685">
        <f>COUNTIF(PVI49:PVI61,"-")</f>
        <v>0</v>
      </c>
      <c r="PVF44" s="686">
        <f>SUMIF(PVI49:PVI61,"-",PVJ49:PVJ61)</f>
        <v>0</v>
      </c>
      <c r="PVG44" s="685">
        <f>COUNTIF(PVK49:PVK61,"-")</f>
        <v>0</v>
      </c>
      <c r="PVH44" s="686">
        <f>SUMIF(PVK49:PVK61,"-",PVL49:PVL61)</f>
        <v>0</v>
      </c>
      <c r="PVI44" s="685">
        <f>COUNTIF(PVM49:PVM61,"-")</f>
        <v>0</v>
      </c>
      <c r="PVJ44" s="686">
        <f>SUMIF(PVM49:PVM61,"-",PVN49:PVN61)</f>
        <v>0</v>
      </c>
      <c r="PVK44" s="685">
        <f>COUNTIF(PVO49:PVO61,"-")</f>
        <v>0</v>
      </c>
      <c r="PVL44" s="686">
        <f>SUMIF(PVO49:PVO61,"-",PVP49:PVP61)</f>
        <v>0</v>
      </c>
      <c r="PVM44" s="685">
        <f>COUNTIF(PVQ49:PVQ61,"-")</f>
        <v>0</v>
      </c>
      <c r="PVN44" s="686">
        <f>SUMIF(PVQ49:PVQ61,"-",PVR49:PVR61)</f>
        <v>0</v>
      </c>
      <c r="PVO44" s="685">
        <f>COUNTIF(PVS49:PVS61,"-")</f>
        <v>0</v>
      </c>
      <c r="PVP44" s="686">
        <f>SUMIF(PVS49:PVS61,"-",PVT49:PVT61)</f>
        <v>0</v>
      </c>
      <c r="PVQ44" s="685">
        <f>COUNTIF(PVU49:PVU61,"-")</f>
        <v>0</v>
      </c>
      <c r="PVR44" s="686">
        <f>SUMIF(PVU49:PVU61,"-",PVV49:PVV61)</f>
        <v>0</v>
      </c>
      <c r="PVS44" s="685">
        <f>COUNTIF(PVW49:PVW61,"-")</f>
        <v>0</v>
      </c>
      <c r="PVT44" s="686">
        <f>SUMIF(PVW49:PVW61,"-",PVX49:PVX61)</f>
        <v>0</v>
      </c>
      <c r="PVU44" s="685">
        <f>COUNTIF(PVY49:PVY61,"-")</f>
        <v>0</v>
      </c>
      <c r="PVV44" s="686">
        <f>SUMIF(PVY49:PVY61,"-",PVZ49:PVZ61)</f>
        <v>0</v>
      </c>
      <c r="PVW44" s="685">
        <f>COUNTIF(PWA49:PWA61,"-")</f>
        <v>0</v>
      </c>
      <c r="PVX44" s="686">
        <f>SUMIF(PWA49:PWA61,"-",PWB49:PWB61)</f>
        <v>0</v>
      </c>
      <c r="PVY44" s="685">
        <f>COUNTIF(PWC49:PWC61,"-")</f>
        <v>0</v>
      </c>
      <c r="PVZ44" s="686">
        <f>SUMIF(PWC49:PWC61,"-",PWD49:PWD61)</f>
        <v>0</v>
      </c>
      <c r="PWA44" s="685">
        <f>COUNTIF(PWE49:PWE61,"-")</f>
        <v>0</v>
      </c>
      <c r="PWB44" s="686">
        <f>SUMIF(PWE49:PWE61,"-",PWF49:PWF61)</f>
        <v>0</v>
      </c>
      <c r="PWC44" s="685">
        <f>COUNTIF(PWG49:PWG61,"-")</f>
        <v>0</v>
      </c>
      <c r="PWD44" s="686">
        <f>SUMIF(PWG49:PWG61,"-",PWH49:PWH61)</f>
        <v>0</v>
      </c>
      <c r="PWE44" s="685">
        <f>COUNTIF(PWI49:PWI61,"-")</f>
        <v>0</v>
      </c>
      <c r="PWF44" s="686">
        <f>SUMIF(PWI49:PWI61,"-",PWJ49:PWJ61)</f>
        <v>0</v>
      </c>
      <c r="PWG44" s="685">
        <f>COUNTIF(PWK49:PWK61,"-")</f>
        <v>0</v>
      </c>
      <c r="PWH44" s="686">
        <f>SUMIF(PWK49:PWK61,"-",PWL49:PWL61)</f>
        <v>0</v>
      </c>
      <c r="PWI44" s="685">
        <f>COUNTIF(PWM49:PWM61,"-")</f>
        <v>0</v>
      </c>
      <c r="PWJ44" s="686">
        <f>SUMIF(PWM49:PWM61,"-",PWN49:PWN61)</f>
        <v>0</v>
      </c>
      <c r="PWK44" s="685">
        <f>COUNTIF(PWO49:PWO61,"-")</f>
        <v>0</v>
      </c>
      <c r="PWL44" s="686">
        <f>SUMIF(PWO49:PWO61,"-",PWP49:PWP61)</f>
        <v>0</v>
      </c>
      <c r="PWM44" s="685">
        <f>COUNTIF(PWQ49:PWQ61,"-")</f>
        <v>0</v>
      </c>
      <c r="PWN44" s="686">
        <f>SUMIF(PWQ49:PWQ61,"-",PWR49:PWR61)</f>
        <v>0</v>
      </c>
      <c r="PWO44" s="685">
        <f>COUNTIF(PWS49:PWS61,"-")</f>
        <v>0</v>
      </c>
      <c r="PWP44" s="686">
        <f>SUMIF(PWS49:PWS61,"-",PWT49:PWT61)</f>
        <v>0</v>
      </c>
      <c r="PWQ44" s="685">
        <f>COUNTIF(PWU49:PWU61,"-")</f>
        <v>0</v>
      </c>
      <c r="PWR44" s="686">
        <f>SUMIF(PWU49:PWU61,"-",PWV49:PWV61)</f>
        <v>0</v>
      </c>
      <c r="PWS44" s="685">
        <f>COUNTIF(PWW49:PWW61,"-")</f>
        <v>0</v>
      </c>
      <c r="PWT44" s="686">
        <f>SUMIF(PWW49:PWW61,"-",PWX49:PWX61)</f>
        <v>0</v>
      </c>
      <c r="PWU44" s="685">
        <f>COUNTIF(PWY49:PWY61,"-")</f>
        <v>0</v>
      </c>
      <c r="PWV44" s="686">
        <f>SUMIF(PWY49:PWY61,"-",PWZ49:PWZ61)</f>
        <v>0</v>
      </c>
      <c r="PWW44" s="685">
        <f>COUNTIF(PXA49:PXA61,"-")</f>
        <v>0</v>
      </c>
      <c r="PWX44" s="686">
        <f>SUMIF(PXA49:PXA61,"-",PXB49:PXB61)</f>
        <v>0</v>
      </c>
      <c r="PWY44" s="685">
        <f>COUNTIF(PXC49:PXC61,"-")</f>
        <v>0</v>
      </c>
      <c r="PWZ44" s="686">
        <f>SUMIF(PXC49:PXC61,"-",PXD49:PXD61)</f>
        <v>0</v>
      </c>
      <c r="PXA44" s="685">
        <f>COUNTIF(PXE49:PXE61,"-")</f>
        <v>0</v>
      </c>
      <c r="PXB44" s="686">
        <f>SUMIF(PXE49:PXE61,"-",PXF49:PXF61)</f>
        <v>0</v>
      </c>
      <c r="PXC44" s="685">
        <f>COUNTIF(PXG49:PXG61,"-")</f>
        <v>0</v>
      </c>
      <c r="PXD44" s="686">
        <f>SUMIF(PXG49:PXG61,"-",PXH49:PXH61)</f>
        <v>0</v>
      </c>
      <c r="PXE44" s="685">
        <f>COUNTIF(PXI49:PXI61,"-")</f>
        <v>0</v>
      </c>
      <c r="PXF44" s="686">
        <f>SUMIF(PXI49:PXI61,"-",PXJ49:PXJ61)</f>
        <v>0</v>
      </c>
      <c r="PXG44" s="685">
        <f>COUNTIF(PXK49:PXK61,"-")</f>
        <v>0</v>
      </c>
      <c r="PXH44" s="686">
        <f>SUMIF(PXK49:PXK61,"-",PXL49:PXL61)</f>
        <v>0</v>
      </c>
      <c r="PXI44" s="685">
        <f>COUNTIF(PXM49:PXM61,"-")</f>
        <v>0</v>
      </c>
      <c r="PXJ44" s="686">
        <f>SUMIF(PXM49:PXM61,"-",PXN49:PXN61)</f>
        <v>0</v>
      </c>
      <c r="PXK44" s="685">
        <f>COUNTIF(PXO49:PXO61,"-")</f>
        <v>0</v>
      </c>
      <c r="PXL44" s="686">
        <f>SUMIF(PXO49:PXO61,"-",PXP49:PXP61)</f>
        <v>0</v>
      </c>
      <c r="PXM44" s="685">
        <f>COUNTIF(PXQ49:PXQ61,"-")</f>
        <v>0</v>
      </c>
      <c r="PXN44" s="686">
        <f>SUMIF(PXQ49:PXQ61,"-",PXR49:PXR61)</f>
        <v>0</v>
      </c>
      <c r="PXO44" s="685">
        <f>COUNTIF(PXS49:PXS61,"-")</f>
        <v>0</v>
      </c>
      <c r="PXP44" s="686">
        <f>SUMIF(PXS49:PXS61,"-",PXT49:PXT61)</f>
        <v>0</v>
      </c>
      <c r="PXQ44" s="685">
        <f>COUNTIF(PXU49:PXU61,"-")</f>
        <v>0</v>
      </c>
      <c r="PXR44" s="686">
        <f>SUMIF(PXU49:PXU61,"-",PXV49:PXV61)</f>
        <v>0</v>
      </c>
      <c r="PXS44" s="685">
        <f>COUNTIF(PXW49:PXW61,"-")</f>
        <v>0</v>
      </c>
      <c r="PXT44" s="686">
        <f>SUMIF(PXW49:PXW61,"-",PXX49:PXX61)</f>
        <v>0</v>
      </c>
      <c r="PXU44" s="685">
        <f>COUNTIF(PXY49:PXY61,"-")</f>
        <v>0</v>
      </c>
      <c r="PXV44" s="686">
        <f>SUMIF(PXY49:PXY61,"-",PXZ49:PXZ61)</f>
        <v>0</v>
      </c>
      <c r="PXW44" s="685">
        <f>COUNTIF(PYA49:PYA61,"-")</f>
        <v>0</v>
      </c>
      <c r="PXX44" s="686">
        <f>SUMIF(PYA49:PYA61,"-",PYB49:PYB61)</f>
        <v>0</v>
      </c>
      <c r="PXY44" s="685">
        <f>COUNTIF(PYC49:PYC61,"-")</f>
        <v>0</v>
      </c>
      <c r="PXZ44" s="686">
        <f>SUMIF(PYC49:PYC61,"-",PYD49:PYD61)</f>
        <v>0</v>
      </c>
      <c r="PYA44" s="685">
        <f>COUNTIF(PYE49:PYE61,"-")</f>
        <v>0</v>
      </c>
      <c r="PYB44" s="686">
        <f>SUMIF(PYE49:PYE61,"-",PYF49:PYF61)</f>
        <v>0</v>
      </c>
      <c r="PYC44" s="685">
        <f>COUNTIF(PYG49:PYG61,"-")</f>
        <v>0</v>
      </c>
      <c r="PYD44" s="686">
        <f>SUMIF(PYG49:PYG61,"-",PYH49:PYH61)</f>
        <v>0</v>
      </c>
      <c r="PYE44" s="685">
        <f>COUNTIF(PYI49:PYI61,"-")</f>
        <v>0</v>
      </c>
      <c r="PYF44" s="686">
        <f>SUMIF(PYI49:PYI61,"-",PYJ49:PYJ61)</f>
        <v>0</v>
      </c>
      <c r="PYG44" s="685">
        <f>COUNTIF(PYK49:PYK61,"-")</f>
        <v>0</v>
      </c>
      <c r="PYH44" s="686">
        <f>SUMIF(PYK49:PYK61,"-",PYL49:PYL61)</f>
        <v>0</v>
      </c>
      <c r="PYI44" s="685">
        <f>COUNTIF(PYM49:PYM61,"-")</f>
        <v>0</v>
      </c>
      <c r="PYJ44" s="686">
        <f>SUMIF(PYM49:PYM61,"-",PYN49:PYN61)</f>
        <v>0</v>
      </c>
      <c r="PYK44" s="685">
        <f>COUNTIF(PYO49:PYO61,"-")</f>
        <v>0</v>
      </c>
      <c r="PYL44" s="686">
        <f>SUMIF(PYO49:PYO61,"-",PYP49:PYP61)</f>
        <v>0</v>
      </c>
      <c r="PYM44" s="685">
        <f>COUNTIF(PYQ49:PYQ61,"-")</f>
        <v>0</v>
      </c>
      <c r="PYN44" s="686">
        <f>SUMIF(PYQ49:PYQ61,"-",PYR49:PYR61)</f>
        <v>0</v>
      </c>
      <c r="PYO44" s="685">
        <f>COUNTIF(PYS49:PYS61,"-")</f>
        <v>0</v>
      </c>
      <c r="PYP44" s="686">
        <f>SUMIF(PYS49:PYS61,"-",PYT49:PYT61)</f>
        <v>0</v>
      </c>
      <c r="PYQ44" s="685">
        <f>COUNTIF(PYU49:PYU61,"-")</f>
        <v>0</v>
      </c>
      <c r="PYR44" s="686">
        <f>SUMIF(PYU49:PYU61,"-",PYV49:PYV61)</f>
        <v>0</v>
      </c>
      <c r="PYS44" s="685">
        <f>COUNTIF(PYW49:PYW61,"-")</f>
        <v>0</v>
      </c>
      <c r="PYT44" s="686">
        <f>SUMIF(PYW49:PYW61,"-",PYX49:PYX61)</f>
        <v>0</v>
      </c>
      <c r="PYU44" s="685">
        <f>COUNTIF(PYY49:PYY61,"-")</f>
        <v>0</v>
      </c>
      <c r="PYV44" s="686">
        <f>SUMIF(PYY49:PYY61,"-",PYZ49:PYZ61)</f>
        <v>0</v>
      </c>
      <c r="PYW44" s="685">
        <f>COUNTIF(PZA49:PZA61,"-")</f>
        <v>0</v>
      </c>
      <c r="PYX44" s="686">
        <f>SUMIF(PZA49:PZA61,"-",PZB49:PZB61)</f>
        <v>0</v>
      </c>
      <c r="PYY44" s="685">
        <f>COUNTIF(PZC49:PZC61,"-")</f>
        <v>0</v>
      </c>
      <c r="PYZ44" s="686">
        <f>SUMIF(PZC49:PZC61,"-",PZD49:PZD61)</f>
        <v>0</v>
      </c>
      <c r="PZA44" s="685">
        <f>COUNTIF(PZE49:PZE61,"-")</f>
        <v>0</v>
      </c>
      <c r="PZB44" s="686">
        <f>SUMIF(PZE49:PZE61,"-",PZF49:PZF61)</f>
        <v>0</v>
      </c>
      <c r="PZC44" s="685">
        <f>COUNTIF(PZG49:PZG61,"-")</f>
        <v>0</v>
      </c>
      <c r="PZD44" s="686">
        <f>SUMIF(PZG49:PZG61,"-",PZH49:PZH61)</f>
        <v>0</v>
      </c>
      <c r="PZE44" s="685">
        <f>COUNTIF(PZI49:PZI61,"-")</f>
        <v>0</v>
      </c>
      <c r="PZF44" s="686">
        <f>SUMIF(PZI49:PZI61,"-",PZJ49:PZJ61)</f>
        <v>0</v>
      </c>
      <c r="PZG44" s="685">
        <f>COUNTIF(PZK49:PZK61,"-")</f>
        <v>0</v>
      </c>
      <c r="PZH44" s="686">
        <f>SUMIF(PZK49:PZK61,"-",PZL49:PZL61)</f>
        <v>0</v>
      </c>
      <c r="PZI44" s="685">
        <f>COUNTIF(PZM49:PZM61,"-")</f>
        <v>0</v>
      </c>
      <c r="PZJ44" s="686">
        <f>SUMIF(PZM49:PZM61,"-",PZN49:PZN61)</f>
        <v>0</v>
      </c>
      <c r="PZK44" s="685">
        <f>COUNTIF(PZO49:PZO61,"-")</f>
        <v>0</v>
      </c>
      <c r="PZL44" s="686">
        <f>SUMIF(PZO49:PZO61,"-",PZP49:PZP61)</f>
        <v>0</v>
      </c>
      <c r="PZM44" s="685">
        <f>COUNTIF(PZQ49:PZQ61,"-")</f>
        <v>0</v>
      </c>
      <c r="PZN44" s="686">
        <f>SUMIF(PZQ49:PZQ61,"-",PZR49:PZR61)</f>
        <v>0</v>
      </c>
      <c r="PZO44" s="685">
        <f>COUNTIF(PZS49:PZS61,"-")</f>
        <v>0</v>
      </c>
      <c r="PZP44" s="686">
        <f>SUMIF(PZS49:PZS61,"-",PZT49:PZT61)</f>
        <v>0</v>
      </c>
      <c r="PZQ44" s="685">
        <f>COUNTIF(PZU49:PZU61,"-")</f>
        <v>0</v>
      </c>
      <c r="PZR44" s="686">
        <f>SUMIF(PZU49:PZU61,"-",PZV49:PZV61)</f>
        <v>0</v>
      </c>
      <c r="PZS44" s="685">
        <f>COUNTIF(PZW49:PZW61,"-")</f>
        <v>0</v>
      </c>
      <c r="PZT44" s="686">
        <f>SUMIF(PZW49:PZW61,"-",PZX49:PZX61)</f>
        <v>0</v>
      </c>
      <c r="PZU44" s="685">
        <f>COUNTIF(PZY49:PZY61,"-")</f>
        <v>0</v>
      </c>
      <c r="PZV44" s="686">
        <f>SUMIF(PZY49:PZY61,"-",PZZ49:PZZ61)</f>
        <v>0</v>
      </c>
      <c r="PZW44" s="685">
        <f>COUNTIF(QAA49:QAA61,"-")</f>
        <v>0</v>
      </c>
      <c r="PZX44" s="686">
        <f>SUMIF(QAA49:QAA61,"-",QAB49:QAB61)</f>
        <v>0</v>
      </c>
      <c r="PZY44" s="685">
        <f>COUNTIF(QAC49:QAC61,"-")</f>
        <v>0</v>
      </c>
      <c r="PZZ44" s="686">
        <f>SUMIF(QAC49:QAC61,"-",QAD49:QAD61)</f>
        <v>0</v>
      </c>
      <c r="QAA44" s="685">
        <f>COUNTIF(QAE49:QAE61,"-")</f>
        <v>0</v>
      </c>
      <c r="QAB44" s="686">
        <f>SUMIF(QAE49:QAE61,"-",QAF49:QAF61)</f>
        <v>0</v>
      </c>
      <c r="QAC44" s="685">
        <f>COUNTIF(QAG49:QAG61,"-")</f>
        <v>0</v>
      </c>
      <c r="QAD44" s="686">
        <f>SUMIF(QAG49:QAG61,"-",QAH49:QAH61)</f>
        <v>0</v>
      </c>
      <c r="QAE44" s="685">
        <f>COUNTIF(QAI49:QAI61,"-")</f>
        <v>0</v>
      </c>
      <c r="QAF44" s="686">
        <f>SUMIF(QAI49:QAI61,"-",QAJ49:QAJ61)</f>
        <v>0</v>
      </c>
      <c r="QAG44" s="685">
        <f>COUNTIF(QAK49:QAK61,"-")</f>
        <v>0</v>
      </c>
      <c r="QAH44" s="686">
        <f>SUMIF(QAK49:QAK61,"-",QAL49:QAL61)</f>
        <v>0</v>
      </c>
      <c r="QAI44" s="685">
        <f>COUNTIF(QAM49:QAM61,"-")</f>
        <v>0</v>
      </c>
      <c r="QAJ44" s="686">
        <f>SUMIF(QAM49:QAM61,"-",QAN49:QAN61)</f>
        <v>0</v>
      </c>
      <c r="QAK44" s="685">
        <f>COUNTIF(QAO49:QAO61,"-")</f>
        <v>0</v>
      </c>
      <c r="QAL44" s="686">
        <f>SUMIF(QAO49:QAO61,"-",QAP49:QAP61)</f>
        <v>0</v>
      </c>
      <c r="QAM44" s="685">
        <f>COUNTIF(QAQ49:QAQ61,"-")</f>
        <v>0</v>
      </c>
      <c r="QAN44" s="686">
        <f>SUMIF(QAQ49:QAQ61,"-",QAR49:QAR61)</f>
        <v>0</v>
      </c>
      <c r="QAO44" s="685">
        <f>COUNTIF(QAS49:QAS61,"-")</f>
        <v>0</v>
      </c>
      <c r="QAP44" s="686">
        <f>SUMIF(QAS49:QAS61,"-",QAT49:QAT61)</f>
        <v>0</v>
      </c>
      <c r="QAQ44" s="685">
        <f>COUNTIF(QAU49:QAU61,"-")</f>
        <v>0</v>
      </c>
      <c r="QAR44" s="686">
        <f>SUMIF(QAU49:QAU61,"-",QAV49:QAV61)</f>
        <v>0</v>
      </c>
      <c r="QAS44" s="685">
        <f>COUNTIF(QAW49:QAW61,"-")</f>
        <v>0</v>
      </c>
      <c r="QAT44" s="686">
        <f>SUMIF(QAW49:QAW61,"-",QAX49:QAX61)</f>
        <v>0</v>
      </c>
      <c r="QAU44" s="685">
        <f>COUNTIF(QAY49:QAY61,"-")</f>
        <v>0</v>
      </c>
      <c r="QAV44" s="686">
        <f>SUMIF(QAY49:QAY61,"-",QAZ49:QAZ61)</f>
        <v>0</v>
      </c>
      <c r="QAW44" s="685">
        <f>COUNTIF(QBA49:QBA61,"-")</f>
        <v>0</v>
      </c>
      <c r="QAX44" s="686">
        <f>SUMIF(QBA49:QBA61,"-",QBB49:QBB61)</f>
        <v>0</v>
      </c>
      <c r="QAY44" s="685">
        <f>COUNTIF(QBC49:QBC61,"-")</f>
        <v>0</v>
      </c>
      <c r="QAZ44" s="686">
        <f>SUMIF(QBC49:QBC61,"-",QBD49:QBD61)</f>
        <v>0</v>
      </c>
      <c r="QBA44" s="685">
        <f>COUNTIF(QBE49:QBE61,"-")</f>
        <v>0</v>
      </c>
      <c r="QBB44" s="686">
        <f>SUMIF(QBE49:QBE61,"-",QBF49:QBF61)</f>
        <v>0</v>
      </c>
      <c r="QBC44" s="685">
        <f>COUNTIF(QBG49:QBG61,"-")</f>
        <v>0</v>
      </c>
      <c r="QBD44" s="686">
        <f>SUMIF(QBG49:QBG61,"-",QBH49:QBH61)</f>
        <v>0</v>
      </c>
      <c r="QBE44" s="685">
        <f>COUNTIF(QBI49:QBI61,"-")</f>
        <v>0</v>
      </c>
      <c r="QBF44" s="686">
        <f>SUMIF(QBI49:QBI61,"-",QBJ49:QBJ61)</f>
        <v>0</v>
      </c>
      <c r="QBG44" s="685">
        <f>COUNTIF(QBK49:QBK61,"-")</f>
        <v>0</v>
      </c>
      <c r="QBH44" s="686">
        <f>SUMIF(QBK49:QBK61,"-",QBL49:QBL61)</f>
        <v>0</v>
      </c>
      <c r="QBI44" s="685">
        <f>COUNTIF(QBM49:QBM61,"-")</f>
        <v>0</v>
      </c>
      <c r="QBJ44" s="686">
        <f>SUMIF(QBM49:QBM61,"-",QBN49:QBN61)</f>
        <v>0</v>
      </c>
      <c r="QBK44" s="685">
        <f>COUNTIF(QBO49:QBO61,"-")</f>
        <v>0</v>
      </c>
      <c r="QBL44" s="686">
        <f>SUMIF(QBO49:QBO61,"-",QBP49:QBP61)</f>
        <v>0</v>
      </c>
      <c r="QBM44" s="685">
        <f>COUNTIF(QBQ49:QBQ61,"-")</f>
        <v>0</v>
      </c>
      <c r="QBN44" s="686">
        <f>SUMIF(QBQ49:QBQ61,"-",QBR49:QBR61)</f>
        <v>0</v>
      </c>
      <c r="QBO44" s="685">
        <f>COUNTIF(QBS49:QBS61,"-")</f>
        <v>0</v>
      </c>
      <c r="QBP44" s="686">
        <f>SUMIF(QBS49:QBS61,"-",QBT49:QBT61)</f>
        <v>0</v>
      </c>
      <c r="QBQ44" s="685">
        <f>COUNTIF(QBU49:QBU61,"-")</f>
        <v>0</v>
      </c>
      <c r="QBR44" s="686">
        <f>SUMIF(QBU49:QBU61,"-",QBV49:QBV61)</f>
        <v>0</v>
      </c>
      <c r="QBS44" s="685">
        <f>COUNTIF(QBW49:QBW61,"-")</f>
        <v>0</v>
      </c>
      <c r="QBT44" s="686">
        <f>SUMIF(QBW49:QBW61,"-",QBX49:QBX61)</f>
        <v>0</v>
      </c>
      <c r="QBU44" s="685">
        <f>COUNTIF(QBY49:QBY61,"-")</f>
        <v>0</v>
      </c>
      <c r="QBV44" s="686">
        <f>SUMIF(QBY49:QBY61,"-",QBZ49:QBZ61)</f>
        <v>0</v>
      </c>
      <c r="QBW44" s="685">
        <f>COUNTIF(QCA49:QCA61,"-")</f>
        <v>0</v>
      </c>
      <c r="QBX44" s="686">
        <f>SUMIF(QCA49:QCA61,"-",QCB49:QCB61)</f>
        <v>0</v>
      </c>
      <c r="QBY44" s="685">
        <f>COUNTIF(QCC49:QCC61,"-")</f>
        <v>0</v>
      </c>
      <c r="QBZ44" s="686">
        <f>SUMIF(QCC49:QCC61,"-",QCD49:QCD61)</f>
        <v>0</v>
      </c>
      <c r="QCA44" s="685">
        <f>COUNTIF(QCE49:QCE61,"-")</f>
        <v>0</v>
      </c>
      <c r="QCB44" s="686">
        <f>SUMIF(QCE49:QCE61,"-",QCF49:QCF61)</f>
        <v>0</v>
      </c>
      <c r="QCC44" s="685">
        <f>COUNTIF(QCG49:QCG61,"-")</f>
        <v>0</v>
      </c>
      <c r="QCD44" s="686">
        <f>SUMIF(QCG49:QCG61,"-",QCH49:QCH61)</f>
        <v>0</v>
      </c>
      <c r="QCE44" s="685">
        <f>COUNTIF(QCI49:QCI61,"-")</f>
        <v>0</v>
      </c>
      <c r="QCF44" s="686">
        <f>SUMIF(QCI49:QCI61,"-",QCJ49:QCJ61)</f>
        <v>0</v>
      </c>
      <c r="QCG44" s="685">
        <f>COUNTIF(QCK49:QCK61,"-")</f>
        <v>0</v>
      </c>
      <c r="QCH44" s="686">
        <f>SUMIF(QCK49:QCK61,"-",QCL49:QCL61)</f>
        <v>0</v>
      </c>
      <c r="QCI44" s="685">
        <f>COUNTIF(QCM49:QCM61,"-")</f>
        <v>0</v>
      </c>
      <c r="QCJ44" s="686">
        <f>SUMIF(QCM49:QCM61,"-",QCN49:QCN61)</f>
        <v>0</v>
      </c>
      <c r="QCK44" s="685">
        <f>COUNTIF(QCO49:QCO61,"-")</f>
        <v>0</v>
      </c>
      <c r="QCL44" s="686">
        <f>SUMIF(QCO49:QCO61,"-",QCP49:QCP61)</f>
        <v>0</v>
      </c>
      <c r="QCM44" s="685">
        <f>COUNTIF(QCQ49:QCQ61,"-")</f>
        <v>0</v>
      </c>
      <c r="QCN44" s="686">
        <f>SUMIF(QCQ49:QCQ61,"-",QCR49:QCR61)</f>
        <v>0</v>
      </c>
      <c r="QCO44" s="685">
        <f>COUNTIF(QCS49:QCS61,"-")</f>
        <v>0</v>
      </c>
      <c r="QCP44" s="686">
        <f>SUMIF(QCS49:QCS61,"-",QCT49:QCT61)</f>
        <v>0</v>
      </c>
      <c r="QCQ44" s="685">
        <f>COUNTIF(QCU49:QCU61,"-")</f>
        <v>0</v>
      </c>
      <c r="QCR44" s="686">
        <f>SUMIF(QCU49:QCU61,"-",QCV49:QCV61)</f>
        <v>0</v>
      </c>
      <c r="QCS44" s="685">
        <f>COUNTIF(QCW49:QCW61,"-")</f>
        <v>0</v>
      </c>
      <c r="QCT44" s="686">
        <f>SUMIF(QCW49:QCW61,"-",QCX49:QCX61)</f>
        <v>0</v>
      </c>
      <c r="QCU44" s="685">
        <f>COUNTIF(QCY49:QCY61,"-")</f>
        <v>0</v>
      </c>
      <c r="QCV44" s="686">
        <f>SUMIF(QCY49:QCY61,"-",QCZ49:QCZ61)</f>
        <v>0</v>
      </c>
      <c r="QCW44" s="685">
        <f>COUNTIF(QDA49:QDA61,"-")</f>
        <v>0</v>
      </c>
      <c r="QCX44" s="686">
        <f>SUMIF(QDA49:QDA61,"-",QDB49:QDB61)</f>
        <v>0</v>
      </c>
      <c r="QCY44" s="685">
        <f>COUNTIF(QDC49:QDC61,"-")</f>
        <v>0</v>
      </c>
      <c r="QCZ44" s="686">
        <f>SUMIF(QDC49:QDC61,"-",QDD49:QDD61)</f>
        <v>0</v>
      </c>
      <c r="QDA44" s="685">
        <f>COUNTIF(QDE49:QDE61,"-")</f>
        <v>0</v>
      </c>
      <c r="QDB44" s="686">
        <f>SUMIF(QDE49:QDE61,"-",QDF49:QDF61)</f>
        <v>0</v>
      </c>
      <c r="QDC44" s="685">
        <f>COUNTIF(QDG49:QDG61,"-")</f>
        <v>0</v>
      </c>
      <c r="QDD44" s="686">
        <f>SUMIF(QDG49:QDG61,"-",QDH49:QDH61)</f>
        <v>0</v>
      </c>
      <c r="QDE44" s="685">
        <f>COUNTIF(QDI49:QDI61,"-")</f>
        <v>0</v>
      </c>
      <c r="QDF44" s="686">
        <f>SUMIF(QDI49:QDI61,"-",QDJ49:QDJ61)</f>
        <v>0</v>
      </c>
      <c r="QDG44" s="685">
        <f>COUNTIF(QDK49:QDK61,"-")</f>
        <v>0</v>
      </c>
      <c r="QDH44" s="686">
        <f>SUMIF(QDK49:QDK61,"-",QDL49:QDL61)</f>
        <v>0</v>
      </c>
      <c r="QDI44" s="685">
        <f>COUNTIF(QDM49:QDM61,"-")</f>
        <v>0</v>
      </c>
      <c r="QDJ44" s="686">
        <f>SUMIF(QDM49:QDM61,"-",QDN49:QDN61)</f>
        <v>0</v>
      </c>
      <c r="QDK44" s="685">
        <f>COUNTIF(QDO49:QDO61,"-")</f>
        <v>0</v>
      </c>
      <c r="QDL44" s="686">
        <f>SUMIF(QDO49:QDO61,"-",QDP49:QDP61)</f>
        <v>0</v>
      </c>
      <c r="QDM44" s="685">
        <f>COUNTIF(QDQ49:QDQ61,"-")</f>
        <v>0</v>
      </c>
      <c r="QDN44" s="686">
        <f>SUMIF(QDQ49:QDQ61,"-",QDR49:QDR61)</f>
        <v>0</v>
      </c>
      <c r="QDO44" s="685">
        <f>COUNTIF(QDS49:QDS61,"-")</f>
        <v>0</v>
      </c>
      <c r="QDP44" s="686">
        <f>SUMIF(QDS49:QDS61,"-",QDT49:QDT61)</f>
        <v>0</v>
      </c>
      <c r="QDQ44" s="685">
        <f>COUNTIF(QDU49:QDU61,"-")</f>
        <v>0</v>
      </c>
      <c r="QDR44" s="686">
        <f>SUMIF(QDU49:QDU61,"-",QDV49:QDV61)</f>
        <v>0</v>
      </c>
      <c r="QDS44" s="685">
        <f>COUNTIF(QDW49:QDW61,"-")</f>
        <v>0</v>
      </c>
      <c r="QDT44" s="686">
        <f>SUMIF(QDW49:QDW61,"-",QDX49:QDX61)</f>
        <v>0</v>
      </c>
      <c r="QDU44" s="685">
        <f>COUNTIF(QDY49:QDY61,"-")</f>
        <v>0</v>
      </c>
      <c r="QDV44" s="686">
        <f>SUMIF(QDY49:QDY61,"-",QDZ49:QDZ61)</f>
        <v>0</v>
      </c>
      <c r="QDW44" s="685">
        <f>COUNTIF(QEA49:QEA61,"-")</f>
        <v>0</v>
      </c>
      <c r="QDX44" s="686">
        <f>SUMIF(QEA49:QEA61,"-",QEB49:QEB61)</f>
        <v>0</v>
      </c>
      <c r="QDY44" s="685">
        <f>COUNTIF(QEC49:QEC61,"-")</f>
        <v>0</v>
      </c>
      <c r="QDZ44" s="686">
        <f>SUMIF(QEC49:QEC61,"-",QED49:QED61)</f>
        <v>0</v>
      </c>
      <c r="QEA44" s="685">
        <f>COUNTIF(QEE49:QEE61,"-")</f>
        <v>0</v>
      </c>
      <c r="QEB44" s="686">
        <f>SUMIF(QEE49:QEE61,"-",QEF49:QEF61)</f>
        <v>0</v>
      </c>
      <c r="QEC44" s="685">
        <f>COUNTIF(QEG49:QEG61,"-")</f>
        <v>0</v>
      </c>
      <c r="QED44" s="686">
        <f>SUMIF(QEG49:QEG61,"-",QEH49:QEH61)</f>
        <v>0</v>
      </c>
      <c r="QEE44" s="685">
        <f>COUNTIF(QEI49:QEI61,"-")</f>
        <v>0</v>
      </c>
      <c r="QEF44" s="686">
        <f>SUMIF(QEI49:QEI61,"-",QEJ49:QEJ61)</f>
        <v>0</v>
      </c>
      <c r="QEG44" s="685">
        <f>COUNTIF(QEK49:QEK61,"-")</f>
        <v>0</v>
      </c>
      <c r="QEH44" s="686">
        <f>SUMIF(QEK49:QEK61,"-",QEL49:QEL61)</f>
        <v>0</v>
      </c>
      <c r="QEI44" s="685">
        <f>COUNTIF(QEM49:QEM61,"-")</f>
        <v>0</v>
      </c>
      <c r="QEJ44" s="686">
        <f>SUMIF(QEM49:QEM61,"-",QEN49:QEN61)</f>
        <v>0</v>
      </c>
      <c r="QEK44" s="685">
        <f>COUNTIF(QEO49:QEO61,"-")</f>
        <v>0</v>
      </c>
      <c r="QEL44" s="686">
        <f>SUMIF(QEO49:QEO61,"-",QEP49:QEP61)</f>
        <v>0</v>
      </c>
      <c r="QEM44" s="685">
        <f>COUNTIF(QEQ49:QEQ61,"-")</f>
        <v>0</v>
      </c>
      <c r="QEN44" s="686">
        <f>SUMIF(QEQ49:QEQ61,"-",QER49:QER61)</f>
        <v>0</v>
      </c>
      <c r="QEO44" s="685">
        <f>COUNTIF(QES49:QES61,"-")</f>
        <v>0</v>
      </c>
      <c r="QEP44" s="686">
        <f>SUMIF(QES49:QES61,"-",QET49:QET61)</f>
        <v>0</v>
      </c>
      <c r="QEQ44" s="685">
        <f>COUNTIF(QEU49:QEU61,"-")</f>
        <v>0</v>
      </c>
      <c r="QER44" s="686">
        <f>SUMIF(QEU49:QEU61,"-",QEV49:QEV61)</f>
        <v>0</v>
      </c>
      <c r="QES44" s="685">
        <f>COUNTIF(QEW49:QEW61,"-")</f>
        <v>0</v>
      </c>
      <c r="QET44" s="686">
        <f>SUMIF(QEW49:QEW61,"-",QEX49:QEX61)</f>
        <v>0</v>
      </c>
      <c r="QEU44" s="685">
        <f>COUNTIF(QEY49:QEY61,"-")</f>
        <v>0</v>
      </c>
      <c r="QEV44" s="686">
        <f>SUMIF(QEY49:QEY61,"-",QEZ49:QEZ61)</f>
        <v>0</v>
      </c>
      <c r="QEW44" s="685">
        <f>COUNTIF(QFA49:QFA61,"-")</f>
        <v>0</v>
      </c>
      <c r="QEX44" s="686">
        <f>SUMIF(QFA49:QFA61,"-",QFB49:QFB61)</f>
        <v>0</v>
      </c>
      <c r="QEY44" s="685">
        <f>COUNTIF(QFC49:QFC61,"-")</f>
        <v>0</v>
      </c>
      <c r="QEZ44" s="686">
        <f>SUMIF(QFC49:QFC61,"-",QFD49:QFD61)</f>
        <v>0</v>
      </c>
      <c r="QFA44" s="685">
        <f>COUNTIF(QFE49:QFE61,"-")</f>
        <v>0</v>
      </c>
      <c r="QFB44" s="686">
        <f>SUMIF(QFE49:QFE61,"-",QFF49:QFF61)</f>
        <v>0</v>
      </c>
      <c r="QFC44" s="685">
        <f>COUNTIF(QFG49:QFG61,"-")</f>
        <v>0</v>
      </c>
      <c r="QFD44" s="686">
        <f>SUMIF(QFG49:QFG61,"-",QFH49:QFH61)</f>
        <v>0</v>
      </c>
      <c r="QFE44" s="685">
        <f>COUNTIF(QFI49:QFI61,"-")</f>
        <v>0</v>
      </c>
      <c r="QFF44" s="686">
        <f>SUMIF(QFI49:QFI61,"-",QFJ49:QFJ61)</f>
        <v>0</v>
      </c>
      <c r="QFG44" s="685">
        <f>COUNTIF(QFK49:QFK61,"-")</f>
        <v>0</v>
      </c>
      <c r="QFH44" s="686">
        <f>SUMIF(QFK49:QFK61,"-",QFL49:QFL61)</f>
        <v>0</v>
      </c>
      <c r="QFI44" s="685">
        <f>COUNTIF(QFM49:QFM61,"-")</f>
        <v>0</v>
      </c>
      <c r="QFJ44" s="686">
        <f>SUMIF(QFM49:QFM61,"-",QFN49:QFN61)</f>
        <v>0</v>
      </c>
      <c r="QFK44" s="685">
        <f>COUNTIF(QFO49:QFO61,"-")</f>
        <v>0</v>
      </c>
      <c r="QFL44" s="686">
        <f>SUMIF(QFO49:QFO61,"-",QFP49:QFP61)</f>
        <v>0</v>
      </c>
      <c r="QFM44" s="685">
        <f>COUNTIF(QFQ49:QFQ61,"-")</f>
        <v>0</v>
      </c>
      <c r="QFN44" s="686">
        <f>SUMIF(QFQ49:QFQ61,"-",QFR49:QFR61)</f>
        <v>0</v>
      </c>
      <c r="QFO44" s="685">
        <f>COUNTIF(QFS49:QFS61,"-")</f>
        <v>0</v>
      </c>
      <c r="QFP44" s="686">
        <f>SUMIF(QFS49:QFS61,"-",QFT49:QFT61)</f>
        <v>0</v>
      </c>
      <c r="QFQ44" s="685">
        <f>COUNTIF(QFU49:QFU61,"-")</f>
        <v>0</v>
      </c>
      <c r="QFR44" s="686">
        <f>SUMIF(QFU49:QFU61,"-",QFV49:QFV61)</f>
        <v>0</v>
      </c>
      <c r="QFS44" s="685">
        <f>COUNTIF(QFW49:QFW61,"-")</f>
        <v>0</v>
      </c>
      <c r="QFT44" s="686">
        <f>SUMIF(QFW49:QFW61,"-",QFX49:QFX61)</f>
        <v>0</v>
      </c>
      <c r="QFU44" s="685">
        <f>COUNTIF(QFY49:QFY61,"-")</f>
        <v>0</v>
      </c>
      <c r="QFV44" s="686">
        <f>SUMIF(QFY49:QFY61,"-",QFZ49:QFZ61)</f>
        <v>0</v>
      </c>
      <c r="QFW44" s="685">
        <f>COUNTIF(QGA49:QGA61,"-")</f>
        <v>0</v>
      </c>
      <c r="QFX44" s="686">
        <f>SUMIF(QGA49:QGA61,"-",QGB49:QGB61)</f>
        <v>0</v>
      </c>
      <c r="QFY44" s="685">
        <f>COUNTIF(QGC49:QGC61,"-")</f>
        <v>0</v>
      </c>
      <c r="QFZ44" s="686">
        <f>SUMIF(QGC49:QGC61,"-",QGD49:QGD61)</f>
        <v>0</v>
      </c>
      <c r="QGA44" s="685">
        <f>COUNTIF(QGE49:QGE61,"-")</f>
        <v>0</v>
      </c>
      <c r="QGB44" s="686">
        <f>SUMIF(QGE49:QGE61,"-",QGF49:QGF61)</f>
        <v>0</v>
      </c>
      <c r="QGC44" s="685">
        <f>COUNTIF(QGG49:QGG61,"-")</f>
        <v>0</v>
      </c>
      <c r="QGD44" s="686">
        <f>SUMIF(QGG49:QGG61,"-",QGH49:QGH61)</f>
        <v>0</v>
      </c>
      <c r="QGE44" s="685">
        <f>COUNTIF(QGI49:QGI61,"-")</f>
        <v>0</v>
      </c>
      <c r="QGF44" s="686">
        <f>SUMIF(QGI49:QGI61,"-",QGJ49:QGJ61)</f>
        <v>0</v>
      </c>
      <c r="QGG44" s="685">
        <f>COUNTIF(QGK49:QGK61,"-")</f>
        <v>0</v>
      </c>
      <c r="QGH44" s="686">
        <f>SUMIF(QGK49:QGK61,"-",QGL49:QGL61)</f>
        <v>0</v>
      </c>
      <c r="QGI44" s="685">
        <f>COUNTIF(QGM49:QGM61,"-")</f>
        <v>0</v>
      </c>
      <c r="QGJ44" s="686">
        <f>SUMIF(QGM49:QGM61,"-",QGN49:QGN61)</f>
        <v>0</v>
      </c>
      <c r="QGK44" s="685">
        <f>COUNTIF(QGO49:QGO61,"-")</f>
        <v>0</v>
      </c>
      <c r="QGL44" s="686">
        <f>SUMIF(QGO49:QGO61,"-",QGP49:QGP61)</f>
        <v>0</v>
      </c>
      <c r="QGM44" s="685">
        <f>COUNTIF(QGQ49:QGQ61,"-")</f>
        <v>0</v>
      </c>
      <c r="QGN44" s="686">
        <f>SUMIF(QGQ49:QGQ61,"-",QGR49:QGR61)</f>
        <v>0</v>
      </c>
      <c r="QGO44" s="685">
        <f>COUNTIF(QGS49:QGS61,"-")</f>
        <v>0</v>
      </c>
      <c r="QGP44" s="686">
        <f>SUMIF(QGS49:QGS61,"-",QGT49:QGT61)</f>
        <v>0</v>
      </c>
      <c r="QGQ44" s="685">
        <f>COUNTIF(QGU49:QGU61,"-")</f>
        <v>0</v>
      </c>
      <c r="QGR44" s="686">
        <f>SUMIF(QGU49:QGU61,"-",QGV49:QGV61)</f>
        <v>0</v>
      </c>
      <c r="QGS44" s="685">
        <f>COUNTIF(QGW49:QGW61,"-")</f>
        <v>0</v>
      </c>
      <c r="QGT44" s="686">
        <f>SUMIF(QGW49:QGW61,"-",QGX49:QGX61)</f>
        <v>0</v>
      </c>
      <c r="QGU44" s="685">
        <f>COUNTIF(QGY49:QGY61,"-")</f>
        <v>0</v>
      </c>
      <c r="QGV44" s="686">
        <f>SUMIF(QGY49:QGY61,"-",QGZ49:QGZ61)</f>
        <v>0</v>
      </c>
      <c r="QGW44" s="685">
        <f>COUNTIF(QHA49:QHA61,"-")</f>
        <v>0</v>
      </c>
      <c r="QGX44" s="686">
        <f>SUMIF(QHA49:QHA61,"-",QHB49:QHB61)</f>
        <v>0</v>
      </c>
      <c r="QGY44" s="685">
        <f>COUNTIF(QHC49:QHC61,"-")</f>
        <v>0</v>
      </c>
      <c r="QGZ44" s="686">
        <f>SUMIF(QHC49:QHC61,"-",QHD49:QHD61)</f>
        <v>0</v>
      </c>
      <c r="QHA44" s="685">
        <f>COUNTIF(QHE49:QHE61,"-")</f>
        <v>0</v>
      </c>
      <c r="QHB44" s="686">
        <f>SUMIF(QHE49:QHE61,"-",QHF49:QHF61)</f>
        <v>0</v>
      </c>
      <c r="QHC44" s="685">
        <f>COUNTIF(QHG49:QHG61,"-")</f>
        <v>0</v>
      </c>
      <c r="QHD44" s="686">
        <f>SUMIF(QHG49:QHG61,"-",QHH49:QHH61)</f>
        <v>0</v>
      </c>
      <c r="QHE44" s="685">
        <f>COUNTIF(QHI49:QHI61,"-")</f>
        <v>0</v>
      </c>
      <c r="QHF44" s="686">
        <f>SUMIF(QHI49:QHI61,"-",QHJ49:QHJ61)</f>
        <v>0</v>
      </c>
      <c r="QHG44" s="685">
        <f>COUNTIF(QHK49:QHK61,"-")</f>
        <v>0</v>
      </c>
      <c r="QHH44" s="686">
        <f>SUMIF(QHK49:QHK61,"-",QHL49:QHL61)</f>
        <v>0</v>
      </c>
      <c r="QHI44" s="685">
        <f>COUNTIF(QHM49:QHM61,"-")</f>
        <v>0</v>
      </c>
      <c r="QHJ44" s="686">
        <f>SUMIF(QHM49:QHM61,"-",QHN49:QHN61)</f>
        <v>0</v>
      </c>
      <c r="QHK44" s="685">
        <f>COUNTIF(QHO49:QHO61,"-")</f>
        <v>0</v>
      </c>
      <c r="QHL44" s="686">
        <f>SUMIF(QHO49:QHO61,"-",QHP49:QHP61)</f>
        <v>0</v>
      </c>
      <c r="QHM44" s="685">
        <f>COUNTIF(QHQ49:QHQ61,"-")</f>
        <v>0</v>
      </c>
      <c r="QHN44" s="686">
        <f>SUMIF(QHQ49:QHQ61,"-",QHR49:QHR61)</f>
        <v>0</v>
      </c>
      <c r="QHO44" s="685">
        <f>COUNTIF(QHS49:QHS61,"-")</f>
        <v>0</v>
      </c>
      <c r="QHP44" s="686">
        <f>SUMIF(QHS49:QHS61,"-",QHT49:QHT61)</f>
        <v>0</v>
      </c>
      <c r="QHQ44" s="685">
        <f>COUNTIF(QHU49:QHU61,"-")</f>
        <v>0</v>
      </c>
      <c r="QHR44" s="686">
        <f>SUMIF(QHU49:QHU61,"-",QHV49:QHV61)</f>
        <v>0</v>
      </c>
      <c r="QHS44" s="685">
        <f>COUNTIF(QHW49:QHW61,"-")</f>
        <v>0</v>
      </c>
      <c r="QHT44" s="686">
        <f>SUMIF(QHW49:QHW61,"-",QHX49:QHX61)</f>
        <v>0</v>
      </c>
      <c r="QHU44" s="685">
        <f>COUNTIF(QHY49:QHY61,"-")</f>
        <v>0</v>
      </c>
      <c r="QHV44" s="686">
        <f>SUMIF(QHY49:QHY61,"-",QHZ49:QHZ61)</f>
        <v>0</v>
      </c>
      <c r="QHW44" s="685">
        <f>COUNTIF(QIA49:QIA61,"-")</f>
        <v>0</v>
      </c>
      <c r="QHX44" s="686">
        <f>SUMIF(QIA49:QIA61,"-",QIB49:QIB61)</f>
        <v>0</v>
      </c>
      <c r="QHY44" s="685">
        <f>COUNTIF(QIC49:QIC61,"-")</f>
        <v>0</v>
      </c>
      <c r="QHZ44" s="686">
        <f>SUMIF(QIC49:QIC61,"-",QID49:QID61)</f>
        <v>0</v>
      </c>
      <c r="QIA44" s="685">
        <f>COUNTIF(QIE49:QIE61,"-")</f>
        <v>0</v>
      </c>
      <c r="QIB44" s="686">
        <f>SUMIF(QIE49:QIE61,"-",QIF49:QIF61)</f>
        <v>0</v>
      </c>
      <c r="QIC44" s="685">
        <f>COUNTIF(QIG49:QIG61,"-")</f>
        <v>0</v>
      </c>
      <c r="QID44" s="686">
        <f>SUMIF(QIG49:QIG61,"-",QIH49:QIH61)</f>
        <v>0</v>
      </c>
      <c r="QIE44" s="685">
        <f>COUNTIF(QII49:QII61,"-")</f>
        <v>0</v>
      </c>
      <c r="QIF44" s="686">
        <f>SUMIF(QII49:QII61,"-",QIJ49:QIJ61)</f>
        <v>0</v>
      </c>
      <c r="QIG44" s="685">
        <f>COUNTIF(QIK49:QIK61,"-")</f>
        <v>0</v>
      </c>
      <c r="QIH44" s="686">
        <f>SUMIF(QIK49:QIK61,"-",QIL49:QIL61)</f>
        <v>0</v>
      </c>
      <c r="QII44" s="685">
        <f>COUNTIF(QIM49:QIM61,"-")</f>
        <v>0</v>
      </c>
      <c r="QIJ44" s="686">
        <f>SUMIF(QIM49:QIM61,"-",QIN49:QIN61)</f>
        <v>0</v>
      </c>
      <c r="QIK44" s="685">
        <f>COUNTIF(QIO49:QIO61,"-")</f>
        <v>0</v>
      </c>
      <c r="QIL44" s="686">
        <f>SUMIF(QIO49:QIO61,"-",QIP49:QIP61)</f>
        <v>0</v>
      </c>
      <c r="QIM44" s="685">
        <f>COUNTIF(QIQ49:QIQ61,"-")</f>
        <v>0</v>
      </c>
      <c r="QIN44" s="686">
        <f>SUMIF(QIQ49:QIQ61,"-",QIR49:QIR61)</f>
        <v>0</v>
      </c>
      <c r="QIO44" s="685">
        <f>COUNTIF(QIS49:QIS61,"-")</f>
        <v>0</v>
      </c>
      <c r="QIP44" s="686">
        <f>SUMIF(QIS49:QIS61,"-",QIT49:QIT61)</f>
        <v>0</v>
      </c>
      <c r="QIQ44" s="685">
        <f>COUNTIF(QIU49:QIU61,"-")</f>
        <v>0</v>
      </c>
      <c r="QIR44" s="686">
        <f>SUMIF(QIU49:QIU61,"-",QIV49:QIV61)</f>
        <v>0</v>
      </c>
      <c r="QIS44" s="685">
        <f>COUNTIF(QIW49:QIW61,"-")</f>
        <v>0</v>
      </c>
      <c r="QIT44" s="686">
        <f>SUMIF(QIW49:QIW61,"-",QIX49:QIX61)</f>
        <v>0</v>
      </c>
      <c r="QIU44" s="685">
        <f>COUNTIF(QIY49:QIY61,"-")</f>
        <v>0</v>
      </c>
      <c r="QIV44" s="686">
        <f>SUMIF(QIY49:QIY61,"-",QIZ49:QIZ61)</f>
        <v>0</v>
      </c>
      <c r="QIW44" s="685">
        <f>COUNTIF(QJA49:QJA61,"-")</f>
        <v>0</v>
      </c>
      <c r="QIX44" s="686">
        <f>SUMIF(QJA49:QJA61,"-",QJB49:QJB61)</f>
        <v>0</v>
      </c>
      <c r="QIY44" s="685">
        <f>COUNTIF(QJC49:QJC61,"-")</f>
        <v>0</v>
      </c>
      <c r="QIZ44" s="686">
        <f>SUMIF(QJC49:QJC61,"-",QJD49:QJD61)</f>
        <v>0</v>
      </c>
      <c r="QJA44" s="685">
        <f>COUNTIF(QJE49:QJE61,"-")</f>
        <v>0</v>
      </c>
      <c r="QJB44" s="686">
        <f>SUMIF(QJE49:QJE61,"-",QJF49:QJF61)</f>
        <v>0</v>
      </c>
      <c r="QJC44" s="685">
        <f>COUNTIF(QJG49:QJG61,"-")</f>
        <v>0</v>
      </c>
      <c r="QJD44" s="686">
        <f>SUMIF(QJG49:QJG61,"-",QJH49:QJH61)</f>
        <v>0</v>
      </c>
      <c r="QJE44" s="685">
        <f>COUNTIF(QJI49:QJI61,"-")</f>
        <v>0</v>
      </c>
      <c r="QJF44" s="686">
        <f>SUMIF(QJI49:QJI61,"-",QJJ49:QJJ61)</f>
        <v>0</v>
      </c>
      <c r="QJG44" s="685">
        <f>COUNTIF(QJK49:QJK61,"-")</f>
        <v>0</v>
      </c>
      <c r="QJH44" s="686">
        <f>SUMIF(QJK49:QJK61,"-",QJL49:QJL61)</f>
        <v>0</v>
      </c>
      <c r="QJI44" s="685">
        <f>COUNTIF(QJM49:QJM61,"-")</f>
        <v>0</v>
      </c>
      <c r="QJJ44" s="686">
        <f>SUMIF(QJM49:QJM61,"-",QJN49:QJN61)</f>
        <v>0</v>
      </c>
      <c r="QJK44" s="685">
        <f>COUNTIF(QJO49:QJO61,"-")</f>
        <v>0</v>
      </c>
      <c r="QJL44" s="686">
        <f>SUMIF(QJO49:QJO61,"-",QJP49:QJP61)</f>
        <v>0</v>
      </c>
      <c r="QJM44" s="685">
        <f>COUNTIF(QJQ49:QJQ61,"-")</f>
        <v>0</v>
      </c>
      <c r="QJN44" s="686">
        <f>SUMIF(QJQ49:QJQ61,"-",QJR49:QJR61)</f>
        <v>0</v>
      </c>
      <c r="QJO44" s="685">
        <f>COUNTIF(QJS49:QJS61,"-")</f>
        <v>0</v>
      </c>
      <c r="QJP44" s="686">
        <f>SUMIF(QJS49:QJS61,"-",QJT49:QJT61)</f>
        <v>0</v>
      </c>
      <c r="QJQ44" s="685">
        <f>COUNTIF(QJU49:QJU61,"-")</f>
        <v>0</v>
      </c>
      <c r="QJR44" s="686">
        <f>SUMIF(QJU49:QJU61,"-",QJV49:QJV61)</f>
        <v>0</v>
      </c>
      <c r="QJS44" s="685">
        <f>COUNTIF(QJW49:QJW61,"-")</f>
        <v>0</v>
      </c>
      <c r="QJT44" s="686">
        <f>SUMIF(QJW49:QJW61,"-",QJX49:QJX61)</f>
        <v>0</v>
      </c>
      <c r="QJU44" s="685">
        <f>COUNTIF(QJY49:QJY61,"-")</f>
        <v>0</v>
      </c>
      <c r="QJV44" s="686">
        <f>SUMIF(QJY49:QJY61,"-",QJZ49:QJZ61)</f>
        <v>0</v>
      </c>
      <c r="QJW44" s="685">
        <f>COUNTIF(QKA49:QKA61,"-")</f>
        <v>0</v>
      </c>
      <c r="QJX44" s="686">
        <f>SUMIF(QKA49:QKA61,"-",QKB49:QKB61)</f>
        <v>0</v>
      </c>
      <c r="QJY44" s="685">
        <f>COUNTIF(QKC49:QKC61,"-")</f>
        <v>0</v>
      </c>
      <c r="QJZ44" s="686">
        <f>SUMIF(QKC49:QKC61,"-",QKD49:QKD61)</f>
        <v>0</v>
      </c>
      <c r="QKA44" s="685">
        <f>COUNTIF(QKE49:QKE61,"-")</f>
        <v>0</v>
      </c>
      <c r="QKB44" s="686">
        <f>SUMIF(QKE49:QKE61,"-",QKF49:QKF61)</f>
        <v>0</v>
      </c>
      <c r="QKC44" s="685">
        <f>COUNTIF(QKG49:QKG61,"-")</f>
        <v>0</v>
      </c>
      <c r="QKD44" s="686">
        <f>SUMIF(QKG49:QKG61,"-",QKH49:QKH61)</f>
        <v>0</v>
      </c>
      <c r="QKE44" s="685">
        <f>COUNTIF(QKI49:QKI61,"-")</f>
        <v>0</v>
      </c>
      <c r="QKF44" s="686">
        <f>SUMIF(QKI49:QKI61,"-",QKJ49:QKJ61)</f>
        <v>0</v>
      </c>
      <c r="QKG44" s="685">
        <f>COUNTIF(QKK49:QKK61,"-")</f>
        <v>0</v>
      </c>
      <c r="QKH44" s="686">
        <f>SUMIF(QKK49:QKK61,"-",QKL49:QKL61)</f>
        <v>0</v>
      </c>
      <c r="QKI44" s="685">
        <f>COUNTIF(QKM49:QKM61,"-")</f>
        <v>0</v>
      </c>
      <c r="QKJ44" s="686">
        <f>SUMIF(QKM49:QKM61,"-",QKN49:QKN61)</f>
        <v>0</v>
      </c>
      <c r="QKK44" s="685">
        <f>COUNTIF(QKO49:QKO61,"-")</f>
        <v>0</v>
      </c>
      <c r="QKL44" s="686">
        <f>SUMIF(QKO49:QKO61,"-",QKP49:QKP61)</f>
        <v>0</v>
      </c>
      <c r="QKM44" s="685">
        <f>COUNTIF(QKQ49:QKQ61,"-")</f>
        <v>0</v>
      </c>
      <c r="QKN44" s="686">
        <f>SUMIF(QKQ49:QKQ61,"-",QKR49:QKR61)</f>
        <v>0</v>
      </c>
      <c r="QKO44" s="685">
        <f>COUNTIF(QKS49:QKS61,"-")</f>
        <v>0</v>
      </c>
      <c r="QKP44" s="686">
        <f>SUMIF(QKS49:QKS61,"-",QKT49:QKT61)</f>
        <v>0</v>
      </c>
      <c r="QKQ44" s="685">
        <f>COUNTIF(QKU49:QKU61,"-")</f>
        <v>0</v>
      </c>
      <c r="QKR44" s="686">
        <f>SUMIF(QKU49:QKU61,"-",QKV49:QKV61)</f>
        <v>0</v>
      </c>
      <c r="QKS44" s="685">
        <f>COUNTIF(QKW49:QKW61,"-")</f>
        <v>0</v>
      </c>
      <c r="QKT44" s="686">
        <f>SUMIF(QKW49:QKW61,"-",QKX49:QKX61)</f>
        <v>0</v>
      </c>
      <c r="QKU44" s="685">
        <f>COUNTIF(QKY49:QKY61,"-")</f>
        <v>0</v>
      </c>
      <c r="QKV44" s="686">
        <f>SUMIF(QKY49:QKY61,"-",QKZ49:QKZ61)</f>
        <v>0</v>
      </c>
      <c r="QKW44" s="685">
        <f>COUNTIF(QLA49:QLA61,"-")</f>
        <v>0</v>
      </c>
      <c r="QKX44" s="686">
        <f>SUMIF(QLA49:QLA61,"-",QLB49:QLB61)</f>
        <v>0</v>
      </c>
      <c r="QKY44" s="685">
        <f>COUNTIF(QLC49:QLC61,"-")</f>
        <v>0</v>
      </c>
      <c r="QKZ44" s="686">
        <f>SUMIF(QLC49:QLC61,"-",QLD49:QLD61)</f>
        <v>0</v>
      </c>
      <c r="QLA44" s="685">
        <f>COUNTIF(QLE49:QLE61,"-")</f>
        <v>0</v>
      </c>
      <c r="QLB44" s="686">
        <f>SUMIF(QLE49:QLE61,"-",QLF49:QLF61)</f>
        <v>0</v>
      </c>
      <c r="QLC44" s="685">
        <f>COUNTIF(QLG49:QLG61,"-")</f>
        <v>0</v>
      </c>
      <c r="QLD44" s="686">
        <f>SUMIF(QLG49:QLG61,"-",QLH49:QLH61)</f>
        <v>0</v>
      </c>
      <c r="QLE44" s="685">
        <f>COUNTIF(QLI49:QLI61,"-")</f>
        <v>0</v>
      </c>
      <c r="QLF44" s="686">
        <f>SUMIF(QLI49:QLI61,"-",QLJ49:QLJ61)</f>
        <v>0</v>
      </c>
      <c r="QLG44" s="685">
        <f>COUNTIF(QLK49:QLK61,"-")</f>
        <v>0</v>
      </c>
      <c r="QLH44" s="686">
        <f>SUMIF(QLK49:QLK61,"-",QLL49:QLL61)</f>
        <v>0</v>
      </c>
      <c r="QLI44" s="685">
        <f>COUNTIF(QLM49:QLM61,"-")</f>
        <v>0</v>
      </c>
      <c r="QLJ44" s="686">
        <f>SUMIF(QLM49:QLM61,"-",QLN49:QLN61)</f>
        <v>0</v>
      </c>
      <c r="QLK44" s="685">
        <f>COUNTIF(QLO49:QLO61,"-")</f>
        <v>0</v>
      </c>
      <c r="QLL44" s="686">
        <f>SUMIF(QLO49:QLO61,"-",QLP49:QLP61)</f>
        <v>0</v>
      </c>
      <c r="QLM44" s="685">
        <f>COUNTIF(QLQ49:QLQ61,"-")</f>
        <v>0</v>
      </c>
      <c r="QLN44" s="686">
        <f>SUMIF(QLQ49:QLQ61,"-",QLR49:QLR61)</f>
        <v>0</v>
      </c>
      <c r="QLO44" s="685">
        <f>COUNTIF(QLS49:QLS61,"-")</f>
        <v>0</v>
      </c>
      <c r="QLP44" s="686">
        <f>SUMIF(QLS49:QLS61,"-",QLT49:QLT61)</f>
        <v>0</v>
      </c>
      <c r="QLQ44" s="685">
        <f>COUNTIF(QLU49:QLU61,"-")</f>
        <v>0</v>
      </c>
      <c r="QLR44" s="686">
        <f>SUMIF(QLU49:QLU61,"-",QLV49:QLV61)</f>
        <v>0</v>
      </c>
      <c r="QLS44" s="685">
        <f>COUNTIF(QLW49:QLW61,"-")</f>
        <v>0</v>
      </c>
      <c r="QLT44" s="686">
        <f>SUMIF(QLW49:QLW61,"-",QLX49:QLX61)</f>
        <v>0</v>
      </c>
      <c r="QLU44" s="685">
        <f>COUNTIF(QLY49:QLY61,"-")</f>
        <v>0</v>
      </c>
      <c r="QLV44" s="686">
        <f>SUMIF(QLY49:QLY61,"-",QLZ49:QLZ61)</f>
        <v>0</v>
      </c>
      <c r="QLW44" s="685">
        <f>COUNTIF(QMA49:QMA61,"-")</f>
        <v>0</v>
      </c>
      <c r="QLX44" s="686">
        <f>SUMIF(QMA49:QMA61,"-",QMB49:QMB61)</f>
        <v>0</v>
      </c>
      <c r="QLY44" s="685">
        <f>COUNTIF(QMC49:QMC61,"-")</f>
        <v>0</v>
      </c>
      <c r="QLZ44" s="686">
        <f>SUMIF(QMC49:QMC61,"-",QMD49:QMD61)</f>
        <v>0</v>
      </c>
      <c r="QMA44" s="685">
        <f>COUNTIF(QME49:QME61,"-")</f>
        <v>0</v>
      </c>
      <c r="QMB44" s="686">
        <f>SUMIF(QME49:QME61,"-",QMF49:QMF61)</f>
        <v>0</v>
      </c>
      <c r="QMC44" s="685">
        <f>COUNTIF(QMG49:QMG61,"-")</f>
        <v>0</v>
      </c>
      <c r="QMD44" s="686">
        <f>SUMIF(QMG49:QMG61,"-",QMH49:QMH61)</f>
        <v>0</v>
      </c>
      <c r="QME44" s="685">
        <f>COUNTIF(QMI49:QMI61,"-")</f>
        <v>0</v>
      </c>
      <c r="QMF44" s="686">
        <f>SUMIF(QMI49:QMI61,"-",QMJ49:QMJ61)</f>
        <v>0</v>
      </c>
      <c r="QMG44" s="685">
        <f>COUNTIF(QMK49:QMK61,"-")</f>
        <v>0</v>
      </c>
      <c r="QMH44" s="686">
        <f>SUMIF(QMK49:QMK61,"-",QML49:QML61)</f>
        <v>0</v>
      </c>
      <c r="QMI44" s="685">
        <f>COUNTIF(QMM49:QMM61,"-")</f>
        <v>0</v>
      </c>
      <c r="QMJ44" s="686">
        <f>SUMIF(QMM49:QMM61,"-",QMN49:QMN61)</f>
        <v>0</v>
      </c>
      <c r="QMK44" s="685">
        <f>COUNTIF(QMO49:QMO61,"-")</f>
        <v>0</v>
      </c>
      <c r="QML44" s="686">
        <f>SUMIF(QMO49:QMO61,"-",QMP49:QMP61)</f>
        <v>0</v>
      </c>
      <c r="QMM44" s="685">
        <f>COUNTIF(QMQ49:QMQ61,"-")</f>
        <v>0</v>
      </c>
      <c r="QMN44" s="686">
        <f>SUMIF(QMQ49:QMQ61,"-",QMR49:QMR61)</f>
        <v>0</v>
      </c>
      <c r="QMO44" s="685">
        <f>COUNTIF(QMS49:QMS61,"-")</f>
        <v>0</v>
      </c>
      <c r="QMP44" s="686">
        <f>SUMIF(QMS49:QMS61,"-",QMT49:QMT61)</f>
        <v>0</v>
      </c>
      <c r="QMQ44" s="685">
        <f>COUNTIF(QMU49:QMU61,"-")</f>
        <v>0</v>
      </c>
      <c r="QMR44" s="686">
        <f>SUMIF(QMU49:QMU61,"-",QMV49:QMV61)</f>
        <v>0</v>
      </c>
      <c r="QMS44" s="685">
        <f>COUNTIF(QMW49:QMW61,"-")</f>
        <v>0</v>
      </c>
      <c r="QMT44" s="686">
        <f>SUMIF(QMW49:QMW61,"-",QMX49:QMX61)</f>
        <v>0</v>
      </c>
      <c r="QMU44" s="685">
        <f>COUNTIF(QMY49:QMY61,"-")</f>
        <v>0</v>
      </c>
      <c r="QMV44" s="686">
        <f>SUMIF(QMY49:QMY61,"-",QMZ49:QMZ61)</f>
        <v>0</v>
      </c>
      <c r="QMW44" s="685">
        <f>COUNTIF(QNA49:QNA61,"-")</f>
        <v>0</v>
      </c>
      <c r="QMX44" s="686">
        <f>SUMIF(QNA49:QNA61,"-",QNB49:QNB61)</f>
        <v>0</v>
      </c>
      <c r="QMY44" s="685">
        <f>COUNTIF(QNC49:QNC61,"-")</f>
        <v>0</v>
      </c>
      <c r="QMZ44" s="686">
        <f>SUMIF(QNC49:QNC61,"-",QND49:QND61)</f>
        <v>0</v>
      </c>
      <c r="QNA44" s="685">
        <f>COUNTIF(QNE49:QNE61,"-")</f>
        <v>0</v>
      </c>
      <c r="QNB44" s="686">
        <f>SUMIF(QNE49:QNE61,"-",QNF49:QNF61)</f>
        <v>0</v>
      </c>
      <c r="QNC44" s="685">
        <f>COUNTIF(QNG49:QNG61,"-")</f>
        <v>0</v>
      </c>
      <c r="QND44" s="686">
        <f>SUMIF(QNG49:QNG61,"-",QNH49:QNH61)</f>
        <v>0</v>
      </c>
      <c r="QNE44" s="685">
        <f>COUNTIF(QNI49:QNI61,"-")</f>
        <v>0</v>
      </c>
      <c r="QNF44" s="686">
        <f>SUMIF(QNI49:QNI61,"-",QNJ49:QNJ61)</f>
        <v>0</v>
      </c>
      <c r="QNG44" s="685">
        <f>COUNTIF(QNK49:QNK61,"-")</f>
        <v>0</v>
      </c>
      <c r="QNH44" s="686">
        <f>SUMIF(QNK49:QNK61,"-",QNL49:QNL61)</f>
        <v>0</v>
      </c>
      <c r="QNI44" s="685">
        <f>COUNTIF(QNM49:QNM61,"-")</f>
        <v>0</v>
      </c>
      <c r="QNJ44" s="686">
        <f>SUMIF(QNM49:QNM61,"-",QNN49:QNN61)</f>
        <v>0</v>
      </c>
      <c r="QNK44" s="685">
        <f>COUNTIF(QNO49:QNO61,"-")</f>
        <v>0</v>
      </c>
      <c r="QNL44" s="686">
        <f>SUMIF(QNO49:QNO61,"-",QNP49:QNP61)</f>
        <v>0</v>
      </c>
      <c r="QNM44" s="685">
        <f>COUNTIF(QNQ49:QNQ61,"-")</f>
        <v>0</v>
      </c>
      <c r="QNN44" s="686">
        <f>SUMIF(QNQ49:QNQ61,"-",QNR49:QNR61)</f>
        <v>0</v>
      </c>
      <c r="QNO44" s="685">
        <f>COUNTIF(QNS49:QNS61,"-")</f>
        <v>0</v>
      </c>
      <c r="QNP44" s="686">
        <f>SUMIF(QNS49:QNS61,"-",QNT49:QNT61)</f>
        <v>0</v>
      </c>
      <c r="QNQ44" s="685">
        <f>COUNTIF(QNU49:QNU61,"-")</f>
        <v>0</v>
      </c>
      <c r="QNR44" s="686">
        <f>SUMIF(QNU49:QNU61,"-",QNV49:QNV61)</f>
        <v>0</v>
      </c>
      <c r="QNS44" s="685">
        <f>COUNTIF(QNW49:QNW61,"-")</f>
        <v>0</v>
      </c>
      <c r="QNT44" s="686">
        <f>SUMIF(QNW49:QNW61,"-",QNX49:QNX61)</f>
        <v>0</v>
      </c>
      <c r="QNU44" s="685">
        <f>COUNTIF(QNY49:QNY61,"-")</f>
        <v>0</v>
      </c>
      <c r="QNV44" s="686">
        <f>SUMIF(QNY49:QNY61,"-",QNZ49:QNZ61)</f>
        <v>0</v>
      </c>
      <c r="QNW44" s="685">
        <f>COUNTIF(QOA49:QOA61,"-")</f>
        <v>0</v>
      </c>
      <c r="QNX44" s="686">
        <f>SUMIF(QOA49:QOA61,"-",QOB49:QOB61)</f>
        <v>0</v>
      </c>
      <c r="QNY44" s="685">
        <f>COUNTIF(QOC49:QOC61,"-")</f>
        <v>0</v>
      </c>
      <c r="QNZ44" s="686">
        <f>SUMIF(QOC49:QOC61,"-",QOD49:QOD61)</f>
        <v>0</v>
      </c>
      <c r="QOA44" s="685">
        <f>COUNTIF(QOE49:QOE61,"-")</f>
        <v>0</v>
      </c>
      <c r="QOB44" s="686">
        <f>SUMIF(QOE49:QOE61,"-",QOF49:QOF61)</f>
        <v>0</v>
      </c>
      <c r="QOC44" s="685">
        <f>COUNTIF(QOG49:QOG61,"-")</f>
        <v>0</v>
      </c>
      <c r="QOD44" s="686">
        <f>SUMIF(QOG49:QOG61,"-",QOH49:QOH61)</f>
        <v>0</v>
      </c>
      <c r="QOE44" s="685">
        <f>COUNTIF(QOI49:QOI61,"-")</f>
        <v>0</v>
      </c>
      <c r="QOF44" s="686">
        <f>SUMIF(QOI49:QOI61,"-",QOJ49:QOJ61)</f>
        <v>0</v>
      </c>
      <c r="QOG44" s="685">
        <f>COUNTIF(QOK49:QOK61,"-")</f>
        <v>0</v>
      </c>
      <c r="QOH44" s="686">
        <f>SUMIF(QOK49:QOK61,"-",QOL49:QOL61)</f>
        <v>0</v>
      </c>
      <c r="QOI44" s="685">
        <f>COUNTIF(QOM49:QOM61,"-")</f>
        <v>0</v>
      </c>
      <c r="QOJ44" s="686">
        <f>SUMIF(QOM49:QOM61,"-",QON49:QON61)</f>
        <v>0</v>
      </c>
      <c r="QOK44" s="685">
        <f>COUNTIF(QOO49:QOO61,"-")</f>
        <v>0</v>
      </c>
      <c r="QOL44" s="686">
        <f>SUMIF(QOO49:QOO61,"-",QOP49:QOP61)</f>
        <v>0</v>
      </c>
      <c r="QOM44" s="685">
        <f>COUNTIF(QOQ49:QOQ61,"-")</f>
        <v>0</v>
      </c>
      <c r="QON44" s="686">
        <f>SUMIF(QOQ49:QOQ61,"-",QOR49:QOR61)</f>
        <v>0</v>
      </c>
      <c r="QOO44" s="685">
        <f>COUNTIF(QOS49:QOS61,"-")</f>
        <v>0</v>
      </c>
      <c r="QOP44" s="686">
        <f>SUMIF(QOS49:QOS61,"-",QOT49:QOT61)</f>
        <v>0</v>
      </c>
      <c r="QOQ44" s="685">
        <f>COUNTIF(QOU49:QOU61,"-")</f>
        <v>0</v>
      </c>
      <c r="QOR44" s="686">
        <f>SUMIF(QOU49:QOU61,"-",QOV49:QOV61)</f>
        <v>0</v>
      </c>
      <c r="QOS44" s="685">
        <f>COUNTIF(QOW49:QOW61,"-")</f>
        <v>0</v>
      </c>
      <c r="QOT44" s="686">
        <f>SUMIF(QOW49:QOW61,"-",QOX49:QOX61)</f>
        <v>0</v>
      </c>
      <c r="QOU44" s="685">
        <f>COUNTIF(QOY49:QOY61,"-")</f>
        <v>0</v>
      </c>
      <c r="QOV44" s="686">
        <f>SUMIF(QOY49:QOY61,"-",QOZ49:QOZ61)</f>
        <v>0</v>
      </c>
      <c r="QOW44" s="685">
        <f>COUNTIF(QPA49:QPA61,"-")</f>
        <v>0</v>
      </c>
      <c r="QOX44" s="686">
        <f>SUMIF(QPA49:QPA61,"-",QPB49:QPB61)</f>
        <v>0</v>
      </c>
      <c r="QOY44" s="685">
        <f>COUNTIF(QPC49:QPC61,"-")</f>
        <v>0</v>
      </c>
      <c r="QOZ44" s="686">
        <f>SUMIF(QPC49:QPC61,"-",QPD49:QPD61)</f>
        <v>0</v>
      </c>
      <c r="QPA44" s="685">
        <f>COUNTIF(QPE49:QPE61,"-")</f>
        <v>0</v>
      </c>
      <c r="QPB44" s="686">
        <f>SUMIF(QPE49:QPE61,"-",QPF49:QPF61)</f>
        <v>0</v>
      </c>
      <c r="QPC44" s="685">
        <f>COUNTIF(QPG49:QPG61,"-")</f>
        <v>0</v>
      </c>
      <c r="QPD44" s="686">
        <f>SUMIF(QPG49:QPG61,"-",QPH49:QPH61)</f>
        <v>0</v>
      </c>
      <c r="QPE44" s="685">
        <f>COUNTIF(QPI49:QPI61,"-")</f>
        <v>0</v>
      </c>
      <c r="QPF44" s="686">
        <f>SUMIF(QPI49:QPI61,"-",QPJ49:QPJ61)</f>
        <v>0</v>
      </c>
      <c r="QPG44" s="685">
        <f>COUNTIF(QPK49:QPK61,"-")</f>
        <v>0</v>
      </c>
      <c r="QPH44" s="686">
        <f>SUMIF(QPK49:QPK61,"-",QPL49:QPL61)</f>
        <v>0</v>
      </c>
      <c r="QPI44" s="685">
        <f>COUNTIF(QPM49:QPM61,"-")</f>
        <v>0</v>
      </c>
      <c r="QPJ44" s="686">
        <f>SUMIF(QPM49:QPM61,"-",QPN49:QPN61)</f>
        <v>0</v>
      </c>
      <c r="QPK44" s="685">
        <f>COUNTIF(QPO49:QPO61,"-")</f>
        <v>0</v>
      </c>
      <c r="QPL44" s="686">
        <f>SUMIF(QPO49:QPO61,"-",QPP49:QPP61)</f>
        <v>0</v>
      </c>
      <c r="QPM44" s="685">
        <f>COUNTIF(QPQ49:QPQ61,"-")</f>
        <v>0</v>
      </c>
      <c r="QPN44" s="686">
        <f>SUMIF(QPQ49:QPQ61,"-",QPR49:QPR61)</f>
        <v>0</v>
      </c>
      <c r="QPO44" s="685">
        <f>COUNTIF(QPS49:QPS61,"-")</f>
        <v>0</v>
      </c>
      <c r="QPP44" s="686">
        <f>SUMIF(QPS49:QPS61,"-",QPT49:QPT61)</f>
        <v>0</v>
      </c>
      <c r="QPQ44" s="685">
        <f>COUNTIF(QPU49:QPU61,"-")</f>
        <v>0</v>
      </c>
      <c r="QPR44" s="686">
        <f>SUMIF(QPU49:QPU61,"-",QPV49:QPV61)</f>
        <v>0</v>
      </c>
      <c r="QPS44" s="685">
        <f>COUNTIF(QPW49:QPW61,"-")</f>
        <v>0</v>
      </c>
      <c r="QPT44" s="686">
        <f>SUMIF(QPW49:QPW61,"-",QPX49:QPX61)</f>
        <v>0</v>
      </c>
      <c r="QPU44" s="685">
        <f>COUNTIF(QPY49:QPY61,"-")</f>
        <v>0</v>
      </c>
      <c r="QPV44" s="686">
        <f>SUMIF(QPY49:QPY61,"-",QPZ49:QPZ61)</f>
        <v>0</v>
      </c>
      <c r="QPW44" s="685">
        <f>COUNTIF(QQA49:QQA61,"-")</f>
        <v>0</v>
      </c>
      <c r="QPX44" s="686">
        <f>SUMIF(QQA49:QQA61,"-",QQB49:QQB61)</f>
        <v>0</v>
      </c>
      <c r="QPY44" s="685">
        <f>COUNTIF(QQC49:QQC61,"-")</f>
        <v>0</v>
      </c>
      <c r="QPZ44" s="686">
        <f>SUMIF(QQC49:QQC61,"-",QQD49:QQD61)</f>
        <v>0</v>
      </c>
      <c r="QQA44" s="685">
        <f>COUNTIF(QQE49:QQE61,"-")</f>
        <v>0</v>
      </c>
      <c r="QQB44" s="686">
        <f>SUMIF(QQE49:QQE61,"-",QQF49:QQF61)</f>
        <v>0</v>
      </c>
      <c r="QQC44" s="685">
        <f>COUNTIF(QQG49:QQG61,"-")</f>
        <v>0</v>
      </c>
      <c r="QQD44" s="686">
        <f>SUMIF(QQG49:QQG61,"-",QQH49:QQH61)</f>
        <v>0</v>
      </c>
      <c r="QQE44" s="685">
        <f>COUNTIF(QQI49:QQI61,"-")</f>
        <v>0</v>
      </c>
      <c r="QQF44" s="686">
        <f>SUMIF(QQI49:QQI61,"-",QQJ49:QQJ61)</f>
        <v>0</v>
      </c>
      <c r="QQG44" s="685">
        <f>COUNTIF(QQK49:QQK61,"-")</f>
        <v>0</v>
      </c>
      <c r="QQH44" s="686">
        <f>SUMIF(QQK49:QQK61,"-",QQL49:QQL61)</f>
        <v>0</v>
      </c>
      <c r="QQI44" s="685">
        <f>COUNTIF(QQM49:QQM61,"-")</f>
        <v>0</v>
      </c>
      <c r="QQJ44" s="686">
        <f>SUMIF(QQM49:QQM61,"-",QQN49:QQN61)</f>
        <v>0</v>
      </c>
      <c r="QQK44" s="685">
        <f>COUNTIF(QQO49:QQO61,"-")</f>
        <v>0</v>
      </c>
      <c r="QQL44" s="686">
        <f>SUMIF(QQO49:QQO61,"-",QQP49:QQP61)</f>
        <v>0</v>
      </c>
      <c r="QQM44" s="685">
        <f>COUNTIF(QQQ49:QQQ61,"-")</f>
        <v>0</v>
      </c>
      <c r="QQN44" s="686">
        <f>SUMIF(QQQ49:QQQ61,"-",QQR49:QQR61)</f>
        <v>0</v>
      </c>
      <c r="QQO44" s="685">
        <f>COUNTIF(QQS49:QQS61,"-")</f>
        <v>0</v>
      </c>
      <c r="QQP44" s="686">
        <f>SUMIF(QQS49:QQS61,"-",QQT49:QQT61)</f>
        <v>0</v>
      </c>
      <c r="QQQ44" s="685">
        <f>COUNTIF(QQU49:QQU61,"-")</f>
        <v>0</v>
      </c>
      <c r="QQR44" s="686">
        <f>SUMIF(QQU49:QQU61,"-",QQV49:QQV61)</f>
        <v>0</v>
      </c>
      <c r="QQS44" s="685">
        <f>COUNTIF(QQW49:QQW61,"-")</f>
        <v>0</v>
      </c>
      <c r="QQT44" s="686">
        <f>SUMIF(QQW49:QQW61,"-",QQX49:QQX61)</f>
        <v>0</v>
      </c>
      <c r="QQU44" s="685">
        <f>COUNTIF(QQY49:QQY61,"-")</f>
        <v>0</v>
      </c>
      <c r="QQV44" s="686">
        <f>SUMIF(QQY49:QQY61,"-",QQZ49:QQZ61)</f>
        <v>0</v>
      </c>
      <c r="QQW44" s="685">
        <f>COUNTIF(QRA49:QRA61,"-")</f>
        <v>0</v>
      </c>
      <c r="QQX44" s="686">
        <f>SUMIF(QRA49:QRA61,"-",QRB49:QRB61)</f>
        <v>0</v>
      </c>
      <c r="QQY44" s="685">
        <f>COUNTIF(QRC49:QRC61,"-")</f>
        <v>0</v>
      </c>
      <c r="QQZ44" s="686">
        <f>SUMIF(QRC49:QRC61,"-",QRD49:QRD61)</f>
        <v>0</v>
      </c>
      <c r="QRA44" s="685">
        <f>COUNTIF(QRE49:QRE61,"-")</f>
        <v>0</v>
      </c>
      <c r="QRB44" s="686">
        <f>SUMIF(QRE49:QRE61,"-",QRF49:QRF61)</f>
        <v>0</v>
      </c>
      <c r="QRC44" s="685">
        <f>COUNTIF(QRG49:QRG61,"-")</f>
        <v>0</v>
      </c>
      <c r="QRD44" s="686">
        <f>SUMIF(QRG49:QRG61,"-",QRH49:QRH61)</f>
        <v>0</v>
      </c>
      <c r="QRE44" s="685">
        <f>COUNTIF(QRI49:QRI61,"-")</f>
        <v>0</v>
      </c>
      <c r="QRF44" s="686">
        <f>SUMIF(QRI49:QRI61,"-",QRJ49:QRJ61)</f>
        <v>0</v>
      </c>
      <c r="QRG44" s="685">
        <f>COUNTIF(QRK49:QRK61,"-")</f>
        <v>0</v>
      </c>
      <c r="QRH44" s="686">
        <f>SUMIF(QRK49:QRK61,"-",QRL49:QRL61)</f>
        <v>0</v>
      </c>
      <c r="QRI44" s="685">
        <f>COUNTIF(QRM49:QRM61,"-")</f>
        <v>0</v>
      </c>
      <c r="QRJ44" s="686">
        <f>SUMIF(QRM49:QRM61,"-",QRN49:QRN61)</f>
        <v>0</v>
      </c>
      <c r="QRK44" s="685">
        <f>COUNTIF(QRO49:QRO61,"-")</f>
        <v>0</v>
      </c>
      <c r="QRL44" s="686">
        <f>SUMIF(QRO49:QRO61,"-",QRP49:QRP61)</f>
        <v>0</v>
      </c>
      <c r="QRM44" s="685">
        <f>COUNTIF(QRQ49:QRQ61,"-")</f>
        <v>0</v>
      </c>
      <c r="QRN44" s="686">
        <f>SUMIF(QRQ49:QRQ61,"-",QRR49:QRR61)</f>
        <v>0</v>
      </c>
      <c r="QRO44" s="685">
        <f>COUNTIF(QRS49:QRS61,"-")</f>
        <v>0</v>
      </c>
      <c r="QRP44" s="686">
        <f>SUMIF(QRS49:QRS61,"-",QRT49:QRT61)</f>
        <v>0</v>
      </c>
      <c r="QRQ44" s="685">
        <f>COUNTIF(QRU49:QRU61,"-")</f>
        <v>0</v>
      </c>
      <c r="QRR44" s="686">
        <f>SUMIF(QRU49:QRU61,"-",QRV49:QRV61)</f>
        <v>0</v>
      </c>
      <c r="QRS44" s="685">
        <f>COUNTIF(QRW49:QRW61,"-")</f>
        <v>0</v>
      </c>
      <c r="QRT44" s="686">
        <f>SUMIF(QRW49:QRW61,"-",QRX49:QRX61)</f>
        <v>0</v>
      </c>
      <c r="QRU44" s="685">
        <f>COUNTIF(QRY49:QRY61,"-")</f>
        <v>0</v>
      </c>
      <c r="QRV44" s="686">
        <f>SUMIF(QRY49:QRY61,"-",QRZ49:QRZ61)</f>
        <v>0</v>
      </c>
      <c r="QRW44" s="685">
        <f>COUNTIF(QSA49:QSA61,"-")</f>
        <v>0</v>
      </c>
      <c r="QRX44" s="686">
        <f>SUMIF(QSA49:QSA61,"-",QSB49:QSB61)</f>
        <v>0</v>
      </c>
      <c r="QRY44" s="685">
        <f>COUNTIF(QSC49:QSC61,"-")</f>
        <v>0</v>
      </c>
      <c r="QRZ44" s="686">
        <f>SUMIF(QSC49:QSC61,"-",QSD49:QSD61)</f>
        <v>0</v>
      </c>
      <c r="QSA44" s="685">
        <f>COUNTIF(QSE49:QSE61,"-")</f>
        <v>0</v>
      </c>
      <c r="QSB44" s="686">
        <f>SUMIF(QSE49:QSE61,"-",QSF49:QSF61)</f>
        <v>0</v>
      </c>
      <c r="QSC44" s="685">
        <f>COUNTIF(QSG49:QSG61,"-")</f>
        <v>0</v>
      </c>
      <c r="QSD44" s="686">
        <f>SUMIF(QSG49:QSG61,"-",QSH49:QSH61)</f>
        <v>0</v>
      </c>
      <c r="QSE44" s="685">
        <f>COUNTIF(QSI49:QSI61,"-")</f>
        <v>0</v>
      </c>
      <c r="QSF44" s="686">
        <f>SUMIF(QSI49:QSI61,"-",QSJ49:QSJ61)</f>
        <v>0</v>
      </c>
      <c r="QSG44" s="685">
        <f>COUNTIF(QSK49:QSK61,"-")</f>
        <v>0</v>
      </c>
      <c r="QSH44" s="686">
        <f>SUMIF(QSK49:QSK61,"-",QSL49:QSL61)</f>
        <v>0</v>
      </c>
      <c r="QSI44" s="685">
        <f>COUNTIF(QSM49:QSM61,"-")</f>
        <v>0</v>
      </c>
      <c r="QSJ44" s="686">
        <f>SUMIF(QSM49:QSM61,"-",QSN49:QSN61)</f>
        <v>0</v>
      </c>
      <c r="QSK44" s="685">
        <f>COUNTIF(QSO49:QSO61,"-")</f>
        <v>0</v>
      </c>
      <c r="QSL44" s="686">
        <f>SUMIF(QSO49:QSO61,"-",QSP49:QSP61)</f>
        <v>0</v>
      </c>
      <c r="QSM44" s="685">
        <f>COUNTIF(QSQ49:QSQ61,"-")</f>
        <v>0</v>
      </c>
      <c r="QSN44" s="686">
        <f>SUMIF(QSQ49:QSQ61,"-",QSR49:QSR61)</f>
        <v>0</v>
      </c>
      <c r="QSO44" s="685">
        <f>COUNTIF(QSS49:QSS61,"-")</f>
        <v>0</v>
      </c>
      <c r="QSP44" s="686">
        <f>SUMIF(QSS49:QSS61,"-",QST49:QST61)</f>
        <v>0</v>
      </c>
      <c r="QSQ44" s="685">
        <f>COUNTIF(QSU49:QSU61,"-")</f>
        <v>0</v>
      </c>
      <c r="QSR44" s="686">
        <f>SUMIF(QSU49:QSU61,"-",QSV49:QSV61)</f>
        <v>0</v>
      </c>
      <c r="QSS44" s="685">
        <f>COUNTIF(QSW49:QSW61,"-")</f>
        <v>0</v>
      </c>
      <c r="QST44" s="686">
        <f>SUMIF(QSW49:QSW61,"-",QSX49:QSX61)</f>
        <v>0</v>
      </c>
      <c r="QSU44" s="685">
        <f>COUNTIF(QSY49:QSY61,"-")</f>
        <v>0</v>
      </c>
      <c r="QSV44" s="686">
        <f>SUMIF(QSY49:QSY61,"-",QSZ49:QSZ61)</f>
        <v>0</v>
      </c>
      <c r="QSW44" s="685">
        <f>COUNTIF(QTA49:QTA61,"-")</f>
        <v>0</v>
      </c>
      <c r="QSX44" s="686">
        <f>SUMIF(QTA49:QTA61,"-",QTB49:QTB61)</f>
        <v>0</v>
      </c>
      <c r="QSY44" s="685">
        <f>COUNTIF(QTC49:QTC61,"-")</f>
        <v>0</v>
      </c>
      <c r="QSZ44" s="686">
        <f>SUMIF(QTC49:QTC61,"-",QTD49:QTD61)</f>
        <v>0</v>
      </c>
      <c r="QTA44" s="685">
        <f>COUNTIF(QTE49:QTE61,"-")</f>
        <v>0</v>
      </c>
      <c r="QTB44" s="686">
        <f>SUMIF(QTE49:QTE61,"-",QTF49:QTF61)</f>
        <v>0</v>
      </c>
      <c r="QTC44" s="685">
        <f>COUNTIF(QTG49:QTG61,"-")</f>
        <v>0</v>
      </c>
      <c r="QTD44" s="686">
        <f>SUMIF(QTG49:QTG61,"-",QTH49:QTH61)</f>
        <v>0</v>
      </c>
      <c r="QTE44" s="685">
        <f>COUNTIF(QTI49:QTI61,"-")</f>
        <v>0</v>
      </c>
      <c r="QTF44" s="686">
        <f>SUMIF(QTI49:QTI61,"-",QTJ49:QTJ61)</f>
        <v>0</v>
      </c>
      <c r="QTG44" s="685">
        <f>COUNTIF(QTK49:QTK61,"-")</f>
        <v>0</v>
      </c>
      <c r="QTH44" s="686">
        <f>SUMIF(QTK49:QTK61,"-",QTL49:QTL61)</f>
        <v>0</v>
      </c>
      <c r="QTI44" s="685">
        <f>COUNTIF(QTM49:QTM61,"-")</f>
        <v>0</v>
      </c>
      <c r="QTJ44" s="686">
        <f>SUMIF(QTM49:QTM61,"-",QTN49:QTN61)</f>
        <v>0</v>
      </c>
      <c r="QTK44" s="685">
        <f>COUNTIF(QTO49:QTO61,"-")</f>
        <v>0</v>
      </c>
      <c r="QTL44" s="686">
        <f>SUMIF(QTO49:QTO61,"-",QTP49:QTP61)</f>
        <v>0</v>
      </c>
      <c r="QTM44" s="685">
        <f>COUNTIF(QTQ49:QTQ61,"-")</f>
        <v>0</v>
      </c>
      <c r="QTN44" s="686">
        <f>SUMIF(QTQ49:QTQ61,"-",QTR49:QTR61)</f>
        <v>0</v>
      </c>
      <c r="QTO44" s="685">
        <f>COUNTIF(QTS49:QTS61,"-")</f>
        <v>0</v>
      </c>
      <c r="QTP44" s="686">
        <f>SUMIF(QTS49:QTS61,"-",QTT49:QTT61)</f>
        <v>0</v>
      </c>
      <c r="QTQ44" s="685">
        <f>COUNTIF(QTU49:QTU61,"-")</f>
        <v>0</v>
      </c>
      <c r="QTR44" s="686">
        <f>SUMIF(QTU49:QTU61,"-",QTV49:QTV61)</f>
        <v>0</v>
      </c>
      <c r="QTS44" s="685">
        <f>COUNTIF(QTW49:QTW61,"-")</f>
        <v>0</v>
      </c>
      <c r="QTT44" s="686">
        <f>SUMIF(QTW49:QTW61,"-",QTX49:QTX61)</f>
        <v>0</v>
      </c>
      <c r="QTU44" s="685">
        <f>COUNTIF(QTY49:QTY61,"-")</f>
        <v>0</v>
      </c>
      <c r="QTV44" s="686">
        <f>SUMIF(QTY49:QTY61,"-",QTZ49:QTZ61)</f>
        <v>0</v>
      </c>
      <c r="QTW44" s="685">
        <f>COUNTIF(QUA49:QUA61,"-")</f>
        <v>0</v>
      </c>
      <c r="QTX44" s="686">
        <f>SUMIF(QUA49:QUA61,"-",QUB49:QUB61)</f>
        <v>0</v>
      </c>
      <c r="QTY44" s="685">
        <f>COUNTIF(QUC49:QUC61,"-")</f>
        <v>0</v>
      </c>
      <c r="QTZ44" s="686">
        <f>SUMIF(QUC49:QUC61,"-",QUD49:QUD61)</f>
        <v>0</v>
      </c>
      <c r="QUA44" s="685">
        <f>COUNTIF(QUE49:QUE61,"-")</f>
        <v>0</v>
      </c>
      <c r="QUB44" s="686">
        <f>SUMIF(QUE49:QUE61,"-",QUF49:QUF61)</f>
        <v>0</v>
      </c>
      <c r="QUC44" s="685">
        <f>COUNTIF(QUG49:QUG61,"-")</f>
        <v>0</v>
      </c>
      <c r="QUD44" s="686">
        <f>SUMIF(QUG49:QUG61,"-",QUH49:QUH61)</f>
        <v>0</v>
      </c>
      <c r="QUE44" s="685">
        <f>COUNTIF(QUI49:QUI61,"-")</f>
        <v>0</v>
      </c>
      <c r="QUF44" s="686">
        <f>SUMIF(QUI49:QUI61,"-",QUJ49:QUJ61)</f>
        <v>0</v>
      </c>
      <c r="QUG44" s="685">
        <f>COUNTIF(QUK49:QUK61,"-")</f>
        <v>0</v>
      </c>
      <c r="QUH44" s="686">
        <f>SUMIF(QUK49:QUK61,"-",QUL49:QUL61)</f>
        <v>0</v>
      </c>
      <c r="QUI44" s="685">
        <f>COUNTIF(QUM49:QUM61,"-")</f>
        <v>0</v>
      </c>
      <c r="QUJ44" s="686">
        <f>SUMIF(QUM49:QUM61,"-",QUN49:QUN61)</f>
        <v>0</v>
      </c>
      <c r="QUK44" s="685">
        <f>COUNTIF(QUO49:QUO61,"-")</f>
        <v>0</v>
      </c>
      <c r="QUL44" s="686">
        <f>SUMIF(QUO49:QUO61,"-",QUP49:QUP61)</f>
        <v>0</v>
      </c>
      <c r="QUM44" s="685">
        <f>COUNTIF(QUQ49:QUQ61,"-")</f>
        <v>0</v>
      </c>
      <c r="QUN44" s="686">
        <f>SUMIF(QUQ49:QUQ61,"-",QUR49:QUR61)</f>
        <v>0</v>
      </c>
      <c r="QUO44" s="685">
        <f>COUNTIF(QUS49:QUS61,"-")</f>
        <v>0</v>
      </c>
      <c r="QUP44" s="686">
        <f>SUMIF(QUS49:QUS61,"-",QUT49:QUT61)</f>
        <v>0</v>
      </c>
      <c r="QUQ44" s="685">
        <f>COUNTIF(QUU49:QUU61,"-")</f>
        <v>0</v>
      </c>
      <c r="QUR44" s="686">
        <f>SUMIF(QUU49:QUU61,"-",QUV49:QUV61)</f>
        <v>0</v>
      </c>
      <c r="QUS44" s="685">
        <f>COUNTIF(QUW49:QUW61,"-")</f>
        <v>0</v>
      </c>
      <c r="QUT44" s="686">
        <f>SUMIF(QUW49:QUW61,"-",QUX49:QUX61)</f>
        <v>0</v>
      </c>
      <c r="QUU44" s="685">
        <f>COUNTIF(QUY49:QUY61,"-")</f>
        <v>0</v>
      </c>
      <c r="QUV44" s="686">
        <f>SUMIF(QUY49:QUY61,"-",QUZ49:QUZ61)</f>
        <v>0</v>
      </c>
      <c r="QUW44" s="685">
        <f>COUNTIF(QVA49:QVA61,"-")</f>
        <v>0</v>
      </c>
      <c r="QUX44" s="686">
        <f>SUMIF(QVA49:QVA61,"-",QVB49:QVB61)</f>
        <v>0</v>
      </c>
      <c r="QUY44" s="685">
        <f>COUNTIF(QVC49:QVC61,"-")</f>
        <v>0</v>
      </c>
      <c r="QUZ44" s="686">
        <f>SUMIF(QVC49:QVC61,"-",QVD49:QVD61)</f>
        <v>0</v>
      </c>
      <c r="QVA44" s="685">
        <f>COUNTIF(QVE49:QVE61,"-")</f>
        <v>0</v>
      </c>
      <c r="QVB44" s="686">
        <f>SUMIF(QVE49:QVE61,"-",QVF49:QVF61)</f>
        <v>0</v>
      </c>
      <c r="QVC44" s="685">
        <f>COUNTIF(QVG49:QVG61,"-")</f>
        <v>0</v>
      </c>
      <c r="QVD44" s="686">
        <f>SUMIF(QVG49:QVG61,"-",QVH49:QVH61)</f>
        <v>0</v>
      </c>
      <c r="QVE44" s="685">
        <f>COUNTIF(QVI49:QVI61,"-")</f>
        <v>0</v>
      </c>
      <c r="QVF44" s="686">
        <f>SUMIF(QVI49:QVI61,"-",QVJ49:QVJ61)</f>
        <v>0</v>
      </c>
      <c r="QVG44" s="685">
        <f>COUNTIF(QVK49:QVK61,"-")</f>
        <v>0</v>
      </c>
      <c r="QVH44" s="686">
        <f>SUMIF(QVK49:QVK61,"-",QVL49:QVL61)</f>
        <v>0</v>
      </c>
      <c r="QVI44" s="685">
        <f>COUNTIF(QVM49:QVM61,"-")</f>
        <v>0</v>
      </c>
      <c r="QVJ44" s="686">
        <f>SUMIF(QVM49:QVM61,"-",QVN49:QVN61)</f>
        <v>0</v>
      </c>
      <c r="QVK44" s="685">
        <f>COUNTIF(QVO49:QVO61,"-")</f>
        <v>0</v>
      </c>
      <c r="QVL44" s="686">
        <f>SUMIF(QVO49:QVO61,"-",QVP49:QVP61)</f>
        <v>0</v>
      </c>
      <c r="QVM44" s="685">
        <f>COUNTIF(QVQ49:QVQ61,"-")</f>
        <v>0</v>
      </c>
      <c r="QVN44" s="686">
        <f>SUMIF(QVQ49:QVQ61,"-",QVR49:QVR61)</f>
        <v>0</v>
      </c>
      <c r="QVO44" s="685">
        <f>COUNTIF(QVS49:QVS61,"-")</f>
        <v>0</v>
      </c>
      <c r="QVP44" s="686">
        <f>SUMIF(QVS49:QVS61,"-",QVT49:QVT61)</f>
        <v>0</v>
      </c>
      <c r="QVQ44" s="685">
        <f>COUNTIF(QVU49:QVU61,"-")</f>
        <v>0</v>
      </c>
      <c r="QVR44" s="686">
        <f>SUMIF(QVU49:QVU61,"-",QVV49:QVV61)</f>
        <v>0</v>
      </c>
      <c r="QVS44" s="685">
        <f>COUNTIF(QVW49:QVW61,"-")</f>
        <v>0</v>
      </c>
      <c r="QVT44" s="686">
        <f>SUMIF(QVW49:QVW61,"-",QVX49:QVX61)</f>
        <v>0</v>
      </c>
      <c r="QVU44" s="685">
        <f>COUNTIF(QVY49:QVY61,"-")</f>
        <v>0</v>
      </c>
      <c r="QVV44" s="686">
        <f>SUMIF(QVY49:QVY61,"-",QVZ49:QVZ61)</f>
        <v>0</v>
      </c>
      <c r="QVW44" s="685">
        <f>COUNTIF(QWA49:QWA61,"-")</f>
        <v>0</v>
      </c>
      <c r="QVX44" s="686">
        <f>SUMIF(QWA49:QWA61,"-",QWB49:QWB61)</f>
        <v>0</v>
      </c>
      <c r="QVY44" s="685">
        <f>COUNTIF(QWC49:QWC61,"-")</f>
        <v>0</v>
      </c>
      <c r="QVZ44" s="686">
        <f>SUMIF(QWC49:QWC61,"-",QWD49:QWD61)</f>
        <v>0</v>
      </c>
      <c r="QWA44" s="685">
        <f>COUNTIF(QWE49:QWE61,"-")</f>
        <v>0</v>
      </c>
      <c r="QWB44" s="686">
        <f>SUMIF(QWE49:QWE61,"-",QWF49:QWF61)</f>
        <v>0</v>
      </c>
      <c r="QWC44" s="685">
        <f>COUNTIF(QWG49:QWG61,"-")</f>
        <v>0</v>
      </c>
      <c r="QWD44" s="686">
        <f>SUMIF(QWG49:QWG61,"-",QWH49:QWH61)</f>
        <v>0</v>
      </c>
      <c r="QWE44" s="685">
        <f>COUNTIF(QWI49:QWI61,"-")</f>
        <v>0</v>
      </c>
      <c r="QWF44" s="686">
        <f>SUMIF(QWI49:QWI61,"-",QWJ49:QWJ61)</f>
        <v>0</v>
      </c>
      <c r="QWG44" s="685">
        <f>COUNTIF(QWK49:QWK61,"-")</f>
        <v>0</v>
      </c>
      <c r="QWH44" s="686">
        <f>SUMIF(QWK49:QWK61,"-",QWL49:QWL61)</f>
        <v>0</v>
      </c>
      <c r="QWI44" s="685">
        <f>COUNTIF(QWM49:QWM61,"-")</f>
        <v>0</v>
      </c>
      <c r="QWJ44" s="686">
        <f>SUMIF(QWM49:QWM61,"-",QWN49:QWN61)</f>
        <v>0</v>
      </c>
      <c r="QWK44" s="685">
        <f>COUNTIF(QWO49:QWO61,"-")</f>
        <v>0</v>
      </c>
      <c r="QWL44" s="686">
        <f>SUMIF(QWO49:QWO61,"-",QWP49:QWP61)</f>
        <v>0</v>
      </c>
      <c r="QWM44" s="685">
        <f>COUNTIF(QWQ49:QWQ61,"-")</f>
        <v>0</v>
      </c>
      <c r="QWN44" s="686">
        <f>SUMIF(QWQ49:QWQ61,"-",QWR49:QWR61)</f>
        <v>0</v>
      </c>
      <c r="QWO44" s="685">
        <f>COUNTIF(QWS49:QWS61,"-")</f>
        <v>0</v>
      </c>
      <c r="QWP44" s="686">
        <f>SUMIF(QWS49:QWS61,"-",QWT49:QWT61)</f>
        <v>0</v>
      </c>
      <c r="QWQ44" s="685">
        <f>COUNTIF(QWU49:QWU61,"-")</f>
        <v>0</v>
      </c>
      <c r="QWR44" s="686">
        <f>SUMIF(QWU49:QWU61,"-",QWV49:QWV61)</f>
        <v>0</v>
      </c>
      <c r="QWS44" s="685">
        <f>COUNTIF(QWW49:QWW61,"-")</f>
        <v>0</v>
      </c>
      <c r="QWT44" s="686">
        <f>SUMIF(QWW49:QWW61,"-",QWX49:QWX61)</f>
        <v>0</v>
      </c>
      <c r="QWU44" s="685">
        <f>COUNTIF(QWY49:QWY61,"-")</f>
        <v>0</v>
      </c>
      <c r="QWV44" s="686">
        <f>SUMIF(QWY49:QWY61,"-",QWZ49:QWZ61)</f>
        <v>0</v>
      </c>
      <c r="QWW44" s="685">
        <f>COUNTIF(QXA49:QXA61,"-")</f>
        <v>0</v>
      </c>
      <c r="QWX44" s="686">
        <f>SUMIF(QXA49:QXA61,"-",QXB49:QXB61)</f>
        <v>0</v>
      </c>
      <c r="QWY44" s="685">
        <f>COUNTIF(QXC49:QXC61,"-")</f>
        <v>0</v>
      </c>
      <c r="QWZ44" s="686">
        <f>SUMIF(QXC49:QXC61,"-",QXD49:QXD61)</f>
        <v>0</v>
      </c>
      <c r="QXA44" s="685">
        <f>COUNTIF(QXE49:QXE61,"-")</f>
        <v>0</v>
      </c>
      <c r="QXB44" s="686">
        <f>SUMIF(QXE49:QXE61,"-",QXF49:QXF61)</f>
        <v>0</v>
      </c>
      <c r="QXC44" s="685">
        <f>COUNTIF(QXG49:QXG61,"-")</f>
        <v>0</v>
      </c>
      <c r="QXD44" s="686">
        <f>SUMIF(QXG49:QXG61,"-",QXH49:QXH61)</f>
        <v>0</v>
      </c>
      <c r="QXE44" s="685">
        <f>COUNTIF(QXI49:QXI61,"-")</f>
        <v>0</v>
      </c>
      <c r="QXF44" s="686">
        <f>SUMIF(QXI49:QXI61,"-",QXJ49:QXJ61)</f>
        <v>0</v>
      </c>
      <c r="QXG44" s="685">
        <f>COUNTIF(QXK49:QXK61,"-")</f>
        <v>0</v>
      </c>
      <c r="QXH44" s="686">
        <f>SUMIF(QXK49:QXK61,"-",QXL49:QXL61)</f>
        <v>0</v>
      </c>
      <c r="QXI44" s="685">
        <f>COUNTIF(QXM49:QXM61,"-")</f>
        <v>0</v>
      </c>
      <c r="QXJ44" s="686">
        <f>SUMIF(QXM49:QXM61,"-",QXN49:QXN61)</f>
        <v>0</v>
      </c>
      <c r="QXK44" s="685">
        <f>COUNTIF(QXO49:QXO61,"-")</f>
        <v>0</v>
      </c>
      <c r="QXL44" s="686">
        <f>SUMIF(QXO49:QXO61,"-",QXP49:QXP61)</f>
        <v>0</v>
      </c>
      <c r="QXM44" s="685">
        <f>COUNTIF(QXQ49:QXQ61,"-")</f>
        <v>0</v>
      </c>
      <c r="QXN44" s="686">
        <f>SUMIF(QXQ49:QXQ61,"-",QXR49:QXR61)</f>
        <v>0</v>
      </c>
      <c r="QXO44" s="685">
        <f>COUNTIF(QXS49:QXS61,"-")</f>
        <v>0</v>
      </c>
      <c r="QXP44" s="686">
        <f>SUMIF(QXS49:QXS61,"-",QXT49:QXT61)</f>
        <v>0</v>
      </c>
      <c r="QXQ44" s="685">
        <f>COUNTIF(QXU49:QXU61,"-")</f>
        <v>0</v>
      </c>
      <c r="QXR44" s="686">
        <f>SUMIF(QXU49:QXU61,"-",QXV49:QXV61)</f>
        <v>0</v>
      </c>
      <c r="QXS44" s="685">
        <f>COUNTIF(QXW49:QXW61,"-")</f>
        <v>0</v>
      </c>
      <c r="QXT44" s="686">
        <f>SUMIF(QXW49:QXW61,"-",QXX49:QXX61)</f>
        <v>0</v>
      </c>
      <c r="QXU44" s="685">
        <f>COUNTIF(QXY49:QXY61,"-")</f>
        <v>0</v>
      </c>
      <c r="QXV44" s="686">
        <f>SUMIF(QXY49:QXY61,"-",QXZ49:QXZ61)</f>
        <v>0</v>
      </c>
      <c r="QXW44" s="685">
        <f>COUNTIF(QYA49:QYA61,"-")</f>
        <v>0</v>
      </c>
      <c r="QXX44" s="686">
        <f>SUMIF(QYA49:QYA61,"-",QYB49:QYB61)</f>
        <v>0</v>
      </c>
      <c r="QXY44" s="685">
        <f>COUNTIF(QYC49:QYC61,"-")</f>
        <v>0</v>
      </c>
      <c r="QXZ44" s="686">
        <f>SUMIF(QYC49:QYC61,"-",QYD49:QYD61)</f>
        <v>0</v>
      </c>
      <c r="QYA44" s="685">
        <f>COUNTIF(QYE49:QYE61,"-")</f>
        <v>0</v>
      </c>
      <c r="QYB44" s="686">
        <f>SUMIF(QYE49:QYE61,"-",QYF49:QYF61)</f>
        <v>0</v>
      </c>
      <c r="QYC44" s="685">
        <f>COUNTIF(QYG49:QYG61,"-")</f>
        <v>0</v>
      </c>
      <c r="QYD44" s="686">
        <f>SUMIF(QYG49:QYG61,"-",QYH49:QYH61)</f>
        <v>0</v>
      </c>
      <c r="QYE44" s="685">
        <f>COUNTIF(QYI49:QYI61,"-")</f>
        <v>0</v>
      </c>
      <c r="QYF44" s="686">
        <f>SUMIF(QYI49:QYI61,"-",QYJ49:QYJ61)</f>
        <v>0</v>
      </c>
      <c r="QYG44" s="685">
        <f>COUNTIF(QYK49:QYK61,"-")</f>
        <v>0</v>
      </c>
      <c r="QYH44" s="686">
        <f>SUMIF(QYK49:QYK61,"-",QYL49:QYL61)</f>
        <v>0</v>
      </c>
      <c r="QYI44" s="685">
        <f>COUNTIF(QYM49:QYM61,"-")</f>
        <v>0</v>
      </c>
      <c r="QYJ44" s="686">
        <f>SUMIF(QYM49:QYM61,"-",QYN49:QYN61)</f>
        <v>0</v>
      </c>
      <c r="QYK44" s="685">
        <f>COUNTIF(QYO49:QYO61,"-")</f>
        <v>0</v>
      </c>
      <c r="QYL44" s="686">
        <f>SUMIF(QYO49:QYO61,"-",QYP49:QYP61)</f>
        <v>0</v>
      </c>
      <c r="QYM44" s="685">
        <f>COUNTIF(QYQ49:QYQ61,"-")</f>
        <v>0</v>
      </c>
      <c r="QYN44" s="686">
        <f>SUMIF(QYQ49:QYQ61,"-",QYR49:QYR61)</f>
        <v>0</v>
      </c>
      <c r="QYO44" s="685">
        <f>COUNTIF(QYS49:QYS61,"-")</f>
        <v>0</v>
      </c>
      <c r="QYP44" s="686">
        <f>SUMIF(QYS49:QYS61,"-",QYT49:QYT61)</f>
        <v>0</v>
      </c>
      <c r="QYQ44" s="685">
        <f>COUNTIF(QYU49:QYU61,"-")</f>
        <v>0</v>
      </c>
      <c r="QYR44" s="686">
        <f>SUMIF(QYU49:QYU61,"-",QYV49:QYV61)</f>
        <v>0</v>
      </c>
      <c r="QYS44" s="685">
        <f>COUNTIF(QYW49:QYW61,"-")</f>
        <v>0</v>
      </c>
      <c r="QYT44" s="686">
        <f>SUMIF(QYW49:QYW61,"-",QYX49:QYX61)</f>
        <v>0</v>
      </c>
      <c r="QYU44" s="685">
        <f>COUNTIF(QYY49:QYY61,"-")</f>
        <v>0</v>
      </c>
      <c r="QYV44" s="686">
        <f>SUMIF(QYY49:QYY61,"-",QYZ49:QYZ61)</f>
        <v>0</v>
      </c>
      <c r="QYW44" s="685">
        <f>COUNTIF(QZA49:QZA61,"-")</f>
        <v>0</v>
      </c>
      <c r="QYX44" s="686">
        <f>SUMIF(QZA49:QZA61,"-",QZB49:QZB61)</f>
        <v>0</v>
      </c>
      <c r="QYY44" s="685">
        <f>COUNTIF(QZC49:QZC61,"-")</f>
        <v>0</v>
      </c>
      <c r="QYZ44" s="686">
        <f>SUMIF(QZC49:QZC61,"-",QZD49:QZD61)</f>
        <v>0</v>
      </c>
      <c r="QZA44" s="685">
        <f>COUNTIF(QZE49:QZE61,"-")</f>
        <v>0</v>
      </c>
      <c r="QZB44" s="686">
        <f>SUMIF(QZE49:QZE61,"-",QZF49:QZF61)</f>
        <v>0</v>
      </c>
      <c r="QZC44" s="685">
        <f>COUNTIF(QZG49:QZG61,"-")</f>
        <v>0</v>
      </c>
      <c r="QZD44" s="686">
        <f>SUMIF(QZG49:QZG61,"-",QZH49:QZH61)</f>
        <v>0</v>
      </c>
      <c r="QZE44" s="685">
        <f>COUNTIF(QZI49:QZI61,"-")</f>
        <v>0</v>
      </c>
      <c r="QZF44" s="686">
        <f>SUMIF(QZI49:QZI61,"-",QZJ49:QZJ61)</f>
        <v>0</v>
      </c>
      <c r="QZG44" s="685">
        <f>COUNTIF(QZK49:QZK61,"-")</f>
        <v>0</v>
      </c>
      <c r="QZH44" s="686">
        <f>SUMIF(QZK49:QZK61,"-",QZL49:QZL61)</f>
        <v>0</v>
      </c>
      <c r="QZI44" s="685">
        <f>COUNTIF(QZM49:QZM61,"-")</f>
        <v>0</v>
      </c>
      <c r="QZJ44" s="686">
        <f>SUMIF(QZM49:QZM61,"-",QZN49:QZN61)</f>
        <v>0</v>
      </c>
      <c r="QZK44" s="685">
        <f>COUNTIF(QZO49:QZO61,"-")</f>
        <v>0</v>
      </c>
      <c r="QZL44" s="686">
        <f>SUMIF(QZO49:QZO61,"-",QZP49:QZP61)</f>
        <v>0</v>
      </c>
      <c r="QZM44" s="685">
        <f>COUNTIF(QZQ49:QZQ61,"-")</f>
        <v>0</v>
      </c>
      <c r="QZN44" s="686">
        <f>SUMIF(QZQ49:QZQ61,"-",QZR49:QZR61)</f>
        <v>0</v>
      </c>
      <c r="QZO44" s="685">
        <f>COUNTIF(QZS49:QZS61,"-")</f>
        <v>0</v>
      </c>
      <c r="QZP44" s="686">
        <f>SUMIF(QZS49:QZS61,"-",QZT49:QZT61)</f>
        <v>0</v>
      </c>
      <c r="QZQ44" s="685">
        <f>COUNTIF(QZU49:QZU61,"-")</f>
        <v>0</v>
      </c>
      <c r="QZR44" s="686">
        <f>SUMIF(QZU49:QZU61,"-",QZV49:QZV61)</f>
        <v>0</v>
      </c>
      <c r="QZS44" s="685">
        <f>COUNTIF(QZW49:QZW61,"-")</f>
        <v>0</v>
      </c>
      <c r="QZT44" s="686">
        <f>SUMIF(QZW49:QZW61,"-",QZX49:QZX61)</f>
        <v>0</v>
      </c>
      <c r="QZU44" s="685">
        <f>COUNTIF(QZY49:QZY61,"-")</f>
        <v>0</v>
      </c>
      <c r="QZV44" s="686">
        <f>SUMIF(QZY49:QZY61,"-",QZZ49:QZZ61)</f>
        <v>0</v>
      </c>
      <c r="QZW44" s="685">
        <f>COUNTIF(RAA49:RAA61,"-")</f>
        <v>0</v>
      </c>
      <c r="QZX44" s="686">
        <f>SUMIF(RAA49:RAA61,"-",RAB49:RAB61)</f>
        <v>0</v>
      </c>
      <c r="QZY44" s="685">
        <f>COUNTIF(RAC49:RAC61,"-")</f>
        <v>0</v>
      </c>
      <c r="QZZ44" s="686">
        <f>SUMIF(RAC49:RAC61,"-",RAD49:RAD61)</f>
        <v>0</v>
      </c>
      <c r="RAA44" s="685">
        <f>COUNTIF(RAE49:RAE61,"-")</f>
        <v>0</v>
      </c>
      <c r="RAB44" s="686">
        <f>SUMIF(RAE49:RAE61,"-",RAF49:RAF61)</f>
        <v>0</v>
      </c>
      <c r="RAC44" s="685">
        <f>COUNTIF(RAG49:RAG61,"-")</f>
        <v>0</v>
      </c>
      <c r="RAD44" s="686">
        <f>SUMIF(RAG49:RAG61,"-",RAH49:RAH61)</f>
        <v>0</v>
      </c>
      <c r="RAE44" s="685">
        <f>COUNTIF(RAI49:RAI61,"-")</f>
        <v>0</v>
      </c>
      <c r="RAF44" s="686">
        <f>SUMIF(RAI49:RAI61,"-",RAJ49:RAJ61)</f>
        <v>0</v>
      </c>
      <c r="RAG44" s="685">
        <f>COUNTIF(RAK49:RAK61,"-")</f>
        <v>0</v>
      </c>
      <c r="RAH44" s="686">
        <f>SUMIF(RAK49:RAK61,"-",RAL49:RAL61)</f>
        <v>0</v>
      </c>
      <c r="RAI44" s="685">
        <f>COUNTIF(RAM49:RAM61,"-")</f>
        <v>0</v>
      </c>
      <c r="RAJ44" s="686">
        <f>SUMIF(RAM49:RAM61,"-",RAN49:RAN61)</f>
        <v>0</v>
      </c>
      <c r="RAK44" s="685">
        <f>COUNTIF(RAO49:RAO61,"-")</f>
        <v>0</v>
      </c>
      <c r="RAL44" s="686">
        <f>SUMIF(RAO49:RAO61,"-",RAP49:RAP61)</f>
        <v>0</v>
      </c>
      <c r="RAM44" s="685">
        <f>COUNTIF(RAQ49:RAQ61,"-")</f>
        <v>0</v>
      </c>
      <c r="RAN44" s="686">
        <f>SUMIF(RAQ49:RAQ61,"-",RAR49:RAR61)</f>
        <v>0</v>
      </c>
      <c r="RAO44" s="685">
        <f>COUNTIF(RAS49:RAS61,"-")</f>
        <v>0</v>
      </c>
      <c r="RAP44" s="686">
        <f>SUMIF(RAS49:RAS61,"-",RAT49:RAT61)</f>
        <v>0</v>
      </c>
      <c r="RAQ44" s="685">
        <f>COUNTIF(RAU49:RAU61,"-")</f>
        <v>0</v>
      </c>
      <c r="RAR44" s="686">
        <f>SUMIF(RAU49:RAU61,"-",RAV49:RAV61)</f>
        <v>0</v>
      </c>
      <c r="RAS44" s="685">
        <f>COUNTIF(RAW49:RAW61,"-")</f>
        <v>0</v>
      </c>
      <c r="RAT44" s="686">
        <f>SUMIF(RAW49:RAW61,"-",RAX49:RAX61)</f>
        <v>0</v>
      </c>
      <c r="RAU44" s="685">
        <f>COUNTIF(RAY49:RAY61,"-")</f>
        <v>0</v>
      </c>
      <c r="RAV44" s="686">
        <f>SUMIF(RAY49:RAY61,"-",RAZ49:RAZ61)</f>
        <v>0</v>
      </c>
      <c r="RAW44" s="685">
        <f>COUNTIF(RBA49:RBA61,"-")</f>
        <v>0</v>
      </c>
      <c r="RAX44" s="686">
        <f>SUMIF(RBA49:RBA61,"-",RBB49:RBB61)</f>
        <v>0</v>
      </c>
      <c r="RAY44" s="685">
        <f>COUNTIF(RBC49:RBC61,"-")</f>
        <v>0</v>
      </c>
      <c r="RAZ44" s="686">
        <f>SUMIF(RBC49:RBC61,"-",RBD49:RBD61)</f>
        <v>0</v>
      </c>
      <c r="RBA44" s="685">
        <f>COUNTIF(RBE49:RBE61,"-")</f>
        <v>0</v>
      </c>
      <c r="RBB44" s="686">
        <f>SUMIF(RBE49:RBE61,"-",RBF49:RBF61)</f>
        <v>0</v>
      </c>
      <c r="RBC44" s="685">
        <f>COUNTIF(RBG49:RBG61,"-")</f>
        <v>0</v>
      </c>
      <c r="RBD44" s="686">
        <f>SUMIF(RBG49:RBG61,"-",RBH49:RBH61)</f>
        <v>0</v>
      </c>
      <c r="RBE44" s="685">
        <f>COUNTIF(RBI49:RBI61,"-")</f>
        <v>0</v>
      </c>
      <c r="RBF44" s="686">
        <f>SUMIF(RBI49:RBI61,"-",RBJ49:RBJ61)</f>
        <v>0</v>
      </c>
      <c r="RBG44" s="685">
        <f>COUNTIF(RBK49:RBK61,"-")</f>
        <v>0</v>
      </c>
      <c r="RBH44" s="686">
        <f>SUMIF(RBK49:RBK61,"-",RBL49:RBL61)</f>
        <v>0</v>
      </c>
      <c r="RBI44" s="685">
        <f>COUNTIF(RBM49:RBM61,"-")</f>
        <v>0</v>
      </c>
      <c r="RBJ44" s="686">
        <f>SUMIF(RBM49:RBM61,"-",RBN49:RBN61)</f>
        <v>0</v>
      </c>
      <c r="RBK44" s="685">
        <f>COUNTIF(RBO49:RBO61,"-")</f>
        <v>0</v>
      </c>
      <c r="RBL44" s="686">
        <f>SUMIF(RBO49:RBO61,"-",RBP49:RBP61)</f>
        <v>0</v>
      </c>
      <c r="RBM44" s="685">
        <f>COUNTIF(RBQ49:RBQ61,"-")</f>
        <v>0</v>
      </c>
      <c r="RBN44" s="686">
        <f>SUMIF(RBQ49:RBQ61,"-",RBR49:RBR61)</f>
        <v>0</v>
      </c>
      <c r="RBO44" s="685">
        <f>COUNTIF(RBS49:RBS61,"-")</f>
        <v>0</v>
      </c>
      <c r="RBP44" s="686">
        <f>SUMIF(RBS49:RBS61,"-",RBT49:RBT61)</f>
        <v>0</v>
      </c>
      <c r="RBQ44" s="685">
        <f>COUNTIF(RBU49:RBU61,"-")</f>
        <v>0</v>
      </c>
      <c r="RBR44" s="686">
        <f>SUMIF(RBU49:RBU61,"-",RBV49:RBV61)</f>
        <v>0</v>
      </c>
      <c r="RBS44" s="685">
        <f>COUNTIF(RBW49:RBW61,"-")</f>
        <v>0</v>
      </c>
      <c r="RBT44" s="686">
        <f>SUMIF(RBW49:RBW61,"-",RBX49:RBX61)</f>
        <v>0</v>
      </c>
      <c r="RBU44" s="685">
        <f>COUNTIF(RBY49:RBY61,"-")</f>
        <v>0</v>
      </c>
      <c r="RBV44" s="686">
        <f>SUMIF(RBY49:RBY61,"-",RBZ49:RBZ61)</f>
        <v>0</v>
      </c>
      <c r="RBW44" s="685">
        <f>COUNTIF(RCA49:RCA61,"-")</f>
        <v>0</v>
      </c>
      <c r="RBX44" s="686">
        <f>SUMIF(RCA49:RCA61,"-",RCB49:RCB61)</f>
        <v>0</v>
      </c>
      <c r="RBY44" s="685">
        <f>COUNTIF(RCC49:RCC61,"-")</f>
        <v>0</v>
      </c>
      <c r="RBZ44" s="686">
        <f>SUMIF(RCC49:RCC61,"-",RCD49:RCD61)</f>
        <v>0</v>
      </c>
      <c r="RCA44" s="685">
        <f>COUNTIF(RCE49:RCE61,"-")</f>
        <v>0</v>
      </c>
      <c r="RCB44" s="686">
        <f>SUMIF(RCE49:RCE61,"-",RCF49:RCF61)</f>
        <v>0</v>
      </c>
      <c r="RCC44" s="685">
        <f>COUNTIF(RCG49:RCG61,"-")</f>
        <v>0</v>
      </c>
      <c r="RCD44" s="686">
        <f>SUMIF(RCG49:RCG61,"-",RCH49:RCH61)</f>
        <v>0</v>
      </c>
      <c r="RCE44" s="685">
        <f>COUNTIF(RCI49:RCI61,"-")</f>
        <v>0</v>
      </c>
      <c r="RCF44" s="686">
        <f>SUMIF(RCI49:RCI61,"-",RCJ49:RCJ61)</f>
        <v>0</v>
      </c>
      <c r="RCG44" s="685">
        <f>COUNTIF(RCK49:RCK61,"-")</f>
        <v>0</v>
      </c>
      <c r="RCH44" s="686">
        <f>SUMIF(RCK49:RCK61,"-",RCL49:RCL61)</f>
        <v>0</v>
      </c>
      <c r="RCI44" s="685">
        <f>COUNTIF(RCM49:RCM61,"-")</f>
        <v>0</v>
      </c>
      <c r="RCJ44" s="686">
        <f>SUMIF(RCM49:RCM61,"-",RCN49:RCN61)</f>
        <v>0</v>
      </c>
      <c r="RCK44" s="685">
        <f>COUNTIF(RCO49:RCO61,"-")</f>
        <v>0</v>
      </c>
      <c r="RCL44" s="686">
        <f>SUMIF(RCO49:RCO61,"-",RCP49:RCP61)</f>
        <v>0</v>
      </c>
      <c r="RCM44" s="685">
        <f>COUNTIF(RCQ49:RCQ61,"-")</f>
        <v>0</v>
      </c>
      <c r="RCN44" s="686">
        <f>SUMIF(RCQ49:RCQ61,"-",RCR49:RCR61)</f>
        <v>0</v>
      </c>
      <c r="RCO44" s="685">
        <f>COUNTIF(RCS49:RCS61,"-")</f>
        <v>0</v>
      </c>
      <c r="RCP44" s="686">
        <f>SUMIF(RCS49:RCS61,"-",RCT49:RCT61)</f>
        <v>0</v>
      </c>
      <c r="RCQ44" s="685">
        <f>COUNTIF(RCU49:RCU61,"-")</f>
        <v>0</v>
      </c>
      <c r="RCR44" s="686">
        <f>SUMIF(RCU49:RCU61,"-",RCV49:RCV61)</f>
        <v>0</v>
      </c>
      <c r="RCS44" s="685">
        <f>COUNTIF(RCW49:RCW61,"-")</f>
        <v>0</v>
      </c>
      <c r="RCT44" s="686">
        <f>SUMIF(RCW49:RCW61,"-",RCX49:RCX61)</f>
        <v>0</v>
      </c>
      <c r="RCU44" s="685">
        <f>COUNTIF(RCY49:RCY61,"-")</f>
        <v>0</v>
      </c>
      <c r="RCV44" s="686">
        <f>SUMIF(RCY49:RCY61,"-",RCZ49:RCZ61)</f>
        <v>0</v>
      </c>
      <c r="RCW44" s="685">
        <f>COUNTIF(RDA49:RDA61,"-")</f>
        <v>0</v>
      </c>
      <c r="RCX44" s="686">
        <f>SUMIF(RDA49:RDA61,"-",RDB49:RDB61)</f>
        <v>0</v>
      </c>
      <c r="RCY44" s="685">
        <f>COUNTIF(RDC49:RDC61,"-")</f>
        <v>0</v>
      </c>
      <c r="RCZ44" s="686">
        <f>SUMIF(RDC49:RDC61,"-",RDD49:RDD61)</f>
        <v>0</v>
      </c>
      <c r="RDA44" s="685">
        <f>COUNTIF(RDE49:RDE61,"-")</f>
        <v>0</v>
      </c>
      <c r="RDB44" s="686">
        <f>SUMIF(RDE49:RDE61,"-",RDF49:RDF61)</f>
        <v>0</v>
      </c>
      <c r="RDC44" s="685">
        <f>COUNTIF(RDG49:RDG61,"-")</f>
        <v>0</v>
      </c>
      <c r="RDD44" s="686">
        <f>SUMIF(RDG49:RDG61,"-",RDH49:RDH61)</f>
        <v>0</v>
      </c>
      <c r="RDE44" s="685">
        <f>COUNTIF(RDI49:RDI61,"-")</f>
        <v>0</v>
      </c>
      <c r="RDF44" s="686">
        <f>SUMIF(RDI49:RDI61,"-",RDJ49:RDJ61)</f>
        <v>0</v>
      </c>
      <c r="RDG44" s="685">
        <f>COUNTIF(RDK49:RDK61,"-")</f>
        <v>0</v>
      </c>
      <c r="RDH44" s="686">
        <f>SUMIF(RDK49:RDK61,"-",RDL49:RDL61)</f>
        <v>0</v>
      </c>
      <c r="RDI44" s="685">
        <f>COUNTIF(RDM49:RDM61,"-")</f>
        <v>0</v>
      </c>
      <c r="RDJ44" s="686">
        <f>SUMIF(RDM49:RDM61,"-",RDN49:RDN61)</f>
        <v>0</v>
      </c>
      <c r="RDK44" s="685">
        <f>COUNTIF(RDO49:RDO61,"-")</f>
        <v>0</v>
      </c>
      <c r="RDL44" s="686">
        <f>SUMIF(RDO49:RDO61,"-",RDP49:RDP61)</f>
        <v>0</v>
      </c>
      <c r="RDM44" s="685">
        <f>COUNTIF(RDQ49:RDQ61,"-")</f>
        <v>0</v>
      </c>
      <c r="RDN44" s="686">
        <f>SUMIF(RDQ49:RDQ61,"-",RDR49:RDR61)</f>
        <v>0</v>
      </c>
      <c r="RDO44" s="685">
        <f>COUNTIF(RDS49:RDS61,"-")</f>
        <v>0</v>
      </c>
      <c r="RDP44" s="686">
        <f>SUMIF(RDS49:RDS61,"-",RDT49:RDT61)</f>
        <v>0</v>
      </c>
      <c r="RDQ44" s="685">
        <f>COUNTIF(RDU49:RDU61,"-")</f>
        <v>0</v>
      </c>
      <c r="RDR44" s="686">
        <f>SUMIF(RDU49:RDU61,"-",RDV49:RDV61)</f>
        <v>0</v>
      </c>
      <c r="RDS44" s="685">
        <f>COUNTIF(RDW49:RDW61,"-")</f>
        <v>0</v>
      </c>
      <c r="RDT44" s="686">
        <f>SUMIF(RDW49:RDW61,"-",RDX49:RDX61)</f>
        <v>0</v>
      </c>
      <c r="RDU44" s="685">
        <f>COUNTIF(RDY49:RDY61,"-")</f>
        <v>0</v>
      </c>
      <c r="RDV44" s="686">
        <f>SUMIF(RDY49:RDY61,"-",RDZ49:RDZ61)</f>
        <v>0</v>
      </c>
      <c r="RDW44" s="685">
        <f>COUNTIF(REA49:REA61,"-")</f>
        <v>0</v>
      </c>
      <c r="RDX44" s="686">
        <f>SUMIF(REA49:REA61,"-",REB49:REB61)</f>
        <v>0</v>
      </c>
      <c r="RDY44" s="685">
        <f>COUNTIF(REC49:REC61,"-")</f>
        <v>0</v>
      </c>
      <c r="RDZ44" s="686">
        <f>SUMIF(REC49:REC61,"-",RED49:RED61)</f>
        <v>0</v>
      </c>
      <c r="REA44" s="685">
        <f>COUNTIF(REE49:REE61,"-")</f>
        <v>0</v>
      </c>
      <c r="REB44" s="686">
        <f>SUMIF(REE49:REE61,"-",REF49:REF61)</f>
        <v>0</v>
      </c>
      <c r="REC44" s="685">
        <f>COUNTIF(REG49:REG61,"-")</f>
        <v>0</v>
      </c>
      <c r="RED44" s="686">
        <f>SUMIF(REG49:REG61,"-",REH49:REH61)</f>
        <v>0</v>
      </c>
      <c r="REE44" s="685">
        <f>COUNTIF(REI49:REI61,"-")</f>
        <v>0</v>
      </c>
      <c r="REF44" s="686">
        <f>SUMIF(REI49:REI61,"-",REJ49:REJ61)</f>
        <v>0</v>
      </c>
      <c r="REG44" s="685">
        <f>COUNTIF(REK49:REK61,"-")</f>
        <v>0</v>
      </c>
      <c r="REH44" s="686">
        <f>SUMIF(REK49:REK61,"-",REL49:REL61)</f>
        <v>0</v>
      </c>
      <c r="REI44" s="685">
        <f>COUNTIF(REM49:REM61,"-")</f>
        <v>0</v>
      </c>
      <c r="REJ44" s="686">
        <f>SUMIF(REM49:REM61,"-",REN49:REN61)</f>
        <v>0</v>
      </c>
      <c r="REK44" s="685">
        <f>COUNTIF(REO49:REO61,"-")</f>
        <v>0</v>
      </c>
      <c r="REL44" s="686">
        <f>SUMIF(REO49:REO61,"-",REP49:REP61)</f>
        <v>0</v>
      </c>
      <c r="REM44" s="685">
        <f>COUNTIF(REQ49:REQ61,"-")</f>
        <v>0</v>
      </c>
      <c r="REN44" s="686">
        <f>SUMIF(REQ49:REQ61,"-",RER49:RER61)</f>
        <v>0</v>
      </c>
      <c r="REO44" s="685">
        <f>COUNTIF(RES49:RES61,"-")</f>
        <v>0</v>
      </c>
      <c r="REP44" s="686">
        <f>SUMIF(RES49:RES61,"-",RET49:RET61)</f>
        <v>0</v>
      </c>
      <c r="REQ44" s="685">
        <f>COUNTIF(REU49:REU61,"-")</f>
        <v>0</v>
      </c>
      <c r="RER44" s="686">
        <f>SUMIF(REU49:REU61,"-",REV49:REV61)</f>
        <v>0</v>
      </c>
      <c r="RES44" s="685">
        <f>COUNTIF(REW49:REW61,"-")</f>
        <v>0</v>
      </c>
      <c r="RET44" s="686">
        <f>SUMIF(REW49:REW61,"-",REX49:REX61)</f>
        <v>0</v>
      </c>
      <c r="REU44" s="685">
        <f>COUNTIF(REY49:REY61,"-")</f>
        <v>0</v>
      </c>
      <c r="REV44" s="686">
        <f>SUMIF(REY49:REY61,"-",REZ49:REZ61)</f>
        <v>0</v>
      </c>
      <c r="REW44" s="685">
        <f>COUNTIF(RFA49:RFA61,"-")</f>
        <v>0</v>
      </c>
      <c r="REX44" s="686">
        <f>SUMIF(RFA49:RFA61,"-",RFB49:RFB61)</f>
        <v>0</v>
      </c>
      <c r="REY44" s="685">
        <f>COUNTIF(RFC49:RFC61,"-")</f>
        <v>0</v>
      </c>
      <c r="REZ44" s="686">
        <f>SUMIF(RFC49:RFC61,"-",RFD49:RFD61)</f>
        <v>0</v>
      </c>
      <c r="RFA44" s="685">
        <f>COUNTIF(RFE49:RFE61,"-")</f>
        <v>0</v>
      </c>
      <c r="RFB44" s="686">
        <f>SUMIF(RFE49:RFE61,"-",RFF49:RFF61)</f>
        <v>0</v>
      </c>
      <c r="RFC44" s="685">
        <f>COUNTIF(RFG49:RFG61,"-")</f>
        <v>0</v>
      </c>
      <c r="RFD44" s="686">
        <f>SUMIF(RFG49:RFG61,"-",RFH49:RFH61)</f>
        <v>0</v>
      </c>
      <c r="RFE44" s="685">
        <f>COUNTIF(RFI49:RFI61,"-")</f>
        <v>0</v>
      </c>
      <c r="RFF44" s="686">
        <f>SUMIF(RFI49:RFI61,"-",RFJ49:RFJ61)</f>
        <v>0</v>
      </c>
      <c r="RFG44" s="685">
        <f>COUNTIF(RFK49:RFK61,"-")</f>
        <v>0</v>
      </c>
      <c r="RFH44" s="686">
        <f>SUMIF(RFK49:RFK61,"-",RFL49:RFL61)</f>
        <v>0</v>
      </c>
      <c r="RFI44" s="685">
        <f>COUNTIF(RFM49:RFM61,"-")</f>
        <v>0</v>
      </c>
      <c r="RFJ44" s="686">
        <f>SUMIF(RFM49:RFM61,"-",RFN49:RFN61)</f>
        <v>0</v>
      </c>
      <c r="RFK44" s="685">
        <f>COUNTIF(RFO49:RFO61,"-")</f>
        <v>0</v>
      </c>
      <c r="RFL44" s="686">
        <f>SUMIF(RFO49:RFO61,"-",RFP49:RFP61)</f>
        <v>0</v>
      </c>
      <c r="RFM44" s="685">
        <f>COUNTIF(RFQ49:RFQ61,"-")</f>
        <v>0</v>
      </c>
      <c r="RFN44" s="686">
        <f>SUMIF(RFQ49:RFQ61,"-",RFR49:RFR61)</f>
        <v>0</v>
      </c>
      <c r="RFO44" s="685">
        <f>COUNTIF(RFS49:RFS61,"-")</f>
        <v>0</v>
      </c>
      <c r="RFP44" s="686">
        <f>SUMIF(RFS49:RFS61,"-",RFT49:RFT61)</f>
        <v>0</v>
      </c>
      <c r="RFQ44" s="685">
        <f>COUNTIF(RFU49:RFU61,"-")</f>
        <v>0</v>
      </c>
      <c r="RFR44" s="686">
        <f>SUMIF(RFU49:RFU61,"-",RFV49:RFV61)</f>
        <v>0</v>
      </c>
      <c r="RFS44" s="685">
        <f>COUNTIF(RFW49:RFW61,"-")</f>
        <v>0</v>
      </c>
      <c r="RFT44" s="686">
        <f>SUMIF(RFW49:RFW61,"-",RFX49:RFX61)</f>
        <v>0</v>
      </c>
      <c r="RFU44" s="685">
        <f>COUNTIF(RFY49:RFY61,"-")</f>
        <v>0</v>
      </c>
      <c r="RFV44" s="686">
        <f>SUMIF(RFY49:RFY61,"-",RFZ49:RFZ61)</f>
        <v>0</v>
      </c>
      <c r="RFW44" s="685">
        <f>COUNTIF(RGA49:RGA61,"-")</f>
        <v>0</v>
      </c>
      <c r="RFX44" s="686">
        <f>SUMIF(RGA49:RGA61,"-",RGB49:RGB61)</f>
        <v>0</v>
      </c>
      <c r="RFY44" s="685">
        <f>COUNTIF(RGC49:RGC61,"-")</f>
        <v>0</v>
      </c>
      <c r="RFZ44" s="686">
        <f>SUMIF(RGC49:RGC61,"-",RGD49:RGD61)</f>
        <v>0</v>
      </c>
      <c r="RGA44" s="685">
        <f>COUNTIF(RGE49:RGE61,"-")</f>
        <v>0</v>
      </c>
      <c r="RGB44" s="686">
        <f>SUMIF(RGE49:RGE61,"-",RGF49:RGF61)</f>
        <v>0</v>
      </c>
      <c r="RGC44" s="685">
        <f>COUNTIF(RGG49:RGG61,"-")</f>
        <v>0</v>
      </c>
      <c r="RGD44" s="686">
        <f>SUMIF(RGG49:RGG61,"-",RGH49:RGH61)</f>
        <v>0</v>
      </c>
      <c r="RGE44" s="685">
        <f>COUNTIF(RGI49:RGI61,"-")</f>
        <v>0</v>
      </c>
      <c r="RGF44" s="686">
        <f>SUMIF(RGI49:RGI61,"-",RGJ49:RGJ61)</f>
        <v>0</v>
      </c>
      <c r="RGG44" s="685">
        <f>COUNTIF(RGK49:RGK61,"-")</f>
        <v>0</v>
      </c>
      <c r="RGH44" s="686">
        <f>SUMIF(RGK49:RGK61,"-",RGL49:RGL61)</f>
        <v>0</v>
      </c>
      <c r="RGI44" s="685">
        <f>COUNTIF(RGM49:RGM61,"-")</f>
        <v>0</v>
      </c>
      <c r="RGJ44" s="686">
        <f>SUMIF(RGM49:RGM61,"-",RGN49:RGN61)</f>
        <v>0</v>
      </c>
      <c r="RGK44" s="685">
        <f>COUNTIF(RGO49:RGO61,"-")</f>
        <v>0</v>
      </c>
      <c r="RGL44" s="686">
        <f>SUMIF(RGO49:RGO61,"-",RGP49:RGP61)</f>
        <v>0</v>
      </c>
      <c r="RGM44" s="685">
        <f>COUNTIF(RGQ49:RGQ61,"-")</f>
        <v>0</v>
      </c>
      <c r="RGN44" s="686">
        <f>SUMIF(RGQ49:RGQ61,"-",RGR49:RGR61)</f>
        <v>0</v>
      </c>
      <c r="RGO44" s="685">
        <f>COUNTIF(RGS49:RGS61,"-")</f>
        <v>0</v>
      </c>
      <c r="RGP44" s="686">
        <f>SUMIF(RGS49:RGS61,"-",RGT49:RGT61)</f>
        <v>0</v>
      </c>
      <c r="RGQ44" s="685">
        <f>COUNTIF(RGU49:RGU61,"-")</f>
        <v>0</v>
      </c>
      <c r="RGR44" s="686">
        <f>SUMIF(RGU49:RGU61,"-",RGV49:RGV61)</f>
        <v>0</v>
      </c>
      <c r="RGS44" s="685">
        <f>COUNTIF(RGW49:RGW61,"-")</f>
        <v>0</v>
      </c>
      <c r="RGT44" s="686">
        <f>SUMIF(RGW49:RGW61,"-",RGX49:RGX61)</f>
        <v>0</v>
      </c>
      <c r="RGU44" s="685">
        <f>COUNTIF(RGY49:RGY61,"-")</f>
        <v>0</v>
      </c>
      <c r="RGV44" s="686">
        <f>SUMIF(RGY49:RGY61,"-",RGZ49:RGZ61)</f>
        <v>0</v>
      </c>
      <c r="RGW44" s="685">
        <f>COUNTIF(RHA49:RHA61,"-")</f>
        <v>0</v>
      </c>
      <c r="RGX44" s="686">
        <f>SUMIF(RHA49:RHA61,"-",RHB49:RHB61)</f>
        <v>0</v>
      </c>
      <c r="RGY44" s="685">
        <f>COUNTIF(RHC49:RHC61,"-")</f>
        <v>0</v>
      </c>
      <c r="RGZ44" s="686">
        <f>SUMIF(RHC49:RHC61,"-",RHD49:RHD61)</f>
        <v>0</v>
      </c>
      <c r="RHA44" s="685">
        <f>COUNTIF(RHE49:RHE61,"-")</f>
        <v>0</v>
      </c>
      <c r="RHB44" s="686">
        <f>SUMIF(RHE49:RHE61,"-",RHF49:RHF61)</f>
        <v>0</v>
      </c>
      <c r="RHC44" s="685">
        <f>COUNTIF(RHG49:RHG61,"-")</f>
        <v>0</v>
      </c>
      <c r="RHD44" s="686">
        <f>SUMIF(RHG49:RHG61,"-",RHH49:RHH61)</f>
        <v>0</v>
      </c>
      <c r="RHE44" s="685">
        <f>COUNTIF(RHI49:RHI61,"-")</f>
        <v>0</v>
      </c>
      <c r="RHF44" s="686">
        <f>SUMIF(RHI49:RHI61,"-",RHJ49:RHJ61)</f>
        <v>0</v>
      </c>
      <c r="RHG44" s="685">
        <f>COUNTIF(RHK49:RHK61,"-")</f>
        <v>0</v>
      </c>
      <c r="RHH44" s="686">
        <f>SUMIF(RHK49:RHK61,"-",RHL49:RHL61)</f>
        <v>0</v>
      </c>
      <c r="RHI44" s="685">
        <f>COUNTIF(RHM49:RHM61,"-")</f>
        <v>0</v>
      </c>
      <c r="RHJ44" s="686">
        <f>SUMIF(RHM49:RHM61,"-",RHN49:RHN61)</f>
        <v>0</v>
      </c>
      <c r="RHK44" s="685">
        <f>COUNTIF(RHO49:RHO61,"-")</f>
        <v>0</v>
      </c>
      <c r="RHL44" s="686">
        <f>SUMIF(RHO49:RHO61,"-",RHP49:RHP61)</f>
        <v>0</v>
      </c>
      <c r="RHM44" s="685">
        <f>COUNTIF(RHQ49:RHQ61,"-")</f>
        <v>0</v>
      </c>
      <c r="RHN44" s="686">
        <f>SUMIF(RHQ49:RHQ61,"-",RHR49:RHR61)</f>
        <v>0</v>
      </c>
      <c r="RHO44" s="685">
        <f>COUNTIF(RHS49:RHS61,"-")</f>
        <v>0</v>
      </c>
      <c r="RHP44" s="686">
        <f>SUMIF(RHS49:RHS61,"-",RHT49:RHT61)</f>
        <v>0</v>
      </c>
      <c r="RHQ44" s="685">
        <f>COUNTIF(RHU49:RHU61,"-")</f>
        <v>0</v>
      </c>
      <c r="RHR44" s="686">
        <f>SUMIF(RHU49:RHU61,"-",RHV49:RHV61)</f>
        <v>0</v>
      </c>
      <c r="RHS44" s="685">
        <f>COUNTIF(RHW49:RHW61,"-")</f>
        <v>0</v>
      </c>
      <c r="RHT44" s="686">
        <f>SUMIF(RHW49:RHW61,"-",RHX49:RHX61)</f>
        <v>0</v>
      </c>
      <c r="RHU44" s="685">
        <f>COUNTIF(RHY49:RHY61,"-")</f>
        <v>0</v>
      </c>
      <c r="RHV44" s="686">
        <f>SUMIF(RHY49:RHY61,"-",RHZ49:RHZ61)</f>
        <v>0</v>
      </c>
      <c r="RHW44" s="685">
        <f>COUNTIF(RIA49:RIA61,"-")</f>
        <v>0</v>
      </c>
      <c r="RHX44" s="686">
        <f>SUMIF(RIA49:RIA61,"-",RIB49:RIB61)</f>
        <v>0</v>
      </c>
      <c r="RHY44" s="685">
        <f>COUNTIF(RIC49:RIC61,"-")</f>
        <v>0</v>
      </c>
      <c r="RHZ44" s="686">
        <f>SUMIF(RIC49:RIC61,"-",RID49:RID61)</f>
        <v>0</v>
      </c>
      <c r="RIA44" s="685">
        <f>COUNTIF(RIE49:RIE61,"-")</f>
        <v>0</v>
      </c>
      <c r="RIB44" s="686">
        <f>SUMIF(RIE49:RIE61,"-",RIF49:RIF61)</f>
        <v>0</v>
      </c>
      <c r="RIC44" s="685">
        <f>COUNTIF(RIG49:RIG61,"-")</f>
        <v>0</v>
      </c>
      <c r="RID44" s="686">
        <f>SUMIF(RIG49:RIG61,"-",RIH49:RIH61)</f>
        <v>0</v>
      </c>
      <c r="RIE44" s="685">
        <f>COUNTIF(RII49:RII61,"-")</f>
        <v>0</v>
      </c>
      <c r="RIF44" s="686">
        <f>SUMIF(RII49:RII61,"-",RIJ49:RIJ61)</f>
        <v>0</v>
      </c>
      <c r="RIG44" s="685">
        <f>COUNTIF(RIK49:RIK61,"-")</f>
        <v>0</v>
      </c>
      <c r="RIH44" s="686">
        <f>SUMIF(RIK49:RIK61,"-",RIL49:RIL61)</f>
        <v>0</v>
      </c>
      <c r="RII44" s="685">
        <f>COUNTIF(RIM49:RIM61,"-")</f>
        <v>0</v>
      </c>
      <c r="RIJ44" s="686">
        <f>SUMIF(RIM49:RIM61,"-",RIN49:RIN61)</f>
        <v>0</v>
      </c>
      <c r="RIK44" s="685">
        <f>COUNTIF(RIO49:RIO61,"-")</f>
        <v>0</v>
      </c>
      <c r="RIL44" s="686">
        <f>SUMIF(RIO49:RIO61,"-",RIP49:RIP61)</f>
        <v>0</v>
      </c>
      <c r="RIM44" s="685">
        <f>COUNTIF(RIQ49:RIQ61,"-")</f>
        <v>0</v>
      </c>
      <c r="RIN44" s="686">
        <f>SUMIF(RIQ49:RIQ61,"-",RIR49:RIR61)</f>
        <v>0</v>
      </c>
      <c r="RIO44" s="685">
        <f>COUNTIF(RIS49:RIS61,"-")</f>
        <v>0</v>
      </c>
      <c r="RIP44" s="686">
        <f>SUMIF(RIS49:RIS61,"-",RIT49:RIT61)</f>
        <v>0</v>
      </c>
      <c r="RIQ44" s="685">
        <f>COUNTIF(RIU49:RIU61,"-")</f>
        <v>0</v>
      </c>
      <c r="RIR44" s="686">
        <f>SUMIF(RIU49:RIU61,"-",RIV49:RIV61)</f>
        <v>0</v>
      </c>
      <c r="RIS44" s="685">
        <f>COUNTIF(RIW49:RIW61,"-")</f>
        <v>0</v>
      </c>
      <c r="RIT44" s="686">
        <f>SUMIF(RIW49:RIW61,"-",RIX49:RIX61)</f>
        <v>0</v>
      </c>
      <c r="RIU44" s="685">
        <f>COUNTIF(RIY49:RIY61,"-")</f>
        <v>0</v>
      </c>
      <c r="RIV44" s="686">
        <f>SUMIF(RIY49:RIY61,"-",RIZ49:RIZ61)</f>
        <v>0</v>
      </c>
      <c r="RIW44" s="685">
        <f>COUNTIF(RJA49:RJA61,"-")</f>
        <v>0</v>
      </c>
      <c r="RIX44" s="686">
        <f>SUMIF(RJA49:RJA61,"-",RJB49:RJB61)</f>
        <v>0</v>
      </c>
      <c r="RIY44" s="685">
        <f>COUNTIF(RJC49:RJC61,"-")</f>
        <v>0</v>
      </c>
      <c r="RIZ44" s="686">
        <f>SUMIF(RJC49:RJC61,"-",RJD49:RJD61)</f>
        <v>0</v>
      </c>
      <c r="RJA44" s="685">
        <f>COUNTIF(RJE49:RJE61,"-")</f>
        <v>0</v>
      </c>
      <c r="RJB44" s="686">
        <f>SUMIF(RJE49:RJE61,"-",RJF49:RJF61)</f>
        <v>0</v>
      </c>
      <c r="RJC44" s="685">
        <f>COUNTIF(RJG49:RJG61,"-")</f>
        <v>0</v>
      </c>
      <c r="RJD44" s="686">
        <f>SUMIF(RJG49:RJG61,"-",RJH49:RJH61)</f>
        <v>0</v>
      </c>
      <c r="RJE44" s="685">
        <f>COUNTIF(RJI49:RJI61,"-")</f>
        <v>0</v>
      </c>
      <c r="RJF44" s="686">
        <f>SUMIF(RJI49:RJI61,"-",RJJ49:RJJ61)</f>
        <v>0</v>
      </c>
      <c r="RJG44" s="685">
        <f>COUNTIF(RJK49:RJK61,"-")</f>
        <v>0</v>
      </c>
      <c r="RJH44" s="686">
        <f>SUMIF(RJK49:RJK61,"-",RJL49:RJL61)</f>
        <v>0</v>
      </c>
      <c r="RJI44" s="685">
        <f>COUNTIF(RJM49:RJM61,"-")</f>
        <v>0</v>
      </c>
      <c r="RJJ44" s="686">
        <f>SUMIF(RJM49:RJM61,"-",RJN49:RJN61)</f>
        <v>0</v>
      </c>
      <c r="RJK44" s="685">
        <f>COUNTIF(RJO49:RJO61,"-")</f>
        <v>0</v>
      </c>
      <c r="RJL44" s="686">
        <f>SUMIF(RJO49:RJO61,"-",RJP49:RJP61)</f>
        <v>0</v>
      </c>
      <c r="RJM44" s="685">
        <f>COUNTIF(RJQ49:RJQ61,"-")</f>
        <v>0</v>
      </c>
      <c r="RJN44" s="686">
        <f>SUMIF(RJQ49:RJQ61,"-",RJR49:RJR61)</f>
        <v>0</v>
      </c>
      <c r="RJO44" s="685">
        <f>COUNTIF(RJS49:RJS61,"-")</f>
        <v>0</v>
      </c>
      <c r="RJP44" s="686">
        <f>SUMIF(RJS49:RJS61,"-",RJT49:RJT61)</f>
        <v>0</v>
      </c>
      <c r="RJQ44" s="685">
        <f>COUNTIF(RJU49:RJU61,"-")</f>
        <v>0</v>
      </c>
      <c r="RJR44" s="686">
        <f>SUMIF(RJU49:RJU61,"-",RJV49:RJV61)</f>
        <v>0</v>
      </c>
      <c r="RJS44" s="685">
        <f>COUNTIF(RJW49:RJW61,"-")</f>
        <v>0</v>
      </c>
      <c r="RJT44" s="686">
        <f>SUMIF(RJW49:RJW61,"-",RJX49:RJX61)</f>
        <v>0</v>
      </c>
      <c r="RJU44" s="685">
        <f>COUNTIF(RJY49:RJY61,"-")</f>
        <v>0</v>
      </c>
      <c r="RJV44" s="686">
        <f>SUMIF(RJY49:RJY61,"-",RJZ49:RJZ61)</f>
        <v>0</v>
      </c>
      <c r="RJW44" s="685">
        <f>COUNTIF(RKA49:RKA61,"-")</f>
        <v>0</v>
      </c>
      <c r="RJX44" s="686">
        <f>SUMIF(RKA49:RKA61,"-",RKB49:RKB61)</f>
        <v>0</v>
      </c>
      <c r="RJY44" s="685">
        <f>COUNTIF(RKC49:RKC61,"-")</f>
        <v>0</v>
      </c>
      <c r="RJZ44" s="686">
        <f>SUMIF(RKC49:RKC61,"-",RKD49:RKD61)</f>
        <v>0</v>
      </c>
      <c r="RKA44" s="685">
        <f>COUNTIF(RKE49:RKE61,"-")</f>
        <v>0</v>
      </c>
      <c r="RKB44" s="686">
        <f>SUMIF(RKE49:RKE61,"-",RKF49:RKF61)</f>
        <v>0</v>
      </c>
      <c r="RKC44" s="685">
        <f>COUNTIF(RKG49:RKG61,"-")</f>
        <v>0</v>
      </c>
      <c r="RKD44" s="686">
        <f>SUMIF(RKG49:RKG61,"-",RKH49:RKH61)</f>
        <v>0</v>
      </c>
      <c r="RKE44" s="685">
        <f>COUNTIF(RKI49:RKI61,"-")</f>
        <v>0</v>
      </c>
      <c r="RKF44" s="686">
        <f>SUMIF(RKI49:RKI61,"-",RKJ49:RKJ61)</f>
        <v>0</v>
      </c>
      <c r="RKG44" s="685">
        <f>COUNTIF(RKK49:RKK61,"-")</f>
        <v>0</v>
      </c>
      <c r="RKH44" s="686">
        <f>SUMIF(RKK49:RKK61,"-",RKL49:RKL61)</f>
        <v>0</v>
      </c>
      <c r="RKI44" s="685">
        <f>COUNTIF(RKM49:RKM61,"-")</f>
        <v>0</v>
      </c>
      <c r="RKJ44" s="686">
        <f>SUMIF(RKM49:RKM61,"-",RKN49:RKN61)</f>
        <v>0</v>
      </c>
      <c r="RKK44" s="685">
        <f>COUNTIF(RKO49:RKO61,"-")</f>
        <v>0</v>
      </c>
      <c r="RKL44" s="686">
        <f>SUMIF(RKO49:RKO61,"-",RKP49:RKP61)</f>
        <v>0</v>
      </c>
      <c r="RKM44" s="685">
        <f>COUNTIF(RKQ49:RKQ61,"-")</f>
        <v>0</v>
      </c>
      <c r="RKN44" s="686">
        <f>SUMIF(RKQ49:RKQ61,"-",RKR49:RKR61)</f>
        <v>0</v>
      </c>
      <c r="RKO44" s="685">
        <f>COUNTIF(RKS49:RKS61,"-")</f>
        <v>0</v>
      </c>
      <c r="RKP44" s="686">
        <f>SUMIF(RKS49:RKS61,"-",RKT49:RKT61)</f>
        <v>0</v>
      </c>
      <c r="RKQ44" s="685">
        <f>COUNTIF(RKU49:RKU61,"-")</f>
        <v>0</v>
      </c>
      <c r="RKR44" s="686">
        <f>SUMIF(RKU49:RKU61,"-",RKV49:RKV61)</f>
        <v>0</v>
      </c>
      <c r="RKS44" s="685">
        <f>COUNTIF(RKW49:RKW61,"-")</f>
        <v>0</v>
      </c>
      <c r="RKT44" s="686">
        <f>SUMIF(RKW49:RKW61,"-",RKX49:RKX61)</f>
        <v>0</v>
      </c>
      <c r="RKU44" s="685">
        <f>COUNTIF(RKY49:RKY61,"-")</f>
        <v>0</v>
      </c>
      <c r="RKV44" s="686">
        <f>SUMIF(RKY49:RKY61,"-",RKZ49:RKZ61)</f>
        <v>0</v>
      </c>
      <c r="RKW44" s="685">
        <f>COUNTIF(RLA49:RLA61,"-")</f>
        <v>0</v>
      </c>
      <c r="RKX44" s="686">
        <f>SUMIF(RLA49:RLA61,"-",RLB49:RLB61)</f>
        <v>0</v>
      </c>
      <c r="RKY44" s="685">
        <f>COUNTIF(RLC49:RLC61,"-")</f>
        <v>0</v>
      </c>
      <c r="RKZ44" s="686">
        <f>SUMIF(RLC49:RLC61,"-",RLD49:RLD61)</f>
        <v>0</v>
      </c>
      <c r="RLA44" s="685">
        <f>COUNTIF(RLE49:RLE61,"-")</f>
        <v>0</v>
      </c>
      <c r="RLB44" s="686">
        <f>SUMIF(RLE49:RLE61,"-",RLF49:RLF61)</f>
        <v>0</v>
      </c>
      <c r="RLC44" s="685">
        <f>COUNTIF(RLG49:RLG61,"-")</f>
        <v>0</v>
      </c>
      <c r="RLD44" s="686">
        <f>SUMIF(RLG49:RLG61,"-",RLH49:RLH61)</f>
        <v>0</v>
      </c>
      <c r="RLE44" s="685">
        <f>COUNTIF(RLI49:RLI61,"-")</f>
        <v>0</v>
      </c>
      <c r="RLF44" s="686">
        <f>SUMIF(RLI49:RLI61,"-",RLJ49:RLJ61)</f>
        <v>0</v>
      </c>
      <c r="RLG44" s="685">
        <f>COUNTIF(RLK49:RLK61,"-")</f>
        <v>0</v>
      </c>
      <c r="RLH44" s="686">
        <f>SUMIF(RLK49:RLK61,"-",RLL49:RLL61)</f>
        <v>0</v>
      </c>
      <c r="RLI44" s="685">
        <f>COUNTIF(RLM49:RLM61,"-")</f>
        <v>0</v>
      </c>
      <c r="RLJ44" s="686">
        <f>SUMIF(RLM49:RLM61,"-",RLN49:RLN61)</f>
        <v>0</v>
      </c>
      <c r="RLK44" s="685">
        <f>COUNTIF(RLO49:RLO61,"-")</f>
        <v>0</v>
      </c>
      <c r="RLL44" s="686">
        <f>SUMIF(RLO49:RLO61,"-",RLP49:RLP61)</f>
        <v>0</v>
      </c>
      <c r="RLM44" s="685">
        <f>COUNTIF(RLQ49:RLQ61,"-")</f>
        <v>0</v>
      </c>
      <c r="RLN44" s="686">
        <f>SUMIF(RLQ49:RLQ61,"-",RLR49:RLR61)</f>
        <v>0</v>
      </c>
      <c r="RLO44" s="685">
        <f>COUNTIF(RLS49:RLS61,"-")</f>
        <v>0</v>
      </c>
      <c r="RLP44" s="686">
        <f>SUMIF(RLS49:RLS61,"-",RLT49:RLT61)</f>
        <v>0</v>
      </c>
      <c r="RLQ44" s="685">
        <f>COUNTIF(RLU49:RLU61,"-")</f>
        <v>0</v>
      </c>
      <c r="RLR44" s="686">
        <f>SUMIF(RLU49:RLU61,"-",RLV49:RLV61)</f>
        <v>0</v>
      </c>
      <c r="RLS44" s="685">
        <f>COUNTIF(RLW49:RLW61,"-")</f>
        <v>0</v>
      </c>
      <c r="RLT44" s="686">
        <f>SUMIF(RLW49:RLW61,"-",RLX49:RLX61)</f>
        <v>0</v>
      </c>
      <c r="RLU44" s="685">
        <f>COUNTIF(RLY49:RLY61,"-")</f>
        <v>0</v>
      </c>
      <c r="RLV44" s="686">
        <f>SUMIF(RLY49:RLY61,"-",RLZ49:RLZ61)</f>
        <v>0</v>
      </c>
      <c r="RLW44" s="685">
        <f>COUNTIF(RMA49:RMA61,"-")</f>
        <v>0</v>
      </c>
      <c r="RLX44" s="686">
        <f>SUMIF(RMA49:RMA61,"-",RMB49:RMB61)</f>
        <v>0</v>
      </c>
      <c r="RLY44" s="685">
        <f>COUNTIF(RMC49:RMC61,"-")</f>
        <v>0</v>
      </c>
      <c r="RLZ44" s="686">
        <f>SUMIF(RMC49:RMC61,"-",RMD49:RMD61)</f>
        <v>0</v>
      </c>
      <c r="RMA44" s="685">
        <f>COUNTIF(RME49:RME61,"-")</f>
        <v>0</v>
      </c>
      <c r="RMB44" s="686">
        <f>SUMIF(RME49:RME61,"-",RMF49:RMF61)</f>
        <v>0</v>
      </c>
      <c r="RMC44" s="685">
        <f>COUNTIF(RMG49:RMG61,"-")</f>
        <v>0</v>
      </c>
      <c r="RMD44" s="686">
        <f>SUMIF(RMG49:RMG61,"-",RMH49:RMH61)</f>
        <v>0</v>
      </c>
      <c r="RME44" s="685">
        <f>COUNTIF(RMI49:RMI61,"-")</f>
        <v>0</v>
      </c>
      <c r="RMF44" s="686">
        <f>SUMIF(RMI49:RMI61,"-",RMJ49:RMJ61)</f>
        <v>0</v>
      </c>
      <c r="RMG44" s="685">
        <f>COUNTIF(RMK49:RMK61,"-")</f>
        <v>0</v>
      </c>
      <c r="RMH44" s="686">
        <f>SUMIF(RMK49:RMK61,"-",RML49:RML61)</f>
        <v>0</v>
      </c>
      <c r="RMI44" s="685">
        <f>COUNTIF(RMM49:RMM61,"-")</f>
        <v>0</v>
      </c>
      <c r="RMJ44" s="686">
        <f>SUMIF(RMM49:RMM61,"-",RMN49:RMN61)</f>
        <v>0</v>
      </c>
      <c r="RMK44" s="685">
        <f>COUNTIF(RMO49:RMO61,"-")</f>
        <v>0</v>
      </c>
      <c r="RML44" s="686">
        <f>SUMIF(RMO49:RMO61,"-",RMP49:RMP61)</f>
        <v>0</v>
      </c>
      <c r="RMM44" s="685">
        <f>COUNTIF(RMQ49:RMQ61,"-")</f>
        <v>0</v>
      </c>
      <c r="RMN44" s="686">
        <f>SUMIF(RMQ49:RMQ61,"-",RMR49:RMR61)</f>
        <v>0</v>
      </c>
      <c r="RMO44" s="685">
        <f>COUNTIF(RMS49:RMS61,"-")</f>
        <v>0</v>
      </c>
      <c r="RMP44" s="686">
        <f>SUMIF(RMS49:RMS61,"-",RMT49:RMT61)</f>
        <v>0</v>
      </c>
      <c r="RMQ44" s="685">
        <f>COUNTIF(RMU49:RMU61,"-")</f>
        <v>0</v>
      </c>
      <c r="RMR44" s="686">
        <f>SUMIF(RMU49:RMU61,"-",RMV49:RMV61)</f>
        <v>0</v>
      </c>
      <c r="RMS44" s="685">
        <f>COUNTIF(RMW49:RMW61,"-")</f>
        <v>0</v>
      </c>
      <c r="RMT44" s="686">
        <f>SUMIF(RMW49:RMW61,"-",RMX49:RMX61)</f>
        <v>0</v>
      </c>
      <c r="RMU44" s="685">
        <f>COUNTIF(RMY49:RMY61,"-")</f>
        <v>0</v>
      </c>
      <c r="RMV44" s="686">
        <f>SUMIF(RMY49:RMY61,"-",RMZ49:RMZ61)</f>
        <v>0</v>
      </c>
      <c r="RMW44" s="685">
        <f>COUNTIF(RNA49:RNA61,"-")</f>
        <v>0</v>
      </c>
      <c r="RMX44" s="686">
        <f>SUMIF(RNA49:RNA61,"-",RNB49:RNB61)</f>
        <v>0</v>
      </c>
      <c r="RMY44" s="685">
        <f>COUNTIF(RNC49:RNC61,"-")</f>
        <v>0</v>
      </c>
      <c r="RMZ44" s="686">
        <f>SUMIF(RNC49:RNC61,"-",RND49:RND61)</f>
        <v>0</v>
      </c>
      <c r="RNA44" s="685">
        <f>COUNTIF(RNE49:RNE61,"-")</f>
        <v>0</v>
      </c>
      <c r="RNB44" s="686">
        <f>SUMIF(RNE49:RNE61,"-",RNF49:RNF61)</f>
        <v>0</v>
      </c>
      <c r="RNC44" s="685">
        <f>COUNTIF(RNG49:RNG61,"-")</f>
        <v>0</v>
      </c>
      <c r="RND44" s="686">
        <f>SUMIF(RNG49:RNG61,"-",RNH49:RNH61)</f>
        <v>0</v>
      </c>
      <c r="RNE44" s="685">
        <f>COUNTIF(RNI49:RNI61,"-")</f>
        <v>0</v>
      </c>
      <c r="RNF44" s="686">
        <f>SUMIF(RNI49:RNI61,"-",RNJ49:RNJ61)</f>
        <v>0</v>
      </c>
      <c r="RNG44" s="685">
        <f>COUNTIF(RNK49:RNK61,"-")</f>
        <v>0</v>
      </c>
      <c r="RNH44" s="686">
        <f>SUMIF(RNK49:RNK61,"-",RNL49:RNL61)</f>
        <v>0</v>
      </c>
      <c r="RNI44" s="685">
        <f>COUNTIF(RNM49:RNM61,"-")</f>
        <v>0</v>
      </c>
      <c r="RNJ44" s="686">
        <f>SUMIF(RNM49:RNM61,"-",RNN49:RNN61)</f>
        <v>0</v>
      </c>
      <c r="RNK44" s="685">
        <f>COUNTIF(RNO49:RNO61,"-")</f>
        <v>0</v>
      </c>
      <c r="RNL44" s="686">
        <f>SUMIF(RNO49:RNO61,"-",RNP49:RNP61)</f>
        <v>0</v>
      </c>
      <c r="RNM44" s="685">
        <f>COUNTIF(RNQ49:RNQ61,"-")</f>
        <v>0</v>
      </c>
      <c r="RNN44" s="686">
        <f>SUMIF(RNQ49:RNQ61,"-",RNR49:RNR61)</f>
        <v>0</v>
      </c>
      <c r="RNO44" s="685">
        <f>COUNTIF(RNS49:RNS61,"-")</f>
        <v>0</v>
      </c>
      <c r="RNP44" s="686">
        <f>SUMIF(RNS49:RNS61,"-",RNT49:RNT61)</f>
        <v>0</v>
      </c>
      <c r="RNQ44" s="685">
        <f>COUNTIF(RNU49:RNU61,"-")</f>
        <v>0</v>
      </c>
      <c r="RNR44" s="686">
        <f>SUMIF(RNU49:RNU61,"-",RNV49:RNV61)</f>
        <v>0</v>
      </c>
      <c r="RNS44" s="685">
        <f>COUNTIF(RNW49:RNW61,"-")</f>
        <v>0</v>
      </c>
      <c r="RNT44" s="686">
        <f>SUMIF(RNW49:RNW61,"-",RNX49:RNX61)</f>
        <v>0</v>
      </c>
      <c r="RNU44" s="685">
        <f>COUNTIF(RNY49:RNY61,"-")</f>
        <v>0</v>
      </c>
      <c r="RNV44" s="686">
        <f>SUMIF(RNY49:RNY61,"-",RNZ49:RNZ61)</f>
        <v>0</v>
      </c>
      <c r="RNW44" s="685">
        <f>COUNTIF(ROA49:ROA61,"-")</f>
        <v>0</v>
      </c>
      <c r="RNX44" s="686">
        <f>SUMIF(ROA49:ROA61,"-",ROB49:ROB61)</f>
        <v>0</v>
      </c>
      <c r="RNY44" s="685">
        <f>COUNTIF(ROC49:ROC61,"-")</f>
        <v>0</v>
      </c>
      <c r="RNZ44" s="686">
        <f>SUMIF(ROC49:ROC61,"-",ROD49:ROD61)</f>
        <v>0</v>
      </c>
      <c r="ROA44" s="685">
        <f>COUNTIF(ROE49:ROE61,"-")</f>
        <v>0</v>
      </c>
      <c r="ROB44" s="686">
        <f>SUMIF(ROE49:ROE61,"-",ROF49:ROF61)</f>
        <v>0</v>
      </c>
      <c r="ROC44" s="685">
        <f>COUNTIF(ROG49:ROG61,"-")</f>
        <v>0</v>
      </c>
      <c r="ROD44" s="686">
        <f>SUMIF(ROG49:ROG61,"-",ROH49:ROH61)</f>
        <v>0</v>
      </c>
      <c r="ROE44" s="685">
        <f>COUNTIF(ROI49:ROI61,"-")</f>
        <v>0</v>
      </c>
      <c r="ROF44" s="686">
        <f>SUMIF(ROI49:ROI61,"-",ROJ49:ROJ61)</f>
        <v>0</v>
      </c>
      <c r="ROG44" s="685">
        <f>COUNTIF(ROK49:ROK61,"-")</f>
        <v>0</v>
      </c>
      <c r="ROH44" s="686">
        <f>SUMIF(ROK49:ROK61,"-",ROL49:ROL61)</f>
        <v>0</v>
      </c>
      <c r="ROI44" s="685">
        <f>COUNTIF(ROM49:ROM61,"-")</f>
        <v>0</v>
      </c>
      <c r="ROJ44" s="686">
        <f>SUMIF(ROM49:ROM61,"-",RON49:RON61)</f>
        <v>0</v>
      </c>
      <c r="ROK44" s="685">
        <f>COUNTIF(ROO49:ROO61,"-")</f>
        <v>0</v>
      </c>
      <c r="ROL44" s="686">
        <f>SUMIF(ROO49:ROO61,"-",ROP49:ROP61)</f>
        <v>0</v>
      </c>
      <c r="ROM44" s="685">
        <f>COUNTIF(ROQ49:ROQ61,"-")</f>
        <v>0</v>
      </c>
      <c r="RON44" s="686">
        <f>SUMIF(ROQ49:ROQ61,"-",ROR49:ROR61)</f>
        <v>0</v>
      </c>
      <c r="ROO44" s="685">
        <f>COUNTIF(ROS49:ROS61,"-")</f>
        <v>0</v>
      </c>
      <c r="ROP44" s="686">
        <f>SUMIF(ROS49:ROS61,"-",ROT49:ROT61)</f>
        <v>0</v>
      </c>
      <c r="ROQ44" s="685">
        <f>COUNTIF(ROU49:ROU61,"-")</f>
        <v>0</v>
      </c>
      <c r="ROR44" s="686">
        <f>SUMIF(ROU49:ROU61,"-",ROV49:ROV61)</f>
        <v>0</v>
      </c>
      <c r="ROS44" s="685">
        <f>COUNTIF(ROW49:ROW61,"-")</f>
        <v>0</v>
      </c>
      <c r="ROT44" s="686">
        <f>SUMIF(ROW49:ROW61,"-",ROX49:ROX61)</f>
        <v>0</v>
      </c>
      <c r="ROU44" s="685">
        <f>COUNTIF(ROY49:ROY61,"-")</f>
        <v>0</v>
      </c>
      <c r="ROV44" s="686">
        <f>SUMIF(ROY49:ROY61,"-",ROZ49:ROZ61)</f>
        <v>0</v>
      </c>
      <c r="ROW44" s="685">
        <f>COUNTIF(RPA49:RPA61,"-")</f>
        <v>0</v>
      </c>
      <c r="ROX44" s="686">
        <f>SUMIF(RPA49:RPA61,"-",RPB49:RPB61)</f>
        <v>0</v>
      </c>
      <c r="ROY44" s="685">
        <f>COUNTIF(RPC49:RPC61,"-")</f>
        <v>0</v>
      </c>
      <c r="ROZ44" s="686">
        <f>SUMIF(RPC49:RPC61,"-",RPD49:RPD61)</f>
        <v>0</v>
      </c>
      <c r="RPA44" s="685">
        <f>COUNTIF(RPE49:RPE61,"-")</f>
        <v>0</v>
      </c>
      <c r="RPB44" s="686">
        <f>SUMIF(RPE49:RPE61,"-",RPF49:RPF61)</f>
        <v>0</v>
      </c>
      <c r="RPC44" s="685">
        <f>COUNTIF(RPG49:RPG61,"-")</f>
        <v>0</v>
      </c>
      <c r="RPD44" s="686">
        <f>SUMIF(RPG49:RPG61,"-",RPH49:RPH61)</f>
        <v>0</v>
      </c>
      <c r="RPE44" s="685">
        <f>COUNTIF(RPI49:RPI61,"-")</f>
        <v>0</v>
      </c>
      <c r="RPF44" s="686">
        <f>SUMIF(RPI49:RPI61,"-",RPJ49:RPJ61)</f>
        <v>0</v>
      </c>
      <c r="RPG44" s="685">
        <f>COUNTIF(RPK49:RPK61,"-")</f>
        <v>0</v>
      </c>
      <c r="RPH44" s="686">
        <f>SUMIF(RPK49:RPK61,"-",RPL49:RPL61)</f>
        <v>0</v>
      </c>
      <c r="RPI44" s="685">
        <f>COUNTIF(RPM49:RPM61,"-")</f>
        <v>0</v>
      </c>
      <c r="RPJ44" s="686">
        <f>SUMIF(RPM49:RPM61,"-",RPN49:RPN61)</f>
        <v>0</v>
      </c>
      <c r="RPK44" s="685">
        <f>COUNTIF(RPO49:RPO61,"-")</f>
        <v>0</v>
      </c>
      <c r="RPL44" s="686">
        <f>SUMIF(RPO49:RPO61,"-",RPP49:RPP61)</f>
        <v>0</v>
      </c>
      <c r="RPM44" s="685">
        <f>COUNTIF(RPQ49:RPQ61,"-")</f>
        <v>0</v>
      </c>
      <c r="RPN44" s="686">
        <f>SUMIF(RPQ49:RPQ61,"-",RPR49:RPR61)</f>
        <v>0</v>
      </c>
      <c r="RPO44" s="685">
        <f>COUNTIF(RPS49:RPS61,"-")</f>
        <v>0</v>
      </c>
      <c r="RPP44" s="686">
        <f>SUMIF(RPS49:RPS61,"-",RPT49:RPT61)</f>
        <v>0</v>
      </c>
      <c r="RPQ44" s="685">
        <f>COUNTIF(RPU49:RPU61,"-")</f>
        <v>0</v>
      </c>
      <c r="RPR44" s="686">
        <f>SUMIF(RPU49:RPU61,"-",RPV49:RPV61)</f>
        <v>0</v>
      </c>
      <c r="RPS44" s="685">
        <f>COUNTIF(RPW49:RPW61,"-")</f>
        <v>0</v>
      </c>
      <c r="RPT44" s="686">
        <f>SUMIF(RPW49:RPW61,"-",RPX49:RPX61)</f>
        <v>0</v>
      </c>
      <c r="RPU44" s="685">
        <f>COUNTIF(RPY49:RPY61,"-")</f>
        <v>0</v>
      </c>
      <c r="RPV44" s="686">
        <f>SUMIF(RPY49:RPY61,"-",RPZ49:RPZ61)</f>
        <v>0</v>
      </c>
      <c r="RPW44" s="685">
        <f>COUNTIF(RQA49:RQA61,"-")</f>
        <v>0</v>
      </c>
      <c r="RPX44" s="686">
        <f>SUMIF(RQA49:RQA61,"-",RQB49:RQB61)</f>
        <v>0</v>
      </c>
      <c r="RPY44" s="685">
        <f>COUNTIF(RQC49:RQC61,"-")</f>
        <v>0</v>
      </c>
      <c r="RPZ44" s="686">
        <f>SUMIF(RQC49:RQC61,"-",RQD49:RQD61)</f>
        <v>0</v>
      </c>
      <c r="RQA44" s="685">
        <f>COUNTIF(RQE49:RQE61,"-")</f>
        <v>0</v>
      </c>
      <c r="RQB44" s="686">
        <f>SUMIF(RQE49:RQE61,"-",RQF49:RQF61)</f>
        <v>0</v>
      </c>
      <c r="RQC44" s="685">
        <f>COUNTIF(RQG49:RQG61,"-")</f>
        <v>0</v>
      </c>
      <c r="RQD44" s="686">
        <f>SUMIF(RQG49:RQG61,"-",RQH49:RQH61)</f>
        <v>0</v>
      </c>
      <c r="RQE44" s="685">
        <f>COUNTIF(RQI49:RQI61,"-")</f>
        <v>0</v>
      </c>
      <c r="RQF44" s="686">
        <f>SUMIF(RQI49:RQI61,"-",RQJ49:RQJ61)</f>
        <v>0</v>
      </c>
      <c r="RQG44" s="685">
        <f>COUNTIF(RQK49:RQK61,"-")</f>
        <v>0</v>
      </c>
      <c r="RQH44" s="686">
        <f>SUMIF(RQK49:RQK61,"-",RQL49:RQL61)</f>
        <v>0</v>
      </c>
      <c r="RQI44" s="685">
        <f>COUNTIF(RQM49:RQM61,"-")</f>
        <v>0</v>
      </c>
      <c r="RQJ44" s="686">
        <f>SUMIF(RQM49:RQM61,"-",RQN49:RQN61)</f>
        <v>0</v>
      </c>
      <c r="RQK44" s="685">
        <f>COUNTIF(RQO49:RQO61,"-")</f>
        <v>0</v>
      </c>
      <c r="RQL44" s="686">
        <f>SUMIF(RQO49:RQO61,"-",RQP49:RQP61)</f>
        <v>0</v>
      </c>
      <c r="RQM44" s="685">
        <f>COUNTIF(RQQ49:RQQ61,"-")</f>
        <v>0</v>
      </c>
      <c r="RQN44" s="686">
        <f>SUMIF(RQQ49:RQQ61,"-",RQR49:RQR61)</f>
        <v>0</v>
      </c>
      <c r="RQO44" s="685">
        <f>COUNTIF(RQS49:RQS61,"-")</f>
        <v>0</v>
      </c>
      <c r="RQP44" s="686">
        <f>SUMIF(RQS49:RQS61,"-",RQT49:RQT61)</f>
        <v>0</v>
      </c>
      <c r="RQQ44" s="685">
        <f>COUNTIF(RQU49:RQU61,"-")</f>
        <v>0</v>
      </c>
      <c r="RQR44" s="686">
        <f>SUMIF(RQU49:RQU61,"-",RQV49:RQV61)</f>
        <v>0</v>
      </c>
      <c r="RQS44" s="685">
        <f>COUNTIF(RQW49:RQW61,"-")</f>
        <v>0</v>
      </c>
      <c r="RQT44" s="686">
        <f>SUMIF(RQW49:RQW61,"-",RQX49:RQX61)</f>
        <v>0</v>
      </c>
      <c r="RQU44" s="685">
        <f>COUNTIF(RQY49:RQY61,"-")</f>
        <v>0</v>
      </c>
      <c r="RQV44" s="686">
        <f>SUMIF(RQY49:RQY61,"-",RQZ49:RQZ61)</f>
        <v>0</v>
      </c>
      <c r="RQW44" s="685">
        <f>COUNTIF(RRA49:RRA61,"-")</f>
        <v>0</v>
      </c>
      <c r="RQX44" s="686">
        <f>SUMIF(RRA49:RRA61,"-",RRB49:RRB61)</f>
        <v>0</v>
      </c>
      <c r="RQY44" s="685">
        <f>COUNTIF(RRC49:RRC61,"-")</f>
        <v>0</v>
      </c>
      <c r="RQZ44" s="686">
        <f>SUMIF(RRC49:RRC61,"-",RRD49:RRD61)</f>
        <v>0</v>
      </c>
      <c r="RRA44" s="685">
        <f>COUNTIF(RRE49:RRE61,"-")</f>
        <v>0</v>
      </c>
      <c r="RRB44" s="686">
        <f>SUMIF(RRE49:RRE61,"-",RRF49:RRF61)</f>
        <v>0</v>
      </c>
      <c r="RRC44" s="685">
        <f>COUNTIF(RRG49:RRG61,"-")</f>
        <v>0</v>
      </c>
      <c r="RRD44" s="686">
        <f>SUMIF(RRG49:RRG61,"-",RRH49:RRH61)</f>
        <v>0</v>
      </c>
      <c r="RRE44" s="685">
        <f>COUNTIF(RRI49:RRI61,"-")</f>
        <v>0</v>
      </c>
      <c r="RRF44" s="686">
        <f>SUMIF(RRI49:RRI61,"-",RRJ49:RRJ61)</f>
        <v>0</v>
      </c>
      <c r="RRG44" s="685">
        <f>COUNTIF(RRK49:RRK61,"-")</f>
        <v>0</v>
      </c>
      <c r="RRH44" s="686">
        <f>SUMIF(RRK49:RRK61,"-",RRL49:RRL61)</f>
        <v>0</v>
      </c>
      <c r="RRI44" s="685">
        <f>COUNTIF(RRM49:RRM61,"-")</f>
        <v>0</v>
      </c>
      <c r="RRJ44" s="686">
        <f>SUMIF(RRM49:RRM61,"-",RRN49:RRN61)</f>
        <v>0</v>
      </c>
      <c r="RRK44" s="685">
        <f>COUNTIF(RRO49:RRO61,"-")</f>
        <v>0</v>
      </c>
      <c r="RRL44" s="686">
        <f>SUMIF(RRO49:RRO61,"-",RRP49:RRP61)</f>
        <v>0</v>
      </c>
      <c r="RRM44" s="685">
        <f>COUNTIF(RRQ49:RRQ61,"-")</f>
        <v>0</v>
      </c>
      <c r="RRN44" s="686">
        <f>SUMIF(RRQ49:RRQ61,"-",RRR49:RRR61)</f>
        <v>0</v>
      </c>
      <c r="RRO44" s="685">
        <f>COUNTIF(RRS49:RRS61,"-")</f>
        <v>0</v>
      </c>
      <c r="RRP44" s="686">
        <f>SUMIF(RRS49:RRS61,"-",RRT49:RRT61)</f>
        <v>0</v>
      </c>
      <c r="RRQ44" s="685">
        <f>COUNTIF(RRU49:RRU61,"-")</f>
        <v>0</v>
      </c>
      <c r="RRR44" s="686">
        <f>SUMIF(RRU49:RRU61,"-",RRV49:RRV61)</f>
        <v>0</v>
      </c>
      <c r="RRS44" s="685">
        <f>COUNTIF(RRW49:RRW61,"-")</f>
        <v>0</v>
      </c>
      <c r="RRT44" s="686">
        <f>SUMIF(RRW49:RRW61,"-",RRX49:RRX61)</f>
        <v>0</v>
      </c>
      <c r="RRU44" s="685">
        <f>COUNTIF(RRY49:RRY61,"-")</f>
        <v>0</v>
      </c>
      <c r="RRV44" s="686">
        <f>SUMIF(RRY49:RRY61,"-",RRZ49:RRZ61)</f>
        <v>0</v>
      </c>
      <c r="RRW44" s="685">
        <f>COUNTIF(RSA49:RSA61,"-")</f>
        <v>0</v>
      </c>
      <c r="RRX44" s="686">
        <f>SUMIF(RSA49:RSA61,"-",RSB49:RSB61)</f>
        <v>0</v>
      </c>
      <c r="RRY44" s="685">
        <f>COUNTIF(RSC49:RSC61,"-")</f>
        <v>0</v>
      </c>
      <c r="RRZ44" s="686">
        <f>SUMIF(RSC49:RSC61,"-",RSD49:RSD61)</f>
        <v>0</v>
      </c>
      <c r="RSA44" s="685">
        <f>COUNTIF(RSE49:RSE61,"-")</f>
        <v>0</v>
      </c>
      <c r="RSB44" s="686">
        <f>SUMIF(RSE49:RSE61,"-",RSF49:RSF61)</f>
        <v>0</v>
      </c>
      <c r="RSC44" s="685">
        <f>COUNTIF(RSG49:RSG61,"-")</f>
        <v>0</v>
      </c>
      <c r="RSD44" s="686">
        <f>SUMIF(RSG49:RSG61,"-",RSH49:RSH61)</f>
        <v>0</v>
      </c>
      <c r="RSE44" s="685">
        <f>COUNTIF(RSI49:RSI61,"-")</f>
        <v>0</v>
      </c>
      <c r="RSF44" s="686">
        <f>SUMIF(RSI49:RSI61,"-",RSJ49:RSJ61)</f>
        <v>0</v>
      </c>
      <c r="RSG44" s="685">
        <f>COUNTIF(RSK49:RSK61,"-")</f>
        <v>0</v>
      </c>
      <c r="RSH44" s="686">
        <f>SUMIF(RSK49:RSK61,"-",RSL49:RSL61)</f>
        <v>0</v>
      </c>
      <c r="RSI44" s="685">
        <f>COUNTIF(RSM49:RSM61,"-")</f>
        <v>0</v>
      </c>
      <c r="RSJ44" s="686">
        <f>SUMIF(RSM49:RSM61,"-",RSN49:RSN61)</f>
        <v>0</v>
      </c>
      <c r="RSK44" s="685">
        <f>COUNTIF(RSO49:RSO61,"-")</f>
        <v>0</v>
      </c>
      <c r="RSL44" s="686">
        <f>SUMIF(RSO49:RSO61,"-",RSP49:RSP61)</f>
        <v>0</v>
      </c>
      <c r="RSM44" s="685">
        <f>COUNTIF(RSQ49:RSQ61,"-")</f>
        <v>0</v>
      </c>
      <c r="RSN44" s="686">
        <f>SUMIF(RSQ49:RSQ61,"-",RSR49:RSR61)</f>
        <v>0</v>
      </c>
      <c r="RSO44" s="685">
        <f>COUNTIF(RSS49:RSS61,"-")</f>
        <v>0</v>
      </c>
      <c r="RSP44" s="686">
        <f>SUMIF(RSS49:RSS61,"-",RST49:RST61)</f>
        <v>0</v>
      </c>
      <c r="RSQ44" s="685">
        <f>COUNTIF(RSU49:RSU61,"-")</f>
        <v>0</v>
      </c>
      <c r="RSR44" s="686">
        <f>SUMIF(RSU49:RSU61,"-",RSV49:RSV61)</f>
        <v>0</v>
      </c>
      <c r="RSS44" s="685">
        <f>COUNTIF(RSW49:RSW61,"-")</f>
        <v>0</v>
      </c>
      <c r="RST44" s="686">
        <f>SUMIF(RSW49:RSW61,"-",RSX49:RSX61)</f>
        <v>0</v>
      </c>
      <c r="RSU44" s="685">
        <f>COUNTIF(RSY49:RSY61,"-")</f>
        <v>0</v>
      </c>
      <c r="RSV44" s="686">
        <f>SUMIF(RSY49:RSY61,"-",RSZ49:RSZ61)</f>
        <v>0</v>
      </c>
      <c r="RSW44" s="685">
        <f>COUNTIF(RTA49:RTA61,"-")</f>
        <v>0</v>
      </c>
      <c r="RSX44" s="686">
        <f>SUMIF(RTA49:RTA61,"-",RTB49:RTB61)</f>
        <v>0</v>
      </c>
      <c r="RSY44" s="685">
        <f>COUNTIF(RTC49:RTC61,"-")</f>
        <v>0</v>
      </c>
      <c r="RSZ44" s="686">
        <f>SUMIF(RTC49:RTC61,"-",RTD49:RTD61)</f>
        <v>0</v>
      </c>
      <c r="RTA44" s="685">
        <f>COUNTIF(RTE49:RTE61,"-")</f>
        <v>0</v>
      </c>
      <c r="RTB44" s="686">
        <f>SUMIF(RTE49:RTE61,"-",RTF49:RTF61)</f>
        <v>0</v>
      </c>
      <c r="RTC44" s="685">
        <f>COUNTIF(RTG49:RTG61,"-")</f>
        <v>0</v>
      </c>
      <c r="RTD44" s="686">
        <f>SUMIF(RTG49:RTG61,"-",RTH49:RTH61)</f>
        <v>0</v>
      </c>
      <c r="RTE44" s="685">
        <f>COUNTIF(RTI49:RTI61,"-")</f>
        <v>0</v>
      </c>
      <c r="RTF44" s="686">
        <f>SUMIF(RTI49:RTI61,"-",RTJ49:RTJ61)</f>
        <v>0</v>
      </c>
      <c r="RTG44" s="685">
        <f>COUNTIF(RTK49:RTK61,"-")</f>
        <v>0</v>
      </c>
      <c r="RTH44" s="686">
        <f>SUMIF(RTK49:RTK61,"-",RTL49:RTL61)</f>
        <v>0</v>
      </c>
      <c r="RTI44" s="685">
        <f>COUNTIF(RTM49:RTM61,"-")</f>
        <v>0</v>
      </c>
      <c r="RTJ44" s="686">
        <f>SUMIF(RTM49:RTM61,"-",RTN49:RTN61)</f>
        <v>0</v>
      </c>
      <c r="RTK44" s="685">
        <f>COUNTIF(RTO49:RTO61,"-")</f>
        <v>0</v>
      </c>
      <c r="RTL44" s="686">
        <f>SUMIF(RTO49:RTO61,"-",RTP49:RTP61)</f>
        <v>0</v>
      </c>
      <c r="RTM44" s="685">
        <f>COUNTIF(RTQ49:RTQ61,"-")</f>
        <v>0</v>
      </c>
      <c r="RTN44" s="686">
        <f>SUMIF(RTQ49:RTQ61,"-",RTR49:RTR61)</f>
        <v>0</v>
      </c>
      <c r="RTO44" s="685">
        <f>COUNTIF(RTS49:RTS61,"-")</f>
        <v>0</v>
      </c>
      <c r="RTP44" s="686">
        <f>SUMIF(RTS49:RTS61,"-",RTT49:RTT61)</f>
        <v>0</v>
      </c>
      <c r="RTQ44" s="685">
        <f>COUNTIF(RTU49:RTU61,"-")</f>
        <v>0</v>
      </c>
      <c r="RTR44" s="686">
        <f>SUMIF(RTU49:RTU61,"-",RTV49:RTV61)</f>
        <v>0</v>
      </c>
      <c r="RTS44" s="685">
        <f>COUNTIF(RTW49:RTW61,"-")</f>
        <v>0</v>
      </c>
      <c r="RTT44" s="686">
        <f>SUMIF(RTW49:RTW61,"-",RTX49:RTX61)</f>
        <v>0</v>
      </c>
      <c r="RTU44" s="685">
        <f>COUNTIF(RTY49:RTY61,"-")</f>
        <v>0</v>
      </c>
      <c r="RTV44" s="686">
        <f>SUMIF(RTY49:RTY61,"-",RTZ49:RTZ61)</f>
        <v>0</v>
      </c>
      <c r="RTW44" s="685">
        <f>COUNTIF(RUA49:RUA61,"-")</f>
        <v>0</v>
      </c>
      <c r="RTX44" s="686">
        <f>SUMIF(RUA49:RUA61,"-",RUB49:RUB61)</f>
        <v>0</v>
      </c>
      <c r="RTY44" s="685">
        <f>COUNTIF(RUC49:RUC61,"-")</f>
        <v>0</v>
      </c>
      <c r="RTZ44" s="686">
        <f>SUMIF(RUC49:RUC61,"-",RUD49:RUD61)</f>
        <v>0</v>
      </c>
      <c r="RUA44" s="685">
        <f>COUNTIF(RUE49:RUE61,"-")</f>
        <v>0</v>
      </c>
      <c r="RUB44" s="686">
        <f>SUMIF(RUE49:RUE61,"-",RUF49:RUF61)</f>
        <v>0</v>
      </c>
      <c r="RUC44" s="685">
        <f>COUNTIF(RUG49:RUG61,"-")</f>
        <v>0</v>
      </c>
      <c r="RUD44" s="686">
        <f>SUMIF(RUG49:RUG61,"-",RUH49:RUH61)</f>
        <v>0</v>
      </c>
      <c r="RUE44" s="685">
        <f>COUNTIF(RUI49:RUI61,"-")</f>
        <v>0</v>
      </c>
      <c r="RUF44" s="686">
        <f>SUMIF(RUI49:RUI61,"-",RUJ49:RUJ61)</f>
        <v>0</v>
      </c>
      <c r="RUG44" s="685">
        <f>COUNTIF(RUK49:RUK61,"-")</f>
        <v>0</v>
      </c>
      <c r="RUH44" s="686">
        <f>SUMIF(RUK49:RUK61,"-",RUL49:RUL61)</f>
        <v>0</v>
      </c>
      <c r="RUI44" s="685">
        <f>COUNTIF(RUM49:RUM61,"-")</f>
        <v>0</v>
      </c>
      <c r="RUJ44" s="686">
        <f>SUMIF(RUM49:RUM61,"-",RUN49:RUN61)</f>
        <v>0</v>
      </c>
      <c r="RUK44" s="685">
        <f>COUNTIF(RUO49:RUO61,"-")</f>
        <v>0</v>
      </c>
      <c r="RUL44" s="686">
        <f>SUMIF(RUO49:RUO61,"-",RUP49:RUP61)</f>
        <v>0</v>
      </c>
      <c r="RUM44" s="685">
        <f>COUNTIF(RUQ49:RUQ61,"-")</f>
        <v>0</v>
      </c>
      <c r="RUN44" s="686">
        <f>SUMIF(RUQ49:RUQ61,"-",RUR49:RUR61)</f>
        <v>0</v>
      </c>
      <c r="RUO44" s="685">
        <f>COUNTIF(RUS49:RUS61,"-")</f>
        <v>0</v>
      </c>
      <c r="RUP44" s="686">
        <f>SUMIF(RUS49:RUS61,"-",RUT49:RUT61)</f>
        <v>0</v>
      </c>
      <c r="RUQ44" s="685">
        <f>COUNTIF(RUU49:RUU61,"-")</f>
        <v>0</v>
      </c>
      <c r="RUR44" s="686">
        <f>SUMIF(RUU49:RUU61,"-",RUV49:RUV61)</f>
        <v>0</v>
      </c>
      <c r="RUS44" s="685">
        <f>COUNTIF(RUW49:RUW61,"-")</f>
        <v>0</v>
      </c>
      <c r="RUT44" s="686">
        <f>SUMIF(RUW49:RUW61,"-",RUX49:RUX61)</f>
        <v>0</v>
      </c>
      <c r="RUU44" s="685">
        <f>COUNTIF(RUY49:RUY61,"-")</f>
        <v>0</v>
      </c>
      <c r="RUV44" s="686">
        <f>SUMIF(RUY49:RUY61,"-",RUZ49:RUZ61)</f>
        <v>0</v>
      </c>
      <c r="RUW44" s="685">
        <f>COUNTIF(RVA49:RVA61,"-")</f>
        <v>0</v>
      </c>
      <c r="RUX44" s="686">
        <f>SUMIF(RVA49:RVA61,"-",RVB49:RVB61)</f>
        <v>0</v>
      </c>
      <c r="RUY44" s="685">
        <f>COUNTIF(RVC49:RVC61,"-")</f>
        <v>0</v>
      </c>
      <c r="RUZ44" s="686">
        <f>SUMIF(RVC49:RVC61,"-",RVD49:RVD61)</f>
        <v>0</v>
      </c>
      <c r="RVA44" s="685">
        <f>COUNTIF(RVE49:RVE61,"-")</f>
        <v>0</v>
      </c>
      <c r="RVB44" s="686">
        <f>SUMIF(RVE49:RVE61,"-",RVF49:RVF61)</f>
        <v>0</v>
      </c>
      <c r="RVC44" s="685">
        <f>COUNTIF(RVG49:RVG61,"-")</f>
        <v>0</v>
      </c>
      <c r="RVD44" s="686">
        <f>SUMIF(RVG49:RVG61,"-",RVH49:RVH61)</f>
        <v>0</v>
      </c>
      <c r="RVE44" s="685">
        <f>COUNTIF(RVI49:RVI61,"-")</f>
        <v>0</v>
      </c>
      <c r="RVF44" s="686">
        <f>SUMIF(RVI49:RVI61,"-",RVJ49:RVJ61)</f>
        <v>0</v>
      </c>
      <c r="RVG44" s="685">
        <f>COUNTIF(RVK49:RVK61,"-")</f>
        <v>0</v>
      </c>
      <c r="RVH44" s="686">
        <f>SUMIF(RVK49:RVK61,"-",RVL49:RVL61)</f>
        <v>0</v>
      </c>
      <c r="RVI44" s="685">
        <f>COUNTIF(RVM49:RVM61,"-")</f>
        <v>0</v>
      </c>
      <c r="RVJ44" s="686">
        <f>SUMIF(RVM49:RVM61,"-",RVN49:RVN61)</f>
        <v>0</v>
      </c>
      <c r="RVK44" s="685">
        <f>COUNTIF(RVO49:RVO61,"-")</f>
        <v>0</v>
      </c>
      <c r="RVL44" s="686">
        <f>SUMIF(RVO49:RVO61,"-",RVP49:RVP61)</f>
        <v>0</v>
      </c>
      <c r="RVM44" s="685">
        <f>COUNTIF(RVQ49:RVQ61,"-")</f>
        <v>0</v>
      </c>
      <c r="RVN44" s="686">
        <f>SUMIF(RVQ49:RVQ61,"-",RVR49:RVR61)</f>
        <v>0</v>
      </c>
      <c r="RVO44" s="685">
        <f>COUNTIF(RVS49:RVS61,"-")</f>
        <v>0</v>
      </c>
      <c r="RVP44" s="686">
        <f>SUMIF(RVS49:RVS61,"-",RVT49:RVT61)</f>
        <v>0</v>
      </c>
      <c r="RVQ44" s="685">
        <f>COUNTIF(RVU49:RVU61,"-")</f>
        <v>0</v>
      </c>
      <c r="RVR44" s="686">
        <f>SUMIF(RVU49:RVU61,"-",RVV49:RVV61)</f>
        <v>0</v>
      </c>
      <c r="RVS44" s="685">
        <f>COUNTIF(RVW49:RVW61,"-")</f>
        <v>0</v>
      </c>
      <c r="RVT44" s="686">
        <f>SUMIF(RVW49:RVW61,"-",RVX49:RVX61)</f>
        <v>0</v>
      </c>
      <c r="RVU44" s="685">
        <f>COUNTIF(RVY49:RVY61,"-")</f>
        <v>0</v>
      </c>
      <c r="RVV44" s="686">
        <f>SUMIF(RVY49:RVY61,"-",RVZ49:RVZ61)</f>
        <v>0</v>
      </c>
      <c r="RVW44" s="685">
        <f>COUNTIF(RWA49:RWA61,"-")</f>
        <v>0</v>
      </c>
      <c r="RVX44" s="686">
        <f>SUMIF(RWA49:RWA61,"-",RWB49:RWB61)</f>
        <v>0</v>
      </c>
      <c r="RVY44" s="685">
        <f>COUNTIF(RWC49:RWC61,"-")</f>
        <v>0</v>
      </c>
      <c r="RVZ44" s="686">
        <f>SUMIF(RWC49:RWC61,"-",RWD49:RWD61)</f>
        <v>0</v>
      </c>
      <c r="RWA44" s="685">
        <f>COUNTIF(RWE49:RWE61,"-")</f>
        <v>0</v>
      </c>
      <c r="RWB44" s="686">
        <f>SUMIF(RWE49:RWE61,"-",RWF49:RWF61)</f>
        <v>0</v>
      </c>
      <c r="RWC44" s="685">
        <f>COUNTIF(RWG49:RWG61,"-")</f>
        <v>0</v>
      </c>
      <c r="RWD44" s="686">
        <f>SUMIF(RWG49:RWG61,"-",RWH49:RWH61)</f>
        <v>0</v>
      </c>
      <c r="RWE44" s="685">
        <f>COUNTIF(RWI49:RWI61,"-")</f>
        <v>0</v>
      </c>
      <c r="RWF44" s="686">
        <f>SUMIF(RWI49:RWI61,"-",RWJ49:RWJ61)</f>
        <v>0</v>
      </c>
      <c r="RWG44" s="685">
        <f>COUNTIF(RWK49:RWK61,"-")</f>
        <v>0</v>
      </c>
      <c r="RWH44" s="686">
        <f>SUMIF(RWK49:RWK61,"-",RWL49:RWL61)</f>
        <v>0</v>
      </c>
      <c r="RWI44" s="685">
        <f>COUNTIF(RWM49:RWM61,"-")</f>
        <v>0</v>
      </c>
      <c r="RWJ44" s="686">
        <f>SUMIF(RWM49:RWM61,"-",RWN49:RWN61)</f>
        <v>0</v>
      </c>
      <c r="RWK44" s="685">
        <f>COUNTIF(RWO49:RWO61,"-")</f>
        <v>0</v>
      </c>
      <c r="RWL44" s="686">
        <f>SUMIF(RWO49:RWO61,"-",RWP49:RWP61)</f>
        <v>0</v>
      </c>
      <c r="RWM44" s="685">
        <f>COUNTIF(RWQ49:RWQ61,"-")</f>
        <v>0</v>
      </c>
      <c r="RWN44" s="686">
        <f>SUMIF(RWQ49:RWQ61,"-",RWR49:RWR61)</f>
        <v>0</v>
      </c>
      <c r="RWO44" s="685">
        <f>COUNTIF(RWS49:RWS61,"-")</f>
        <v>0</v>
      </c>
      <c r="RWP44" s="686">
        <f>SUMIF(RWS49:RWS61,"-",RWT49:RWT61)</f>
        <v>0</v>
      </c>
      <c r="RWQ44" s="685">
        <f>COUNTIF(RWU49:RWU61,"-")</f>
        <v>0</v>
      </c>
      <c r="RWR44" s="686">
        <f>SUMIF(RWU49:RWU61,"-",RWV49:RWV61)</f>
        <v>0</v>
      </c>
      <c r="RWS44" s="685">
        <f>COUNTIF(RWW49:RWW61,"-")</f>
        <v>0</v>
      </c>
      <c r="RWT44" s="686">
        <f>SUMIF(RWW49:RWW61,"-",RWX49:RWX61)</f>
        <v>0</v>
      </c>
      <c r="RWU44" s="685">
        <f>COUNTIF(RWY49:RWY61,"-")</f>
        <v>0</v>
      </c>
      <c r="RWV44" s="686">
        <f>SUMIF(RWY49:RWY61,"-",RWZ49:RWZ61)</f>
        <v>0</v>
      </c>
      <c r="RWW44" s="685">
        <f>COUNTIF(RXA49:RXA61,"-")</f>
        <v>0</v>
      </c>
      <c r="RWX44" s="686">
        <f>SUMIF(RXA49:RXA61,"-",RXB49:RXB61)</f>
        <v>0</v>
      </c>
      <c r="RWY44" s="685">
        <f>COUNTIF(RXC49:RXC61,"-")</f>
        <v>0</v>
      </c>
      <c r="RWZ44" s="686">
        <f>SUMIF(RXC49:RXC61,"-",RXD49:RXD61)</f>
        <v>0</v>
      </c>
      <c r="RXA44" s="685">
        <f>COUNTIF(RXE49:RXE61,"-")</f>
        <v>0</v>
      </c>
      <c r="RXB44" s="686">
        <f>SUMIF(RXE49:RXE61,"-",RXF49:RXF61)</f>
        <v>0</v>
      </c>
      <c r="RXC44" s="685">
        <f>COUNTIF(RXG49:RXG61,"-")</f>
        <v>0</v>
      </c>
      <c r="RXD44" s="686">
        <f>SUMIF(RXG49:RXG61,"-",RXH49:RXH61)</f>
        <v>0</v>
      </c>
      <c r="RXE44" s="685">
        <f>COUNTIF(RXI49:RXI61,"-")</f>
        <v>0</v>
      </c>
      <c r="RXF44" s="686">
        <f>SUMIF(RXI49:RXI61,"-",RXJ49:RXJ61)</f>
        <v>0</v>
      </c>
      <c r="RXG44" s="685">
        <f>COUNTIF(RXK49:RXK61,"-")</f>
        <v>0</v>
      </c>
      <c r="RXH44" s="686">
        <f>SUMIF(RXK49:RXK61,"-",RXL49:RXL61)</f>
        <v>0</v>
      </c>
      <c r="RXI44" s="685">
        <f>COUNTIF(RXM49:RXM61,"-")</f>
        <v>0</v>
      </c>
      <c r="RXJ44" s="686">
        <f>SUMIF(RXM49:RXM61,"-",RXN49:RXN61)</f>
        <v>0</v>
      </c>
      <c r="RXK44" s="685">
        <f>COUNTIF(RXO49:RXO61,"-")</f>
        <v>0</v>
      </c>
      <c r="RXL44" s="686">
        <f>SUMIF(RXO49:RXO61,"-",RXP49:RXP61)</f>
        <v>0</v>
      </c>
      <c r="RXM44" s="685">
        <f>COUNTIF(RXQ49:RXQ61,"-")</f>
        <v>0</v>
      </c>
      <c r="RXN44" s="686">
        <f>SUMIF(RXQ49:RXQ61,"-",RXR49:RXR61)</f>
        <v>0</v>
      </c>
      <c r="RXO44" s="685">
        <f>COUNTIF(RXS49:RXS61,"-")</f>
        <v>0</v>
      </c>
      <c r="RXP44" s="686">
        <f>SUMIF(RXS49:RXS61,"-",RXT49:RXT61)</f>
        <v>0</v>
      </c>
      <c r="RXQ44" s="685">
        <f>COUNTIF(RXU49:RXU61,"-")</f>
        <v>0</v>
      </c>
      <c r="RXR44" s="686">
        <f>SUMIF(RXU49:RXU61,"-",RXV49:RXV61)</f>
        <v>0</v>
      </c>
      <c r="RXS44" s="685">
        <f>COUNTIF(RXW49:RXW61,"-")</f>
        <v>0</v>
      </c>
      <c r="RXT44" s="686">
        <f>SUMIF(RXW49:RXW61,"-",RXX49:RXX61)</f>
        <v>0</v>
      </c>
      <c r="RXU44" s="685">
        <f>COUNTIF(RXY49:RXY61,"-")</f>
        <v>0</v>
      </c>
      <c r="RXV44" s="686">
        <f>SUMIF(RXY49:RXY61,"-",RXZ49:RXZ61)</f>
        <v>0</v>
      </c>
      <c r="RXW44" s="685">
        <f>COUNTIF(RYA49:RYA61,"-")</f>
        <v>0</v>
      </c>
      <c r="RXX44" s="686">
        <f>SUMIF(RYA49:RYA61,"-",RYB49:RYB61)</f>
        <v>0</v>
      </c>
      <c r="RXY44" s="685">
        <f>COUNTIF(RYC49:RYC61,"-")</f>
        <v>0</v>
      </c>
      <c r="RXZ44" s="686">
        <f>SUMIF(RYC49:RYC61,"-",RYD49:RYD61)</f>
        <v>0</v>
      </c>
      <c r="RYA44" s="685">
        <f>COUNTIF(RYE49:RYE61,"-")</f>
        <v>0</v>
      </c>
      <c r="RYB44" s="686">
        <f>SUMIF(RYE49:RYE61,"-",RYF49:RYF61)</f>
        <v>0</v>
      </c>
      <c r="RYC44" s="685">
        <f>COUNTIF(RYG49:RYG61,"-")</f>
        <v>0</v>
      </c>
      <c r="RYD44" s="686">
        <f>SUMIF(RYG49:RYG61,"-",RYH49:RYH61)</f>
        <v>0</v>
      </c>
      <c r="RYE44" s="685">
        <f>COUNTIF(RYI49:RYI61,"-")</f>
        <v>0</v>
      </c>
      <c r="RYF44" s="686">
        <f>SUMIF(RYI49:RYI61,"-",RYJ49:RYJ61)</f>
        <v>0</v>
      </c>
      <c r="RYG44" s="685">
        <f>COUNTIF(RYK49:RYK61,"-")</f>
        <v>0</v>
      </c>
      <c r="RYH44" s="686">
        <f>SUMIF(RYK49:RYK61,"-",RYL49:RYL61)</f>
        <v>0</v>
      </c>
      <c r="RYI44" s="685">
        <f>COUNTIF(RYM49:RYM61,"-")</f>
        <v>0</v>
      </c>
      <c r="RYJ44" s="686">
        <f>SUMIF(RYM49:RYM61,"-",RYN49:RYN61)</f>
        <v>0</v>
      </c>
      <c r="RYK44" s="685">
        <f>COUNTIF(RYO49:RYO61,"-")</f>
        <v>0</v>
      </c>
      <c r="RYL44" s="686">
        <f>SUMIF(RYO49:RYO61,"-",RYP49:RYP61)</f>
        <v>0</v>
      </c>
      <c r="RYM44" s="685">
        <f>COUNTIF(RYQ49:RYQ61,"-")</f>
        <v>0</v>
      </c>
      <c r="RYN44" s="686">
        <f>SUMIF(RYQ49:RYQ61,"-",RYR49:RYR61)</f>
        <v>0</v>
      </c>
      <c r="RYO44" s="685">
        <f>COUNTIF(RYS49:RYS61,"-")</f>
        <v>0</v>
      </c>
      <c r="RYP44" s="686">
        <f>SUMIF(RYS49:RYS61,"-",RYT49:RYT61)</f>
        <v>0</v>
      </c>
      <c r="RYQ44" s="685">
        <f>COUNTIF(RYU49:RYU61,"-")</f>
        <v>0</v>
      </c>
      <c r="RYR44" s="686">
        <f>SUMIF(RYU49:RYU61,"-",RYV49:RYV61)</f>
        <v>0</v>
      </c>
      <c r="RYS44" s="685">
        <f>COUNTIF(RYW49:RYW61,"-")</f>
        <v>0</v>
      </c>
      <c r="RYT44" s="686">
        <f>SUMIF(RYW49:RYW61,"-",RYX49:RYX61)</f>
        <v>0</v>
      </c>
      <c r="RYU44" s="685">
        <f>COUNTIF(RYY49:RYY61,"-")</f>
        <v>0</v>
      </c>
      <c r="RYV44" s="686">
        <f>SUMIF(RYY49:RYY61,"-",RYZ49:RYZ61)</f>
        <v>0</v>
      </c>
      <c r="RYW44" s="685">
        <f>COUNTIF(RZA49:RZA61,"-")</f>
        <v>0</v>
      </c>
      <c r="RYX44" s="686">
        <f>SUMIF(RZA49:RZA61,"-",RZB49:RZB61)</f>
        <v>0</v>
      </c>
      <c r="RYY44" s="685">
        <f>COUNTIF(RZC49:RZC61,"-")</f>
        <v>0</v>
      </c>
      <c r="RYZ44" s="686">
        <f>SUMIF(RZC49:RZC61,"-",RZD49:RZD61)</f>
        <v>0</v>
      </c>
      <c r="RZA44" s="685">
        <f>COUNTIF(RZE49:RZE61,"-")</f>
        <v>0</v>
      </c>
      <c r="RZB44" s="686">
        <f>SUMIF(RZE49:RZE61,"-",RZF49:RZF61)</f>
        <v>0</v>
      </c>
      <c r="RZC44" s="685">
        <f>COUNTIF(RZG49:RZG61,"-")</f>
        <v>0</v>
      </c>
      <c r="RZD44" s="686">
        <f>SUMIF(RZG49:RZG61,"-",RZH49:RZH61)</f>
        <v>0</v>
      </c>
      <c r="RZE44" s="685">
        <f>COUNTIF(RZI49:RZI61,"-")</f>
        <v>0</v>
      </c>
      <c r="RZF44" s="686">
        <f>SUMIF(RZI49:RZI61,"-",RZJ49:RZJ61)</f>
        <v>0</v>
      </c>
      <c r="RZG44" s="685">
        <f>COUNTIF(RZK49:RZK61,"-")</f>
        <v>0</v>
      </c>
      <c r="RZH44" s="686">
        <f>SUMIF(RZK49:RZK61,"-",RZL49:RZL61)</f>
        <v>0</v>
      </c>
      <c r="RZI44" s="685">
        <f>COUNTIF(RZM49:RZM61,"-")</f>
        <v>0</v>
      </c>
      <c r="RZJ44" s="686">
        <f>SUMIF(RZM49:RZM61,"-",RZN49:RZN61)</f>
        <v>0</v>
      </c>
      <c r="RZK44" s="685">
        <f>COUNTIF(RZO49:RZO61,"-")</f>
        <v>0</v>
      </c>
      <c r="RZL44" s="686">
        <f>SUMIF(RZO49:RZO61,"-",RZP49:RZP61)</f>
        <v>0</v>
      </c>
      <c r="RZM44" s="685">
        <f>COUNTIF(RZQ49:RZQ61,"-")</f>
        <v>0</v>
      </c>
      <c r="RZN44" s="686">
        <f>SUMIF(RZQ49:RZQ61,"-",RZR49:RZR61)</f>
        <v>0</v>
      </c>
      <c r="RZO44" s="685">
        <f>COUNTIF(RZS49:RZS61,"-")</f>
        <v>0</v>
      </c>
      <c r="RZP44" s="686">
        <f>SUMIF(RZS49:RZS61,"-",RZT49:RZT61)</f>
        <v>0</v>
      </c>
      <c r="RZQ44" s="685">
        <f>COUNTIF(RZU49:RZU61,"-")</f>
        <v>0</v>
      </c>
      <c r="RZR44" s="686">
        <f>SUMIF(RZU49:RZU61,"-",RZV49:RZV61)</f>
        <v>0</v>
      </c>
      <c r="RZS44" s="685">
        <f>COUNTIF(RZW49:RZW61,"-")</f>
        <v>0</v>
      </c>
      <c r="RZT44" s="686">
        <f>SUMIF(RZW49:RZW61,"-",RZX49:RZX61)</f>
        <v>0</v>
      </c>
      <c r="RZU44" s="685">
        <f>COUNTIF(RZY49:RZY61,"-")</f>
        <v>0</v>
      </c>
      <c r="RZV44" s="686">
        <f>SUMIF(RZY49:RZY61,"-",RZZ49:RZZ61)</f>
        <v>0</v>
      </c>
      <c r="RZW44" s="685">
        <f>COUNTIF(SAA49:SAA61,"-")</f>
        <v>0</v>
      </c>
      <c r="RZX44" s="686">
        <f>SUMIF(SAA49:SAA61,"-",SAB49:SAB61)</f>
        <v>0</v>
      </c>
      <c r="RZY44" s="685">
        <f>COUNTIF(SAC49:SAC61,"-")</f>
        <v>0</v>
      </c>
      <c r="RZZ44" s="686">
        <f>SUMIF(SAC49:SAC61,"-",SAD49:SAD61)</f>
        <v>0</v>
      </c>
      <c r="SAA44" s="685">
        <f>COUNTIF(SAE49:SAE61,"-")</f>
        <v>0</v>
      </c>
      <c r="SAB44" s="686">
        <f>SUMIF(SAE49:SAE61,"-",SAF49:SAF61)</f>
        <v>0</v>
      </c>
      <c r="SAC44" s="685">
        <f>COUNTIF(SAG49:SAG61,"-")</f>
        <v>0</v>
      </c>
      <c r="SAD44" s="686">
        <f>SUMIF(SAG49:SAG61,"-",SAH49:SAH61)</f>
        <v>0</v>
      </c>
      <c r="SAE44" s="685">
        <f>COUNTIF(SAI49:SAI61,"-")</f>
        <v>0</v>
      </c>
      <c r="SAF44" s="686">
        <f>SUMIF(SAI49:SAI61,"-",SAJ49:SAJ61)</f>
        <v>0</v>
      </c>
      <c r="SAG44" s="685">
        <f>COUNTIF(SAK49:SAK61,"-")</f>
        <v>0</v>
      </c>
      <c r="SAH44" s="686">
        <f>SUMIF(SAK49:SAK61,"-",SAL49:SAL61)</f>
        <v>0</v>
      </c>
      <c r="SAI44" s="685">
        <f>COUNTIF(SAM49:SAM61,"-")</f>
        <v>0</v>
      </c>
      <c r="SAJ44" s="686">
        <f>SUMIF(SAM49:SAM61,"-",SAN49:SAN61)</f>
        <v>0</v>
      </c>
      <c r="SAK44" s="685">
        <f>COUNTIF(SAO49:SAO61,"-")</f>
        <v>0</v>
      </c>
      <c r="SAL44" s="686">
        <f>SUMIF(SAO49:SAO61,"-",SAP49:SAP61)</f>
        <v>0</v>
      </c>
      <c r="SAM44" s="685">
        <f>COUNTIF(SAQ49:SAQ61,"-")</f>
        <v>0</v>
      </c>
      <c r="SAN44" s="686">
        <f>SUMIF(SAQ49:SAQ61,"-",SAR49:SAR61)</f>
        <v>0</v>
      </c>
      <c r="SAO44" s="685">
        <f>COUNTIF(SAS49:SAS61,"-")</f>
        <v>0</v>
      </c>
      <c r="SAP44" s="686">
        <f>SUMIF(SAS49:SAS61,"-",SAT49:SAT61)</f>
        <v>0</v>
      </c>
      <c r="SAQ44" s="685">
        <f>COUNTIF(SAU49:SAU61,"-")</f>
        <v>0</v>
      </c>
      <c r="SAR44" s="686">
        <f>SUMIF(SAU49:SAU61,"-",SAV49:SAV61)</f>
        <v>0</v>
      </c>
      <c r="SAS44" s="685">
        <f>COUNTIF(SAW49:SAW61,"-")</f>
        <v>0</v>
      </c>
      <c r="SAT44" s="686">
        <f>SUMIF(SAW49:SAW61,"-",SAX49:SAX61)</f>
        <v>0</v>
      </c>
      <c r="SAU44" s="685">
        <f>COUNTIF(SAY49:SAY61,"-")</f>
        <v>0</v>
      </c>
      <c r="SAV44" s="686">
        <f>SUMIF(SAY49:SAY61,"-",SAZ49:SAZ61)</f>
        <v>0</v>
      </c>
      <c r="SAW44" s="685">
        <f>COUNTIF(SBA49:SBA61,"-")</f>
        <v>0</v>
      </c>
      <c r="SAX44" s="686">
        <f>SUMIF(SBA49:SBA61,"-",SBB49:SBB61)</f>
        <v>0</v>
      </c>
      <c r="SAY44" s="685">
        <f>COUNTIF(SBC49:SBC61,"-")</f>
        <v>0</v>
      </c>
      <c r="SAZ44" s="686">
        <f>SUMIF(SBC49:SBC61,"-",SBD49:SBD61)</f>
        <v>0</v>
      </c>
      <c r="SBA44" s="685">
        <f>COUNTIF(SBE49:SBE61,"-")</f>
        <v>0</v>
      </c>
      <c r="SBB44" s="686">
        <f>SUMIF(SBE49:SBE61,"-",SBF49:SBF61)</f>
        <v>0</v>
      </c>
      <c r="SBC44" s="685">
        <f>COUNTIF(SBG49:SBG61,"-")</f>
        <v>0</v>
      </c>
      <c r="SBD44" s="686">
        <f>SUMIF(SBG49:SBG61,"-",SBH49:SBH61)</f>
        <v>0</v>
      </c>
      <c r="SBE44" s="685">
        <f>COUNTIF(SBI49:SBI61,"-")</f>
        <v>0</v>
      </c>
      <c r="SBF44" s="686">
        <f>SUMIF(SBI49:SBI61,"-",SBJ49:SBJ61)</f>
        <v>0</v>
      </c>
      <c r="SBG44" s="685">
        <f>COUNTIF(SBK49:SBK61,"-")</f>
        <v>0</v>
      </c>
      <c r="SBH44" s="686">
        <f>SUMIF(SBK49:SBK61,"-",SBL49:SBL61)</f>
        <v>0</v>
      </c>
      <c r="SBI44" s="685">
        <f>COUNTIF(SBM49:SBM61,"-")</f>
        <v>0</v>
      </c>
      <c r="SBJ44" s="686">
        <f>SUMIF(SBM49:SBM61,"-",SBN49:SBN61)</f>
        <v>0</v>
      </c>
      <c r="SBK44" s="685">
        <f>COUNTIF(SBO49:SBO61,"-")</f>
        <v>0</v>
      </c>
      <c r="SBL44" s="686">
        <f>SUMIF(SBO49:SBO61,"-",SBP49:SBP61)</f>
        <v>0</v>
      </c>
      <c r="SBM44" s="685">
        <f>COUNTIF(SBQ49:SBQ61,"-")</f>
        <v>0</v>
      </c>
      <c r="SBN44" s="686">
        <f>SUMIF(SBQ49:SBQ61,"-",SBR49:SBR61)</f>
        <v>0</v>
      </c>
      <c r="SBO44" s="685">
        <f>COUNTIF(SBS49:SBS61,"-")</f>
        <v>0</v>
      </c>
      <c r="SBP44" s="686">
        <f>SUMIF(SBS49:SBS61,"-",SBT49:SBT61)</f>
        <v>0</v>
      </c>
      <c r="SBQ44" s="685">
        <f>COUNTIF(SBU49:SBU61,"-")</f>
        <v>0</v>
      </c>
      <c r="SBR44" s="686">
        <f>SUMIF(SBU49:SBU61,"-",SBV49:SBV61)</f>
        <v>0</v>
      </c>
      <c r="SBS44" s="685">
        <f>COUNTIF(SBW49:SBW61,"-")</f>
        <v>0</v>
      </c>
      <c r="SBT44" s="686">
        <f>SUMIF(SBW49:SBW61,"-",SBX49:SBX61)</f>
        <v>0</v>
      </c>
      <c r="SBU44" s="685">
        <f>COUNTIF(SBY49:SBY61,"-")</f>
        <v>0</v>
      </c>
      <c r="SBV44" s="686">
        <f>SUMIF(SBY49:SBY61,"-",SBZ49:SBZ61)</f>
        <v>0</v>
      </c>
      <c r="SBW44" s="685">
        <f>COUNTIF(SCA49:SCA61,"-")</f>
        <v>0</v>
      </c>
      <c r="SBX44" s="686">
        <f>SUMIF(SCA49:SCA61,"-",SCB49:SCB61)</f>
        <v>0</v>
      </c>
      <c r="SBY44" s="685">
        <f>COUNTIF(SCC49:SCC61,"-")</f>
        <v>0</v>
      </c>
      <c r="SBZ44" s="686">
        <f>SUMIF(SCC49:SCC61,"-",SCD49:SCD61)</f>
        <v>0</v>
      </c>
      <c r="SCA44" s="685">
        <f>COUNTIF(SCE49:SCE61,"-")</f>
        <v>0</v>
      </c>
      <c r="SCB44" s="686">
        <f>SUMIF(SCE49:SCE61,"-",SCF49:SCF61)</f>
        <v>0</v>
      </c>
      <c r="SCC44" s="685">
        <f>COUNTIF(SCG49:SCG61,"-")</f>
        <v>0</v>
      </c>
      <c r="SCD44" s="686">
        <f>SUMIF(SCG49:SCG61,"-",SCH49:SCH61)</f>
        <v>0</v>
      </c>
      <c r="SCE44" s="685">
        <f>COUNTIF(SCI49:SCI61,"-")</f>
        <v>0</v>
      </c>
      <c r="SCF44" s="686">
        <f>SUMIF(SCI49:SCI61,"-",SCJ49:SCJ61)</f>
        <v>0</v>
      </c>
      <c r="SCG44" s="685">
        <f>COUNTIF(SCK49:SCK61,"-")</f>
        <v>0</v>
      </c>
      <c r="SCH44" s="686">
        <f>SUMIF(SCK49:SCK61,"-",SCL49:SCL61)</f>
        <v>0</v>
      </c>
      <c r="SCI44" s="685">
        <f>COUNTIF(SCM49:SCM61,"-")</f>
        <v>0</v>
      </c>
      <c r="SCJ44" s="686">
        <f>SUMIF(SCM49:SCM61,"-",SCN49:SCN61)</f>
        <v>0</v>
      </c>
      <c r="SCK44" s="685">
        <f>COUNTIF(SCO49:SCO61,"-")</f>
        <v>0</v>
      </c>
      <c r="SCL44" s="686">
        <f>SUMIF(SCO49:SCO61,"-",SCP49:SCP61)</f>
        <v>0</v>
      </c>
      <c r="SCM44" s="685">
        <f>COUNTIF(SCQ49:SCQ61,"-")</f>
        <v>0</v>
      </c>
      <c r="SCN44" s="686">
        <f>SUMIF(SCQ49:SCQ61,"-",SCR49:SCR61)</f>
        <v>0</v>
      </c>
      <c r="SCO44" s="685">
        <f>COUNTIF(SCS49:SCS61,"-")</f>
        <v>0</v>
      </c>
      <c r="SCP44" s="686">
        <f>SUMIF(SCS49:SCS61,"-",SCT49:SCT61)</f>
        <v>0</v>
      </c>
      <c r="SCQ44" s="685">
        <f>COUNTIF(SCU49:SCU61,"-")</f>
        <v>0</v>
      </c>
      <c r="SCR44" s="686">
        <f>SUMIF(SCU49:SCU61,"-",SCV49:SCV61)</f>
        <v>0</v>
      </c>
      <c r="SCS44" s="685">
        <f>COUNTIF(SCW49:SCW61,"-")</f>
        <v>0</v>
      </c>
      <c r="SCT44" s="686">
        <f>SUMIF(SCW49:SCW61,"-",SCX49:SCX61)</f>
        <v>0</v>
      </c>
      <c r="SCU44" s="685">
        <f>COUNTIF(SCY49:SCY61,"-")</f>
        <v>0</v>
      </c>
      <c r="SCV44" s="686">
        <f>SUMIF(SCY49:SCY61,"-",SCZ49:SCZ61)</f>
        <v>0</v>
      </c>
      <c r="SCW44" s="685">
        <f>COUNTIF(SDA49:SDA61,"-")</f>
        <v>0</v>
      </c>
      <c r="SCX44" s="686">
        <f>SUMIF(SDA49:SDA61,"-",SDB49:SDB61)</f>
        <v>0</v>
      </c>
      <c r="SCY44" s="685">
        <f>COUNTIF(SDC49:SDC61,"-")</f>
        <v>0</v>
      </c>
      <c r="SCZ44" s="686">
        <f>SUMIF(SDC49:SDC61,"-",SDD49:SDD61)</f>
        <v>0</v>
      </c>
      <c r="SDA44" s="685">
        <f>COUNTIF(SDE49:SDE61,"-")</f>
        <v>0</v>
      </c>
      <c r="SDB44" s="686">
        <f>SUMIF(SDE49:SDE61,"-",SDF49:SDF61)</f>
        <v>0</v>
      </c>
      <c r="SDC44" s="685">
        <f>COUNTIF(SDG49:SDG61,"-")</f>
        <v>0</v>
      </c>
      <c r="SDD44" s="686">
        <f>SUMIF(SDG49:SDG61,"-",SDH49:SDH61)</f>
        <v>0</v>
      </c>
      <c r="SDE44" s="685">
        <f>COUNTIF(SDI49:SDI61,"-")</f>
        <v>0</v>
      </c>
      <c r="SDF44" s="686">
        <f>SUMIF(SDI49:SDI61,"-",SDJ49:SDJ61)</f>
        <v>0</v>
      </c>
      <c r="SDG44" s="685">
        <f>COUNTIF(SDK49:SDK61,"-")</f>
        <v>0</v>
      </c>
      <c r="SDH44" s="686">
        <f>SUMIF(SDK49:SDK61,"-",SDL49:SDL61)</f>
        <v>0</v>
      </c>
      <c r="SDI44" s="685">
        <f>COUNTIF(SDM49:SDM61,"-")</f>
        <v>0</v>
      </c>
      <c r="SDJ44" s="686">
        <f>SUMIF(SDM49:SDM61,"-",SDN49:SDN61)</f>
        <v>0</v>
      </c>
      <c r="SDK44" s="685">
        <f>COUNTIF(SDO49:SDO61,"-")</f>
        <v>0</v>
      </c>
      <c r="SDL44" s="686">
        <f>SUMIF(SDO49:SDO61,"-",SDP49:SDP61)</f>
        <v>0</v>
      </c>
      <c r="SDM44" s="685">
        <f>COUNTIF(SDQ49:SDQ61,"-")</f>
        <v>0</v>
      </c>
      <c r="SDN44" s="686">
        <f>SUMIF(SDQ49:SDQ61,"-",SDR49:SDR61)</f>
        <v>0</v>
      </c>
      <c r="SDO44" s="685">
        <f>COUNTIF(SDS49:SDS61,"-")</f>
        <v>0</v>
      </c>
      <c r="SDP44" s="686">
        <f>SUMIF(SDS49:SDS61,"-",SDT49:SDT61)</f>
        <v>0</v>
      </c>
      <c r="SDQ44" s="685">
        <f>COUNTIF(SDU49:SDU61,"-")</f>
        <v>0</v>
      </c>
      <c r="SDR44" s="686">
        <f>SUMIF(SDU49:SDU61,"-",SDV49:SDV61)</f>
        <v>0</v>
      </c>
      <c r="SDS44" s="685">
        <f>COUNTIF(SDW49:SDW61,"-")</f>
        <v>0</v>
      </c>
      <c r="SDT44" s="686">
        <f>SUMIF(SDW49:SDW61,"-",SDX49:SDX61)</f>
        <v>0</v>
      </c>
      <c r="SDU44" s="685">
        <f>COUNTIF(SDY49:SDY61,"-")</f>
        <v>0</v>
      </c>
      <c r="SDV44" s="686">
        <f>SUMIF(SDY49:SDY61,"-",SDZ49:SDZ61)</f>
        <v>0</v>
      </c>
      <c r="SDW44" s="685">
        <f>COUNTIF(SEA49:SEA61,"-")</f>
        <v>0</v>
      </c>
      <c r="SDX44" s="686">
        <f>SUMIF(SEA49:SEA61,"-",SEB49:SEB61)</f>
        <v>0</v>
      </c>
      <c r="SDY44" s="685">
        <f>COUNTIF(SEC49:SEC61,"-")</f>
        <v>0</v>
      </c>
      <c r="SDZ44" s="686">
        <f>SUMIF(SEC49:SEC61,"-",SED49:SED61)</f>
        <v>0</v>
      </c>
      <c r="SEA44" s="685">
        <f>COUNTIF(SEE49:SEE61,"-")</f>
        <v>0</v>
      </c>
      <c r="SEB44" s="686">
        <f>SUMIF(SEE49:SEE61,"-",SEF49:SEF61)</f>
        <v>0</v>
      </c>
      <c r="SEC44" s="685">
        <f>COUNTIF(SEG49:SEG61,"-")</f>
        <v>0</v>
      </c>
      <c r="SED44" s="686">
        <f>SUMIF(SEG49:SEG61,"-",SEH49:SEH61)</f>
        <v>0</v>
      </c>
      <c r="SEE44" s="685">
        <f>COUNTIF(SEI49:SEI61,"-")</f>
        <v>0</v>
      </c>
      <c r="SEF44" s="686">
        <f>SUMIF(SEI49:SEI61,"-",SEJ49:SEJ61)</f>
        <v>0</v>
      </c>
      <c r="SEG44" s="685">
        <f>COUNTIF(SEK49:SEK61,"-")</f>
        <v>0</v>
      </c>
      <c r="SEH44" s="686">
        <f>SUMIF(SEK49:SEK61,"-",SEL49:SEL61)</f>
        <v>0</v>
      </c>
      <c r="SEI44" s="685">
        <f>COUNTIF(SEM49:SEM61,"-")</f>
        <v>0</v>
      </c>
      <c r="SEJ44" s="686">
        <f>SUMIF(SEM49:SEM61,"-",SEN49:SEN61)</f>
        <v>0</v>
      </c>
      <c r="SEK44" s="685">
        <f>COUNTIF(SEO49:SEO61,"-")</f>
        <v>0</v>
      </c>
      <c r="SEL44" s="686">
        <f>SUMIF(SEO49:SEO61,"-",SEP49:SEP61)</f>
        <v>0</v>
      </c>
      <c r="SEM44" s="685">
        <f>COUNTIF(SEQ49:SEQ61,"-")</f>
        <v>0</v>
      </c>
      <c r="SEN44" s="686">
        <f>SUMIF(SEQ49:SEQ61,"-",SER49:SER61)</f>
        <v>0</v>
      </c>
      <c r="SEO44" s="685">
        <f>COUNTIF(SES49:SES61,"-")</f>
        <v>0</v>
      </c>
      <c r="SEP44" s="686">
        <f>SUMIF(SES49:SES61,"-",SET49:SET61)</f>
        <v>0</v>
      </c>
      <c r="SEQ44" s="685">
        <f>COUNTIF(SEU49:SEU61,"-")</f>
        <v>0</v>
      </c>
      <c r="SER44" s="686">
        <f>SUMIF(SEU49:SEU61,"-",SEV49:SEV61)</f>
        <v>0</v>
      </c>
      <c r="SES44" s="685">
        <f>COUNTIF(SEW49:SEW61,"-")</f>
        <v>0</v>
      </c>
      <c r="SET44" s="686">
        <f>SUMIF(SEW49:SEW61,"-",SEX49:SEX61)</f>
        <v>0</v>
      </c>
      <c r="SEU44" s="685">
        <f>COUNTIF(SEY49:SEY61,"-")</f>
        <v>0</v>
      </c>
      <c r="SEV44" s="686">
        <f>SUMIF(SEY49:SEY61,"-",SEZ49:SEZ61)</f>
        <v>0</v>
      </c>
      <c r="SEW44" s="685">
        <f>COUNTIF(SFA49:SFA61,"-")</f>
        <v>0</v>
      </c>
      <c r="SEX44" s="686">
        <f>SUMIF(SFA49:SFA61,"-",SFB49:SFB61)</f>
        <v>0</v>
      </c>
      <c r="SEY44" s="685">
        <f>COUNTIF(SFC49:SFC61,"-")</f>
        <v>0</v>
      </c>
      <c r="SEZ44" s="686">
        <f>SUMIF(SFC49:SFC61,"-",SFD49:SFD61)</f>
        <v>0</v>
      </c>
      <c r="SFA44" s="685">
        <f>COUNTIF(SFE49:SFE61,"-")</f>
        <v>0</v>
      </c>
      <c r="SFB44" s="686">
        <f>SUMIF(SFE49:SFE61,"-",SFF49:SFF61)</f>
        <v>0</v>
      </c>
      <c r="SFC44" s="685">
        <f>COUNTIF(SFG49:SFG61,"-")</f>
        <v>0</v>
      </c>
      <c r="SFD44" s="686">
        <f>SUMIF(SFG49:SFG61,"-",SFH49:SFH61)</f>
        <v>0</v>
      </c>
      <c r="SFE44" s="685">
        <f>COUNTIF(SFI49:SFI61,"-")</f>
        <v>0</v>
      </c>
      <c r="SFF44" s="686">
        <f>SUMIF(SFI49:SFI61,"-",SFJ49:SFJ61)</f>
        <v>0</v>
      </c>
      <c r="SFG44" s="685">
        <f>COUNTIF(SFK49:SFK61,"-")</f>
        <v>0</v>
      </c>
      <c r="SFH44" s="686">
        <f>SUMIF(SFK49:SFK61,"-",SFL49:SFL61)</f>
        <v>0</v>
      </c>
      <c r="SFI44" s="685">
        <f>COUNTIF(SFM49:SFM61,"-")</f>
        <v>0</v>
      </c>
      <c r="SFJ44" s="686">
        <f>SUMIF(SFM49:SFM61,"-",SFN49:SFN61)</f>
        <v>0</v>
      </c>
      <c r="SFK44" s="685">
        <f>COUNTIF(SFO49:SFO61,"-")</f>
        <v>0</v>
      </c>
      <c r="SFL44" s="686">
        <f>SUMIF(SFO49:SFO61,"-",SFP49:SFP61)</f>
        <v>0</v>
      </c>
      <c r="SFM44" s="685">
        <f>COUNTIF(SFQ49:SFQ61,"-")</f>
        <v>0</v>
      </c>
      <c r="SFN44" s="686">
        <f>SUMIF(SFQ49:SFQ61,"-",SFR49:SFR61)</f>
        <v>0</v>
      </c>
      <c r="SFO44" s="685">
        <f>COUNTIF(SFS49:SFS61,"-")</f>
        <v>0</v>
      </c>
      <c r="SFP44" s="686">
        <f>SUMIF(SFS49:SFS61,"-",SFT49:SFT61)</f>
        <v>0</v>
      </c>
      <c r="SFQ44" s="685">
        <f>COUNTIF(SFU49:SFU61,"-")</f>
        <v>0</v>
      </c>
      <c r="SFR44" s="686">
        <f>SUMIF(SFU49:SFU61,"-",SFV49:SFV61)</f>
        <v>0</v>
      </c>
      <c r="SFS44" s="685">
        <f>COUNTIF(SFW49:SFW61,"-")</f>
        <v>0</v>
      </c>
      <c r="SFT44" s="686">
        <f>SUMIF(SFW49:SFW61,"-",SFX49:SFX61)</f>
        <v>0</v>
      </c>
      <c r="SFU44" s="685">
        <f>COUNTIF(SFY49:SFY61,"-")</f>
        <v>0</v>
      </c>
      <c r="SFV44" s="686">
        <f>SUMIF(SFY49:SFY61,"-",SFZ49:SFZ61)</f>
        <v>0</v>
      </c>
      <c r="SFW44" s="685">
        <f>COUNTIF(SGA49:SGA61,"-")</f>
        <v>0</v>
      </c>
      <c r="SFX44" s="686">
        <f>SUMIF(SGA49:SGA61,"-",SGB49:SGB61)</f>
        <v>0</v>
      </c>
      <c r="SFY44" s="685">
        <f>COUNTIF(SGC49:SGC61,"-")</f>
        <v>0</v>
      </c>
      <c r="SFZ44" s="686">
        <f>SUMIF(SGC49:SGC61,"-",SGD49:SGD61)</f>
        <v>0</v>
      </c>
      <c r="SGA44" s="685">
        <f>COUNTIF(SGE49:SGE61,"-")</f>
        <v>0</v>
      </c>
      <c r="SGB44" s="686">
        <f>SUMIF(SGE49:SGE61,"-",SGF49:SGF61)</f>
        <v>0</v>
      </c>
      <c r="SGC44" s="685">
        <f>COUNTIF(SGG49:SGG61,"-")</f>
        <v>0</v>
      </c>
      <c r="SGD44" s="686">
        <f>SUMIF(SGG49:SGG61,"-",SGH49:SGH61)</f>
        <v>0</v>
      </c>
      <c r="SGE44" s="685">
        <f>COUNTIF(SGI49:SGI61,"-")</f>
        <v>0</v>
      </c>
      <c r="SGF44" s="686">
        <f>SUMIF(SGI49:SGI61,"-",SGJ49:SGJ61)</f>
        <v>0</v>
      </c>
      <c r="SGG44" s="685">
        <f>COUNTIF(SGK49:SGK61,"-")</f>
        <v>0</v>
      </c>
      <c r="SGH44" s="686">
        <f>SUMIF(SGK49:SGK61,"-",SGL49:SGL61)</f>
        <v>0</v>
      </c>
      <c r="SGI44" s="685">
        <f>COUNTIF(SGM49:SGM61,"-")</f>
        <v>0</v>
      </c>
      <c r="SGJ44" s="686">
        <f>SUMIF(SGM49:SGM61,"-",SGN49:SGN61)</f>
        <v>0</v>
      </c>
      <c r="SGK44" s="685">
        <f>COUNTIF(SGO49:SGO61,"-")</f>
        <v>0</v>
      </c>
      <c r="SGL44" s="686">
        <f>SUMIF(SGO49:SGO61,"-",SGP49:SGP61)</f>
        <v>0</v>
      </c>
      <c r="SGM44" s="685">
        <f>COUNTIF(SGQ49:SGQ61,"-")</f>
        <v>0</v>
      </c>
      <c r="SGN44" s="686">
        <f>SUMIF(SGQ49:SGQ61,"-",SGR49:SGR61)</f>
        <v>0</v>
      </c>
      <c r="SGO44" s="685">
        <f>COUNTIF(SGS49:SGS61,"-")</f>
        <v>0</v>
      </c>
      <c r="SGP44" s="686">
        <f>SUMIF(SGS49:SGS61,"-",SGT49:SGT61)</f>
        <v>0</v>
      </c>
      <c r="SGQ44" s="685">
        <f>COUNTIF(SGU49:SGU61,"-")</f>
        <v>0</v>
      </c>
      <c r="SGR44" s="686">
        <f>SUMIF(SGU49:SGU61,"-",SGV49:SGV61)</f>
        <v>0</v>
      </c>
      <c r="SGS44" s="685">
        <f>COUNTIF(SGW49:SGW61,"-")</f>
        <v>0</v>
      </c>
      <c r="SGT44" s="686">
        <f>SUMIF(SGW49:SGW61,"-",SGX49:SGX61)</f>
        <v>0</v>
      </c>
      <c r="SGU44" s="685">
        <f>COUNTIF(SGY49:SGY61,"-")</f>
        <v>0</v>
      </c>
      <c r="SGV44" s="686">
        <f>SUMIF(SGY49:SGY61,"-",SGZ49:SGZ61)</f>
        <v>0</v>
      </c>
      <c r="SGW44" s="685">
        <f>COUNTIF(SHA49:SHA61,"-")</f>
        <v>0</v>
      </c>
      <c r="SGX44" s="686">
        <f>SUMIF(SHA49:SHA61,"-",SHB49:SHB61)</f>
        <v>0</v>
      </c>
      <c r="SGY44" s="685">
        <f>COUNTIF(SHC49:SHC61,"-")</f>
        <v>0</v>
      </c>
      <c r="SGZ44" s="686">
        <f>SUMIF(SHC49:SHC61,"-",SHD49:SHD61)</f>
        <v>0</v>
      </c>
      <c r="SHA44" s="685">
        <f>COUNTIF(SHE49:SHE61,"-")</f>
        <v>0</v>
      </c>
      <c r="SHB44" s="686">
        <f>SUMIF(SHE49:SHE61,"-",SHF49:SHF61)</f>
        <v>0</v>
      </c>
      <c r="SHC44" s="685">
        <f>COUNTIF(SHG49:SHG61,"-")</f>
        <v>0</v>
      </c>
      <c r="SHD44" s="686">
        <f>SUMIF(SHG49:SHG61,"-",SHH49:SHH61)</f>
        <v>0</v>
      </c>
      <c r="SHE44" s="685">
        <f>COUNTIF(SHI49:SHI61,"-")</f>
        <v>0</v>
      </c>
      <c r="SHF44" s="686">
        <f>SUMIF(SHI49:SHI61,"-",SHJ49:SHJ61)</f>
        <v>0</v>
      </c>
      <c r="SHG44" s="685">
        <f>COUNTIF(SHK49:SHK61,"-")</f>
        <v>0</v>
      </c>
      <c r="SHH44" s="686">
        <f>SUMIF(SHK49:SHK61,"-",SHL49:SHL61)</f>
        <v>0</v>
      </c>
      <c r="SHI44" s="685">
        <f>COUNTIF(SHM49:SHM61,"-")</f>
        <v>0</v>
      </c>
      <c r="SHJ44" s="686">
        <f>SUMIF(SHM49:SHM61,"-",SHN49:SHN61)</f>
        <v>0</v>
      </c>
      <c r="SHK44" s="685">
        <f>COUNTIF(SHO49:SHO61,"-")</f>
        <v>0</v>
      </c>
      <c r="SHL44" s="686">
        <f>SUMIF(SHO49:SHO61,"-",SHP49:SHP61)</f>
        <v>0</v>
      </c>
      <c r="SHM44" s="685">
        <f>COUNTIF(SHQ49:SHQ61,"-")</f>
        <v>0</v>
      </c>
      <c r="SHN44" s="686">
        <f>SUMIF(SHQ49:SHQ61,"-",SHR49:SHR61)</f>
        <v>0</v>
      </c>
      <c r="SHO44" s="685">
        <f>COUNTIF(SHS49:SHS61,"-")</f>
        <v>0</v>
      </c>
      <c r="SHP44" s="686">
        <f>SUMIF(SHS49:SHS61,"-",SHT49:SHT61)</f>
        <v>0</v>
      </c>
      <c r="SHQ44" s="685">
        <f>COUNTIF(SHU49:SHU61,"-")</f>
        <v>0</v>
      </c>
      <c r="SHR44" s="686">
        <f>SUMIF(SHU49:SHU61,"-",SHV49:SHV61)</f>
        <v>0</v>
      </c>
      <c r="SHS44" s="685">
        <f>COUNTIF(SHW49:SHW61,"-")</f>
        <v>0</v>
      </c>
      <c r="SHT44" s="686">
        <f>SUMIF(SHW49:SHW61,"-",SHX49:SHX61)</f>
        <v>0</v>
      </c>
      <c r="SHU44" s="685">
        <f>COUNTIF(SHY49:SHY61,"-")</f>
        <v>0</v>
      </c>
      <c r="SHV44" s="686">
        <f>SUMIF(SHY49:SHY61,"-",SHZ49:SHZ61)</f>
        <v>0</v>
      </c>
      <c r="SHW44" s="685">
        <f>COUNTIF(SIA49:SIA61,"-")</f>
        <v>0</v>
      </c>
      <c r="SHX44" s="686">
        <f>SUMIF(SIA49:SIA61,"-",SIB49:SIB61)</f>
        <v>0</v>
      </c>
      <c r="SHY44" s="685">
        <f>COUNTIF(SIC49:SIC61,"-")</f>
        <v>0</v>
      </c>
      <c r="SHZ44" s="686">
        <f>SUMIF(SIC49:SIC61,"-",SID49:SID61)</f>
        <v>0</v>
      </c>
      <c r="SIA44" s="685">
        <f>COUNTIF(SIE49:SIE61,"-")</f>
        <v>0</v>
      </c>
      <c r="SIB44" s="686">
        <f>SUMIF(SIE49:SIE61,"-",SIF49:SIF61)</f>
        <v>0</v>
      </c>
      <c r="SIC44" s="685">
        <f>COUNTIF(SIG49:SIG61,"-")</f>
        <v>0</v>
      </c>
      <c r="SID44" s="686">
        <f>SUMIF(SIG49:SIG61,"-",SIH49:SIH61)</f>
        <v>0</v>
      </c>
      <c r="SIE44" s="685">
        <f>COUNTIF(SII49:SII61,"-")</f>
        <v>0</v>
      </c>
      <c r="SIF44" s="686">
        <f>SUMIF(SII49:SII61,"-",SIJ49:SIJ61)</f>
        <v>0</v>
      </c>
      <c r="SIG44" s="685">
        <f>COUNTIF(SIK49:SIK61,"-")</f>
        <v>0</v>
      </c>
      <c r="SIH44" s="686">
        <f>SUMIF(SIK49:SIK61,"-",SIL49:SIL61)</f>
        <v>0</v>
      </c>
      <c r="SII44" s="685">
        <f>COUNTIF(SIM49:SIM61,"-")</f>
        <v>0</v>
      </c>
      <c r="SIJ44" s="686">
        <f>SUMIF(SIM49:SIM61,"-",SIN49:SIN61)</f>
        <v>0</v>
      </c>
      <c r="SIK44" s="685">
        <f>COUNTIF(SIO49:SIO61,"-")</f>
        <v>0</v>
      </c>
      <c r="SIL44" s="686">
        <f>SUMIF(SIO49:SIO61,"-",SIP49:SIP61)</f>
        <v>0</v>
      </c>
      <c r="SIM44" s="685">
        <f>COUNTIF(SIQ49:SIQ61,"-")</f>
        <v>0</v>
      </c>
      <c r="SIN44" s="686">
        <f>SUMIF(SIQ49:SIQ61,"-",SIR49:SIR61)</f>
        <v>0</v>
      </c>
      <c r="SIO44" s="685">
        <f>COUNTIF(SIS49:SIS61,"-")</f>
        <v>0</v>
      </c>
      <c r="SIP44" s="686">
        <f>SUMIF(SIS49:SIS61,"-",SIT49:SIT61)</f>
        <v>0</v>
      </c>
      <c r="SIQ44" s="685">
        <f>COUNTIF(SIU49:SIU61,"-")</f>
        <v>0</v>
      </c>
      <c r="SIR44" s="686">
        <f>SUMIF(SIU49:SIU61,"-",SIV49:SIV61)</f>
        <v>0</v>
      </c>
      <c r="SIS44" s="685">
        <f>COUNTIF(SIW49:SIW61,"-")</f>
        <v>0</v>
      </c>
      <c r="SIT44" s="686">
        <f>SUMIF(SIW49:SIW61,"-",SIX49:SIX61)</f>
        <v>0</v>
      </c>
      <c r="SIU44" s="685">
        <f>COUNTIF(SIY49:SIY61,"-")</f>
        <v>0</v>
      </c>
      <c r="SIV44" s="686">
        <f>SUMIF(SIY49:SIY61,"-",SIZ49:SIZ61)</f>
        <v>0</v>
      </c>
      <c r="SIW44" s="685">
        <f>COUNTIF(SJA49:SJA61,"-")</f>
        <v>0</v>
      </c>
      <c r="SIX44" s="686">
        <f>SUMIF(SJA49:SJA61,"-",SJB49:SJB61)</f>
        <v>0</v>
      </c>
      <c r="SIY44" s="685">
        <f>COUNTIF(SJC49:SJC61,"-")</f>
        <v>0</v>
      </c>
      <c r="SIZ44" s="686">
        <f>SUMIF(SJC49:SJC61,"-",SJD49:SJD61)</f>
        <v>0</v>
      </c>
      <c r="SJA44" s="685">
        <f>COUNTIF(SJE49:SJE61,"-")</f>
        <v>0</v>
      </c>
      <c r="SJB44" s="686">
        <f>SUMIF(SJE49:SJE61,"-",SJF49:SJF61)</f>
        <v>0</v>
      </c>
      <c r="SJC44" s="685">
        <f>COUNTIF(SJG49:SJG61,"-")</f>
        <v>0</v>
      </c>
      <c r="SJD44" s="686">
        <f>SUMIF(SJG49:SJG61,"-",SJH49:SJH61)</f>
        <v>0</v>
      </c>
      <c r="SJE44" s="685">
        <f>COUNTIF(SJI49:SJI61,"-")</f>
        <v>0</v>
      </c>
      <c r="SJF44" s="686">
        <f>SUMIF(SJI49:SJI61,"-",SJJ49:SJJ61)</f>
        <v>0</v>
      </c>
      <c r="SJG44" s="685">
        <f>COUNTIF(SJK49:SJK61,"-")</f>
        <v>0</v>
      </c>
      <c r="SJH44" s="686">
        <f>SUMIF(SJK49:SJK61,"-",SJL49:SJL61)</f>
        <v>0</v>
      </c>
      <c r="SJI44" s="685">
        <f>COUNTIF(SJM49:SJM61,"-")</f>
        <v>0</v>
      </c>
      <c r="SJJ44" s="686">
        <f>SUMIF(SJM49:SJM61,"-",SJN49:SJN61)</f>
        <v>0</v>
      </c>
      <c r="SJK44" s="685">
        <f>COUNTIF(SJO49:SJO61,"-")</f>
        <v>0</v>
      </c>
      <c r="SJL44" s="686">
        <f>SUMIF(SJO49:SJO61,"-",SJP49:SJP61)</f>
        <v>0</v>
      </c>
      <c r="SJM44" s="685">
        <f>COUNTIF(SJQ49:SJQ61,"-")</f>
        <v>0</v>
      </c>
      <c r="SJN44" s="686">
        <f>SUMIF(SJQ49:SJQ61,"-",SJR49:SJR61)</f>
        <v>0</v>
      </c>
      <c r="SJO44" s="685">
        <f>COUNTIF(SJS49:SJS61,"-")</f>
        <v>0</v>
      </c>
      <c r="SJP44" s="686">
        <f>SUMIF(SJS49:SJS61,"-",SJT49:SJT61)</f>
        <v>0</v>
      </c>
      <c r="SJQ44" s="685">
        <f>COUNTIF(SJU49:SJU61,"-")</f>
        <v>0</v>
      </c>
      <c r="SJR44" s="686">
        <f>SUMIF(SJU49:SJU61,"-",SJV49:SJV61)</f>
        <v>0</v>
      </c>
      <c r="SJS44" s="685">
        <f>COUNTIF(SJW49:SJW61,"-")</f>
        <v>0</v>
      </c>
      <c r="SJT44" s="686">
        <f>SUMIF(SJW49:SJW61,"-",SJX49:SJX61)</f>
        <v>0</v>
      </c>
      <c r="SJU44" s="685">
        <f>COUNTIF(SJY49:SJY61,"-")</f>
        <v>0</v>
      </c>
      <c r="SJV44" s="686">
        <f>SUMIF(SJY49:SJY61,"-",SJZ49:SJZ61)</f>
        <v>0</v>
      </c>
      <c r="SJW44" s="685">
        <f>COUNTIF(SKA49:SKA61,"-")</f>
        <v>0</v>
      </c>
      <c r="SJX44" s="686">
        <f>SUMIF(SKA49:SKA61,"-",SKB49:SKB61)</f>
        <v>0</v>
      </c>
      <c r="SJY44" s="685">
        <f>COUNTIF(SKC49:SKC61,"-")</f>
        <v>0</v>
      </c>
      <c r="SJZ44" s="686">
        <f>SUMIF(SKC49:SKC61,"-",SKD49:SKD61)</f>
        <v>0</v>
      </c>
      <c r="SKA44" s="685">
        <f>COUNTIF(SKE49:SKE61,"-")</f>
        <v>0</v>
      </c>
      <c r="SKB44" s="686">
        <f>SUMIF(SKE49:SKE61,"-",SKF49:SKF61)</f>
        <v>0</v>
      </c>
      <c r="SKC44" s="685">
        <f>COUNTIF(SKG49:SKG61,"-")</f>
        <v>0</v>
      </c>
      <c r="SKD44" s="686">
        <f>SUMIF(SKG49:SKG61,"-",SKH49:SKH61)</f>
        <v>0</v>
      </c>
      <c r="SKE44" s="685">
        <f>COUNTIF(SKI49:SKI61,"-")</f>
        <v>0</v>
      </c>
      <c r="SKF44" s="686">
        <f>SUMIF(SKI49:SKI61,"-",SKJ49:SKJ61)</f>
        <v>0</v>
      </c>
      <c r="SKG44" s="685">
        <f>COUNTIF(SKK49:SKK61,"-")</f>
        <v>0</v>
      </c>
      <c r="SKH44" s="686">
        <f>SUMIF(SKK49:SKK61,"-",SKL49:SKL61)</f>
        <v>0</v>
      </c>
      <c r="SKI44" s="685">
        <f>COUNTIF(SKM49:SKM61,"-")</f>
        <v>0</v>
      </c>
      <c r="SKJ44" s="686">
        <f>SUMIF(SKM49:SKM61,"-",SKN49:SKN61)</f>
        <v>0</v>
      </c>
      <c r="SKK44" s="685">
        <f>COUNTIF(SKO49:SKO61,"-")</f>
        <v>0</v>
      </c>
      <c r="SKL44" s="686">
        <f>SUMIF(SKO49:SKO61,"-",SKP49:SKP61)</f>
        <v>0</v>
      </c>
      <c r="SKM44" s="685">
        <f>COUNTIF(SKQ49:SKQ61,"-")</f>
        <v>0</v>
      </c>
      <c r="SKN44" s="686">
        <f>SUMIF(SKQ49:SKQ61,"-",SKR49:SKR61)</f>
        <v>0</v>
      </c>
      <c r="SKO44" s="685">
        <f>COUNTIF(SKS49:SKS61,"-")</f>
        <v>0</v>
      </c>
      <c r="SKP44" s="686">
        <f>SUMIF(SKS49:SKS61,"-",SKT49:SKT61)</f>
        <v>0</v>
      </c>
      <c r="SKQ44" s="685">
        <f>COUNTIF(SKU49:SKU61,"-")</f>
        <v>0</v>
      </c>
      <c r="SKR44" s="686">
        <f>SUMIF(SKU49:SKU61,"-",SKV49:SKV61)</f>
        <v>0</v>
      </c>
      <c r="SKS44" s="685">
        <f>COUNTIF(SKW49:SKW61,"-")</f>
        <v>0</v>
      </c>
      <c r="SKT44" s="686">
        <f>SUMIF(SKW49:SKW61,"-",SKX49:SKX61)</f>
        <v>0</v>
      </c>
      <c r="SKU44" s="685">
        <f>COUNTIF(SKY49:SKY61,"-")</f>
        <v>0</v>
      </c>
      <c r="SKV44" s="686">
        <f>SUMIF(SKY49:SKY61,"-",SKZ49:SKZ61)</f>
        <v>0</v>
      </c>
      <c r="SKW44" s="685">
        <f>COUNTIF(SLA49:SLA61,"-")</f>
        <v>0</v>
      </c>
      <c r="SKX44" s="686">
        <f>SUMIF(SLA49:SLA61,"-",SLB49:SLB61)</f>
        <v>0</v>
      </c>
      <c r="SKY44" s="685">
        <f>COUNTIF(SLC49:SLC61,"-")</f>
        <v>0</v>
      </c>
      <c r="SKZ44" s="686">
        <f>SUMIF(SLC49:SLC61,"-",SLD49:SLD61)</f>
        <v>0</v>
      </c>
      <c r="SLA44" s="685">
        <f>COUNTIF(SLE49:SLE61,"-")</f>
        <v>0</v>
      </c>
      <c r="SLB44" s="686">
        <f>SUMIF(SLE49:SLE61,"-",SLF49:SLF61)</f>
        <v>0</v>
      </c>
      <c r="SLC44" s="685">
        <f>COUNTIF(SLG49:SLG61,"-")</f>
        <v>0</v>
      </c>
      <c r="SLD44" s="686">
        <f>SUMIF(SLG49:SLG61,"-",SLH49:SLH61)</f>
        <v>0</v>
      </c>
      <c r="SLE44" s="685">
        <f>COUNTIF(SLI49:SLI61,"-")</f>
        <v>0</v>
      </c>
      <c r="SLF44" s="686">
        <f>SUMIF(SLI49:SLI61,"-",SLJ49:SLJ61)</f>
        <v>0</v>
      </c>
      <c r="SLG44" s="685">
        <f>COUNTIF(SLK49:SLK61,"-")</f>
        <v>0</v>
      </c>
      <c r="SLH44" s="686">
        <f>SUMIF(SLK49:SLK61,"-",SLL49:SLL61)</f>
        <v>0</v>
      </c>
      <c r="SLI44" s="685">
        <f>COUNTIF(SLM49:SLM61,"-")</f>
        <v>0</v>
      </c>
      <c r="SLJ44" s="686">
        <f>SUMIF(SLM49:SLM61,"-",SLN49:SLN61)</f>
        <v>0</v>
      </c>
      <c r="SLK44" s="685">
        <f>COUNTIF(SLO49:SLO61,"-")</f>
        <v>0</v>
      </c>
      <c r="SLL44" s="686">
        <f>SUMIF(SLO49:SLO61,"-",SLP49:SLP61)</f>
        <v>0</v>
      </c>
      <c r="SLM44" s="685">
        <f>COUNTIF(SLQ49:SLQ61,"-")</f>
        <v>0</v>
      </c>
      <c r="SLN44" s="686">
        <f>SUMIF(SLQ49:SLQ61,"-",SLR49:SLR61)</f>
        <v>0</v>
      </c>
      <c r="SLO44" s="685">
        <f>COUNTIF(SLS49:SLS61,"-")</f>
        <v>0</v>
      </c>
      <c r="SLP44" s="686">
        <f>SUMIF(SLS49:SLS61,"-",SLT49:SLT61)</f>
        <v>0</v>
      </c>
      <c r="SLQ44" s="685">
        <f>COUNTIF(SLU49:SLU61,"-")</f>
        <v>0</v>
      </c>
      <c r="SLR44" s="686">
        <f>SUMIF(SLU49:SLU61,"-",SLV49:SLV61)</f>
        <v>0</v>
      </c>
      <c r="SLS44" s="685">
        <f>COUNTIF(SLW49:SLW61,"-")</f>
        <v>0</v>
      </c>
      <c r="SLT44" s="686">
        <f>SUMIF(SLW49:SLW61,"-",SLX49:SLX61)</f>
        <v>0</v>
      </c>
      <c r="SLU44" s="685">
        <f>COUNTIF(SLY49:SLY61,"-")</f>
        <v>0</v>
      </c>
      <c r="SLV44" s="686">
        <f>SUMIF(SLY49:SLY61,"-",SLZ49:SLZ61)</f>
        <v>0</v>
      </c>
      <c r="SLW44" s="685">
        <f>COUNTIF(SMA49:SMA61,"-")</f>
        <v>0</v>
      </c>
      <c r="SLX44" s="686">
        <f>SUMIF(SMA49:SMA61,"-",SMB49:SMB61)</f>
        <v>0</v>
      </c>
      <c r="SLY44" s="685">
        <f>COUNTIF(SMC49:SMC61,"-")</f>
        <v>0</v>
      </c>
      <c r="SLZ44" s="686">
        <f>SUMIF(SMC49:SMC61,"-",SMD49:SMD61)</f>
        <v>0</v>
      </c>
      <c r="SMA44" s="685">
        <f>COUNTIF(SME49:SME61,"-")</f>
        <v>0</v>
      </c>
      <c r="SMB44" s="686">
        <f>SUMIF(SME49:SME61,"-",SMF49:SMF61)</f>
        <v>0</v>
      </c>
      <c r="SMC44" s="685">
        <f>COUNTIF(SMG49:SMG61,"-")</f>
        <v>0</v>
      </c>
      <c r="SMD44" s="686">
        <f>SUMIF(SMG49:SMG61,"-",SMH49:SMH61)</f>
        <v>0</v>
      </c>
      <c r="SME44" s="685">
        <f>COUNTIF(SMI49:SMI61,"-")</f>
        <v>0</v>
      </c>
      <c r="SMF44" s="686">
        <f>SUMIF(SMI49:SMI61,"-",SMJ49:SMJ61)</f>
        <v>0</v>
      </c>
      <c r="SMG44" s="685">
        <f>COUNTIF(SMK49:SMK61,"-")</f>
        <v>0</v>
      </c>
      <c r="SMH44" s="686">
        <f>SUMIF(SMK49:SMK61,"-",SML49:SML61)</f>
        <v>0</v>
      </c>
      <c r="SMI44" s="685">
        <f>COUNTIF(SMM49:SMM61,"-")</f>
        <v>0</v>
      </c>
      <c r="SMJ44" s="686">
        <f>SUMIF(SMM49:SMM61,"-",SMN49:SMN61)</f>
        <v>0</v>
      </c>
      <c r="SMK44" s="685">
        <f>COUNTIF(SMO49:SMO61,"-")</f>
        <v>0</v>
      </c>
      <c r="SML44" s="686">
        <f>SUMIF(SMO49:SMO61,"-",SMP49:SMP61)</f>
        <v>0</v>
      </c>
      <c r="SMM44" s="685">
        <f>COUNTIF(SMQ49:SMQ61,"-")</f>
        <v>0</v>
      </c>
      <c r="SMN44" s="686">
        <f>SUMIF(SMQ49:SMQ61,"-",SMR49:SMR61)</f>
        <v>0</v>
      </c>
      <c r="SMO44" s="685">
        <f>COUNTIF(SMS49:SMS61,"-")</f>
        <v>0</v>
      </c>
      <c r="SMP44" s="686">
        <f>SUMIF(SMS49:SMS61,"-",SMT49:SMT61)</f>
        <v>0</v>
      </c>
      <c r="SMQ44" s="685">
        <f>COUNTIF(SMU49:SMU61,"-")</f>
        <v>0</v>
      </c>
      <c r="SMR44" s="686">
        <f>SUMIF(SMU49:SMU61,"-",SMV49:SMV61)</f>
        <v>0</v>
      </c>
      <c r="SMS44" s="685">
        <f>COUNTIF(SMW49:SMW61,"-")</f>
        <v>0</v>
      </c>
      <c r="SMT44" s="686">
        <f>SUMIF(SMW49:SMW61,"-",SMX49:SMX61)</f>
        <v>0</v>
      </c>
      <c r="SMU44" s="685">
        <f>COUNTIF(SMY49:SMY61,"-")</f>
        <v>0</v>
      </c>
      <c r="SMV44" s="686">
        <f>SUMIF(SMY49:SMY61,"-",SMZ49:SMZ61)</f>
        <v>0</v>
      </c>
      <c r="SMW44" s="685">
        <f>COUNTIF(SNA49:SNA61,"-")</f>
        <v>0</v>
      </c>
      <c r="SMX44" s="686">
        <f>SUMIF(SNA49:SNA61,"-",SNB49:SNB61)</f>
        <v>0</v>
      </c>
      <c r="SMY44" s="685">
        <f>COUNTIF(SNC49:SNC61,"-")</f>
        <v>0</v>
      </c>
      <c r="SMZ44" s="686">
        <f>SUMIF(SNC49:SNC61,"-",SND49:SND61)</f>
        <v>0</v>
      </c>
      <c r="SNA44" s="685">
        <f>COUNTIF(SNE49:SNE61,"-")</f>
        <v>0</v>
      </c>
      <c r="SNB44" s="686">
        <f>SUMIF(SNE49:SNE61,"-",SNF49:SNF61)</f>
        <v>0</v>
      </c>
      <c r="SNC44" s="685">
        <f>COUNTIF(SNG49:SNG61,"-")</f>
        <v>0</v>
      </c>
      <c r="SND44" s="686">
        <f>SUMIF(SNG49:SNG61,"-",SNH49:SNH61)</f>
        <v>0</v>
      </c>
      <c r="SNE44" s="685">
        <f>COUNTIF(SNI49:SNI61,"-")</f>
        <v>0</v>
      </c>
      <c r="SNF44" s="686">
        <f>SUMIF(SNI49:SNI61,"-",SNJ49:SNJ61)</f>
        <v>0</v>
      </c>
      <c r="SNG44" s="685">
        <f>COUNTIF(SNK49:SNK61,"-")</f>
        <v>0</v>
      </c>
      <c r="SNH44" s="686">
        <f>SUMIF(SNK49:SNK61,"-",SNL49:SNL61)</f>
        <v>0</v>
      </c>
      <c r="SNI44" s="685">
        <f>COUNTIF(SNM49:SNM61,"-")</f>
        <v>0</v>
      </c>
      <c r="SNJ44" s="686">
        <f>SUMIF(SNM49:SNM61,"-",SNN49:SNN61)</f>
        <v>0</v>
      </c>
      <c r="SNK44" s="685">
        <f>COUNTIF(SNO49:SNO61,"-")</f>
        <v>0</v>
      </c>
      <c r="SNL44" s="686">
        <f>SUMIF(SNO49:SNO61,"-",SNP49:SNP61)</f>
        <v>0</v>
      </c>
      <c r="SNM44" s="685">
        <f>COUNTIF(SNQ49:SNQ61,"-")</f>
        <v>0</v>
      </c>
      <c r="SNN44" s="686">
        <f>SUMIF(SNQ49:SNQ61,"-",SNR49:SNR61)</f>
        <v>0</v>
      </c>
      <c r="SNO44" s="685">
        <f>COUNTIF(SNS49:SNS61,"-")</f>
        <v>0</v>
      </c>
      <c r="SNP44" s="686">
        <f>SUMIF(SNS49:SNS61,"-",SNT49:SNT61)</f>
        <v>0</v>
      </c>
      <c r="SNQ44" s="685">
        <f>COUNTIF(SNU49:SNU61,"-")</f>
        <v>0</v>
      </c>
      <c r="SNR44" s="686">
        <f>SUMIF(SNU49:SNU61,"-",SNV49:SNV61)</f>
        <v>0</v>
      </c>
      <c r="SNS44" s="685">
        <f>COUNTIF(SNW49:SNW61,"-")</f>
        <v>0</v>
      </c>
      <c r="SNT44" s="686">
        <f>SUMIF(SNW49:SNW61,"-",SNX49:SNX61)</f>
        <v>0</v>
      </c>
      <c r="SNU44" s="685">
        <f>COUNTIF(SNY49:SNY61,"-")</f>
        <v>0</v>
      </c>
      <c r="SNV44" s="686">
        <f>SUMIF(SNY49:SNY61,"-",SNZ49:SNZ61)</f>
        <v>0</v>
      </c>
      <c r="SNW44" s="685">
        <f>COUNTIF(SOA49:SOA61,"-")</f>
        <v>0</v>
      </c>
      <c r="SNX44" s="686">
        <f>SUMIF(SOA49:SOA61,"-",SOB49:SOB61)</f>
        <v>0</v>
      </c>
      <c r="SNY44" s="685">
        <f>COUNTIF(SOC49:SOC61,"-")</f>
        <v>0</v>
      </c>
      <c r="SNZ44" s="686">
        <f>SUMIF(SOC49:SOC61,"-",SOD49:SOD61)</f>
        <v>0</v>
      </c>
      <c r="SOA44" s="685">
        <f>COUNTIF(SOE49:SOE61,"-")</f>
        <v>0</v>
      </c>
      <c r="SOB44" s="686">
        <f>SUMIF(SOE49:SOE61,"-",SOF49:SOF61)</f>
        <v>0</v>
      </c>
      <c r="SOC44" s="685">
        <f>COUNTIF(SOG49:SOG61,"-")</f>
        <v>0</v>
      </c>
      <c r="SOD44" s="686">
        <f>SUMIF(SOG49:SOG61,"-",SOH49:SOH61)</f>
        <v>0</v>
      </c>
      <c r="SOE44" s="685">
        <f>COUNTIF(SOI49:SOI61,"-")</f>
        <v>0</v>
      </c>
      <c r="SOF44" s="686">
        <f>SUMIF(SOI49:SOI61,"-",SOJ49:SOJ61)</f>
        <v>0</v>
      </c>
      <c r="SOG44" s="685">
        <f>COUNTIF(SOK49:SOK61,"-")</f>
        <v>0</v>
      </c>
      <c r="SOH44" s="686">
        <f>SUMIF(SOK49:SOK61,"-",SOL49:SOL61)</f>
        <v>0</v>
      </c>
      <c r="SOI44" s="685">
        <f>COUNTIF(SOM49:SOM61,"-")</f>
        <v>0</v>
      </c>
      <c r="SOJ44" s="686">
        <f>SUMIF(SOM49:SOM61,"-",SON49:SON61)</f>
        <v>0</v>
      </c>
      <c r="SOK44" s="685">
        <f>COUNTIF(SOO49:SOO61,"-")</f>
        <v>0</v>
      </c>
      <c r="SOL44" s="686">
        <f>SUMIF(SOO49:SOO61,"-",SOP49:SOP61)</f>
        <v>0</v>
      </c>
      <c r="SOM44" s="685">
        <f>COUNTIF(SOQ49:SOQ61,"-")</f>
        <v>0</v>
      </c>
      <c r="SON44" s="686">
        <f>SUMIF(SOQ49:SOQ61,"-",SOR49:SOR61)</f>
        <v>0</v>
      </c>
      <c r="SOO44" s="685">
        <f>COUNTIF(SOS49:SOS61,"-")</f>
        <v>0</v>
      </c>
      <c r="SOP44" s="686">
        <f>SUMIF(SOS49:SOS61,"-",SOT49:SOT61)</f>
        <v>0</v>
      </c>
      <c r="SOQ44" s="685">
        <f>COUNTIF(SOU49:SOU61,"-")</f>
        <v>0</v>
      </c>
      <c r="SOR44" s="686">
        <f>SUMIF(SOU49:SOU61,"-",SOV49:SOV61)</f>
        <v>0</v>
      </c>
      <c r="SOS44" s="685">
        <f>COUNTIF(SOW49:SOW61,"-")</f>
        <v>0</v>
      </c>
      <c r="SOT44" s="686">
        <f>SUMIF(SOW49:SOW61,"-",SOX49:SOX61)</f>
        <v>0</v>
      </c>
      <c r="SOU44" s="685">
        <f>COUNTIF(SOY49:SOY61,"-")</f>
        <v>0</v>
      </c>
      <c r="SOV44" s="686">
        <f>SUMIF(SOY49:SOY61,"-",SOZ49:SOZ61)</f>
        <v>0</v>
      </c>
      <c r="SOW44" s="685">
        <f>COUNTIF(SPA49:SPA61,"-")</f>
        <v>0</v>
      </c>
      <c r="SOX44" s="686">
        <f>SUMIF(SPA49:SPA61,"-",SPB49:SPB61)</f>
        <v>0</v>
      </c>
      <c r="SOY44" s="685">
        <f>COUNTIF(SPC49:SPC61,"-")</f>
        <v>0</v>
      </c>
      <c r="SOZ44" s="686">
        <f>SUMIF(SPC49:SPC61,"-",SPD49:SPD61)</f>
        <v>0</v>
      </c>
      <c r="SPA44" s="685">
        <f>COUNTIF(SPE49:SPE61,"-")</f>
        <v>0</v>
      </c>
      <c r="SPB44" s="686">
        <f>SUMIF(SPE49:SPE61,"-",SPF49:SPF61)</f>
        <v>0</v>
      </c>
      <c r="SPC44" s="685">
        <f>COUNTIF(SPG49:SPG61,"-")</f>
        <v>0</v>
      </c>
      <c r="SPD44" s="686">
        <f>SUMIF(SPG49:SPG61,"-",SPH49:SPH61)</f>
        <v>0</v>
      </c>
      <c r="SPE44" s="685">
        <f>COUNTIF(SPI49:SPI61,"-")</f>
        <v>0</v>
      </c>
      <c r="SPF44" s="686">
        <f>SUMIF(SPI49:SPI61,"-",SPJ49:SPJ61)</f>
        <v>0</v>
      </c>
      <c r="SPG44" s="685">
        <f>COUNTIF(SPK49:SPK61,"-")</f>
        <v>0</v>
      </c>
      <c r="SPH44" s="686">
        <f>SUMIF(SPK49:SPK61,"-",SPL49:SPL61)</f>
        <v>0</v>
      </c>
      <c r="SPI44" s="685">
        <f>COUNTIF(SPM49:SPM61,"-")</f>
        <v>0</v>
      </c>
      <c r="SPJ44" s="686">
        <f>SUMIF(SPM49:SPM61,"-",SPN49:SPN61)</f>
        <v>0</v>
      </c>
      <c r="SPK44" s="685">
        <f>COUNTIF(SPO49:SPO61,"-")</f>
        <v>0</v>
      </c>
      <c r="SPL44" s="686">
        <f>SUMIF(SPO49:SPO61,"-",SPP49:SPP61)</f>
        <v>0</v>
      </c>
      <c r="SPM44" s="685">
        <f>COUNTIF(SPQ49:SPQ61,"-")</f>
        <v>0</v>
      </c>
      <c r="SPN44" s="686">
        <f>SUMIF(SPQ49:SPQ61,"-",SPR49:SPR61)</f>
        <v>0</v>
      </c>
      <c r="SPO44" s="685">
        <f>COUNTIF(SPS49:SPS61,"-")</f>
        <v>0</v>
      </c>
      <c r="SPP44" s="686">
        <f>SUMIF(SPS49:SPS61,"-",SPT49:SPT61)</f>
        <v>0</v>
      </c>
      <c r="SPQ44" s="685">
        <f>COUNTIF(SPU49:SPU61,"-")</f>
        <v>0</v>
      </c>
      <c r="SPR44" s="686">
        <f>SUMIF(SPU49:SPU61,"-",SPV49:SPV61)</f>
        <v>0</v>
      </c>
      <c r="SPS44" s="685">
        <f>COUNTIF(SPW49:SPW61,"-")</f>
        <v>0</v>
      </c>
      <c r="SPT44" s="686">
        <f>SUMIF(SPW49:SPW61,"-",SPX49:SPX61)</f>
        <v>0</v>
      </c>
      <c r="SPU44" s="685">
        <f>COUNTIF(SPY49:SPY61,"-")</f>
        <v>0</v>
      </c>
      <c r="SPV44" s="686">
        <f>SUMIF(SPY49:SPY61,"-",SPZ49:SPZ61)</f>
        <v>0</v>
      </c>
      <c r="SPW44" s="685">
        <f>COUNTIF(SQA49:SQA61,"-")</f>
        <v>0</v>
      </c>
      <c r="SPX44" s="686">
        <f>SUMIF(SQA49:SQA61,"-",SQB49:SQB61)</f>
        <v>0</v>
      </c>
      <c r="SPY44" s="685">
        <f>COUNTIF(SQC49:SQC61,"-")</f>
        <v>0</v>
      </c>
      <c r="SPZ44" s="686">
        <f>SUMIF(SQC49:SQC61,"-",SQD49:SQD61)</f>
        <v>0</v>
      </c>
      <c r="SQA44" s="685">
        <f>COUNTIF(SQE49:SQE61,"-")</f>
        <v>0</v>
      </c>
      <c r="SQB44" s="686">
        <f>SUMIF(SQE49:SQE61,"-",SQF49:SQF61)</f>
        <v>0</v>
      </c>
      <c r="SQC44" s="685">
        <f>COUNTIF(SQG49:SQG61,"-")</f>
        <v>0</v>
      </c>
      <c r="SQD44" s="686">
        <f>SUMIF(SQG49:SQG61,"-",SQH49:SQH61)</f>
        <v>0</v>
      </c>
      <c r="SQE44" s="685">
        <f>COUNTIF(SQI49:SQI61,"-")</f>
        <v>0</v>
      </c>
      <c r="SQF44" s="686">
        <f>SUMIF(SQI49:SQI61,"-",SQJ49:SQJ61)</f>
        <v>0</v>
      </c>
      <c r="SQG44" s="685">
        <f>COUNTIF(SQK49:SQK61,"-")</f>
        <v>0</v>
      </c>
      <c r="SQH44" s="686">
        <f>SUMIF(SQK49:SQK61,"-",SQL49:SQL61)</f>
        <v>0</v>
      </c>
      <c r="SQI44" s="685">
        <f>COUNTIF(SQM49:SQM61,"-")</f>
        <v>0</v>
      </c>
      <c r="SQJ44" s="686">
        <f>SUMIF(SQM49:SQM61,"-",SQN49:SQN61)</f>
        <v>0</v>
      </c>
      <c r="SQK44" s="685">
        <f>COUNTIF(SQO49:SQO61,"-")</f>
        <v>0</v>
      </c>
      <c r="SQL44" s="686">
        <f>SUMIF(SQO49:SQO61,"-",SQP49:SQP61)</f>
        <v>0</v>
      </c>
      <c r="SQM44" s="685">
        <f>COUNTIF(SQQ49:SQQ61,"-")</f>
        <v>0</v>
      </c>
      <c r="SQN44" s="686">
        <f>SUMIF(SQQ49:SQQ61,"-",SQR49:SQR61)</f>
        <v>0</v>
      </c>
      <c r="SQO44" s="685">
        <f>COUNTIF(SQS49:SQS61,"-")</f>
        <v>0</v>
      </c>
      <c r="SQP44" s="686">
        <f>SUMIF(SQS49:SQS61,"-",SQT49:SQT61)</f>
        <v>0</v>
      </c>
      <c r="SQQ44" s="685">
        <f>COUNTIF(SQU49:SQU61,"-")</f>
        <v>0</v>
      </c>
      <c r="SQR44" s="686">
        <f>SUMIF(SQU49:SQU61,"-",SQV49:SQV61)</f>
        <v>0</v>
      </c>
      <c r="SQS44" s="685">
        <f>COUNTIF(SQW49:SQW61,"-")</f>
        <v>0</v>
      </c>
      <c r="SQT44" s="686">
        <f>SUMIF(SQW49:SQW61,"-",SQX49:SQX61)</f>
        <v>0</v>
      </c>
      <c r="SQU44" s="685">
        <f>COUNTIF(SQY49:SQY61,"-")</f>
        <v>0</v>
      </c>
      <c r="SQV44" s="686">
        <f>SUMIF(SQY49:SQY61,"-",SQZ49:SQZ61)</f>
        <v>0</v>
      </c>
      <c r="SQW44" s="685">
        <f>COUNTIF(SRA49:SRA61,"-")</f>
        <v>0</v>
      </c>
      <c r="SQX44" s="686">
        <f>SUMIF(SRA49:SRA61,"-",SRB49:SRB61)</f>
        <v>0</v>
      </c>
      <c r="SQY44" s="685">
        <f>COUNTIF(SRC49:SRC61,"-")</f>
        <v>0</v>
      </c>
      <c r="SQZ44" s="686">
        <f>SUMIF(SRC49:SRC61,"-",SRD49:SRD61)</f>
        <v>0</v>
      </c>
      <c r="SRA44" s="685">
        <f>COUNTIF(SRE49:SRE61,"-")</f>
        <v>0</v>
      </c>
      <c r="SRB44" s="686">
        <f>SUMIF(SRE49:SRE61,"-",SRF49:SRF61)</f>
        <v>0</v>
      </c>
      <c r="SRC44" s="685">
        <f>COUNTIF(SRG49:SRG61,"-")</f>
        <v>0</v>
      </c>
      <c r="SRD44" s="686">
        <f>SUMIF(SRG49:SRG61,"-",SRH49:SRH61)</f>
        <v>0</v>
      </c>
      <c r="SRE44" s="685">
        <f>COUNTIF(SRI49:SRI61,"-")</f>
        <v>0</v>
      </c>
      <c r="SRF44" s="686">
        <f>SUMIF(SRI49:SRI61,"-",SRJ49:SRJ61)</f>
        <v>0</v>
      </c>
      <c r="SRG44" s="685">
        <f>COUNTIF(SRK49:SRK61,"-")</f>
        <v>0</v>
      </c>
      <c r="SRH44" s="686">
        <f>SUMIF(SRK49:SRK61,"-",SRL49:SRL61)</f>
        <v>0</v>
      </c>
      <c r="SRI44" s="685">
        <f>COUNTIF(SRM49:SRM61,"-")</f>
        <v>0</v>
      </c>
      <c r="SRJ44" s="686">
        <f>SUMIF(SRM49:SRM61,"-",SRN49:SRN61)</f>
        <v>0</v>
      </c>
      <c r="SRK44" s="685">
        <f>COUNTIF(SRO49:SRO61,"-")</f>
        <v>0</v>
      </c>
      <c r="SRL44" s="686">
        <f>SUMIF(SRO49:SRO61,"-",SRP49:SRP61)</f>
        <v>0</v>
      </c>
      <c r="SRM44" s="685">
        <f>COUNTIF(SRQ49:SRQ61,"-")</f>
        <v>0</v>
      </c>
      <c r="SRN44" s="686">
        <f>SUMIF(SRQ49:SRQ61,"-",SRR49:SRR61)</f>
        <v>0</v>
      </c>
      <c r="SRO44" s="685">
        <f>COUNTIF(SRS49:SRS61,"-")</f>
        <v>0</v>
      </c>
      <c r="SRP44" s="686">
        <f>SUMIF(SRS49:SRS61,"-",SRT49:SRT61)</f>
        <v>0</v>
      </c>
      <c r="SRQ44" s="685">
        <f>COUNTIF(SRU49:SRU61,"-")</f>
        <v>0</v>
      </c>
      <c r="SRR44" s="686">
        <f>SUMIF(SRU49:SRU61,"-",SRV49:SRV61)</f>
        <v>0</v>
      </c>
      <c r="SRS44" s="685">
        <f>COUNTIF(SRW49:SRW61,"-")</f>
        <v>0</v>
      </c>
      <c r="SRT44" s="686">
        <f>SUMIF(SRW49:SRW61,"-",SRX49:SRX61)</f>
        <v>0</v>
      </c>
      <c r="SRU44" s="685">
        <f>COUNTIF(SRY49:SRY61,"-")</f>
        <v>0</v>
      </c>
      <c r="SRV44" s="686">
        <f>SUMIF(SRY49:SRY61,"-",SRZ49:SRZ61)</f>
        <v>0</v>
      </c>
      <c r="SRW44" s="685">
        <f>COUNTIF(SSA49:SSA61,"-")</f>
        <v>0</v>
      </c>
      <c r="SRX44" s="686">
        <f>SUMIF(SSA49:SSA61,"-",SSB49:SSB61)</f>
        <v>0</v>
      </c>
      <c r="SRY44" s="685">
        <f>COUNTIF(SSC49:SSC61,"-")</f>
        <v>0</v>
      </c>
      <c r="SRZ44" s="686">
        <f>SUMIF(SSC49:SSC61,"-",SSD49:SSD61)</f>
        <v>0</v>
      </c>
      <c r="SSA44" s="685">
        <f>COUNTIF(SSE49:SSE61,"-")</f>
        <v>0</v>
      </c>
      <c r="SSB44" s="686">
        <f>SUMIF(SSE49:SSE61,"-",SSF49:SSF61)</f>
        <v>0</v>
      </c>
      <c r="SSC44" s="685">
        <f>COUNTIF(SSG49:SSG61,"-")</f>
        <v>0</v>
      </c>
      <c r="SSD44" s="686">
        <f>SUMIF(SSG49:SSG61,"-",SSH49:SSH61)</f>
        <v>0</v>
      </c>
      <c r="SSE44" s="685">
        <f>COUNTIF(SSI49:SSI61,"-")</f>
        <v>0</v>
      </c>
      <c r="SSF44" s="686">
        <f>SUMIF(SSI49:SSI61,"-",SSJ49:SSJ61)</f>
        <v>0</v>
      </c>
      <c r="SSG44" s="685">
        <f>COUNTIF(SSK49:SSK61,"-")</f>
        <v>0</v>
      </c>
      <c r="SSH44" s="686">
        <f>SUMIF(SSK49:SSK61,"-",SSL49:SSL61)</f>
        <v>0</v>
      </c>
      <c r="SSI44" s="685">
        <f>COUNTIF(SSM49:SSM61,"-")</f>
        <v>0</v>
      </c>
      <c r="SSJ44" s="686">
        <f>SUMIF(SSM49:SSM61,"-",SSN49:SSN61)</f>
        <v>0</v>
      </c>
      <c r="SSK44" s="685">
        <f>COUNTIF(SSO49:SSO61,"-")</f>
        <v>0</v>
      </c>
      <c r="SSL44" s="686">
        <f>SUMIF(SSO49:SSO61,"-",SSP49:SSP61)</f>
        <v>0</v>
      </c>
      <c r="SSM44" s="685">
        <f>COUNTIF(SSQ49:SSQ61,"-")</f>
        <v>0</v>
      </c>
      <c r="SSN44" s="686">
        <f>SUMIF(SSQ49:SSQ61,"-",SSR49:SSR61)</f>
        <v>0</v>
      </c>
      <c r="SSO44" s="685">
        <f>COUNTIF(SSS49:SSS61,"-")</f>
        <v>0</v>
      </c>
      <c r="SSP44" s="686">
        <f>SUMIF(SSS49:SSS61,"-",SST49:SST61)</f>
        <v>0</v>
      </c>
      <c r="SSQ44" s="685">
        <f>COUNTIF(SSU49:SSU61,"-")</f>
        <v>0</v>
      </c>
      <c r="SSR44" s="686">
        <f>SUMIF(SSU49:SSU61,"-",SSV49:SSV61)</f>
        <v>0</v>
      </c>
      <c r="SSS44" s="685">
        <f>COUNTIF(SSW49:SSW61,"-")</f>
        <v>0</v>
      </c>
      <c r="SST44" s="686">
        <f>SUMIF(SSW49:SSW61,"-",SSX49:SSX61)</f>
        <v>0</v>
      </c>
      <c r="SSU44" s="685">
        <f>COUNTIF(SSY49:SSY61,"-")</f>
        <v>0</v>
      </c>
      <c r="SSV44" s="686">
        <f>SUMIF(SSY49:SSY61,"-",SSZ49:SSZ61)</f>
        <v>0</v>
      </c>
      <c r="SSW44" s="685">
        <f>COUNTIF(STA49:STA61,"-")</f>
        <v>0</v>
      </c>
      <c r="SSX44" s="686">
        <f>SUMIF(STA49:STA61,"-",STB49:STB61)</f>
        <v>0</v>
      </c>
      <c r="SSY44" s="685">
        <f>COUNTIF(STC49:STC61,"-")</f>
        <v>0</v>
      </c>
      <c r="SSZ44" s="686">
        <f>SUMIF(STC49:STC61,"-",STD49:STD61)</f>
        <v>0</v>
      </c>
      <c r="STA44" s="685">
        <f>COUNTIF(STE49:STE61,"-")</f>
        <v>0</v>
      </c>
      <c r="STB44" s="686">
        <f>SUMIF(STE49:STE61,"-",STF49:STF61)</f>
        <v>0</v>
      </c>
      <c r="STC44" s="685">
        <f>COUNTIF(STG49:STG61,"-")</f>
        <v>0</v>
      </c>
      <c r="STD44" s="686">
        <f>SUMIF(STG49:STG61,"-",STH49:STH61)</f>
        <v>0</v>
      </c>
      <c r="STE44" s="685">
        <f>COUNTIF(STI49:STI61,"-")</f>
        <v>0</v>
      </c>
      <c r="STF44" s="686">
        <f>SUMIF(STI49:STI61,"-",STJ49:STJ61)</f>
        <v>0</v>
      </c>
      <c r="STG44" s="685">
        <f>COUNTIF(STK49:STK61,"-")</f>
        <v>0</v>
      </c>
      <c r="STH44" s="686">
        <f>SUMIF(STK49:STK61,"-",STL49:STL61)</f>
        <v>0</v>
      </c>
      <c r="STI44" s="685">
        <f>COUNTIF(STM49:STM61,"-")</f>
        <v>0</v>
      </c>
      <c r="STJ44" s="686">
        <f>SUMIF(STM49:STM61,"-",STN49:STN61)</f>
        <v>0</v>
      </c>
      <c r="STK44" s="685">
        <f>COUNTIF(STO49:STO61,"-")</f>
        <v>0</v>
      </c>
      <c r="STL44" s="686">
        <f>SUMIF(STO49:STO61,"-",STP49:STP61)</f>
        <v>0</v>
      </c>
      <c r="STM44" s="685">
        <f>COUNTIF(STQ49:STQ61,"-")</f>
        <v>0</v>
      </c>
      <c r="STN44" s="686">
        <f>SUMIF(STQ49:STQ61,"-",STR49:STR61)</f>
        <v>0</v>
      </c>
      <c r="STO44" s="685">
        <f>COUNTIF(STS49:STS61,"-")</f>
        <v>0</v>
      </c>
      <c r="STP44" s="686">
        <f>SUMIF(STS49:STS61,"-",STT49:STT61)</f>
        <v>0</v>
      </c>
      <c r="STQ44" s="685">
        <f>COUNTIF(STU49:STU61,"-")</f>
        <v>0</v>
      </c>
      <c r="STR44" s="686">
        <f>SUMIF(STU49:STU61,"-",STV49:STV61)</f>
        <v>0</v>
      </c>
      <c r="STS44" s="685">
        <f>COUNTIF(STW49:STW61,"-")</f>
        <v>0</v>
      </c>
      <c r="STT44" s="686">
        <f>SUMIF(STW49:STW61,"-",STX49:STX61)</f>
        <v>0</v>
      </c>
      <c r="STU44" s="685">
        <f>COUNTIF(STY49:STY61,"-")</f>
        <v>0</v>
      </c>
      <c r="STV44" s="686">
        <f>SUMIF(STY49:STY61,"-",STZ49:STZ61)</f>
        <v>0</v>
      </c>
      <c r="STW44" s="685">
        <f>COUNTIF(SUA49:SUA61,"-")</f>
        <v>0</v>
      </c>
      <c r="STX44" s="686">
        <f>SUMIF(SUA49:SUA61,"-",SUB49:SUB61)</f>
        <v>0</v>
      </c>
      <c r="STY44" s="685">
        <f>COUNTIF(SUC49:SUC61,"-")</f>
        <v>0</v>
      </c>
      <c r="STZ44" s="686">
        <f>SUMIF(SUC49:SUC61,"-",SUD49:SUD61)</f>
        <v>0</v>
      </c>
      <c r="SUA44" s="685">
        <f>COUNTIF(SUE49:SUE61,"-")</f>
        <v>0</v>
      </c>
      <c r="SUB44" s="686">
        <f>SUMIF(SUE49:SUE61,"-",SUF49:SUF61)</f>
        <v>0</v>
      </c>
      <c r="SUC44" s="685">
        <f>COUNTIF(SUG49:SUG61,"-")</f>
        <v>0</v>
      </c>
      <c r="SUD44" s="686">
        <f>SUMIF(SUG49:SUG61,"-",SUH49:SUH61)</f>
        <v>0</v>
      </c>
      <c r="SUE44" s="685">
        <f>COUNTIF(SUI49:SUI61,"-")</f>
        <v>0</v>
      </c>
      <c r="SUF44" s="686">
        <f>SUMIF(SUI49:SUI61,"-",SUJ49:SUJ61)</f>
        <v>0</v>
      </c>
      <c r="SUG44" s="685">
        <f>COUNTIF(SUK49:SUK61,"-")</f>
        <v>0</v>
      </c>
      <c r="SUH44" s="686">
        <f>SUMIF(SUK49:SUK61,"-",SUL49:SUL61)</f>
        <v>0</v>
      </c>
      <c r="SUI44" s="685">
        <f>COUNTIF(SUM49:SUM61,"-")</f>
        <v>0</v>
      </c>
      <c r="SUJ44" s="686">
        <f>SUMIF(SUM49:SUM61,"-",SUN49:SUN61)</f>
        <v>0</v>
      </c>
      <c r="SUK44" s="685">
        <f>COUNTIF(SUO49:SUO61,"-")</f>
        <v>0</v>
      </c>
      <c r="SUL44" s="686">
        <f>SUMIF(SUO49:SUO61,"-",SUP49:SUP61)</f>
        <v>0</v>
      </c>
      <c r="SUM44" s="685">
        <f>COUNTIF(SUQ49:SUQ61,"-")</f>
        <v>0</v>
      </c>
      <c r="SUN44" s="686">
        <f>SUMIF(SUQ49:SUQ61,"-",SUR49:SUR61)</f>
        <v>0</v>
      </c>
      <c r="SUO44" s="685">
        <f>COUNTIF(SUS49:SUS61,"-")</f>
        <v>0</v>
      </c>
      <c r="SUP44" s="686">
        <f>SUMIF(SUS49:SUS61,"-",SUT49:SUT61)</f>
        <v>0</v>
      </c>
      <c r="SUQ44" s="685">
        <f>COUNTIF(SUU49:SUU61,"-")</f>
        <v>0</v>
      </c>
      <c r="SUR44" s="686">
        <f>SUMIF(SUU49:SUU61,"-",SUV49:SUV61)</f>
        <v>0</v>
      </c>
      <c r="SUS44" s="685">
        <f>COUNTIF(SUW49:SUW61,"-")</f>
        <v>0</v>
      </c>
      <c r="SUT44" s="686">
        <f>SUMIF(SUW49:SUW61,"-",SUX49:SUX61)</f>
        <v>0</v>
      </c>
      <c r="SUU44" s="685">
        <f>COUNTIF(SUY49:SUY61,"-")</f>
        <v>0</v>
      </c>
      <c r="SUV44" s="686">
        <f>SUMIF(SUY49:SUY61,"-",SUZ49:SUZ61)</f>
        <v>0</v>
      </c>
      <c r="SUW44" s="685">
        <f>COUNTIF(SVA49:SVA61,"-")</f>
        <v>0</v>
      </c>
      <c r="SUX44" s="686">
        <f>SUMIF(SVA49:SVA61,"-",SVB49:SVB61)</f>
        <v>0</v>
      </c>
      <c r="SUY44" s="685">
        <f>COUNTIF(SVC49:SVC61,"-")</f>
        <v>0</v>
      </c>
      <c r="SUZ44" s="686">
        <f>SUMIF(SVC49:SVC61,"-",SVD49:SVD61)</f>
        <v>0</v>
      </c>
      <c r="SVA44" s="685">
        <f>COUNTIF(SVE49:SVE61,"-")</f>
        <v>0</v>
      </c>
      <c r="SVB44" s="686">
        <f>SUMIF(SVE49:SVE61,"-",SVF49:SVF61)</f>
        <v>0</v>
      </c>
      <c r="SVC44" s="685">
        <f>COUNTIF(SVG49:SVG61,"-")</f>
        <v>0</v>
      </c>
      <c r="SVD44" s="686">
        <f>SUMIF(SVG49:SVG61,"-",SVH49:SVH61)</f>
        <v>0</v>
      </c>
      <c r="SVE44" s="685">
        <f>COUNTIF(SVI49:SVI61,"-")</f>
        <v>0</v>
      </c>
      <c r="SVF44" s="686">
        <f>SUMIF(SVI49:SVI61,"-",SVJ49:SVJ61)</f>
        <v>0</v>
      </c>
      <c r="SVG44" s="685">
        <f>COUNTIF(SVK49:SVK61,"-")</f>
        <v>0</v>
      </c>
      <c r="SVH44" s="686">
        <f>SUMIF(SVK49:SVK61,"-",SVL49:SVL61)</f>
        <v>0</v>
      </c>
      <c r="SVI44" s="685">
        <f>COUNTIF(SVM49:SVM61,"-")</f>
        <v>0</v>
      </c>
      <c r="SVJ44" s="686">
        <f>SUMIF(SVM49:SVM61,"-",SVN49:SVN61)</f>
        <v>0</v>
      </c>
      <c r="SVK44" s="685">
        <f>COUNTIF(SVO49:SVO61,"-")</f>
        <v>0</v>
      </c>
      <c r="SVL44" s="686">
        <f>SUMIF(SVO49:SVO61,"-",SVP49:SVP61)</f>
        <v>0</v>
      </c>
      <c r="SVM44" s="685">
        <f>COUNTIF(SVQ49:SVQ61,"-")</f>
        <v>0</v>
      </c>
      <c r="SVN44" s="686">
        <f>SUMIF(SVQ49:SVQ61,"-",SVR49:SVR61)</f>
        <v>0</v>
      </c>
      <c r="SVO44" s="685">
        <f>COUNTIF(SVS49:SVS61,"-")</f>
        <v>0</v>
      </c>
      <c r="SVP44" s="686">
        <f>SUMIF(SVS49:SVS61,"-",SVT49:SVT61)</f>
        <v>0</v>
      </c>
      <c r="SVQ44" s="685">
        <f>COUNTIF(SVU49:SVU61,"-")</f>
        <v>0</v>
      </c>
      <c r="SVR44" s="686">
        <f>SUMIF(SVU49:SVU61,"-",SVV49:SVV61)</f>
        <v>0</v>
      </c>
      <c r="SVS44" s="685">
        <f>COUNTIF(SVW49:SVW61,"-")</f>
        <v>0</v>
      </c>
      <c r="SVT44" s="686">
        <f>SUMIF(SVW49:SVW61,"-",SVX49:SVX61)</f>
        <v>0</v>
      </c>
      <c r="SVU44" s="685">
        <f>COUNTIF(SVY49:SVY61,"-")</f>
        <v>0</v>
      </c>
      <c r="SVV44" s="686">
        <f>SUMIF(SVY49:SVY61,"-",SVZ49:SVZ61)</f>
        <v>0</v>
      </c>
      <c r="SVW44" s="685">
        <f>COUNTIF(SWA49:SWA61,"-")</f>
        <v>0</v>
      </c>
      <c r="SVX44" s="686">
        <f>SUMIF(SWA49:SWA61,"-",SWB49:SWB61)</f>
        <v>0</v>
      </c>
      <c r="SVY44" s="685">
        <f>COUNTIF(SWC49:SWC61,"-")</f>
        <v>0</v>
      </c>
      <c r="SVZ44" s="686">
        <f>SUMIF(SWC49:SWC61,"-",SWD49:SWD61)</f>
        <v>0</v>
      </c>
      <c r="SWA44" s="685">
        <f>COUNTIF(SWE49:SWE61,"-")</f>
        <v>0</v>
      </c>
      <c r="SWB44" s="686">
        <f>SUMIF(SWE49:SWE61,"-",SWF49:SWF61)</f>
        <v>0</v>
      </c>
      <c r="SWC44" s="685">
        <f>COUNTIF(SWG49:SWG61,"-")</f>
        <v>0</v>
      </c>
      <c r="SWD44" s="686">
        <f>SUMIF(SWG49:SWG61,"-",SWH49:SWH61)</f>
        <v>0</v>
      </c>
      <c r="SWE44" s="685">
        <f>COUNTIF(SWI49:SWI61,"-")</f>
        <v>0</v>
      </c>
      <c r="SWF44" s="686">
        <f>SUMIF(SWI49:SWI61,"-",SWJ49:SWJ61)</f>
        <v>0</v>
      </c>
      <c r="SWG44" s="685">
        <f>COUNTIF(SWK49:SWK61,"-")</f>
        <v>0</v>
      </c>
      <c r="SWH44" s="686">
        <f>SUMIF(SWK49:SWK61,"-",SWL49:SWL61)</f>
        <v>0</v>
      </c>
      <c r="SWI44" s="685">
        <f>COUNTIF(SWM49:SWM61,"-")</f>
        <v>0</v>
      </c>
      <c r="SWJ44" s="686">
        <f>SUMIF(SWM49:SWM61,"-",SWN49:SWN61)</f>
        <v>0</v>
      </c>
      <c r="SWK44" s="685">
        <f>COUNTIF(SWO49:SWO61,"-")</f>
        <v>0</v>
      </c>
      <c r="SWL44" s="686">
        <f>SUMIF(SWO49:SWO61,"-",SWP49:SWP61)</f>
        <v>0</v>
      </c>
      <c r="SWM44" s="685">
        <f>COUNTIF(SWQ49:SWQ61,"-")</f>
        <v>0</v>
      </c>
      <c r="SWN44" s="686">
        <f>SUMIF(SWQ49:SWQ61,"-",SWR49:SWR61)</f>
        <v>0</v>
      </c>
      <c r="SWO44" s="685">
        <f>COUNTIF(SWS49:SWS61,"-")</f>
        <v>0</v>
      </c>
      <c r="SWP44" s="686">
        <f>SUMIF(SWS49:SWS61,"-",SWT49:SWT61)</f>
        <v>0</v>
      </c>
      <c r="SWQ44" s="685">
        <f>COUNTIF(SWU49:SWU61,"-")</f>
        <v>0</v>
      </c>
      <c r="SWR44" s="686">
        <f>SUMIF(SWU49:SWU61,"-",SWV49:SWV61)</f>
        <v>0</v>
      </c>
      <c r="SWS44" s="685">
        <f>COUNTIF(SWW49:SWW61,"-")</f>
        <v>0</v>
      </c>
      <c r="SWT44" s="686">
        <f>SUMIF(SWW49:SWW61,"-",SWX49:SWX61)</f>
        <v>0</v>
      </c>
      <c r="SWU44" s="685">
        <f>COUNTIF(SWY49:SWY61,"-")</f>
        <v>0</v>
      </c>
      <c r="SWV44" s="686">
        <f>SUMIF(SWY49:SWY61,"-",SWZ49:SWZ61)</f>
        <v>0</v>
      </c>
      <c r="SWW44" s="685">
        <f>COUNTIF(SXA49:SXA61,"-")</f>
        <v>0</v>
      </c>
      <c r="SWX44" s="686">
        <f>SUMIF(SXA49:SXA61,"-",SXB49:SXB61)</f>
        <v>0</v>
      </c>
      <c r="SWY44" s="685">
        <f>COUNTIF(SXC49:SXC61,"-")</f>
        <v>0</v>
      </c>
      <c r="SWZ44" s="686">
        <f>SUMIF(SXC49:SXC61,"-",SXD49:SXD61)</f>
        <v>0</v>
      </c>
      <c r="SXA44" s="685">
        <f>COUNTIF(SXE49:SXE61,"-")</f>
        <v>0</v>
      </c>
      <c r="SXB44" s="686">
        <f>SUMIF(SXE49:SXE61,"-",SXF49:SXF61)</f>
        <v>0</v>
      </c>
      <c r="SXC44" s="685">
        <f>COUNTIF(SXG49:SXG61,"-")</f>
        <v>0</v>
      </c>
      <c r="SXD44" s="686">
        <f>SUMIF(SXG49:SXG61,"-",SXH49:SXH61)</f>
        <v>0</v>
      </c>
      <c r="SXE44" s="685">
        <f>COUNTIF(SXI49:SXI61,"-")</f>
        <v>0</v>
      </c>
      <c r="SXF44" s="686">
        <f>SUMIF(SXI49:SXI61,"-",SXJ49:SXJ61)</f>
        <v>0</v>
      </c>
      <c r="SXG44" s="685">
        <f>COUNTIF(SXK49:SXK61,"-")</f>
        <v>0</v>
      </c>
      <c r="SXH44" s="686">
        <f>SUMIF(SXK49:SXK61,"-",SXL49:SXL61)</f>
        <v>0</v>
      </c>
      <c r="SXI44" s="685">
        <f>COUNTIF(SXM49:SXM61,"-")</f>
        <v>0</v>
      </c>
      <c r="SXJ44" s="686">
        <f>SUMIF(SXM49:SXM61,"-",SXN49:SXN61)</f>
        <v>0</v>
      </c>
      <c r="SXK44" s="685">
        <f>COUNTIF(SXO49:SXO61,"-")</f>
        <v>0</v>
      </c>
      <c r="SXL44" s="686">
        <f>SUMIF(SXO49:SXO61,"-",SXP49:SXP61)</f>
        <v>0</v>
      </c>
      <c r="SXM44" s="685">
        <f>COUNTIF(SXQ49:SXQ61,"-")</f>
        <v>0</v>
      </c>
      <c r="SXN44" s="686">
        <f>SUMIF(SXQ49:SXQ61,"-",SXR49:SXR61)</f>
        <v>0</v>
      </c>
      <c r="SXO44" s="685">
        <f>COUNTIF(SXS49:SXS61,"-")</f>
        <v>0</v>
      </c>
      <c r="SXP44" s="686">
        <f>SUMIF(SXS49:SXS61,"-",SXT49:SXT61)</f>
        <v>0</v>
      </c>
      <c r="SXQ44" s="685">
        <f>COUNTIF(SXU49:SXU61,"-")</f>
        <v>0</v>
      </c>
      <c r="SXR44" s="686">
        <f>SUMIF(SXU49:SXU61,"-",SXV49:SXV61)</f>
        <v>0</v>
      </c>
      <c r="SXS44" s="685">
        <f>COUNTIF(SXW49:SXW61,"-")</f>
        <v>0</v>
      </c>
      <c r="SXT44" s="686">
        <f>SUMIF(SXW49:SXW61,"-",SXX49:SXX61)</f>
        <v>0</v>
      </c>
      <c r="SXU44" s="685">
        <f>COUNTIF(SXY49:SXY61,"-")</f>
        <v>0</v>
      </c>
      <c r="SXV44" s="686">
        <f>SUMIF(SXY49:SXY61,"-",SXZ49:SXZ61)</f>
        <v>0</v>
      </c>
      <c r="SXW44" s="685">
        <f>COUNTIF(SYA49:SYA61,"-")</f>
        <v>0</v>
      </c>
      <c r="SXX44" s="686">
        <f>SUMIF(SYA49:SYA61,"-",SYB49:SYB61)</f>
        <v>0</v>
      </c>
      <c r="SXY44" s="685">
        <f>COUNTIF(SYC49:SYC61,"-")</f>
        <v>0</v>
      </c>
      <c r="SXZ44" s="686">
        <f>SUMIF(SYC49:SYC61,"-",SYD49:SYD61)</f>
        <v>0</v>
      </c>
      <c r="SYA44" s="685">
        <f>COUNTIF(SYE49:SYE61,"-")</f>
        <v>0</v>
      </c>
      <c r="SYB44" s="686">
        <f>SUMIF(SYE49:SYE61,"-",SYF49:SYF61)</f>
        <v>0</v>
      </c>
      <c r="SYC44" s="685">
        <f>COUNTIF(SYG49:SYG61,"-")</f>
        <v>0</v>
      </c>
      <c r="SYD44" s="686">
        <f>SUMIF(SYG49:SYG61,"-",SYH49:SYH61)</f>
        <v>0</v>
      </c>
      <c r="SYE44" s="685">
        <f>COUNTIF(SYI49:SYI61,"-")</f>
        <v>0</v>
      </c>
      <c r="SYF44" s="686">
        <f>SUMIF(SYI49:SYI61,"-",SYJ49:SYJ61)</f>
        <v>0</v>
      </c>
      <c r="SYG44" s="685">
        <f>COUNTIF(SYK49:SYK61,"-")</f>
        <v>0</v>
      </c>
      <c r="SYH44" s="686">
        <f>SUMIF(SYK49:SYK61,"-",SYL49:SYL61)</f>
        <v>0</v>
      </c>
      <c r="SYI44" s="685">
        <f>COUNTIF(SYM49:SYM61,"-")</f>
        <v>0</v>
      </c>
      <c r="SYJ44" s="686">
        <f>SUMIF(SYM49:SYM61,"-",SYN49:SYN61)</f>
        <v>0</v>
      </c>
      <c r="SYK44" s="685">
        <f>COUNTIF(SYO49:SYO61,"-")</f>
        <v>0</v>
      </c>
      <c r="SYL44" s="686">
        <f>SUMIF(SYO49:SYO61,"-",SYP49:SYP61)</f>
        <v>0</v>
      </c>
      <c r="SYM44" s="685">
        <f>COUNTIF(SYQ49:SYQ61,"-")</f>
        <v>0</v>
      </c>
      <c r="SYN44" s="686">
        <f>SUMIF(SYQ49:SYQ61,"-",SYR49:SYR61)</f>
        <v>0</v>
      </c>
      <c r="SYO44" s="685">
        <f>COUNTIF(SYS49:SYS61,"-")</f>
        <v>0</v>
      </c>
      <c r="SYP44" s="686">
        <f>SUMIF(SYS49:SYS61,"-",SYT49:SYT61)</f>
        <v>0</v>
      </c>
      <c r="SYQ44" s="685">
        <f>COUNTIF(SYU49:SYU61,"-")</f>
        <v>0</v>
      </c>
      <c r="SYR44" s="686">
        <f>SUMIF(SYU49:SYU61,"-",SYV49:SYV61)</f>
        <v>0</v>
      </c>
      <c r="SYS44" s="685">
        <f>COUNTIF(SYW49:SYW61,"-")</f>
        <v>0</v>
      </c>
      <c r="SYT44" s="686">
        <f>SUMIF(SYW49:SYW61,"-",SYX49:SYX61)</f>
        <v>0</v>
      </c>
      <c r="SYU44" s="685">
        <f>COUNTIF(SYY49:SYY61,"-")</f>
        <v>0</v>
      </c>
      <c r="SYV44" s="686">
        <f>SUMIF(SYY49:SYY61,"-",SYZ49:SYZ61)</f>
        <v>0</v>
      </c>
      <c r="SYW44" s="685">
        <f>COUNTIF(SZA49:SZA61,"-")</f>
        <v>0</v>
      </c>
      <c r="SYX44" s="686">
        <f>SUMIF(SZA49:SZA61,"-",SZB49:SZB61)</f>
        <v>0</v>
      </c>
      <c r="SYY44" s="685">
        <f>COUNTIF(SZC49:SZC61,"-")</f>
        <v>0</v>
      </c>
      <c r="SYZ44" s="686">
        <f>SUMIF(SZC49:SZC61,"-",SZD49:SZD61)</f>
        <v>0</v>
      </c>
      <c r="SZA44" s="685">
        <f>COUNTIF(SZE49:SZE61,"-")</f>
        <v>0</v>
      </c>
      <c r="SZB44" s="686">
        <f>SUMIF(SZE49:SZE61,"-",SZF49:SZF61)</f>
        <v>0</v>
      </c>
      <c r="SZC44" s="685">
        <f>COUNTIF(SZG49:SZG61,"-")</f>
        <v>0</v>
      </c>
      <c r="SZD44" s="686">
        <f>SUMIF(SZG49:SZG61,"-",SZH49:SZH61)</f>
        <v>0</v>
      </c>
      <c r="SZE44" s="685">
        <f>COUNTIF(SZI49:SZI61,"-")</f>
        <v>0</v>
      </c>
      <c r="SZF44" s="686">
        <f>SUMIF(SZI49:SZI61,"-",SZJ49:SZJ61)</f>
        <v>0</v>
      </c>
      <c r="SZG44" s="685">
        <f>COUNTIF(SZK49:SZK61,"-")</f>
        <v>0</v>
      </c>
      <c r="SZH44" s="686">
        <f>SUMIF(SZK49:SZK61,"-",SZL49:SZL61)</f>
        <v>0</v>
      </c>
      <c r="SZI44" s="685">
        <f>COUNTIF(SZM49:SZM61,"-")</f>
        <v>0</v>
      </c>
      <c r="SZJ44" s="686">
        <f>SUMIF(SZM49:SZM61,"-",SZN49:SZN61)</f>
        <v>0</v>
      </c>
      <c r="SZK44" s="685">
        <f>COUNTIF(SZO49:SZO61,"-")</f>
        <v>0</v>
      </c>
      <c r="SZL44" s="686">
        <f>SUMIF(SZO49:SZO61,"-",SZP49:SZP61)</f>
        <v>0</v>
      </c>
      <c r="SZM44" s="685">
        <f>COUNTIF(SZQ49:SZQ61,"-")</f>
        <v>0</v>
      </c>
      <c r="SZN44" s="686">
        <f>SUMIF(SZQ49:SZQ61,"-",SZR49:SZR61)</f>
        <v>0</v>
      </c>
      <c r="SZO44" s="685">
        <f>COUNTIF(SZS49:SZS61,"-")</f>
        <v>0</v>
      </c>
      <c r="SZP44" s="686">
        <f>SUMIF(SZS49:SZS61,"-",SZT49:SZT61)</f>
        <v>0</v>
      </c>
      <c r="SZQ44" s="685">
        <f>COUNTIF(SZU49:SZU61,"-")</f>
        <v>0</v>
      </c>
      <c r="SZR44" s="686">
        <f>SUMIF(SZU49:SZU61,"-",SZV49:SZV61)</f>
        <v>0</v>
      </c>
      <c r="SZS44" s="685">
        <f>COUNTIF(SZW49:SZW61,"-")</f>
        <v>0</v>
      </c>
      <c r="SZT44" s="686">
        <f>SUMIF(SZW49:SZW61,"-",SZX49:SZX61)</f>
        <v>0</v>
      </c>
      <c r="SZU44" s="685">
        <f>COUNTIF(SZY49:SZY61,"-")</f>
        <v>0</v>
      </c>
      <c r="SZV44" s="686">
        <f>SUMIF(SZY49:SZY61,"-",SZZ49:SZZ61)</f>
        <v>0</v>
      </c>
      <c r="SZW44" s="685">
        <f>COUNTIF(TAA49:TAA61,"-")</f>
        <v>0</v>
      </c>
      <c r="SZX44" s="686">
        <f>SUMIF(TAA49:TAA61,"-",TAB49:TAB61)</f>
        <v>0</v>
      </c>
      <c r="SZY44" s="685">
        <f>COUNTIF(TAC49:TAC61,"-")</f>
        <v>0</v>
      </c>
      <c r="SZZ44" s="686">
        <f>SUMIF(TAC49:TAC61,"-",TAD49:TAD61)</f>
        <v>0</v>
      </c>
      <c r="TAA44" s="685">
        <f>COUNTIF(TAE49:TAE61,"-")</f>
        <v>0</v>
      </c>
      <c r="TAB44" s="686">
        <f>SUMIF(TAE49:TAE61,"-",TAF49:TAF61)</f>
        <v>0</v>
      </c>
      <c r="TAC44" s="685">
        <f>COUNTIF(TAG49:TAG61,"-")</f>
        <v>0</v>
      </c>
      <c r="TAD44" s="686">
        <f>SUMIF(TAG49:TAG61,"-",TAH49:TAH61)</f>
        <v>0</v>
      </c>
      <c r="TAE44" s="685">
        <f>COUNTIF(TAI49:TAI61,"-")</f>
        <v>0</v>
      </c>
      <c r="TAF44" s="686">
        <f>SUMIF(TAI49:TAI61,"-",TAJ49:TAJ61)</f>
        <v>0</v>
      </c>
      <c r="TAG44" s="685">
        <f>COUNTIF(TAK49:TAK61,"-")</f>
        <v>0</v>
      </c>
      <c r="TAH44" s="686">
        <f>SUMIF(TAK49:TAK61,"-",TAL49:TAL61)</f>
        <v>0</v>
      </c>
      <c r="TAI44" s="685">
        <f>COUNTIF(TAM49:TAM61,"-")</f>
        <v>0</v>
      </c>
      <c r="TAJ44" s="686">
        <f>SUMIF(TAM49:TAM61,"-",TAN49:TAN61)</f>
        <v>0</v>
      </c>
      <c r="TAK44" s="685">
        <f>COUNTIF(TAO49:TAO61,"-")</f>
        <v>0</v>
      </c>
      <c r="TAL44" s="686">
        <f>SUMIF(TAO49:TAO61,"-",TAP49:TAP61)</f>
        <v>0</v>
      </c>
      <c r="TAM44" s="685">
        <f>COUNTIF(TAQ49:TAQ61,"-")</f>
        <v>0</v>
      </c>
      <c r="TAN44" s="686">
        <f>SUMIF(TAQ49:TAQ61,"-",TAR49:TAR61)</f>
        <v>0</v>
      </c>
      <c r="TAO44" s="685">
        <f>COUNTIF(TAS49:TAS61,"-")</f>
        <v>0</v>
      </c>
      <c r="TAP44" s="686">
        <f>SUMIF(TAS49:TAS61,"-",TAT49:TAT61)</f>
        <v>0</v>
      </c>
      <c r="TAQ44" s="685">
        <f>COUNTIF(TAU49:TAU61,"-")</f>
        <v>0</v>
      </c>
      <c r="TAR44" s="686">
        <f>SUMIF(TAU49:TAU61,"-",TAV49:TAV61)</f>
        <v>0</v>
      </c>
      <c r="TAS44" s="685">
        <f>COUNTIF(TAW49:TAW61,"-")</f>
        <v>0</v>
      </c>
      <c r="TAT44" s="686">
        <f>SUMIF(TAW49:TAW61,"-",TAX49:TAX61)</f>
        <v>0</v>
      </c>
      <c r="TAU44" s="685">
        <f>COUNTIF(TAY49:TAY61,"-")</f>
        <v>0</v>
      </c>
      <c r="TAV44" s="686">
        <f>SUMIF(TAY49:TAY61,"-",TAZ49:TAZ61)</f>
        <v>0</v>
      </c>
      <c r="TAW44" s="685">
        <f>COUNTIF(TBA49:TBA61,"-")</f>
        <v>0</v>
      </c>
      <c r="TAX44" s="686">
        <f>SUMIF(TBA49:TBA61,"-",TBB49:TBB61)</f>
        <v>0</v>
      </c>
      <c r="TAY44" s="685">
        <f>COUNTIF(TBC49:TBC61,"-")</f>
        <v>0</v>
      </c>
      <c r="TAZ44" s="686">
        <f>SUMIF(TBC49:TBC61,"-",TBD49:TBD61)</f>
        <v>0</v>
      </c>
      <c r="TBA44" s="685">
        <f>COUNTIF(TBE49:TBE61,"-")</f>
        <v>0</v>
      </c>
      <c r="TBB44" s="686">
        <f>SUMIF(TBE49:TBE61,"-",TBF49:TBF61)</f>
        <v>0</v>
      </c>
      <c r="TBC44" s="685">
        <f>COUNTIF(TBG49:TBG61,"-")</f>
        <v>0</v>
      </c>
      <c r="TBD44" s="686">
        <f>SUMIF(TBG49:TBG61,"-",TBH49:TBH61)</f>
        <v>0</v>
      </c>
      <c r="TBE44" s="685">
        <f>COUNTIF(TBI49:TBI61,"-")</f>
        <v>0</v>
      </c>
      <c r="TBF44" s="686">
        <f>SUMIF(TBI49:TBI61,"-",TBJ49:TBJ61)</f>
        <v>0</v>
      </c>
      <c r="TBG44" s="685">
        <f>COUNTIF(TBK49:TBK61,"-")</f>
        <v>0</v>
      </c>
      <c r="TBH44" s="686">
        <f>SUMIF(TBK49:TBK61,"-",TBL49:TBL61)</f>
        <v>0</v>
      </c>
      <c r="TBI44" s="685">
        <f>COUNTIF(TBM49:TBM61,"-")</f>
        <v>0</v>
      </c>
      <c r="TBJ44" s="686">
        <f>SUMIF(TBM49:TBM61,"-",TBN49:TBN61)</f>
        <v>0</v>
      </c>
      <c r="TBK44" s="685">
        <f>COUNTIF(TBO49:TBO61,"-")</f>
        <v>0</v>
      </c>
      <c r="TBL44" s="686">
        <f>SUMIF(TBO49:TBO61,"-",TBP49:TBP61)</f>
        <v>0</v>
      </c>
      <c r="TBM44" s="685">
        <f>COUNTIF(TBQ49:TBQ61,"-")</f>
        <v>0</v>
      </c>
      <c r="TBN44" s="686">
        <f>SUMIF(TBQ49:TBQ61,"-",TBR49:TBR61)</f>
        <v>0</v>
      </c>
      <c r="TBO44" s="685">
        <f>COUNTIF(TBS49:TBS61,"-")</f>
        <v>0</v>
      </c>
      <c r="TBP44" s="686">
        <f>SUMIF(TBS49:TBS61,"-",TBT49:TBT61)</f>
        <v>0</v>
      </c>
      <c r="TBQ44" s="685">
        <f>COUNTIF(TBU49:TBU61,"-")</f>
        <v>0</v>
      </c>
      <c r="TBR44" s="686">
        <f>SUMIF(TBU49:TBU61,"-",TBV49:TBV61)</f>
        <v>0</v>
      </c>
      <c r="TBS44" s="685">
        <f>COUNTIF(TBW49:TBW61,"-")</f>
        <v>0</v>
      </c>
      <c r="TBT44" s="686">
        <f>SUMIF(TBW49:TBW61,"-",TBX49:TBX61)</f>
        <v>0</v>
      </c>
      <c r="TBU44" s="685">
        <f>COUNTIF(TBY49:TBY61,"-")</f>
        <v>0</v>
      </c>
      <c r="TBV44" s="686">
        <f>SUMIF(TBY49:TBY61,"-",TBZ49:TBZ61)</f>
        <v>0</v>
      </c>
      <c r="TBW44" s="685">
        <f>COUNTIF(TCA49:TCA61,"-")</f>
        <v>0</v>
      </c>
      <c r="TBX44" s="686">
        <f>SUMIF(TCA49:TCA61,"-",TCB49:TCB61)</f>
        <v>0</v>
      </c>
      <c r="TBY44" s="685">
        <f>COUNTIF(TCC49:TCC61,"-")</f>
        <v>0</v>
      </c>
      <c r="TBZ44" s="686">
        <f>SUMIF(TCC49:TCC61,"-",TCD49:TCD61)</f>
        <v>0</v>
      </c>
      <c r="TCA44" s="685">
        <f>COUNTIF(TCE49:TCE61,"-")</f>
        <v>0</v>
      </c>
      <c r="TCB44" s="686">
        <f>SUMIF(TCE49:TCE61,"-",TCF49:TCF61)</f>
        <v>0</v>
      </c>
      <c r="TCC44" s="685">
        <f>COUNTIF(TCG49:TCG61,"-")</f>
        <v>0</v>
      </c>
      <c r="TCD44" s="686">
        <f>SUMIF(TCG49:TCG61,"-",TCH49:TCH61)</f>
        <v>0</v>
      </c>
      <c r="TCE44" s="685">
        <f>COUNTIF(TCI49:TCI61,"-")</f>
        <v>0</v>
      </c>
      <c r="TCF44" s="686">
        <f>SUMIF(TCI49:TCI61,"-",TCJ49:TCJ61)</f>
        <v>0</v>
      </c>
      <c r="TCG44" s="685">
        <f>COUNTIF(TCK49:TCK61,"-")</f>
        <v>0</v>
      </c>
      <c r="TCH44" s="686">
        <f>SUMIF(TCK49:TCK61,"-",TCL49:TCL61)</f>
        <v>0</v>
      </c>
      <c r="TCI44" s="685">
        <f>COUNTIF(TCM49:TCM61,"-")</f>
        <v>0</v>
      </c>
      <c r="TCJ44" s="686">
        <f>SUMIF(TCM49:TCM61,"-",TCN49:TCN61)</f>
        <v>0</v>
      </c>
      <c r="TCK44" s="685">
        <f>COUNTIF(TCO49:TCO61,"-")</f>
        <v>0</v>
      </c>
      <c r="TCL44" s="686">
        <f>SUMIF(TCO49:TCO61,"-",TCP49:TCP61)</f>
        <v>0</v>
      </c>
      <c r="TCM44" s="685">
        <f>COUNTIF(TCQ49:TCQ61,"-")</f>
        <v>0</v>
      </c>
      <c r="TCN44" s="686">
        <f>SUMIF(TCQ49:TCQ61,"-",TCR49:TCR61)</f>
        <v>0</v>
      </c>
      <c r="TCO44" s="685">
        <f>COUNTIF(TCS49:TCS61,"-")</f>
        <v>0</v>
      </c>
      <c r="TCP44" s="686">
        <f>SUMIF(TCS49:TCS61,"-",TCT49:TCT61)</f>
        <v>0</v>
      </c>
      <c r="TCQ44" s="685">
        <f>COUNTIF(TCU49:TCU61,"-")</f>
        <v>0</v>
      </c>
      <c r="TCR44" s="686">
        <f>SUMIF(TCU49:TCU61,"-",TCV49:TCV61)</f>
        <v>0</v>
      </c>
      <c r="TCS44" s="685">
        <f>COUNTIF(TCW49:TCW61,"-")</f>
        <v>0</v>
      </c>
      <c r="TCT44" s="686">
        <f>SUMIF(TCW49:TCW61,"-",TCX49:TCX61)</f>
        <v>0</v>
      </c>
      <c r="TCU44" s="685">
        <f>COUNTIF(TCY49:TCY61,"-")</f>
        <v>0</v>
      </c>
      <c r="TCV44" s="686">
        <f>SUMIF(TCY49:TCY61,"-",TCZ49:TCZ61)</f>
        <v>0</v>
      </c>
      <c r="TCW44" s="685">
        <f>COUNTIF(TDA49:TDA61,"-")</f>
        <v>0</v>
      </c>
      <c r="TCX44" s="686">
        <f>SUMIF(TDA49:TDA61,"-",TDB49:TDB61)</f>
        <v>0</v>
      </c>
      <c r="TCY44" s="685">
        <f>COUNTIF(TDC49:TDC61,"-")</f>
        <v>0</v>
      </c>
      <c r="TCZ44" s="686">
        <f>SUMIF(TDC49:TDC61,"-",TDD49:TDD61)</f>
        <v>0</v>
      </c>
      <c r="TDA44" s="685">
        <f>COUNTIF(TDE49:TDE61,"-")</f>
        <v>0</v>
      </c>
      <c r="TDB44" s="686">
        <f>SUMIF(TDE49:TDE61,"-",TDF49:TDF61)</f>
        <v>0</v>
      </c>
      <c r="TDC44" s="685">
        <f>COUNTIF(TDG49:TDG61,"-")</f>
        <v>0</v>
      </c>
      <c r="TDD44" s="686">
        <f>SUMIF(TDG49:TDG61,"-",TDH49:TDH61)</f>
        <v>0</v>
      </c>
      <c r="TDE44" s="685">
        <f>COUNTIF(TDI49:TDI61,"-")</f>
        <v>0</v>
      </c>
      <c r="TDF44" s="686">
        <f>SUMIF(TDI49:TDI61,"-",TDJ49:TDJ61)</f>
        <v>0</v>
      </c>
      <c r="TDG44" s="685">
        <f>COUNTIF(TDK49:TDK61,"-")</f>
        <v>0</v>
      </c>
      <c r="TDH44" s="686">
        <f>SUMIF(TDK49:TDK61,"-",TDL49:TDL61)</f>
        <v>0</v>
      </c>
      <c r="TDI44" s="685">
        <f>COUNTIF(TDM49:TDM61,"-")</f>
        <v>0</v>
      </c>
      <c r="TDJ44" s="686">
        <f>SUMIF(TDM49:TDM61,"-",TDN49:TDN61)</f>
        <v>0</v>
      </c>
      <c r="TDK44" s="685">
        <f>COUNTIF(TDO49:TDO61,"-")</f>
        <v>0</v>
      </c>
      <c r="TDL44" s="686">
        <f>SUMIF(TDO49:TDO61,"-",TDP49:TDP61)</f>
        <v>0</v>
      </c>
      <c r="TDM44" s="685">
        <f>COUNTIF(TDQ49:TDQ61,"-")</f>
        <v>0</v>
      </c>
      <c r="TDN44" s="686">
        <f>SUMIF(TDQ49:TDQ61,"-",TDR49:TDR61)</f>
        <v>0</v>
      </c>
      <c r="TDO44" s="685">
        <f>COUNTIF(TDS49:TDS61,"-")</f>
        <v>0</v>
      </c>
      <c r="TDP44" s="686">
        <f>SUMIF(TDS49:TDS61,"-",TDT49:TDT61)</f>
        <v>0</v>
      </c>
      <c r="TDQ44" s="685">
        <f>COUNTIF(TDU49:TDU61,"-")</f>
        <v>0</v>
      </c>
      <c r="TDR44" s="686">
        <f>SUMIF(TDU49:TDU61,"-",TDV49:TDV61)</f>
        <v>0</v>
      </c>
      <c r="TDS44" s="685">
        <f>COUNTIF(TDW49:TDW61,"-")</f>
        <v>0</v>
      </c>
      <c r="TDT44" s="686">
        <f>SUMIF(TDW49:TDW61,"-",TDX49:TDX61)</f>
        <v>0</v>
      </c>
      <c r="TDU44" s="685">
        <f>COUNTIF(TDY49:TDY61,"-")</f>
        <v>0</v>
      </c>
      <c r="TDV44" s="686">
        <f>SUMIF(TDY49:TDY61,"-",TDZ49:TDZ61)</f>
        <v>0</v>
      </c>
      <c r="TDW44" s="685">
        <f>COUNTIF(TEA49:TEA61,"-")</f>
        <v>0</v>
      </c>
      <c r="TDX44" s="686">
        <f>SUMIF(TEA49:TEA61,"-",TEB49:TEB61)</f>
        <v>0</v>
      </c>
      <c r="TDY44" s="685">
        <f>COUNTIF(TEC49:TEC61,"-")</f>
        <v>0</v>
      </c>
      <c r="TDZ44" s="686">
        <f>SUMIF(TEC49:TEC61,"-",TED49:TED61)</f>
        <v>0</v>
      </c>
      <c r="TEA44" s="685">
        <f>COUNTIF(TEE49:TEE61,"-")</f>
        <v>0</v>
      </c>
      <c r="TEB44" s="686">
        <f>SUMIF(TEE49:TEE61,"-",TEF49:TEF61)</f>
        <v>0</v>
      </c>
      <c r="TEC44" s="685">
        <f>COUNTIF(TEG49:TEG61,"-")</f>
        <v>0</v>
      </c>
      <c r="TED44" s="686">
        <f>SUMIF(TEG49:TEG61,"-",TEH49:TEH61)</f>
        <v>0</v>
      </c>
      <c r="TEE44" s="685">
        <f>COUNTIF(TEI49:TEI61,"-")</f>
        <v>0</v>
      </c>
      <c r="TEF44" s="686">
        <f>SUMIF(TEI49:TEI61,"-",TEJ49:TEJ61)</f>
        <v>0</v>
      </c>
      <c r="TEG44" s="685">
        <f>COUNTIF(TEK49:TEK61,"-")</f>
        <v>0</v>
      </c>
      <c r="TEH44" s="686">
        <f>SUMIF(TEK49:TEK61,"-",TEL49:TEL61)</f>
        <v>0</v>
      </c>
      <c r="TEI44" s="685">
        <f>COUNTIF(TEM49:TEM61,"-")</f>
        <v>0</v>
      </c>
      <c r="TEJ44" s="686">
        <f>SUMIF(TEM49:TEM61,"-",TEN49:TEN61)</f>
        <v>0</v>
      </c>
      <c r="TEK44" s="685">
        <f>COUNTIF(TEO49:TEO61,"-")</f>
        <v>0</v>
      </c>
      <c r="TEL44" s="686">
        <f>SUMIF(TEO49:TEO61,"-",TEP49:TEP61)</f>
        <v>0</v>
      </c>
      <c r="TEM44" s="685">
        <f>COUNTIF(TEQ49:TEQ61,"-")</f>
        <v>0</v>
      </c>
      <c r="TEN44" s="686">
        <f>SUMIF(TEQ49:TEQ61,"-",TER49:TER61)</f>
        <v>0</v>
      </c>
      <c r="TEO44" s="685">
        <f>COUNTIF(TES49:TES61,"-")</f>
        <v>0</v>
      </c>
      <c r="TEP44" s="686">
        <f>SUMIF(TES49:TES61,"-",TET49:TET61)</f>
        <v>0</v>
      </c>
      <c r="TEQ44" s="685">
        <f>COUNTIF(TEU49:TEU61,"-")</f>
        <v>0</v>
      </c>
      <c r="TER44" s="686">
        <f>SUMIF(TEU49:TEU61,"-",TEV49:TEV61)</f>
        <v>0</v>
      </c>
      <c r="TES44" s="685">
        <f>COUNTIF(TEW49:TEW61,"-")</f>
        <v>0</v>
      </c>
      <c r="TET44" s="686">
        <f>SUMIF(TEW49:TEW61,"-",TEX49:TEX61)</f>
        <v>0</v>
      </c>
      <c r="TEU44" s="685">
        <f>COUNTIF(TEY49:TEY61,"-")</f>
        <v>0</v>
      </c>
      <c r="TEV44" s="686">
        <f>SUMIF(TEY49:TEY61,"-",TEZ49:TEZ61)</f>
        <v>0</v>
      </c>
      <c r="TEW44" s="685">
        <f>COUNTIF(TFA49:TFA61,"-")</f>
        <v>0</v>
      </c>
      <c r="TEX44" s="686">
        <f>SUMIF(TFA49:TFA61,"-",TFB49:TFB61)</f>
        <v>0</v>
      </c>
      <c r="TEY44" s="685">
        <f>COUNTIF(TFC49:TFC61,"-")</f>
        <v>0</v>
      </c>
      <c r="TEZ44" s="686">
        <f>SUMIF(TFC49:TFC61,"-",TFD49:TFD61)</f>
        <v>0</v>
      </c>
      <c r="TFA44" s="685">
        <f>COUNTIF(TFE49:TFE61,"-")</f>
        <v>0</v>
      </c>
      <c r="TFB44" s="686">
        <f>SUMIF(TFE49:TFE61,"-",TFF49:TFF61)</f>
        <v>0</v>
      </c>
      <c r="TFC44" s="685">
        <f>COUNTIF(TFG49:TFG61,"-")</f>
        <v>0</v>
      </c>
      <c r="TFD44" s="686">
        <f>SUMIF(TFG49:TFG61,"-",TFH49:TFH61)</f>
        <v>0</v>
      </c>
      <c r="TFE44" s="685">
        <f>COUNTIF(TFI49:TFI61,"-")</f>
        <v>0</v>
      </c>
      <c r="TFF44" s="686">
        <f>SUMIF(TFI49:TFI61,"-",TFJ49:TFJ61)</f>
        <v>0</v>
      </c>
      <c r="TFG44" s="685">
        <f>COUNTIF(TFK49:TFK61,"-")</f>
        <v>0</v>
      </c>
      <c r="TFH44" s="686">
        <f>SUMIF(TFK49:TFK61,"-",TFL49:TFL61)</f>
        <v>0</v>
      </c>
      <c r="TFI44" s="685">
        <f>COUNTIF(TFM49:TFM61,"-")</f>
        <v>0</v>
      </c>
      <c r="TFJ44" s="686">
        <f>SUMIF(TFM49:TFM61,"-",TFN49:TFN61)</f>
        <v>0</v>
      </c>
      <c r="TFK44" s="685">
        <f>COUNTIF(TFO49:TFO61,"-")</f>
        <v>0</v>
      </c>
      <c r="TFL44" s="686">
        <f>SUMIF(TFO49:TFO61,"-",TFP49:TFP61)</f>
        <v>0</v>
      </c>
      <c r="TFM44" s="685">
        <f>COUNTIF(TFQ49:TFQ61,"-")</f>
        <v>0</v>
      </c>
      <c r="TFN44" s="686">
        <f>SUMIF(TFQ49:TFQ61,"-",TFR49:TFR61)</f>
        <v>0</v>
      </c>
      <c r="TFO44" s="685">
        <f>COUNTIF(TFS49:TFS61,"-")</f>
        <v>0</v>
      </c>
      <c r="TFP44" s="686">
        <f>SUMIF(TFS49:TFS61,"-",TFT49:TFT61)</f>
        <v>0</v>
      </c>
      <c r="TFQ44" s="685">
        <f>COUNTIF(TFU49:TFU61,"-")</f>
        <v>0</v>
      </c>
      <c r="TFR44" s="686">
        <f>SUMIF(TFU49:TFU61,"-",TFV49:TFV61)</f>
        <v>0</v>
      </c>
      <c r="TFS44" s="685">
        <f>COUNTIF(TFW49:TFW61,"-")</f>
        <v>0</v>
      </c>
      <c r="TFT44" s="686">
        <f>SUMIF(TFW49:TFW61,"-",TFX49:TFX61)</f>
        <v>0</v>
      </c>
      <c r="TFU44" s="685">
        <f>COUNTIF(TFY49:TFY61,"-")</f>
        <v>0</v>
      </c>
      <c r="TFV44" s="686">
        <f>SUMIF(TFY49:TFY61,"-",TFZ49:TFZ61)</f>
        <v>0</v>
      </c>
      <c r="TFW44" s="685">
        <f>COUNTIF(TGA49:TGA61,"-")</f>
        <v>0</v>
      </c>
      <c r="TFX44" s="686">
        <f>SUMIF(TGA49:TGA61,"-",TGB49:TGB61)</f>
        <v>0</v>
      </c>
      <c r="TFY44" s="685">
        <f>COUNTIF(TGC49:TGC61,"-")</f>
        <v>0</v>
      </c>
      <c r="TFZ44" s="686">
        <f>SUMIF(TGC49:TGC61,"-",TGD49:TGD61)</f>
        <v>0</v>
      </c>
      <c r="TGA44" s="685">
        <f>COUNTIF(TGE49:TGE61,"-")</f>
        <v>0</v>
      </c>
      <c r="TGB44" s="686">
        <f>SUMIF(TGE49:TGE61,"-",TGF49:TGF61)</f>
        <v>0</v>
      </c>
      <c r="TGC44" s="685">
        <f>COUNTIF(TGG49:TGG61,"-")</f>
        <v>0</v>
      </c>
      <c r="TGD44" s="686">
        <f>SUMIF(TGG49:TGG61,"-",TGH49:TGH61)</f>
        <v>0</v>
      </c>
      <c r="TGE44" s="685">
        <f>COUNTIF(TGI49:TGI61,"-")</f>
        <v>0</v>
      </c>
      <c r="TGF44" s="686">
        <f>SUMIF(TGI49:TGI61,"-",TGJ49:TGJ61)</f>
        <v>0</v>
      </c>
      <c r="TGG44" s="685">
        <f>COUNTIF(TGK49:TGK61,"-")</f>
        <v>0</v>
      </c>
      <c r="TGH44" s="686">
        <f>SUMIF(TGK49:TGK61,"-",TGL49:TGL61)</f>
        <v>0</v>
      </c>
      <c r="TGI44" s="685">
        <f>COUNTIF(TGM49:TGM61,"-")</f>
        <v>0</v>
      </c>
      <c r="TGJ44" s="686">
        <f>SUMIF(TGM49:TGM61,"-",TGN49:TGN61)</f>
        <v>0</v>
      </c>
      <c r="TGK44" s="685">
        <f>COUNTIF(TGO49:TGO61,"-")</f>
        <v>0</v>
      </c>
      <c r="TGL44" s="686">
        <f>SUMIF(TGO49:TGO61,"-",TGP49:TGP61)</f>
        <v>0</v>
      </c>
      <c r="TGM44" s="685">
        <f>COUNTIF(TGQ49:TGQ61,"-")</f>
        <v>0</v>
      </c>
      <c r="TGN44" s="686">
        <f>SUMIF(TGQ49:TGQ61,"-",TGR49:TGR61)</f>
        <v>0</v>
      </c>
      <c r="TGO44" s="685">
        <f>COUNTIF(TGS49:TGS61,"-")</f>
        <v>0</v>
      </c>
      <c r="TGP44" s="686">
        <f>SUMIF(TGS49:TGS61,"-",TGT49:TGT61)</f>
        <v>0</v>
      </c>
      <c r="TGQ44" s="685">
        <f>COUNTIF(TGU49:TGU61,"-")</f>
        <v>0</v>
      </c>
      <c r="TGR44" s="686">
        <f>SUMIF(TGU49:TGU61,"-",TGV49:TGV61)</f>
        <v>0</v>
      </c>
      <c r="TGS44" s="685">
        <f>COUNTIF(TGW49:TGW61,"-")</f>
        <v>0</v>
      </c>
      <c r="TGT44" s="686">
        <f>SUMIF(TGW49:TGW61,"-",TGX49:TGX61)</f>
        <v>0</v>
      </c>
      <c r="TGU44" s="685">
        <f>COUNTIF(TGY49:TGY61,"-")</f>
        <v>0</v>
      </c>
      <c r="TGV44" s="686">
        <f>SUMIF(TGY49:TGY61,"-",TGZ49:TGZ61)</f>
        <v>0</v>
      </c>
      <c r="TGW44" s="685">
        <f>COUNTIF(THA49:THA61,"-")</f>
        <v>0</v>
      </c>
      <c r="TGX44" s="686">
        <f>SUMIF(THA49:THA61,"-",THB49:THB61)</f>
        <v>0</v>
      </c>
      <c r="TGY44" s="685">
        <f>COUNTIF(THC49:THC61,"-")</f>
        <v>0</v>
      </c>
      <c r="TGZ44" s="686">
        <f>SUMIF(THC49:THC61,"-",THD49:THD61)</f>
        <v>0</v>
      </c>
      <c r="THA44" s="685">
        <f>COUNTIF(THE49:THE61,"-")</f>
        <v>0</v>
      </c>
      <c r="THB44" s="686">
        <f>SUMIF(THE49:THE61,"-",THF49:THF61)</f>
        <v>0</v>
      </c>
      <c r="THC44" s="685">
        <f>COUNTIF(THG49:THG61,"-")</f>
        <v>0</v>
      </c>
      <c r="THD44" s="686">
        <f>SUMIF(THG49:THG61,"-",THH49:THH61)</f>
        <v>0</v>
      </c>
      <c r="THE44" s="685">
        <f>COUNTIF(THI49:THI61,"-")</f>
        <v>0</v>
      </c>
      <c r="THF44" s="686">
        <f>SUMIF(THI49:THI61,"-",THJ49:THJ61)</f>
        <v>0</v>
      </c>
      <c r="THG44" s="685">
        <f>COUNTIF(THK49:THK61,"-")</f>
        <v>0</v>
      </c>
      <c r="THH44" s="686">
        <f>SUMIF(THK49:THK61,"-",THL49:THL61)</f>
        <v>0</v>
      </c>
      <c r="THI44" s="685">
        <f>COUNTIF(THM49:THM61,"-")</f>
        <v>0</v>
      </c>
      <c r="THJ44" s="686">
        <f>SUMIF(THM49:THM61,"-",THN49:THN61)</f>
        <v>0</v>
      </c>
      <c r="THK44" s="685">
        <f>COUNTIF(THO49:THO61,"-")</f>
        <v>0</v>
      </c>
      <c r="THL44" s="686">
        <f>SUMIF(THO49:THO61,"-",THP49:THP61)</f>
        <v>0</v>
      </c>
      <c r="THM44" s="685">
        <f>COUNTIF(THQ49:THQ61,"-")</f>
        <v>0</v>
      </c>
      <c r="THN44" s="686">
        <f>SUMIF(THQ49:THQ61,"-",THR49:THR61)</f>
        <v>0</v>
      </c>
      <c r="THO44" s="685">
        <f>COUNTIF(THS49:THS61,"-")</f>
        <v>0</v>
      </c>
      <c r="THP44" s="686">
        <f>SUMIF(THS49:THS61,"-",THT49:THT61)</f>
        <v>0</v>
      </c>
      <c r="THQ44" s="685">
        <f>COUNTIF(THU49:THU61,"-")</f>
        <v>0</v>
      </c>
      <c r="THR44" s="686">
        <f>SUMIF(THU49:THU61,"-",THV49:THV61)</f>
        <v>0</v>
      </c>
      <c r="THS44" s="685">
        <f>COUNTIF(THW49:THW61,"-")</f>
        <v>0</v>
      </c>
      <c r="THT44" s="686">
        <f>SUMIF(THW49:THW61,"-",THX49:THX61)</f>
        <v>0</v>
      </c>
      <c r="THU44" s="685">
        <f>COUNTIF(THY49:THY61,"-")</f>
        <v>0</v>
      </c>
      <c r="THV44" s="686">
        <f>SUMIF(THY49:THY61,"-",THZ49:THZ61)</f>
        <v>0</v>
      </c>
      <c r="THW44" s="685">
        <f>COUNTIF(TIA49:TIA61,"-")</f>
        <v>0</v>
      </c>
      <c r="THX44" s="686">
        <f>SUMIF(TIA49:TIA61,"-",TIB49:TIB61)</f>
        <v>0</v>
      </c>
      <c r="THY44" s="685">
        <f>COUNTIF(TIC49:TIC61,"-")</f>
        <v>0</v>
      </c>
      <c r="THZ44" s="686">
        <f>SUMIF(TIC49:TIC61,"-",TID49:TID61)</f>
        <v>0</v>
      </c>
      <c r="TIA44" s="685">
        <f>COUNTIF(TIE49:TIE61,"-")</f>
        <v>0</v>
      </c>
      <c r="TIB44" s="686">
        <f>SUMIF(TIE49:TIE61,"-",TIF49:TIF61)</f>
        <v>0</v>
      </c>
      <c r="TIC44" s="685">
        <f>COUNTIF(TIG49:TIG61,"-")</f>
        <v>0</v>
      </c>
      <c r="TID44" s="686">
        <f>SUMIF(TIG49:TIG61,"-",TIH49:TIH61)</f>
        <v>0</v>
      </c>
      <c r="TIE44" s="685">
        <f>COUNTIF(TII49:TII61,"-")</f>
        <v>0</v>
      </c>
      <c r="TIF44" s="686">
        <f>SUMIF(TII49:TII61,"-",TIJ49:TIJ61)</f>
        <v>0</v>
      </c>
      <c r="TIG44" s="685">
        <f>COUNTIF(TIK49:TIK61,"-")</f>
        <v>0</v>
      </c>
      <c r="TIH44" s="686">
        <f>SUMIF(TIK49:TIK61,"-",TIL49:TIL61)</f>
        <v>0</v>
      </c>
      <c r="TII44" s="685">
        <f>COUNTIF(TIM49:TIM61,"-")</f>
        <v>0</v>
      </c>
      <c r="TIJ44" s="686">
        <f>SUMIF(TIM49:TIM61,"-",TIN49:TIN61)</f>
        <v>0</v>
      </c>
      <c r="TIK44" s="685">
        <f>COUNTIF(TIO49:TIO61,"-")</f>
        <v>0</v>
      </c>
      <c r="TIL44" s="686">
        <f>SUMIF(TIO49:TIO61,"-",TIP49:TIP61)</f>
        <v>0</v>
      </c>
      <c r="TIM44" s="685">
        <f>COUNTIF(TIQ49:TIQ61,"-")</f>
        <v>0</v>
      </c>
      <c r="TIN44" s="686">
        <f>SUMIF(TIQ49:TIQ61,"-",TIR49:TIR61)</f>
        <v>0</v>
      </c>
      <c r="TIO44" s="685">
        <f>COUNTIF(TIS49:TIS61,"-")</f>
        <v>0</v>
      </c>
      <c r="TIP44" s="686">
        <f>SUMIF(TIS49:TIS61,"-",TIT49:TIT61)</f>
        <v>0</v>
      </c>
      <c r="TIQ44" s="685">
        <f>COUNTIF(TIU49:TIU61,"-")</f>
        <v>0</v>
      </c>
      <c r="TIR44" s="686">
        <f>SUMIF(TIU49:TIU61,"-",TIV49:TIV61)</f>
        <v>0</v>
      </c>
      <c r="TIS44" s="685">
        <f>COUNTIF(TIW49:TIW61,"-")</f>
        <v>0</v>
      </c>
      <c r="TIT44" s="686">
        <f>SUMIF(TIW49:TIW61,"-",TIX49:TIX61)</f>
        <v>0</v>
      </c>
      <c r="TIU44" s="685">
        <f>COUNTIF(TIY49:TIY61,"-")</f>
        <v>0</v>
      </c>
      <c r="TIV44" s="686">
        <f>SUMIF(TIY49:TIY61,"-",TIZ49:TIZ61)</f>
        <v>0</v>
      </c>
      <c r="TIW44" s="685">
        <f>COUNTIF(TJA49:TJA61,"-")</f>
        <v>0</v>
      </c>
      <c r="TIX44" s="686">
        <f>SUMIF(TJA49:TJA61,"-",TJB49:TJB61)</f>
        <v>0</v>
      </c>
      <c r="TIY44" s="685">
        <f>COUNTIF(TJC49:TJC61,"-")</f>
        <v>0</v>
      </c>
      <c r="TIZ44" s="686">
        <f>SUMIF(TJC49:TJC61,"-",TJD49:TJD61)</f>
        <v>0</v>
      </c>
      <c r="TJA44" s="685">
        <f>COUNTIF(TJE49:TJE61,"-")</f>
        <v>0</v>
      </c>
      <c r="TJB44" s="686">
        <f>SUMIF(TJE49:TJE61,"-",TJF49:TJF61)</f>
        <v>0</v>
      </c>
      <c r="TJC44" s="685">
        <f>COUNTIF(TJG49:TJG61,"-")</f>
        <v>0</v>
      </c>
      <c r="TJD44" s="686">
        <f>SUMIF(TJG49:TJG61,"-",TJH49:TJH61)</f>
        <v>0</v>
      </c>
      <c r="TJE44" s="685">
        <f>COUNTIF(TJI49:TJI61,"-")</f>
        <v>0</v>
      </c>
      <c r="TJF44" s="686">
        <f>SUMIF(TJI49:TJI61,"-",TJJ49:TJJ61)</f>
        <v>0</v>
      </c>
      <c r="TJG44" s="685">
        <f>COUNTIF(TJK49:TJK61,"-")</f>
        <v>0</v>
      </c>
      <c r="TJH44" s="686">
        <f>SUMIF(TJK49:TJK61,"-",TJL49:TJL61)</f>
        <v>0</v>
      </c>
      <c r="TJI44" s="685">
        <f>COUNTIF(TJM49:TJM61,"-")</f>
        <v>0</v>
      </c>
      <c r="TJJ44" s="686">
        <f>SUMIF(TJM49:TJM61,"-",TJN49:TJN61)</f>
        <v>0</v>
      </c>
      <c r="TJK44" s="685">
        <f>COUNTIF(TJO49:TJO61,"-")</f>
        <v>0</v>
      </c>
      <c r="TJL44" s="686">
        <f>SUMIF(TJO49:TJO61,"-",TJP49:TJP61)</f>
        <v>0</v>
      </c>
      <c r="TJM44" s="685">
        <f>COUNTIF(TJQ49:TJQ61,"-")</f>
        <v>0</v>
      </c>
      <c r="TJN44" s="686">
        <f>SUMIF(TJQ49:TJQ61,"-",TJR49:TJR61)</f>
        <v>0</v>
      </c>
      <c r="TJO44" s="685">
        <f>COUNTIF(TJS49:TJS61,"-")</f>
        <v>0</v>
      </c>
      <c r="TJP44" s="686">
        <f>SUMIF(TJS49:TJS61,"-",TJT49:TJT61)</f>
        <v>0</v>
      </c>
      <c r="TJQ44" s="685">
        <f>COUNTIF(TJU49:TJU61,"-")</f>
        <v>0</v>
      </c>
      <c r="TJR44" s="686">
        <f>SUMIF(TJU49:TJU61,"-",TJV49:TJV61)</f>
        <v>0</v>
      </c>
      <c r="TJS44" s="685">
        <f>COUNTIF(TJW49:TJW61,"-")</f>
        <v>0</v>
      </c>
      <c r="TJT44" s="686">
        <f>SUMIF(TJW49:TJW61,"-",TJX49:TJX61)</f>
        <v>0</v>
      </c>
      <c r="TJU44" s="685">
        <f>COUNTIF(TJY49:TJY61,"-")</f>
        <v>0</v>
      </c>
      <c r="TJV44" s="686">
        <f>SUMIF(TJY49:TJY61,"-",TJZ49:TJZ61)</f>
        <v>0</v>
      </c>
      <c r="TJW44" s="685">
        <f>COUNTIF(TKA49:TKA61,"-")</f>
        <v>0</v>
      </c>
      <c r="TJX44" s="686">
        <f>SUMIF(TKA49:TKA61,"-",TKB49:TKB61)</f>
        <v>0</v>
      </c>
      <c r="TJY44" s="685">
        <f>COUNTIF(TKC49:TKC61,"-")</f>
        <v>0</v>
      </c>
      <c r="TJZ44" s="686">
        <f>SUMIF(TKC49:TKC61,"-",TKD49:TKD61)</f>
        <v>0</v>
      </c>
      <c r="TKA44" s="685">
        <f>COUNTIF(TKE49:TKE61,"-")</f>
        <v>0</v>
      </c>
      <c r="TKB44" s="686">
        <f>SUMIF(TKE49:TKE61,"-",TKF49:TKF61)</f>
        <v>0</v>
      </c>
      <c r="TKC44" s="685">
        <f>COUNTIF(TKG49:TKG61,"-")</f>
        <v>0</v>
      </c>
      <c r="TKD44" s="686">
        <f>SUMIF(TKG49:TKG61,"-",TKH49:TKH61)</f>
        <v>0</v>
      </c>
      <c r="TKE44" s="685">
        <f>COUNTIF(TKI49:TKI61,"-")</f>
        <v>0</v>
      </c>
      <c r="TKF44" s="686">
        <f>SUMIF(TKI49:TKI61,"-",TKJ49:TKJ61)</f>
        <v>0</v>
      </c>
      <c r="TKG44" s="685">
        <f>COUNTIF(TKK49:TKK61,"-")</f>
        <v>0</v>
      </c>
      <c r="TKH44" s="686">
        <f>SUMIF(TKK49:TKK61,"-",TKL49:TKL61)</f>
        <v>0</v>
      </c>
      <c r="TKI44" s="685">
        <f>COUNTIF(TKM49:TKM61,"-")</f>
        <v>0</v>
      </c>
      <c r="TKJ44" s="686">
        <f>SUMIF(TKM49:TKM61,"-",TKN49:TKN61)</f>
        <v>0</v>
      </c>
      <c r="TKK44" s="685">
        <f>COUNTIF(TKO49:TKO61,"-")</f>
        <v>0</v>
      </c>
      <c r="TKL44" s="686">
        <f>SUMIF(TKO49:TKO61,"-",TKP49:TKP61)</f>
        <v>0</v>
      </c>
      <c r="TKM44" s="685">
        <f>COUNTIF(TKQ49:TKQ61,"-")</f>
        <v>0</v>
      </c>
      <c r="TKN44" s="686">
        <f>SUMIF(TKQ49:TKQ61,"-",TKR49:TKR61)</f>
        <v>0</v>
      </c>
      <c r="TKO44" s="685">
        <f>COUNTIF(TKS49:TKS61,"-")</f>
        <v>0</v>
      </c>
      <c r="TKP44" s="686">
        <f>SUMIF(TKS49:TKS61,"-",TKT49:TKT61)</f>
        <v>0</v>
      </c>
      <c r="TKQ44" s="685">
        <f>COUNTIF(TKU49:TKU61,"-")</f>
        <v>0</v>
      </c>
      <c r="TKR44" s="686">
        <f>SUMIF(TKU49:TKU61,"-",TKV49:TKV61)</f>
        <v>0</v>
      </c>
      <c r="TKS44" s="685">
        <f>COUNTIF(TKW49:TKW61,"-")</f>
        <v>0</v>
      </c>
      <c r="TKT44" s="686">
        <f>SUMIF(TKW49:TKW61,"-",TKX49:TKX61)</f>
        <v>0</v>
      </c>
      <c r="TKU44" s="685">
        <f>COUNTIF(TKY49:TKY61,"-")</f>
        <v>0</v>
      </c>
      <c r="TKV44" s="686">
        <f>SUMIF(TKY49:TKY61,"-",TKZ49:TKZ61)</f>
        <v>0</v>
      </c>
      <c r="TKW44" s="685">
        <f>COUNTIF(TLA49:TLA61,"-")</f>
        <v>0</v>
      </c>
      <c r="TKX44" s="686">
        <f>SUMIF(TLA49:TLA61,"-",TLB49:TLB61)</f>
        <v>0</v>
      </c>
      <c r="TKY44" s="685">
        <f>COUNTIF(TLC49:TLC61,"-")</f>
        <v>0</v>
      </c>
      <c r="TKZ44" s="686">
        <f>SUMIF(TLC49:TLC61,"-",TLD49:TLD61)</f>
        <v>0</v>
      </c>
      <c r="TLA44" s="685">
        <f>COUNTIF(TLE49:TLE61,"-")</f>
        <v>0</v>
      </c>
      <c r="TLB44" s="686">
        <f>SUMIF(TLE49:TLE61,"-",TLF49:TLF61)</f>
        <v>0</v>
      </c>
      <c r="TLC44" s="685">
        <f>COUNTIF(TLG49:TLG61,"-")</f>
        <v>0</v>
      </c>
      <c r="TLD44" s="686">
        <f>SUMIF(TLG49:TLG61,"-",TLH49:TLH61)</f>
        <v>0</v>
      </c>
      <c r="TLE44" s="685">
        <f>COUNTIF(TLI49:TLI61,"-")</f>
        <v>0</v>
      </c>
      <c r="TLF44" s="686">
        <f>SUMIF(TLI49:TLI61,"-",TLJ49:TLJ61)</f>
        <v>0</v>
      </c>
      <c r="TLG44" s="685">
        <f>COUNTIF(TLK49:TLK61,"-")</f>
        <v>0</v>
      </c>
      <c r="TLH44" s="686">
        <f>SUMIF(TLK49:TLK61,"-",TLL49:TLL61)</f>
        <v>0</v>
      </c>
      <c r="TLI44" s="685">
        <f>COUNTIF(TLM49:TLM61,"-")</f>
        <v>0</v>
      </c>
      <c r="TLJ44" s="686">
        <f>SUMIF(TLM49:TLM61,"-",TLN49:TLN61)</f>
        <v>0</v>
      </c>
      <c r="TLK44" s="685">
        <f>COUNTIF(TLO49:TLO61,"-")</f>
        <v>0</v>
      </c>
      <c r="TLL44" s="686">
        <f>SUMIF(TLO49:TLO61,"-",TLP49:TLP61)</f>
        <v>0</v>
      </c>
      <c r="TLM44" s="685">
        <f>COUNTIF(TLQ49:TLQ61,"-")</f>
        <v>0</v>
      </c>
      <c r="TLN44" s="686">
        <f>SUMIF(TLQ49:TLQ61,"-",TLR49:TLR61)</f>
        <v>0</v>
      </c>
      <c r="TLO44" s="685">
        <f>COUNTIF(TLS49:TLS61,"-")</f>
        <v>0</v>
      </c>
      <c r="TLP44" s="686">
        <f>SUMIF(TLS49:TLS61,"-",TLT49:TLT61)</f>
        <v>0</v>
      </c>
      <c r="TLQ44" s="685">
        <f>COUNTIF(TLU49:TLU61,"-")</f>
        <v>0</v>
      </c>
      <c r="TLR44" s="686">
        <f>SUMIF(TLU49:TLU61,"-",TLV49:TLV61)</f>
        <v>0</v>
      </c>
      <c r="TLS44" s="685">
        <f>COUNTIF(TLW49:TLW61,"-")</f>
        <v>0</v>
      </c>
      <c r="TLT44" s="686">
        <f>SUMIF(TLW49:TLW61,"-",TLX49:TLX61)</f>
        <v>0</v>
      </c>
      <c r="TLU44" s="685">
        <f>COUNTIF(TLY49:TLY61,"-")</f>
        <v>0</v>
      </c>
      <c r="TLV44" s="686">
        <f>SUMIF(TLY49:TLY61,"-",TLZ49:TLZ61)</f>
        <v>0</v>
      </c>
      <c r="TLW44" s="685">
        <f>COUNTIF(TMA49:TMA61,"-")</f>
        <v>0</v>
      </c>
      <c r="TLX44" s="686">
        <f>SUMIF(TMA49:TMA61,"-",TMB49:TMB61)</f>
        <v>0</v>
      </c>
      <c r="TLY44" s="685">
        <f>COUNTIF(TMC49:TMC61,"-")</f>
        <v>0</v>
      </c>
      <c r="TLZ44" s="686">
        <f>SUMIF(TMC49:TMC61,"-",TMD49:TMD61)</f>
        <v>0</v>
      </c>
      <c r="TMA44" s="685">
        <f>COUNTIF(TME49:TME61,"-")</f>
        <v>0</v>
      </c>
      <c r="TMB44" s="686">
        <f>SUMIF(TME49:TME61,"-",TMF49:TMF61)</f>
        <v>0</v>
      </c>
      <c r="TMC44" s="685">
        <f>COUNTIF(TMG49:TMG61,"-")</f>
        <v>0</v>
      </c>
      <c r="TMD44" s="686">
        <f>SUMIF(TMG49:TMG61,"-",TMH49:TMH61)</f>
        <v>0</v>
      </c>
      <c r="TME44" s="685">
        <f>COUNTIF(TMI49:TMI61,"-")</f>
        <v>0</v>
      </c>
      <c r="TMF44" s="686">
        <f>SUMIF(TMI49:TMI61,"-",TMJ49:TMJ61)</f>
        <v>0</v>
      </c>
      <c r="TMG44" s="685">
        <f>COUNTIF(TMK49:TMK61,"-")</f>
        <v>0</v>
      </c>
      <c r="TMH44" s="686">
        <f>SUMIF(TMK49:TMK61,"-",TML49:TML61)</f>
        <v>0</v>
      </c>
      <c r="TMI44" s="685">
        <f>COUNTIF(TMM49:TMM61,"-")</f>
        <v>0</v>
      </c>
      <c r="TMJ44" s="686">
        <f>SUMIF(TMM49:TMM61,"-",TMN49:TMN61)</f>
        <v>0</v>
      </c>
      <c r="TMK44" s="685">
        <f>COUNTIF(TMO49:TMO61,"-")</f>
        <v>0</v>
      </c>
      <c r="TML44" s="686">
        <f>SUMIF(TMO49:TMO61,"-",TMP49:TMP61)</f>
        <v>0</v>
      </c>
      <c r="TMM44" s="685">
        <f>COUNTIF(TMQ49:TMQ61,"-")</f>
        <v>0</v>
      </c>
      <c r="TMN44" s="686">
        <f>SUMIF(TMQ49:TMQ61,"-",TMR49:TMR61)</f>
        <v>0</v>
      </c>
      <c r="TMO44" s="685">
        <f>COUNTIF(TMS49:TMS61,"-")</f>
        <v>0</v>
      </c>
      <c r="TMP44" s="686">
        <f>SUMIF(TMS49:TMS61,"-",TMT49:TMT61)</f>
        <v>0</v>
      </c>
      <c r="TMQ44" s="685">
        <f>COUNTIF(TMU49:TMU61,"-")</f>
        <v>0</v>
      </c>
      <c r="TMR44" s="686">
        <f>SUMIF(TMU49:TMU61,"-",TMV49:TMV61)</f>
        <v>0</v>
      </c>
      <c r="TMS44" s="685">
        <f>COUNTIF(TMW49:TMW61,"-")</f>
        <v>0</v>
      </c>
      <c r="TMT44" s="686">
        <f>SUMIF(TMW49:TMW61,"-",TMX49:TMX61)</f>
        <v>0</v>
      </c>
      <c r="TMU44" s="685">
        <f>COUNTIF(TMY49:TMY61,"-")</f>
        <v>0</v>
      </c>
      <c r="TMV44" s="686">
        <f>SUMIF(TMY49:TMY61,"-",TMZ49:TMZ61)</f>
        <v>0</v>
      </c>
      <c r="TMW44" s="685">
        <f>COUNTIF(TNA49:TNA61,"-")</f>
        <v>0</v>
      </c>
      <c r="TMX44" s="686">
        <f>SUMIF(TNA49:TNA61,"-",TNB49:TNB61)</f>
        <v>0</v>
      </c>
      <c r="TMY44" s="685">
        <f>COUNTIF(TNC49:TNC61,"-")</f>
        <v>0</v>
      </c>
      <c r="TMZ44" s="686">
        <f>SUMIF(TNC49:TNC61,"-",TND49:TND61)</f>
        <v>0</v>
      </c>
      <c r="TNA44" s="685">
        <f>COUNTIF(TNE49:TNE61,"-")</f>
        <v>0</v>
      </c>
      <c r="TNB44" s="686">
        <f>SUMIF(TNE49:TNE61,"-",TNF49:TNF61)</f>
        <v>0</v>
      </c>
      <c r="TNC44" s="685">
        <f>COUNTIF(TNG49:TNG61,"-")</f>
        <v>0</v>
      </c>
      <c r="TND44" s="686">
        <f>SUMIF(TNG49:TNG61,"-",TNH49:TNH61)</f>
        <v>0</v>
      </c>
      <c r="TNE44" s="685">
        <f>COUNTIF(TNI49:TNI61,"-")</f>
        <v>0</v>
      </c>
      <c r="TNF44" s="686">
        <f>SUMIF(TNI49:TNI61,"-",TNJ49:TNJ61)</f>
        <v>0</v>
      </c>
      <c r="TNG44" s="685">
        <f>COUNTIF(TNK49:TNK61,"-")</f>
        <v>0</v>
      </c>
      <c r="TNH44" s="686">
        <f>SUMIF(TNK49:TNK61,"-",TNL49:TNL61)</f>
        <v>0</v>
      </c>
      <c r="TNI44" s="685">
        <f>COUNTIF(TNM49:TNM61,"-")</f>
        <v>0</v>
      </c>
      <c r="TNJ44" s="686">
        <f>SUMIF(TNM49:TNM61,"-",TNN49:TNN61)</f>
        <v>0</v>
      </c>
      <c r="TNK44" s="685">
        <f>COUNTIF(TNO49:TNO61,"-")</f>
        <v>0</v>
      </c>
      <c r="TNL44" s="686">
        <f>SUMIF(TNO49:TNO61,"-",TNP49:TNP61)</f>
        <v>0</v>
      </c>
      <c r="TNM44" s="685">
        <f>COUNTIF(TNQ49:TNQ61,"-")</f>
        <v>0</v>
      </c>
      <c r="TNN44" s="686">
        <f>SUMIF(TNQ49:TNQ61,"-",TNR49:TNR61)</f>
        <v>0</v>
      </c>
      <c r="TNO44" s="685">
        <f>COUNTIF(TNS49:TNS61,"-")</f>
        <v>0</v>
      </c>
      <c r="TNP44" s="686">
        <f>SUMIF(TNS49:TNS61,"-",TNT49:TNT61)</f>
        <v>0</v>
      </c>
      <c r="TNQ44" s="685">
        <f>COUNTIF(TNU49:TNU61,"-")</f>
        <v>0</v>
      </c>
      <c r="TNR44" s="686">
        <f>SUMIF(TNU49:TNU61,"-",TNV49:TNV61)</f>
        <v>0</v>
      </c>
      <c r="TNS44" s="685">
        <f>COUNTIF(TNW49:TNW61,"-")</f>
        <v>0</v>
      </c>
      <c r="TNT44" s="686">
        <f>SUMIF(TNW49:TNW61,"-",TNX49:TNX61)</f>
        <v>0</v>
      </c>
      <c r="TNU44" s="685">
        <f>COUNTIF(TNY49:TNY61,"-")</f>
        <v>0</v>
      </c>
      <c r="TNV44" s="686">
        <f>SUMIF(TNY49:TNY61,"-",TNZ49:TNZ61)</f>
        <v>0</v>
      </c>
      <c r="TNW44" s="685">
        <f>COUNTIF(TOA49:TOA61,"-")</f>
        <v>0</v>
      </c>
      <c r="TNX44" s="686">
        <f>SUMIF(TOA49:TOA61,"-",TOB49:TOB61)</f>
        <v>0</v>
      </c>
      <c r="TNY44" s="685">
        <f>COUNTIF(TOC49:TOC61,"-")</f>
        <v>0</v>
      </c>
      <c r="TNZ44" s="686">
        <f>SUMIF(TOC49:TOC61,"-",TOD49:TOD61)</f>
        <v>0</v>
      </c>
      <c r="TOA44" s="685">
        <f>COUNTIF(TOE49:TOE61,"-")</f>
        <v>0</v>
      </c>
      <c r="TOB44" s="686">
        <f>SUMIF(TOE49:TOE61,"-",TOF49:TOF61)</f>
        <v>0</v>
      </c>
      <c r="TOC44" s="685">
        <f>COUNTIF(TOG49:TOG61,"-")</f>
        <v>0</v>
      </c>
      <c r="TOD44" s="686">
        <f>SUMIF(TOG49:TOG61,"-",TOH49:TOH61)</f>
        <v>0</v>
      </c>
      <c r="TOE44" s="685">
        <f>COUNTIF(TOI49:TOI61,"-")</f>
        <v>0</v>
      </c>
      <c r="TOF44" s="686">
        <f>SUMIF(TOI49:TOI61,"-",TOJ49:TOJ61)</f>
        <v>0</v>
      </c>
      <c r="TOG44" s="685">
        <f>COUNTIF(TOK49:TOK61,"-")</f>
        <v>0</v>
      </c>
      <c r="TOH44" s="686">
        <f>SUMIF(TOK49:TOK61,"-",TOL49:TOL61)</f>
        <v>0</v>
      </c>
      <c r="TOI44" s="685">
        <f>COUNTIF(TOM49:TOM61,"-")</f>
        <v>0</v>
      </c>
      <c r="TOJ44" s="686">
        <f>SUMIF(TOM49:TOM61,"-",TON49:TON61)</f>
        <v>0</v>
      </c>
      <c r="TOK44" s="685">
        <f>COUNTIF(TOO49:TOO61,"-")</f>
        <v>0</v>
      </c>
      <c r="TOL44" s="686">
        <f>SUMIF(TOO49:TOO61,"-",TOP49:TOP61)</f>
        <v>0</v>
      </c>
      <c r="TOM44" s="685">
        <f>COUNTIF(TOQ49:TOQ61,"-")</f>
        <v>0</v>
      </c>
      <c r="TON44" s="686">
        <f>SUMIF(TOQ49:TOQ61,"-",TOR49:TOR61)</f>
        <v>0</v>
      </c>
      <c r="TOO44" s="685">
        <f>COUNTIF(TOS49:TOS61,"-")</f>
        <v>0</v>
      </c>
      <c r="TOP44" s="686">
        <f>SUMIF(TOS49:TOS61,"-",TOT49:TOT61)</f>
        <v>0</v>
      </c>
      <c r="TOQ44" s="685">
        <f>COUNTIF(TOU49:TOU61,"-")</f>
        <v>0</v>
      </c>
      <c r="TOR44" s="686">
        <f>SUMIF(TOU49:TOU61,"-",TOV49:TOV61)</f>
        <v>0</v>
      </c>
      <c r="TOS44" s="685">
        <f>COUNTIF(TOW49:TOW61,"-")</f>
        <v>0</v>
      </c>
      <c r="TOT44" s="686">
        <f>SUMIF(TOW49:TOW61,"-",TOX49:TOX61)</f>
        <v>0</v>
      </c>
      <c r="TOU44" s="685">
        <f>COUNTIF(TOY49:TOY61,"-")</f>
        <v>0</v>
      </c>
      <c r="TOV44" s="686">
        <f>SUMIF(TOY49:TOY61,"-",TOZ49:TOZ61)</f>
        <v>0</v>
      </c>
      <c r="TOW44" s="685">
        <f>COUNTIF(TPA49:TPA61,"-")</f>
        <v>0</v>
      </c>
      <c r="TOX44" s="686">
        <f>SUMIF(TPA49:TPA61,"-",TPB49:TPB61)</f>
        <v>0</v>
      </c>
      <c r="TOY44" s="685">
        <f>COUNTIF(TPC49:TPC61,"-")</f>
        <v>0</v>
      </c>
      <c r="TOZ44" s="686">
        <f>SUMIF(TPC49:TPC61,"-",TPD49:TPD61)</f>
        <v>0</v>
      </c>
      <c r="TPA44" s="685">
        <f>COUNTIF(TPE49:TPE61,"-")</f>
        <v>0</v>
      </c>
      <c r="TPB44" s="686">
        <f>SUMIF(TPE49:TPE61,"-",TPF49:TPF61)</f>
        <v>0</v>
      </c>
      <c r="TPC44" s="685">
        <f>COUNTIF(TPG49:TPG61,"-")</f>
        <v>0</v>
      </c>
      <c r="TPD44" s="686">
        <f>SUMIF(TPG49:TPG61,"-",TPH49:TPH61)</f>
        <v>0</v>
      </c>
      <c r="TPE44" s="685">
        <f>COUNTIF(TPI49:TPI61,"-")</f>
        <v>0</v>
      </c>
      <c r="TPF44" s="686">
        <f>SUMIF(TPI49:TPI61,"-",TPJ49:TPJ61)</f>
        <v>0</v>
      </c>
      <c r="TPG44" s="685">
        <f>COUNTIF(TPK49:TPK61,"-")</f>
        <v>0</v>
      </c>
      <c r="TPH44" s="686">
        <f>SUMIF(TPK49:TPK61,"-",TPL49:TPL61)</f>
        <v>0</v>
      </c>
      <c r="TPI44" s="685">
        <f>COUNTIF(TPM49:TPM61,"-")</f>
        <v>0</v>
      </c>
      <c r="TPJ44" s="686">
        <f>SUMIF(TPM49:TPM61,"-",TPN49:TPN61)</f>
        <v>0</v>
      </c>
      <c r="TPK44" s="685">
        <f>COUNTIF(TPO49:TPO61,"-")</f>
        <v>0</v>
      </c>
      <c r="TPL44" s="686">
        <f>SUMIF(TPO49:TPO61,"-",TPP49:TPP61)</f>
        <v>0</v>
      </c>
      <c r="TPM44" s="685">
        <f>COUNTIF(TPQ49:TPQ61,"-")</f>
        <v>0</v>
      </c>
      <c r="TPN44" s="686">
        <f>SUMIF(TPQ49:TPQ61,"-",TPR49:TPR61)</f>
        <v>0</v>
      </c>
      <c r="TPO44" s="685">
        <f>COUNTIF(TPS49:TPS61,"-")</f>
        <v>0</v>
      </c>
      <c r="TPP44" s="686">
        <f>SUMIF(TPS49:TPS61,"-",TPT49:TPT61)</f>
        <v>0</v>
      </c>
      <c r="TPQ44" s="685">
        <f>COUNTIF(TPU49:TPU61,"-")</f>
        <v>0</v>
      </c>
      <c r="TPR44" s="686">
        <f>SUMIF(TPU49:TPU61,"-",TPV49:TPV61)</f>
        <v>0</v>
      </c>
      <c r="TPS44" s="685">
        <f>COUNTIF(TPW49:TPW61,"-")</f>
        <v>0</v>
      </c>
      <c r="TPT44" s="686">
        <f>SUMIF(TPW49:TPW61,"-",TPX49:TPX61)</f>
        <v>0</v>
      </c>
      <c r="TPU44" s="685">
        <f>COUNTIF(TPY49:TPY61,"-")</f>
        <v>0</v>
      </c>
      <c r="TPV44" s="686">
        <f>SUMIF(TPY49:TPY61,"-",TPZ49:TPZ61)</f>
        <v>0</v>
      </c>
      <c r="TPW44" s="685">
        <f>COUNTIF(TQA49:TQA61,"-")</f>
        <v>0</v>
      </c>
      <c r="TPX44" s="686">
        <f>SUMIF(TQA49:TQA61,"-",TQB49:TQB61)</f>
        <v>0</v>
      </c>
      <c r="TPY44" s="685">
        <f>COUNTIF(TQC49:TQC61,"-")</f>
        <v>0</v>
      </c>
      <c r="TPZ44" s="686">
        <f>SUMIF(TQC49:TQC61,"-",TQD49:TQD61)</f>
        <v>0</v>
      </c>
      <c r="TQA44" s="685">
        <f>COUNTIF(TQE49:TQE61,"-")</f>
        <v>0</v>
      </c>
      <c r="TQB44" s="686">
        <f>SUMIF(TQE49:TQE61,"-",TQF49:TQF61)</f>
        <v>0</v>
      </c>
      <c r="TQC44" s="685">
        <f>COUNTIF(TQG49:TQG61,"-")</f>
        <v>0</v>
      </c>
      <c r="TQD44" s="686">
        <f>SUMIF(TQG49:TQG61,"-",TQH49:TQH61)</f>
        <v>0</v>
      </c>
      <c r="TQE44" s="685">
        <f>COUNTIF(TQI49:TQI61,"-")</f>
        <v>0</v>
      </c>
      <c r="TQF44" s="686">
        <f>SUMIF(TQI49:TQI61,"-",TQJ49:TQJ61)</f>
        <v>0</v>
      </c>
      <c r="TQG44" s="685">
        <f>COUNTIF(TQK49:TQK61,"-")</f>
        <v>0</v>
      </c>
      <c r="TQH44" s="686">
        <f>SUMIF(TQK49:TQK61,"-",TQL49:TQL61)</f>
        <v>0</v>
      </c>
      <c r="TQI44" s="685">
        <f>COUNTIF(TQM49:TQM61,"-")</f>
        <v>0</v>
      </c>
      <c r="TQJ44" s="686">
        <f>SUMIF(TQM49:TQM61,"-",TQN49:TQN61)</f>
        <v>0</v>
      </c>
      <c r="TQK44" s="685">
        <f>COUNTIF(TQO49:TQO61,"-")</f>
        <v>0</v>
      </c>
      <c r="TQL44" s="686">
        <f>SUMIF(TQO49:TQO61,"-",TQP49:TQP61)</f>
        <v>0</v>
      </c>
      <c r="TQM44" s="685">
        <f>COUNTIF(TQQ49:TQQ61,"-")</f>
        <v>0</v>
      </c>
      <c r="TQN44" s="686">
        <f>SUMIF(TQQ49:TQQ61,"-",TQR49:TQR61)</f>
        <v>0</v>
      </c>
      <c r="TQO44" s="685">
        <f>COUNTIF(TQS49:TQS61,"-")</f>
        <v>0</v>
      </c>
      <c r="TQP44" s="686">
        <f>SUMIF(TQS49:TQS61,"-",TQT49:TQT61)</f>
        <v>0</v>
      </c>
      <c r="TQQ44" s="685">
        <f>COUNTIF(TQU49:TQU61,"-")</f>
        <v>0</v>
      </c>
      <c r="TQR44" s="686">
        <f>SUMIF(TQU49:TQU61,"-",TQV49:TQV61)</f>
        <v>0</v>
      </c>
      <c r="TQS44" s="685">
        <f>COUNTIF(TQW49:TQW61,"-")</f>
        <v>0</v>
      </c>
      <c r="TQT44" s="686">
        <f>SUMIF(TQW49:TQW61,"-",TQX49:TQX61)</f>
        <v>0</v>
      </c>
      <c r="TQU44" s="685">
        <f>COUNTIF(TQY49:TQY61,"-")</f>
        <v>0</v>
      </c>
      <c r="TQV44" s="686">
        <f>SUMIF(TQY49:TQY61,"-",TQZ49:TQZ61)</f>
        <v>0</v>
      </c>
      <c r="TQW44" s="685">
        <f>COUNTIF(TRA49:TRA61,"-")</f>
        <v>0</v>
      </c>
      <c r="TQX44" s="686">
        <f>SUMIF(TRA49:TRA61,"-",TRB49:TRB61)</f>
        <v>0</v>
      </c>
      <c r="TQY44" s="685">
        <f>COUNTIF(TRC49:TRC61,"-")</f>
        <v>0</v>
      </c>
      <c r="TQZ44" s="686">
        <f>SUMIF(TRC49:TRC61,"-",TRD49:TRD61)</f>
        <v>0</v>
      </c>
      <c r="TRA44" s="685">
        <f>COUNTIF(TRE49:TRE61,"-")</f>
        <v>0</v>
      </c>
      <c r="TRB44" s="686">
        <f>SUMIF(TRE49:TRE61,"-",TRF49:TRF61)</f>
        <v>0</v>
      </c>
      <c r="TRC44" s="685">
        <f>COUNTIF(TRG49:TRG61,"-")</f>
        <v>0</v>
      </c>
      <c r="TRD44" s="686">
        <f>SUMIF(TRG49:TRG61,"-",TRH49:TRH61)</f>
        <v>0</v>
      </c>
      <c r="TRE44" s="685">
        <f>COUNTIF(TRI49:TRI61,"-")</f>
        <v>0</v>
      </c>
      <c r="TRF44" s="686">
        <f>SUMIF(TRI49:TRI61,"-",TRJ49:TRJ61)</f>
        <v>0</v>
      </c>
      <c r="TRG44" s="685">
        <f>COUNTIF(TRK49:TRK61,"-")</f>
        <v>0</v>
      </c>
      <c r="TRH44" s="686">
        <f>SUMIF(TRK49:TRK61,"-",TRL49:TRL61)</f>
        <v>0</v>
      </c>
      <c r="TRI44" s="685">
        <f>COUNTIF(TRM49:TRM61,"-")</f>
        <v>0</v>
      </c>
      <c r="TRJ44" s="686">
        <f>SUMIF(TRM49:TRM61,"-",TRN49:TRN61)</f>
        <v>0</v>
      </c>
      <c r="TRK44" s="685">
        <f>COUNTIF(TRO49:TRO61,"-")</f>
        <v>0</v>
      </c>
      <c r="TRL44" s="686">
        <f>SUMIF(TRO49:TRO61,"-",TRP49:TRP61)</f>
        <v>0</v>
      </c>
      <c r="TRM44" s="685">
        <f>COUNTIF(TRQ49:TRQ61,"-")</f>
        <v>0</v>
      </c>
      <c r="TRN44" s="686">
        <f>SUMIF(TRQ49:TRQ61,"-",TRR49:TRR61)</f>
        <v>0</v>
      </c>
      <c r="TRO44" s="685">
        <f>COUNTIF(TRS49:TRS61,"-")</f>
        <v>0</v>
      </c>
      <c r="TRP44" s="686">
        <f>SUMIF(TRS49:TRS61,"-",TRT49:TRT61)</f>
        <v>0</v>
      </c>
      <c r="TRQ44" s="685">
        <f>COUNTIF(TRU49:TRU61,"-")</f>
        <v>0</v>
      </c>
      <c r="TRR44" s="686">
        <f>SUMIF(TRU49:TRU61,"-",TRV49:TRV61)</f>
        <v>0</v>
      </c>
      <c r="TRS44" s="685">
        <f>COUNTIF(TRW49:TRW61,"-")</f>
        <v>0</v>
      </c>
      <c r="TRT44" s="686">
        <f>SUMIF(TRW49:TRW61,"-",TRX49:TRX61)</f>
        <v>0</v>
      </c>
      <c r="TRU44" s="685">
        <f>COUNTIF(TRY49:TRY61,"-")</f>
        <v>0</v>
      </c>
      <c r="TRV44" s="686">
        <f>SUMIF(TRY49:TRY61,"-",TRZ49:TRZ61)</f>
        <v>0</v>
      </c>
      <c r="TRW44" s="685">
        <f>COUNTIF(TSA49:TSA61,"-")</f>
        <v>0</v>
      </c>
      <c r="TRX44" s="686">
        <f>SUMIF(TSA49:TSA61,"-",TSB49:TSB61)</f>
        <v>0</v>
      </c>
      <c r="TRY44" s="685">
        <f>COUNTIF(TSC49:TSC61,"-")</f>
        <v>0</v>
      </c>
      <c r="TRZ44" s="686">
        <f>SUMIF(TSC49:TSC61,"-",TSD49:TSD61)</f>
        <v>0</v>
      </c>
      <c r="TSA44" s="685">
        <f>COUNTIF(TSE49:TSE61,"-")</f>
        <v>0</v>
      </c>
      <c r="TSB44" s="686">
        <f>SUMIF(TSE49:TSE61,"-",TSF49:TSF61)</f>
        <v>0</v>
      </c>
      <c r="TSC44" s="685">
        <f>COUNTIF(TSG49:TSG61,"-")</f>
        <v>0</v>
      </c>
      <c r="TSD44" s="686">
        <f>SUMIF(TSG49:TSG61,"-",TSH49:TSH61)</f>
        <v>0</v>
      </c>
      <c r="TSE44" s="685">
        <f>COUNTIF(TSI49:TSI61,"-")</f>
        <v>0</v>
      </c>
      <c r="TSF44" s="686">
        <f>SUMIF(TSI49:TSI61,"-",TSJ49:TSJ61)</f>
        <v>0</v>
      </c>
      <c r="TSG44" s="685">
        <f>COUNTIF(TSK49:TSK61,"-")</f>
        <v>0</v>
      </c>
      <c r="TSH44" s="686">
        <f>SUMIF(TSK49:TSK61,"-",TSL49:TSL61)</f>
        <v>0</v>
      </c>
      <c r="TSI44" s="685">
        <f>COUNTIF(TSM49:TSM61,"-")</f>
        <v>0</v>
      </c>
      <c r="TSJ44" s="686">
        <f>SUMIF(TSM49:TSM61,"-",TSN49:TSN61)</f>
        <v>0</v>
      </c>
      <c r="TSK44" s="685">
        <f>COUNTIF(TSO49:TSO61,"-")</f>
        <v>0</v>
      </c>
      <c r="TSL44" s="686">
        <f>SUMIF(TSO49:TSO61,"-",TSP49:TSP61)</f>
        <v>0</v>
      </c>
      <c r="TSM44" s="685">
        <f>COUNTIF(TSQ49:TSQ61,"-")</f>
        <v>0</v>
      </c>
      <c r="TSN44" s="686">
        <f>SUMIF(TSQ49:TSQ61,"-",TSR49:TSR61)</f>
        <v>0</v>
      </c>
      <c r="TSO44" s="685">
        <f>COUNTIF(TSS49:TSS61,"-")</f>
        <v>0</v>
      </c>
      <c r="TSP44" s="686">
        <f>SUMIF(TSS49:TSS61,"-",TST49:TST61)</f>
        <v>0</v>
      </c>
      <c r="TSQ44" s="685">
        <f>COUNTIF(TSU49:TSU61,"-")</f>
        <v>0</v>
      </c>
      <c r="TSR44" s="686">
        <f>SUMIF(TSU49:TSU61,"-",TSV49:TSV61)</f>
        <v>0</v>
      </c>
      <c r="TSS44" s="685">
        <f>COUNTIF(TSW49:TSW61,"-")</f>
        <v>0</v>
      </c>
      <c r="TST44" s="686">
        <f>SUMIF(TSW49:TSW61,"-",TSX49:TSX61)</f>
        <v>0</v>
      </c>
      <c r="TSU44" s="685">
        <f>COUNTIF(TSY49:TSY61,"-")</f>
        <v>0</v>
      </c>
      <c r="TSV44" s="686">
        <f>SUMIF(TSY49:TSY61,"-",TSZ49:TSZ61)</f>
        <v>0</v>
      </c>
      <c r="TSW44" s="685">
        <f>COUNTIF(TTA49:TTA61,"-")</f>
        <v>0</v>
      </c>
      <c r="TSX44" s="686">
        <f>SUMIF(TTA49:TTA61,"-",TTB49:TTB61)</f>
        <v>0</v>
      </c>
      <c r="TSY44" s="685">
        <f>COUNTIF(TTC49:TTC61,"-")</f>
        <v>0</v>
      </c>
      <c r="TSZ44" s="686">
        <f>SUMIF(TTC49:TTC61,"-",TTD49:TTD61)</f>
        <v>0</v>
      </c>
      <c r="TTA44" s="685">
        <f>COUNTIF(TTE49:TTE61,"-")</f>
        <v>0</v>
      </c>
      <c r="TTB44" s="686">
        <f>SUMIF(TTE49:TTE61,"-",TTF49:TTF61)</f>
        <v>0</v>
      </c>
      <c r="TTC44" s="685">
        <f>COUNTIF(TTG49:TTG61,"-")</f>
        <v>0</v>
      </c>
      <c r="TTD44" s="686">
        <f>SUMIF(TTG49:TTG61,"-",TTH49:TTH61)</f>
        <v>0</v>
      </c>
      <c r="TTE44" s="685">
        <f>COUNTIF(TTI49:TTI61,"-")</f>
        <v>0</v>
      </c>
      <c r="TTF44" s="686">
        <f>SUMIF(TTI49:TTI61,"-",TTJ49:TTJ61)</f>
        <v>0</v>
      </c>
      <c r="TTG44" s="685">
        <f>COUNTIF(TTK49:TTK61,"-")</f>
        <v>0</v>
      </c>
      <c r="TTH44" s="686">
        <f>SUMIF(TTK49:TTK61,"-",TTL49:TTL61)</f>
        <v>0</v>
      </c>
      <c r="TTI44" s="685">
        <f>COUNTIF(TTM49:TTM61,"-")</f>
        <v>0</v>
      </c>
      <c r="TTJ44" s="686">
        <f>SUMIF(TTM49:TTM61,"-",TTN49:TTN61)</f>
        <v>0</v>
      </c>
      <c r="TTK44" s="685">
        <f>COUNTIF(TTO49:TTO61,"-")</f>
        <v>0</v>
      </c>
      <c r="TTL44" s="686">
        <f>SUMIF(TTO49:TTO61,"-",TTP49:TTP61)</f>
        <v>0</v>
      </c>
      <c r="TTM44" s="685">
        <f>COUNTIF(TTQ49:TTQ61,"-")</f>
        <v>0</v>
      </c>
      <c r="TTN44" s="686">
        <f>SUMIF(TTQ49:TTQ61,"-",TTR49:TTR61)</f>
        <v>0</v>
      </c>
      <c r="TTO44" s="685">
        <f>COUNTIF(TTS49:TTS61,"-")</f>
        <v>0</v>
      </c>
      <c r="TTP44" s="686">
        <f>SUMIF(TTS49:TTS61,"-",TTT49:TTT61)</f>
        <v>0</v>
      </c>
      <c r="TTQ44" s="685">
        <f>COUNTIF(TTU49:TTU61,"-")</f>
        <v>0</v>
      </c>
      <c r="TTR44" s="686">
        <f>SUMIF(TTU49:TTU61,"-",TTV49:TTV61)</f>
        <v>0</v>
      </c>
      <c r="TTS44" s="685">
        <f>COUNTIF(TTW49:TTW61,"-")</f>
        <v>0</v>
      </c>
      <c r="TTT44" s="686">
        <f>SUMIF(TTW49:TTW61,"-",TTX49:TTX61)</f>
        <v>0</v>
      </c>
      <c r="TTU44" s="685">
        <f>COUNTIF(TTY49:TTY61,"-")</f>
        <v>0</v>
      </c>
      <c r="TTV44" s="686">
        <f>SUMIF(TTY49:TTY61,"-",TTZ49:TTZ61)</f>
        <v>0</v>
      </c>
      <c r="TTW44" s="685">
        <f>COUNTIF(TUA49:TUA61,"-")</f>
        <v>0</v>
      </c>
      <c r="TTX44" s="686">
        <f>SUMIF(TUA49:TUA61,"-",TUB49:TUB61)</f>
        <v>0</v>
      </c>
      <c r="TTY44" s="685">
        <f>COUNTIF(TUC49:TUC61,"-")</f>
        <v>0</v>
      </c>
      <c r="TTZ44" s="686">
        <f>SUMIF(TUC49:TUC61,"-",TUD49:TUD61)</f>
        <v>0</v>
      </c>
      <c r="TUA44" s="685">
        <f>COUNTIF(TUE49:TUE61,"-")</f>
        <v>0</v>
      </c>
      <c r="TUB44" s="686">
        <f>SUMIF(TUE49:TUE61,"-",TUF49:TUF61)</f>
        <v>0</v>
      </c>
      <c r="TUC44" s="685">
        <f>COUNTIF(TUG49:TUG61,"-")</f>
        <v>0</v>
      </c>
      <c r="TUD44" s="686">
        <f>SUMIF(TUG49:TUG61,"-",TUH49:TUH61)</f>
        <v>0</v>
      </c>
      <c r="TUE44" s="685">
        <f>COUNTIF(TUI49:TUI61,"-")</f>
        <v>0</v>
      </c>
      <c r="TUF44" s="686">
        <f>SUMIF(TUI49:TUI61,"-",TUJ49:TUJ61)</f>
        <v>0</v>
      </c>
      <c r="TUG44" s="685">
        <f>COUNTIF(TUK49:TUK61,"-")</f>
        <v>0</v>
      </c>
      <c r="TUH44" s="686">
        <f>SUMIF(TUK49:TUK61,"-",TUL49:TUL61)</f>
        <v>0</v>
      </c>
      <c r="TUI44" s="685">
        <f>COUNTIF(TUM49:TUM61,"-")</f>
        <v>0</v>
      </c>
      <c r="TUJ44" s="686">
        <f>SUMIF(TUM49:TUM61,"-",TUN49:TUN61)</f>
        <v>0</v>
      </c>
      <c r="TUK44" s="685">
        <f>COUNTIF(TUO49:TUO61,"-")</f>
        <v>0</v>
      </c>
      <c r="TUL44" s="686">
        <f>SUMIF(TUO49:TUO61,"-",TUP49:TUP61)</f>
        <v>0</v>
      </c>
      <c r="TUM44" s="685">
        <f>COUNTIF(TUQ49:TUQ61,"-")</f>
        <v>0</v>
      </c>
      <c r="TUN44" s="686">
        <f>SUMIF(TUQ49:TUQ61,"-",TUR49:TUR61)</f>
        <v>0</v>
      </c>
      <c r="TUO44" s="685">
        <f>COUNTIF(TUS49:TUS61,"-")</f>
        <v>0</v>
      </c>
      <c r="TUP44" s="686">
        <f>SUMIF(TUS49:TUS61,"-",TUT49:TUT61)</f>
        <v>0</v>
      </c>
      <c r="TUQ44" s="685">
        <f>COUNTIF(TUU49:TUU61,"-")</f>
        <v>0</v>
      </c>
      <c r="TUR44" s="686">
        <f>SUMIF(TUU49:TUU61,"-",TUV49:TUV61)</f>
        <v>0</v>
      </c>
      <c r="TUS44" s="685">
        <f>COUNTIF(TUW49:TUW61,"-")</f>
        <v>0</v>
      </c>
      <c r="TUT44" s="686">
        <f>SUMIF(TUW49:TUW61,"-",TUX49:TUX61)</f>
        <v>0</v>
      </c>
      <c r="TUU44" s="685">
        <f>COUNTIF(TUY49:TUY61,"-")</f>
        <v>0</v>
      </c>
      <c r="TUV44" s="686">
        <f>SUMIF(TUY49:TUY61,"-",TUZ49:TUZ61)</f>
        <v>0</v>
      </c>
      <c r="TUW44" s="685">
        <f>COUNTIF(TVA49:TVA61,"-")</f>
        <v>0</v>
      </c>
      <c r="TUX44" s="686">
        <f>SUMIF(TVA49:TVA61,"-",TVB49:TVB61)</f>
        <v>0</v>
      </c>
      <c r="TUY44" s="685">
        <f>COUNTIF(TVC49:TVC61,"-")</f>
        <v>0</v>
      </c>
      <c r="TUZ44" s="686">
        <f>SUMIF(TVC49:TVC61,"-",TVD49:TVD61)</f>
        <v>0</v>
      </c>
      <c r="TVA44" s="685">
        <f>COUNTIF(TVE49:TVE61,"-")</f>
        <v>0</v>
      </c>
      <c r="TVB44" s="686">
        <f>SUMIF(TVE49:TVE61,"-",TVF49:TVF61)</f>
        <v>0</v>
      </c>
      <c r="TVC44" s="685">
        <f>COUNTIF(TVG49:TVG61,"-")</f>
        <v>0</v>
      </c>
      <c r="TVD44" s="686">
        <f>SUMIF(TVG49:TVG61,"-",TVH49:TVH61)</f>
        <v>0</v>
      </c>
      <c r="TVE44" s="685">
        <f>COUNTIF(TVI49:TVI61,"-")</f>
        <v>0</v>
      </c>
      <c r="TVF44" s="686">
        <f>SUMIF(TVI49:TVI61,"-",TVJ49:TVJ61)</f>
        <v>0</v>
      </c>
      <c r="TVG44" s="685">
        <f>COUNTIF(TVK49:TVK61,"-")</f>
        <v>0</v>
      </c>
      <c r="TVH44" s="686">
        <f>SUMIF(TVK49:TVK61,"-",TVL49:TVL61)</f>
        <v>0</v>
      </c>
      <c r="TVI44" s="685">
        <f>COUNTIF(TVM49:TVM61,"-")</f>
        <v>0</v>
      </c>
      <c r="TVJ44" s="686">
        <f>SUMIF(TVM49:TVM61,"-",TVN49:TVN61)</f>
        <v>0</v>
      </c>
      <c r="TVK44" s="685">
        <f>COUNTIF(TVO49:TVO61,"-")</f>
        <v>0</v>
      </c>
      <c r="TVL44" s="686">
        <f>SUMIF(TVO49:TVO61,"-",TVP49:TVP61)</f>
        <v>0</v>
      </c>
      <c r="TVM44" s="685">
        <f>COUNTIF(TVQ49:TVQ61,"-")</f>
        <v>0</v>
      </c>
      <c r="TVN44" s="686">
        <f>SUMIF(TVQ49:TVQ61,"-",TVR49:TVR61)</f>
        <v>0</v>
      </c>
      <c r="TVO44" s="685">
        <f>COUNTIF(TVS49:TVS61,"-")</f>
        <v>0</v>
      </c>
      <c r="TVP44" s="686">
        <f>SUMIF(TVS49:TVS61,"-",TVT49:TVT61)</f>
        <v>0</v>
      </c>
      <c r="TVQ44" s="685">
        <f>COUNTIF(TVU49:TVU61,"-")</f>
        <v>0</v>
      </c>
      <c r="TVR44" s="686">
        <f>SUMIF(TVU49:TVU61,"-",TVV49:TVV61)</f>
        <v>0</v>
      </c>
      <c r="TVS44" s="685">
        <f>COUNTIF(TVW49:TVW61,"-")</f>
        <v>0</v>
      </c>
      <c r="TVT44" s="686">
        <f>SUMIF(TVW49:TVW61,"-",TVX49:TVX61)</f>
        <v>0</v>
      </c>
      <c r="TVU44" s="685">
        <f>COUNTIF(TVY49:TVY61,"-")</f>
        <v>0</v>
      </c>
      <c r="TVV44" s="686">
        <f>SUMIF(TVY49:TVY61,"-",TVZ49:TVZ61)</f>
        <v>0</v>
      </c>
      <c r="TVW44" s="685">
        <f>COUNTIF(TWA49:TWA61,"-")</f>
        <v>0</v>
      </c>
      <c r="TVX44" s="686">
        <f>SUMIF(TWA49:TWA61,"-",TWB49:TWB61)</f>
        <v>0</v>
      </c>
      <c r="TVY44" s="685">
        <f>COUNTIF(TWC49:TWC61,"-")</f>
        <v>0</v>
      </c>
      <c r="TVZ44" s="686">
        <f>SUMIF(TWC49:TWC61,"-",TWD49:TWD61)</f>
        <v>0</v>
      </c>
      <c r="TWA44" s="685">
        <f>COUNTIF(TWE49:TWE61,"-")</f>
        <v>0</v>
      </c>
      <c r="TWB44" s="686">
        <f>SUMIF(TWE49:TWE61,"-",TWF49:TWF61)</f>
        <v>0</v>
      </c>
      <c r="TWC44" s="685">
        <f>COUNTIF(TWG49:TWG61,"-")</f>
        <v>0</v>
      </c>
      <c r="TWD44" s="686">
        <f>SUMIF(TWG49:TWG61,"-",TWH49:TWH61)</f>
        <v>0</v>
      </c>
      <c r="TWE44" s="685">
        <f>COUNTIF(TWI49:TWI61,"-")</f>
        <v>0</v>
      </c>
      <c r="TWF44" s="686">
        <f>SUMIF(TWI49:TWI61,"-",TWJ49:TWJ61)</f>
        <v>0</v>
      </c>
      <c r="TWG44" s="685">
        <f>COUNTIF(TWK49:TWK61,"-")</f>
        <v>0</v>
      </c>
      <c r="TWH44" s="686">
        <f>SUMIF(TWK49:TWK61,"-",TWL49:TWL61)</f>
        <v>0</v>
      </c>
      <c r="TWI44" s="685">
        <f>COUNTIF(TWM49:TWM61,"-")</f>
        <v>0</v>
      </c>
      <c r="TWJ44" s="686">
        <f>SUMIF(TWM49:TWM61,"-",TWN49:TWN61)</f>
        <v>0</v>
      </c>
      <c r="TWK44" s="685">
        <f>COUNTIF(TWO49:TWO61,"-")</f>
        <v>0</v>
      </c>
      <c r="TWL44" s="686">
        <f>SUMIF(TWO49:TWO61,"-",TWP49:TWP61)</f>
        <v>0</v>
      </c>
      <c r="TWM44" s="685">
        <f>COUNTIF(TWQ49:TWQ61,"-")</f>
        <v>0</v>
      </c>
      <c r="TWN44" s="686">
        <f>SUMIF(TWQ49:TWQ61,"-",TWR49:TWR61)</f>
        <v>0</v>
      </c>
      <c r="TWO44" s="685">
        <f>COUNTIF(TWS49:TWS61,"-")</f>
        <v>0</v>
      </c>
      <c r="TWP44" s="686">
        <f>SUMIF(TWS49:TWS61,"-",TWT49:TWT61)</f>
        <v>0</v>
      </c>
      <c r="TWQ44" s="685">
        <f>COUNTIF(TWU49:TWU61,"-")</f>
        <v>0</v>
      </c>
      <c r="TWR44" s="686">
        <f>SUMIF(TWU49:TWU61,"-",TWV49:TWV61)</f>
        <v>0</v>
      </c>
      <c r="TWS44" s="685">
        <f>COUNTIF(TWW49:TWW61,"-")</f>
        <v>0</v>
      </c>
      <c r="TWT44" s="686">
        <f>SUMIF(TWW49:TWW61,"-",TWX49:TWX61)</f>
        <v>0</v>
      </c>
      <c r="TWU44" s="685">
        <f>COUNTIF(TWY49:TWY61,"-")</f>
        <v>0</v>
      </c>
      <c r="TWV44" s="686">
        <f>SUMIF(TWY49:TWY61,"-",TWZ49:TWZ61)</f>
        <v>0</v>
      </c>
      <c r="TWW44" s="685">
        <f>COUNTIF(TXA49:TXA61,"-")</f>
        <v>0</v>
      </c>
      <c r="TWX44" s="686">
        <f>SUMIF(TXA49:TXA61,"-",TXB49:TXB61)</f>
        <v>0</v>
      </c>
      <c r="TWY44" s="685">
        <f>COUNTIF(TXC49:TXC61,"-")</f>
        <v>0</v>
      </c>
      <c r="TWZ44" s="686">
        <f>SUMIF(TXC49:TXC61,"-",TXD49:TXD61)</f>
        <v>0</v>
      </c>
      <c r="TXA44" s="685">
        <f>COUNTIF(TXE49:TXE61,"-")</f>
        <v>0</v>
      </c>
      <c r="TXB44" s="686">
        <f>SUMIF(TXE49:TXE61,"-",TXF49:TXF61)</f>
        <v>0</v>
      </c>
      <c r="TXC44" s="685">
        <f>COUNTIF(TXG49:TXG61,"-")</f>
        <v>0</v>
      </c>
      <c r="TXD44" s="686">
        <f>SUMIF(TXG49:TXG61,"-",TXH49:TXH61)</f>
        <v>0</v>
      </c>
      <c r="TXE44" s="685">
        <f>COUNTIF(TXI49:TXI61,"-")</f>
        <v>0</v>
      </c>
      <c r="TXF44" s="686">
        <f>SUMIF(TXI49:TXI61,"-",TXJ49:TXJ61)</f>
        <v>0</v>
      </c>
      <c r="TXG44" s="685">
        <f>COUNTIF(TXK49:TXK61,"-")</f>
        <v>0</v>
      </c>
      <c r="TXH44" s="686">
        <f>SUMIF(TXK49:TXK61,"-",TXL49:TXL61)</f>
        <v>0</v>
      </c>
      <c r="TXI44" s="685">
        <f>COUNTIF(TXM49:TXM61,"-")</f>
        <v>0</v>
      </c>
      <c r="TXJ44" s="686">
        <f>SUMIF(TXM49:TXM61,"-",TXN49:TXN61)</f>
        <v>0</v>
      </c>
      <c r="TXK44" s="685">
        <f>COUNTIF(TXO49:TXO61,"-")</f>
        <v>0</v>
      </c>
      <c r="TXL44" s="686">
        <f>SUMIF(TXO49:TXO61,"-",TXP49:TXP61)</f>
        <v>0</v>
      </c>
      <c r="TXM44" s="685">
        <f>COUNTIF(TXQ49:TXQ61,"-")</f>
        <v>0</v>
      </c>
      <c r="TXN44" s="686">
        <f>SUMIF(TXQ49:TXQ61,"-",TXR49:TXR61)</f>
        <v>0</v>
      </c>
      <c r="TXO44" s="685">
        <f>COUNTIF(TXS49:TXS61,"-")</f>
        <v>0</v>
      </c>
      <c r="TXP44" s="686">
        <f>SUMIF(TXS49:TXS61,"-",TXT49:TXT61)</f>
        <v>0</v>
      </c>
      <c r="TXQ44" s="685">
        <f>COUNTIF(TXU49:TXU61,"-")</f>
        <v>0</v>
      </c>
      <c r="TXR44" s="686">
        <f>SUMIF(TXU49:TXU61,"-",TXV49:TXV61)</f>
        <v>0</v>
      </c>
      <c r="TXS44" s="685">
        <f>COUNTIF(TXW49:TXW61,"-")</f>
        <v>0</v>
      </c>
      <c r="TXT44" s="686">
        <f>SUMIF(TXW49:TXW61,"-",TXX49:TXX61)</f>
        <v>0</v>
      </c>
      <c r="TXU44" s="685">
        <f>COUNTIF(TXY49:TXY61,"-")</f>
        <v>0</v>
      </c>
      <c r="TXV44" s="686">
        <f>SUMIF(TXY49:TXY61,"-",TXZ49:TXZ61)</f>
        <v>0</v>
      </c>
      <c r="TXW44" s="685">
        <f>COUNTIF(TYA49:TYA61,"-")</f>
        <v>0</v>
      </c>
      <c r="TXX44" s="686">
        <f>SUMIF(TYA49:TYA61,"-",TYB49:TYB61)</f>
        <v>0</v>
      </c>
      <c r="TXY44" s="685">
        <f>COUNTIF(TYC49:TYC61,"-")</f>
        <v>0</v>
      </c>
      <c r="TXZ44" s="686">
        <f>SUMIF(TYC49:TYC61,"-",TYD49:TYD61)</f>
        <v>0</v>
      </c>
      <c r="TYA44" s="685">
        <f>COUNTIF(TYE49:TYE61,"-")</f>
        <v>0</v>
      </c>
      <c r="TYB44" s="686">
        <f>SUMIF(TYE49:TYE61,"-",TYF49:TYF61)</f>
        <v>0</v>
      </c>
      <c r="TYC44" s="685">
        <f>COUNTIF(TYG49:TYG61,"-")</f>
        <v>0</v>
      </c>
      <c r="TYD44" s="686">
        <f>SUMIF(TYG49:TYG61,"-",TYH49:TYH61)</f>
        <v>0</v>
      </c>
      <c r="TYE44" s="685">
        <f>COUNTIF(TYI49:TYI61,"-")</f>
        <v>0</v>
      </c>
      <c r="TYF44" s="686">
        <f>SUMIF(TYI49:TYI61,"-",TYJ49:TYJ61)</f>
        <v>0</v>
      </c>
      <c r="TYG44" s="685">
        <f>COUNTIF(TYK49:TYK61,"-")</f>
        <v>0</v>
      </c>
      <c r="TYH44" s="686">
        <f>SUMIF(TYK49:TYK61,"-",TYL49:TYL61)</f>
        <v>0</v>
      </c>
      <c r="TYI44" s="685">
        <f>COUNTIF(TYM49:TYM61,"-")</f>
        <v>0</v>
      </c>
      <c r="TYJ44" s="686">
        <f>SUMIF(TYM49:TYM61,"-",TYN49:TYN61)</f>
        <v>0</v>
      </c>
      <c r="TYK44" s="685">
        <f>COUNTIF(TYO49:TYO61,"-")</f>
        <v>0</v>
      </c>
      <c r="TYL44" s="686">
        <f>SUMIF(TYO49:TYO61,"-",TYP49:TYP61)</f>
        <v>0</v>
      </c>
      <c r="TYM44" s="685">
        <f>COUNTIF(TYQ49:TYQ61,"-")</f>
        <v>0</v>
      </c>
      <c r="TYN44" s="686">
        <f>SUMIF(TYQ49:TYQ61,"-",TYR49:TYR61)</f>
        <v>0</v>
      </c>
      <c r="TYO44" s="685">
        <f>COUNTIF(TYS49:TYS61,"-")</f>
        <v>0</v>
      </c>
      <c r="TYP44" s="686">
        <f>SUMIF(TYS49:TYS61,"-",TYT49:TYT61)</f>
        <v>0</v>
      </c>
      <c r="TYQ44" s="685">
        <f>COUNTIF(TYU49:TYU61,"-")</f>
        <v>0</v>
      </c>
      <c r="TYR44" s="686">
        <f>SUMIF(TYU49:TYU61,"-",TYV49:TYV61)</f>
        <v>0</v>
      </c>
      <c r="TYS44" s="685">
        <f>COUNTIF(TYW49:TYW61,"-")</f>
        <v>0</v>
      </c>
      <c r="TYT44" s="686">
        <f>SUMIF(TYW49:TYW61,"-",TYX49:TYX61)</f>
        <v>0</v>
      </c>
      <c r="TYU44" s="685">
        <f>COUNTIF(TYY49:TYY61,"-")</f>
        <v>0</v>
      </c>
      <c r="TYV44" s="686">
        <f>SUMIF(TYY49:TYY61,"-",TYZ49:TYZ61)</f>
        <v>0</v>
      </c>
      <c r="TYW44" s="685">
        <f>COUNTIF(TZA49:TZA61,"-")</f>
        <v>0</v>
      </c>
      <c r="TYX44" s="686">
        <f>SUMIF(TZA49:TZA61,"-",TZB49:TZB61)</f>
        <v>0</v>
      </c>
      <c r="TYY44" s="685">
        <f>COUNTIF(TZC49:TZC61,"-")</f>
        <v>0</v>
      </c>
      <c r="TYZ44" s="686">
        <f>SUMIF(TZC49:TZC61,"-",TZD49:TZD61)</f>
        <v>0</v>
      </c>
      <c r="TZA44" s="685">
        <f>COUNTIF(TZE49:TZE61,"-")</f>
        <v>0</v>
      </c>
      <c r="TZB44" s="686">
        <f>SUMIF(TZE49:TZE61,"-",TZF49:TZF61)</f>
        <v>0</v>
      </c>
      <c r="TZC44" s="685">
        <f>COUNTIF(TZG49:TZG61,"-")</f>
        <v>0</v>
      </c>
      <c r="TZD44" s="686">
        <f>SUMIF(TZG49:TZG61,"-",TZH49:TZH61)</f>
        <v>0</v>
      </c>
      <c r="TZE44" s="685">
        <f>COUNTIF(TZI49:TZI61,"-")</f>
        <v>0</v>
      </c>
      <c r="TZF44" s="686">
        <f>SUMIF(TZI49:TZI61,"-",TZJ49:TZJ61)</f>
        <v>0</v>
      </c>
      <c r="TZG44" s="685">
        <f>COUNTIF(TZK49:TZK61,"-")</f>
        <v>0</v>
      </c>
      <c r="TZH44" s="686">
        <f>SUMIF(TZK49:TZK61,"-",TZL49:TZL61)</f>
        <v>0</v>
      </c>
      <c r="TZI44" s="685">
        <f>COUNTIF(TZM49:TZM61,"-")</f>
        <v>0</v>
      </c>
      <c r="TZJ44" s="686">
        <f>SUMIF(TZM49:TZM61,"-",TZN49:TZN61)</f>
        <v>0</v>
      </c>
      <c r="TZK44" s="685">
        <f>COUNTIF(TZO49:TZO61,"-")</f>
        <v>0</v>
      </c>
      <c r="TZL44" s="686">
        <f>SUMIF(TZO49:TZO61,"-",TZP49:TZP61)</f>
        <v>0</v>
      </c>
      <c r="TZM44" s="685">
        <f>COUNTIF(TZQ49:TZQ61,"-")</f>
        <v>0</v>
      </c>
      <c r="TZN44" s="686">
        <f>SUMIF(TZQ49:TZQ61,"-",TZR49:TZR61)</f>
        <v>0</v>
      </c>
      <c r="TZO44" s="685">
        <f>COUNTIF(TZS49:TZS61,"-")</f>
        <v>0</v>
      </c>
      <c r="TZP44" s="686">
        <f>SUMIF(TZS49:TZS61,"-",TZT49:TZT61)</f>
        <v>0</v>
      </c>
      <c r="TZQ44" s="685">
        <f>COUNTIF(TZU49:TZU61,"-")</f>
        <v>0</v>
      </c>
      <c r="TZR44" s="686">
        <f>SUMIF(TZU49:TZU61,"-",TZV49:TZV61)</f>
        <v>0</v>
      </c>
      <c r="TZS44" s="685">
        <f>COUNTIF(TZW49:TZW61,"-")</f>
        <v>0</v>
      </c>
      <c r="TZT44" s="686">
        <f>SUMIF(TZW49:TZW61,"-",TZX49:TZX61)</f>
        <v>0</v>
      </c>
      <c r="TZU44" s="685">
        <f>COUNTIF(TZY49:TZY61,"-")</f>
        <v>0</v>
      </c>
      <c r="TZV44" s="686">
        <f>SUMIF(TZY49:TZY61,"-",TZZ49:TZZ61)</f>
        <v>0</v>
      </c>
      <c r="TZW44" s="685">
        <f>COUNTIF(UAA49:UAA61,"-")</f>
        <v>0</v>
      </c>
      <c r="TZX44" s="686">
        <f>SUMIF(UAA49:UAA61,"-",UAB49:UAB61)</f>
        <v>0</v>
      </c>
      <c r="TZY44" s="685">
        <f>COUNTIF(UAC49:UAC61,"-")</f>
        <v>0</v>
      </c>
      <c r="TZZ44" s="686">
        <f>SUMIF(UAC49:UAC61,"-",UAD49:UAD61)</f>
        <v>0</v>
      </c>
      <c r="UAA44" s="685">
        <f>COUNTIF(UAE49:UAE61,"-")</f>
        <v>0</v>
      </c>
      <c r="UAB44" s="686">
        <f>SUMIF(UAE49:UAE61,"-",UAF49:UAF61)</f>
        <v>0</v>
      </c>
      <c r="UAC44" s="685">
        <f>COUNTIF(UAG49:UAG61,"-")</f>
        <v>0</v>
      </c>
      <c r="UAD44" s="686">
        <f>SUMIF(UAG49:UAG61,"-",UAH49:UAH61)</f>
        <v>0</v>
      </c>
      <c r="UAE44" s="685">
        <f>COUNTIF(UAI49:UAI61,"-")</f>
        <v>0</v>
      </c>
      <c r="UAF44" s="686">
        <f>SUMIF(UAI49:UAI61,"-",UAJ49:UAJ61)</f>
        <v>0</v>
      </c>
      <c r="UAG44" s="685">
        <f>COUNTIF(UAK49:UAK61,"-")</f>
        <v>0</v>
      </c>
      <c r="UAH44" s="686">
        <f>SUMIF(UAK49:UAK61,"-",UAL49:UAL61)</f>
        <v>0</v>
      </c>
      <c r="UAI44" s="685">
        <f>COUNTIF(UAM49:UAM61,"-")</f>
        <v>0</v>
      </c>
      <c r="UAJ44" s="686">
        <f>SUMIF(UAM49:UAM61,"-",UAN49:UAN61)</f>
        <v>0</v>
      </c>
      <c r="UAK44" s="685">
        <f>COUNTIF(UAO49:UAO61,"-")</f>
        <v>0</v>
      </c>
      <c r="UAL44" s="686">
        <f>SUMIF(UAO49:UAO61,"-",UAP49:UAP61)</f>
        <v>0</v>
      </c>
      <c r="UAM44" s="685">
        <f>COUNTIF(UAQ49:UAQ61,"-")</f>
        <v>0</v>
      </c>
      <c r="UAN44" s="686">
        <f>SUMIF(UAQ49:UAQ61,"-",UAR49:UAR61)</f>
        <v>0</v>
      </c>
      <c r="UAO44" s="685">
        <f>COUNTIF(UAS49:UAS61,"-")</f>
        <v>0</v>
      </c>
      <c r="UAP44" s="686">
        <f>SUMIF(UAS49:UAS61,"-",UAT49:UAT61)</f>
        <v>0</v>
      </c>
      <c r="UAQ44" s="685">
        <f>COUNTIF(UAU49:UAU61,"-")</f>
        <v>0</v>
      </c>
      <c r="UAR44" s="686">
        <f>SUMIF(UAU49:UAU61,"-",UAV49:UAV61)</f>
        <v>0</v>
      </c>
      <c r="UAS44" s="685">
        <f>COUNTIF(UAW49:UAW61,"-")</f>
        <v>0</v>
      </c>
      <c r="UAT44" s="686">
        <f>SUMIF(UAW49:UAW61,"-",UAX49:UAX61)</f>
        <v>0</v>
      </c>
      <c r="UAU44" s="685">
        <f>COUNTIF(UAY49:UAY61,"-")</f>
        <v>0</v>
      </c>
      <c r="UAV44" s="686">
        <f>SUMIF(UAY49:UAY61,"-",UAZ49:UAZ61)</f>
        <v>0</v>
      </c>
      <c r="UAW44" s="685">
        <f>COUNTIF(UBA49:UBA61,"-")</f>
        <v>0</v>
      </c>
      <c r="UAX44" s="686">
        <f>SUMIF(UBA49:UBA61,"-",UBB49:UBB61)</f>
        <v>0</v>
      </c>
      <c r="UAY44" s="685">
        <f>COUNTIF(UBC49:UBC61,"-")</f>
        <v>0</v>
      </c>
      <c r="UAZ44" s="686">
        <f>SUMIF(UBC49:UBC61,"-",UBD49:UBD61)</f>
        <v>0</v>
      </c>
      <c r="UBA44" s="685">
        <f>COUNTIF(UBE49:UBE61,"-")</f>
        <v>0</v>
      </c>
      <c r="UBB44" s="686">
        <f>SUMIF(UBE49:UBE61,"-",UBF49:UBF61)</f>
        <v>0</v>
      </c>
      <c r="UBC44" s="685">
        <f>COUNTIF(UBG49:UBG61,"-")</f>
        <v>0</v>
      </c>
      <c r="UBD44" s="686">
        <f>SUMIF(UBG49:UBG61,"-",UBH49:UBH61)</f>
        <v>0</v>
      </c>
      <c r="UBE44" s="685">
        <f>COUNTIF(UBI49:UBI61,"-")</f>
        <v>0</v>
      </c>
      <c r="UBF44" s="686">
        <f>SUMIF(UBI49:UBI61,"-",UBJ49:UBJ61)</f>
        <v>0</v>
      </c>
      <c r="UBG44" s="685">
        <f>COUNTIF(UBK49:UBK61,"-")</f>
        <v>0</v>
      </c>
      <c r="UBH44" s="686">
        <f>SUMIF(UBK49:UBK61,"-",UBL49:UBL61)</f>
        <v>0</v>
      </c>
      <c r="UBI44" s="685">
        <f>COUNTIF(UBM49:UBM61,"-")</f>
        <v>0</v>
      </c>
      <c r="UBJ44" s="686">
        <f>SUMIF(UBM49:UBM61,"-",UBN49:UBN61)</f>
        <v>0</v>
      </c>
      <c r="UBK44" s="685">
        <f>COUNTIF(UBO49:UBO61,"-")</f>
        <v>0</v>
      </c>
      <c r="UBL44" s="686">
        <f>SUMIF(UBO49:UBO61,"-",UBP49:UBP61)</f>
        <v>0</v>
      </c>
      <c r="UBM44" s="685">
        <f>COUNTIF(UBQ49:UBQ61,"-")</f>
        <v>0</v>
      </c>
      <c r="UBN44" s="686">
        <f>SUMIF(UBQ49:UBQ61,"-",UBR49:UBR61)</f>
        <v>0</v>
      </c>
      <c r="UBO44" s="685">
        <f>COUNTIF(UBS49:UBS61,"-")</f>
        <v>0</v>
      </c>
      <c r="UBP44" s="686">
        <f>SUMIF(UBS49:UBS61,"-",UBT49:UBT61)</f>
        <v>0</v>
      </c>
      <c r="UBQ44" s="685">
        <f>COUNTIF(UBU49:UBU61,"-")</f>
        <v>0</v>
      </c>
      <c r="UBR44" s="686">
        <f>SUMIF(UBU49:UBU61,"-",UBV49:UBV61)</f>
        <v>0</v>
      </c>
      <c r="UBS44" s="685">
        <f>COUNTIF(UBW49:UBW61,"-")</f>
        <v>0</v>
      </c>
      <c r="UBT44" s="686">
        <f>SUMIF(UBW49:UBW61,"-",UBX49:UBX61)</f>
        <v>0</v>
      </c>
      <c r="UBU44" s="685">
        <f>COUNTIF(UBY49:UBY61,"-")</f>
        <v>0</v>
      </c>
      <c r="UBV44" s="686">
        <f>SUMIF(UBY49:UBY61,"-",UBZ49:UBZ61)</f>
        <v>0</v>
      </c>
      <c r="UBW44" s="685">
        <f>COUNTIF(UCA49:UCA61,"-")</f>
        <v>0</v>
      </c>
      <c r="UBX44" s="686">
        <f>SUMIF(UCA49:UCA61,"-",UCB49:UCB61)</f>
        <v>0</v>
      </c>
      <c r="UBY44" s="685">
        <f>COUNTIF(UCC49:UCC61,"-")</f>
        <v>0</v>
      </c>
      <c r="UBZ44" s="686">
        <f>SUMIF(UCC49:UCC61,"-",UCD49:UCD61)</f>
        <v>0</v>
      </c>
      <c r="UCA44" s="685">
        <f>COUNTIF(UCE49:UCE61,"-")</f>
        <v>0</v>
      </c>
      <c r="UCB44" s="686">
        <f>SUMIF(UCE49:UCE61,"-",UCF49:UCF61)</f>
        <v>0</v>
      </c>
      <c r="UCC44" s="685">
        <f>COUNTIF(UCG49:UCG61,"-")</f>
        <v>0</v>
      </c>
      <c r="UCD44" s="686">
        <f>SUMIF(UCG49:UCG61,"-",UCH49:UCH61)</f>
        <v>0</v>
      </c>
      <c r="UCE44" s="685">
        <f>COUNTIF(UCI49:UCI61,"-")</f>
        <v>0</v>
      </c>
      <c r="UCF44" s="686">
        <f>SUMIF(UCI49:UCI61,"-",UCJ49:UCJ61)</f>
        <v>0</v>
      </c>
      <c r="UCG44" s="685">
        <f>COUNTIF(UCK49:UCK61,"-")</f>
        <v>0</v>
      </c>
      <c r="UCH44" s="686">
        <f>SUMIF(UCK49:UCK61,"-",UCL49:UCL61)</f>
        <v>0</v>
      </c>
      <c r="UCI44" s="685">
        <f>COUNTIF(UCM49:UCM61,"-")</f>
        <v>0</v>
      </c>
      <c r="UCJ44" s="686">
        <f>SUMIF(UCM49:UCM61,"-",UCN49:UCN61)</f>
        <v>0</v>
      </c>
      <c r="UCK44" s="685">
        <f>COUNTIF(UCO49:UCO61,"-")</f>
        <v>0</v>
      </c>
      <c r="UCL44" s="686">
        <f>SUMIF(UCO49:UCO61,"-",UCP49:UCP61)</f>
        <v>0</v>
      </c>
      <c r="UCM44" s="685">
        <f>COUNTIF(UCQ49:UCQ61,"-")</f>
        <v>0</v>
      </c>
      <c r="UCN44" s="686">
        <f>SUMIF(UCQ49:UCQ61,"-",UCR49:UCR61)</f>
        <v>0</v>
      </c>
      <c r="UCO44" s="685">
        <f>COUNTIF(UCS49:UCS61,"-")</f>
        <v>0</v>
      </c>
      <c r="UCP44" s="686">
        <f>SUMIF(UCS49:UCS61,"-",UCT49:UCT61)</f>
        <v>0</v>
      </c>
      <c r="UCQ44" s="685">
        <f>COUNTIF(UCU49:UCU61,"-")</f>
        <v>0</v>
      </c>
      <c r="UCR44" s="686">
        <f>SUMIF(UCU49:UCU61,"-",UCV49:UCV61)</f>
        <v>0</v>
      </c>
      <c r="UCS44" s="685">
        <f>COUNTIF(UCW49:UCW61,"-")</f>
        <v>0</v>
      </c>
      <c r="UCT44" s="686">
        <f>SUMIF(UCW49:UCW61,"-",UCX49:UCX61)</f>
        <v>0</v>
      </c>
      <c r="UCU44" s="685">
        <f>COUNTIF(UCY49:UCY61,"-")</f>
        <v>0</v>
      </c>
      <c r="UCV44" s="686">
        <f>SUMIF(UCY49:UCY61,"-",UCZ49:UCZ61)</f>
        <v>0</v>
      </c>
      <c r="UCW44" s="685">
        <f>COUNTIF(UDA49:UDA61,"-")</f>
        <v>0</v>
      </c>
      <c r="UCX44" s="686">
        <f>SUMIF(UDA49:UDA61,"-",UDB49:UDB61)</f>
        <v>0</v>
      </c>
      <c r="UCY44" s="685">
        <f>COUNTIF(UDC49:UDC61,"-")</f>
        <v>0</v>
      </c>
      <c r="UCZ44" s="686">
        <f>SUMIF(UDC49:UDC61,"-",UDD49:UDD61)</f>
        <v>0</v>
      </c>
      <c r="UDA44" s="685">
        <f>COUNTIF(UDE49:UDE61,"-")</f>
        <v>0</v>
      </c>
      <c r="UDB44" s="686">
        <f>SUMIF(UDE49:UDE61,"-",UDF49:UDF61)</f>
        <v>0</v>
      </c>
      <c r="UDC44" s="685">
        <f>COUNTIF(UDG49:UDG61,"-")</f>
        <v>0</v>
      </c>
      <c r="UDD44" s="686">
        <f>SUMIF(UDG49:UDG61,"-",UDH49:UDH61)</f>
        <v>0</v>
      </c>
      <c r="UDE44" s="685">
        <f>COUNTIF(UDI49:UDI61,"-")</f>
        <v>0</v>
      </c>
      <c r="UDF44" s="686">
        <f>SUMIF(UDI49:UDI61,"-",UDJ49:UDJ61)</f>
        <v>0</v>
      </c>
      <c r="UDG44" s="685">
        <f>COUNTIF(UDK49:UDK61,"-")</f>
        <v>0</v>
      </c>
      <c r="UDH44" s="686">
        <f>SUMIF(UDK49:UDK61,"-",UDL49:UDL61)</f>
        <v>0</v>
      </c>
      <c r="UDI44" s="685">
        <f>COUNTIF(UDM49:UDM61,"-")</f>
        <v>0</v>
      </c>
      <c r="UDJ44" s="686">
        <f>SUMIF(UDM49:UDM61,"-",UDN49:UDN61)</f>
        <v>0</v>
      </c>
      <c r="UDK44" s="685">
        <f>COUNTIF(UDO49:UDO61,"-")</f>
        <v>0</v>
      </c>
      <c r="UDL44" s="686">
        <f>SUMIF(UDO49:UDO61,"-",UDP49:UDP61)</f>
        <v>0</v>
      </c>
      <c r="UDM44" s="685">
        <f>COUNTIF(UDQ49:UDQ61,"-")</f>
        <v>0</v>
      </c>
      <c r="UDN44" s="686">
        <f>SUMIF(UDQ49:UDQ61,"-",UDR49:UDR61)</f>
        <v>0</v>
      </c>
      <c r="UDO44" s="685">
        <f>COUNTIF(UDS49:UDS61,"-")</f>
        <v>0</v>
      </c>
      <c r="UDP44" s="686">
        <f>SUMIF(UDS49:UDS61,"-",UDT49:UDT61)</f>
        <v>0</v>
      </c>
      <c r="UDQ44" s="685">
        <f>COUNTIF(UDU49:UDU61,"-")</f>
        <v>0</v>
      </c>
      <c r="UDR44" s="686">
        <f>SUMIF(UDU49:UDU61,"-",UDV49:UDV61)</f>
        <v>0</v>
      </c>
      <c r="UDS44" s="685">
        <f>COUNTIF(UDW49:UDW61,"-")</f>
        <v>0</v>
      </c>
      <c r="UDT44" s="686">
        <f>SUMIF(UDW49:UDW61,"-",UDX49:UDX61)</f>
        <v>0</v>
      </c>
      <c r="UDU44" s="685">
        <f>COUNTIF(UDY49:UDY61,"-")</f>
        <v>0</v>
      </c>
      <c r="UDV44" s="686">
        <f>SUMIF(UDY49:UDY61,"-",UDZ49:UDZ61)</f>
        <v>0</v>
      </c>
      <c r="UDW44" s="685">
        <f>COUNTIF(UEA49:UEA61,"-")</f>
        <v>0</v>
      </c>
      <c r="UDX44" s="686">
        <f>SUMIF(UEA49:UEA61,"-",UEB49:UEB61)</f>
        <v>0</v>
      </c>
      <c r="UDY44" s="685">
        <f>COUNTIF(UEC49:UEC61,"-")</f>
        <v>0</v>
      </c>
      <c r="UDZ44" s="686">
        <f>SUMIF(UEC49:UEC61,"-",UED49:UED61)</f>
        <v>0</v>
      </c>
      <c r="UEA44" s="685">
        <f>COUNTIF(UEE49:UEE61,"-")</f>
        <v>0</v>
      </c>
      <c r="UEB44" s="686">
        <f>SUMIF(UEE49:UEE61,"-",UEF49:UEF61)</f>
        <v>0</v>
      </c>
      <c r="UEC44" s="685">
        <f>COUNTIF(UEG49:UEG61,"-")</f>
        <v>0</v>
      </c>
      <c r="UED44" s="686">
        <f>SUMIF(UEG49:UEG61,"-",UEH49:UEH61)</f>
        <v>0</v>
      </c>
      <c r="UEE44" s="685">
        <f>COUNTIF(UEI49:UEI61,"-")</f>
        <v>0</v>
      </c>
      <c r="UEF44" s="686">
        <f>SUMIF(UEI49:UEI61,"-",UEJ49:UEJ61)</f>
        <v>0</v>
      </c>
      <c r="UEG44" s="685">
        <f>COUNTIF(UEK49:UEK61,"-")</f>
        <v>0</v>
      </c>
      <c r="UEH44" s="686">
        <f>SUMIF(UEK49:UEK61,"-",UEL49:UEL61)</f>
        <v>0</v>
      </c>
      <c r="UEI44" s="685">
        <f>COUNTIF(UEM49:UEM61,"-")</f>
        <v>0</v>
      </c>
      <c r="UEJ44" s="686">
        <f>SUMIF(UEM49:UEM61,"-",UEN49:UEN61)</f>
        <v>0</v>
      </c>
      <c r="UEK44" s="685">
        <f>COUNTIF(UEO49:UEO61,"-")</f>
        <v>0</v>
      </c>
      <c r="UEL44" s="686">
        <f>SUMIF(UEO49:UEO61,"-",UEP49:UEP61)</f>
        <v>0</v>
      </c>
      <c r="UEM44" s="685">
        <f>COUNTIF(UEQ49:UEQ61,"-")</f>
        <v>0</v>
      </c>
      <c r="UEN44" s="686">
        <f>SUMIF(UEQ49:UEQ61,"-",UER49:UER61)</f>
        <v>0</v>
      </c>
      <c r="UEO44" s="685">
        <f>COUNTIF(UES49:UES61,"-")</f>
        <v>0</v>
      </c>
      <c r="UEP44" s="686">
        <f>SUMIF(UES49:UES61,"-",UET49:UET61)</f>
        <v>0</v>
      </c>
      <c r="UEQ44" s="685">
        <f>COUNTIF(UEU49:UEU61,"-")</f>
        <v>0</v>
      </c>
      <c r="UER44" s="686">
        <f>SUMIF(UEU49:UEU61,"-",UEV49:UEV61)</f>
        <v>0</v>
      </c>
      <c r="UES44" s="685">
        <f>COUNTIF(UEW49:UEW61,"-")</f>
        <v>0</v>
      </c>
      <c r="UET44" s="686">
        <f>SUMIF(UEW49:UEW61,"-",UEX49:UEX61)</f>
        <v>0</v>
      </c>
      <c r="UEU44" s="685">
        <f>COUNTIF(UEY49:UEY61,"-")</f>
        <v>0</v>
      </c>
      <c r="UEV44" s="686">
        <f>SUMIF(UEY49:UEY61,"-",UEZ49:UEZ61)</f>
        <v>0</v>
      </c>
      <c r="UEW44" s="685">
        <f>COUNTIF(UFA49:UFA61,"-")</f>
        <v>0</v>
      </c>
      <c r="UEX44" s="686">
        <f>SUMIF(UFA49:UFA61,"-",UFB49:UFB61)</f>
        <v>0</v>
      </c>
      <c r="UEY44" s="685">
        <f>COUNTIF(UFC49:UFC61,"-")</f>
        <v>0</v>
      </c>
      <c r="UEZ44" s="686">
        <f>SUMIF(UFC49:UFC61,"-",UFD49:UFD61)</f>
        <v>0</v>
      </c>
      <c r="UFA44" s="685">
        <f>COUNTIF(UFE49:UFE61,"-")</f>
        <v>0</v>
      </c>
      <c r="UFB44" s="686">
        <f>SUMIF(UFE49:UFE61,"-",UFF49:UFF61)</f>
        <v>0</v>
      </c>
      <c r="UFC44" s="685">
        <f>COUNTIF(UFG49:UFG61,"-")</f>
        <v>0</v>
      </c>
      <c r="UFD44" s="686">
        <f>SUMIF(UFG49:UFG61,"-",UFH49:UFH61)</f>
        <v>0</v>
      </c>
      <c r="UFE44" s="685">
        <f>COUNTIF(UFI49:UFI61,"-")</f>
        <v>0</v>
      </c>
      <c r="UFF44" s="686">
        <f>SUMIF(UFI49:UFI61,"-",UFJ49:UFJ61)</f>
        <v>0</v>
      </c>
      <c r="UFG44" s="685">
        <f>COUNTIF(UFK49:UFK61,"-")</f>
        <v>0</v>
      </c>
      <c r="UFH44" s="686">
        <f>SUMIF(UFK49:UFK61,"-",UFL49:UFL61)</f>
        <v>0</v>
      </c>
      <c r="UFI44" s="685">
        <f>COUNTIF(UFM49:UFM61,"-")</f>
        <v>0</v>
      </c>
      <c r="UFJ44" s="686">
        <f>SUMIF(UFM49:UFM61,"-",UFN49:UFN61)</f>
        <v>0</v>
      </c>
      <c r="UFK44" s="685">
        <f>COUNTIF(UFO49:UFO61,"-")</f>
        <v>0</v>
      </c>
      <c r="UFL44" s="686">
        <f>SUMIF(UFO49:UFO61,"-",UFP49:UFP61)</f>
        <v>0</v>
      </c>
      <c r="UFM44" s="685">
        <f>COUNTIF(UFQ49:UFQ61,"-")</f>
        <v>0</v>
      </c>
      <c r="UFN44" s="686">
        <f>SUMIF(UFQ49:UFQ61,"-",UFR49:UFR61)</f>
        <v>0</v>
      </c>
      <c r="UFO44" s="685">
        <f>COUNTIF(UFS49:UFS61,"-")</f>
        <v>0</v>
      </c>
      <c r="UFP44" s="686">
        <f>SUMIF(UFS49:UFS61,"-",UFT49:UFT61)</f>
        <v>0</v>
      </c>
      <c r="UFQ44" s="685">
        <f>COUNTIF(UFU49:UFU61,"-")</f>
        <v>0</v>
      </c>
      <c r="UFR44" s="686">
        <f>SUMIF(UFU49:UFU61,"-",UFV49:UFV61)</f>
        <v>0</v>
      </c>
      <c r="UFS44" s="685">
        <f>COUNTIF(UFW49:UFW61,"-")</f>
        <v>0</v>
      </c>
      <c r="UFT44" s="686">
        <f>SUMIF(UFW49:UFW61,"-",UFX49:UFX61)</f>
        <v>0</v>
      </c>
      <c r="UFU44" s="685">
        <f>COUNTIF(UFY49:UFY61,"-")</f>
        <v>0</v>
      </c>
      <c r="UFV44" s="686">
        <f>SUMIF(UFY49:UFY61,"-",UFZ49:UFZ61)</f>
        <v>0</v>
      </c>
      <c r="UFW44" s="685">
        <f>COUNTIF(UGA49:UGA61,"-")</f>
        <v>0</v>
      </c>
      <c r="UFX44" s="686">
        <f>SUMIF(UGA49:UGA61,"-",UGB49:UGB61)</f>
        <v>0</v>
      </c>
      <c r="UFY44" s="685">
        <f>COUNTIF(UGC49:UGC61,"-")</f>
        <v>0</v>
      </c>
      <c r="UFZ44" s="686">
        <f>SUMIF(UGC49:UGC61,"-",UGD49:UGD61)</f>
        <v>0</v>
      </c>
      <c r="UGA44" s="685">
        <f>COUNTIF(UGE49:UGE61,"-")</f>
        <v>0</v>
      </c>
      <c r="UGB44" s="686">
        <f>SUMIF(UGE49:UGE61,"-",UGF49:UGF61)</f>
        <v>0</v>
      </c>
      <c r="UGC44" s="685">
        <f>COUNTIF(UGG49:UGG61,"-")</f>
        <v>0</v>
      </c>
      <c r="UGD44" s="686">
        <f>SUMIF(UGG49:UGG61,"-",UGH49:UGH61)</f>
        <v>0</v>
      </c>
      <c r="UGE44" s="685">
        <f>COUNTIF(UGI49:UGI61,"-")</f>
        <v>0</v>
      </c>
      <c r="UGF44" s="686">
        <f>SUMIF(UGI49:UGI61,"-",UGJ49:UGJ61)</f>
        <v>0</v>
      </c>
      <c r="UGG44" s="685">
        <f>COUNTIF(UGK49:UGK61,"-")</f>
        <v>0</v>
      </c>
      <c r="UGH44" s="686">
        <f>SUMIF(UGK49:UGK61,"-",UGL49:UGL61)</f>
        <v>0</v>
      </c>
      <c r="UGI44" s="685">
        <f>COUNTIF(UGM49:UGM61,"-")</f>
        <v>0</v>
      </c>
      <c r="UGJ44" s="686">
        <f>SUMIF(UGM49:UGM61,"-",UGN49:UGN61)</f>
        <v>0</v>
      </c>
      <c r="UGK44" s="685">
        <f>COUNTIF(UGO49:UGO61,"-")</f>
        <v>0</v>
      </c>
      <c r="UGL44" s="686">
        <f>SUMIF(UGO49:UGO61,"-",UGP49:UGP61)</f>
        <v>0</v>
      </c>
      <c r="UGM44" s="685">
        <f>COUNTIF(UGQ49:UGQ61,"-")</f>
        <v>0</v>
      </c>
      <c r="UGN44" s="686">
        <f>SUMIF(UGQ49:UGQ61,"-",UGR49:UGR61)</f>
        <v>0</v>
      </c>
      <c r="UGO44" s="685">
        <f>COUNTIF(UGS49:UGS61,"-")</f>
        <v>0</v>
      </c>
      <c r="UGP44" s="686">
        <f>SUMIF(UGS49:UGS61,"-",UGT49:UGT61)</f>
        <v>0</v>
      </c>
      <c r="UGQ44" s="685">
        <f>COUNTIF(UGU49:UGU61,"-")</f>
        <v>0</v>
      </c>
      <c r="UGR44" s="686">
        <f>SUMIF(UGU49:UGU61,"-",UGV49:UGV61)</f>
        <v>0</v>
      </c>
      <c r="UGS44" s="685">
        <f>COUNTIF(UGW49:UGW61,"-")</f>
        <v>0</v>
      </c>
      <c r="UGT44" s="686">
        <f>SUMIF(UGW49:UGW61,"-",UGX49:UGX61)</f>
        <v>0</v>
      </c>
      <c r="UGU44" s="685">
        <f>COUNTIF(UGY49:UGY61,"-")</f>
        <v>0</v>
      </c>
      <c r="UGV44" s="686">
        <f>SUMIF(UGY49:UGY61,"-",UGZ49:UGZ61)</f>
        <v>0</v>
      </c>
      <c r="UGW44" s="685">
        <f>COUNTIF(UHA49:UHA61,"-")</f>
        <v>0</v>
      </c>
      <c r="UGX44" s="686">
        <f>SUMIF(UHA49:UHA61,"-",UHB49:UHB61)</f>
        <v>0</v>
      </c>
      <c r="UGY44" s="685">
        <f>COUNTIF(UHC49:UHC61,"-")</f>
        <v>0</v>
      </c>
      <c r="UGZ44" s="686">
        <f>SUMIF(UHC49:UHC61,"-",UHD49:UHD61)</f>
        <v>0</v>
      </c>
      <c r="UHA44" s="685">
        <f>COUNTIF(UHE49:UHE61,"-")</f>
        <v>0</v>
      </c>
      <c r="UHB44" s="686">
        <f>SUMIF(UHE49:UHE61,"-",UHF49:UHF61)</f>
        <v>0</v>
      </c>
      <c r="UHC44" s="685">
        <f>COUNTIF(UHG49:UHG61,"-")</f>
        <v>0</v>
      </c>
      <c r="UHD44" s="686">
        <f>SUMIF(UHG49:UHG61,"-",UHH49:UHH61)</f>
        <v>0</v>
      </c>
      <c r="UHE44" s="685">
        <f>COUNTIF(UHI49:UHI61,"-")</f>
        <v>0</v>
      </c>
      <c r="UHF44" s="686">
        <f>SUMIF(UHI49:UHI61,"-",UHJ49:UHJ61)</f>
        <v>0</v>
      </c>
      <c r="UHG44" s="685">
        <f>COUNTIF(UHK49:UHK61,"-")</f>
        <v>0</v>
      </c>
      <c r="UHH44" s="686">
        <f>SUMIF(UHK49:UHK61,"-",UHL49:UHL61)</f>
        <v>0</v>
      </c>
      <c r="UHI44" s="685">
        <f>COUNTIF(UHM49:UHM61,"-")</f>
        <v>0</v>
      </c>
      <c r="UHJ44" s="686">
        <f>SUMIF(UHM49:UHM61,"-",UHN49:UHN61)</f>
        <v>0</v>
      </c>
      <c r="UHK44" s="685">
        <f>COUNTIF(UHO49:UHO61,"-")</f>
        <v>0</v>
      </c>
      <c r="UHL44" s="686">
        <f>SUMIF(UHO49:UHO61,"-",UHP49:UHP61)</f>
        <v>0</v>
      </c>
      <c r="UHM44" s="685">
        <f>COUNTIF(UHQ49:UHQ61,"-")</f>
        <v>0</v>
      </c>
      <c r="UHN44" s="686">
        <f>SUMIF(UHQ49:UHQ61,"-",UHR49:UHR61)</f>
        <v>0</v>
      </c>
      <c r="UHO44" s="685">
        <f>COUNTIF(UHS49:UHS61,"-")</f>
        <v>0</v>
      </c>
      <c r="UHP44" s="686">
        <f>SUMIF(UHS49:UHS61,"-",UHT49:UHT61)</f>
        <v>0</v>
      </c>
      <c r="UHQ44" s="685">
        <f>COUNTIF(UHU49:UHU61,"-")</f>
        <v>0</v>
      </c>
      <c r="UHR44" s="686">
        <f>SUMIF(UHU49:UHU61,"-",UHV49:UHV61)</f>
        <v>0</v>
      </c>
      <c r="UHS44" s="685">
        <f>COUNTIF(UHW49:UHW61,"-")</f>
        <v>0</v>
      </c>
      <c r="UHT44" s="686">
        <f>SUMIF(UHW49:UHW61,"-",UHX49:UHX61)</f>
        <v>0</v>
      </c>
      <c r="UHU44" s="685">
        <f>COUNTIF(UHY49:UHY61,"-")</f>
        <v>0</v>
      </c>
      <c r="UHV44" s="686">
        <f>SUMIF(UHY49:UHY61,"-",UHZ49:UHZ61)</f>
        <v>0</v>
      </c>
      <c r="UHW44" s="685">
        <f>COUNTIF(UIA49:UIA61,"-")</f>
        <v>0</v>
      </c>
      <c r="UHX44" s="686">
        <f>SUMIF(UIA49:UIA61,"-",UIB49:UIB61)</f>
        <v>0</v>
      </c>
      <c r="UHY44" s="685">
        <f>COUNTIF(UIC49:UIC61,"-")</f>
        <v>0</v>
      </c>
      <c r="UHZ44" s="686">
        <f>SUMIF(UIC49:UIC61,"-",UID49:UID61)</f>
        <v>0</v>
      </c>
      <c r="UIA44" s="685">
        <f>COUNTIF(UIE49:UIE61,"-")</f>
        <v>0</v>
      </c>
      <c r="UIB44" s="686">
        <f>SUMIF(UIE49:UIE61,"-",UIF49:UIF61)</f>
        <v>0</v>
      </c>
      <c r="UIC44" s="685">
        <f>COUNTIF(UIG49:UIG61,"-")</f>
        <v>0</v>
      </c>
      <c r="UID44" s="686">
        <f>SUMIF(UIG49:UIG61,"-",UIH49:UIH61)</f>
        <v>0</v>
      </c>
      <c r="UIE44" s="685">
        <f>COUNTIF(UII49:UII61,"-")</f>
        <v>0</v>
      </c>
      <c r="UIF44" s="686">
        <f>SUMIF(UII49:UII61,"-",UIJ49:UIJ61)</f>
        <v>0</v>
      </c>
      <c r="UIG44" s="685">
        <f>COUNTIF(UIK49:UIK61,"-")</f>
        <v>0</v>
      </c>
      <c r="UIH44" s="686">
        <f>SUMIF(UIK49:UIK61,"-",UIL49:UIL61)</f>
        <v>0</v>
      </c>
      <c r="UII44" s="685">
        <f>COUNTIF(UIM49:UIM61,"-")</f>
        <v>0</v>
      </c>
      <c r="UIJ44" s="686">
        <f>SUMIF(UIM49:UIM61,"-",UIN49:UIN61)</f>
        <v>0</v>
      </c>
      <c r="UIK44" s="685">
        <f>COUNTIF(UIO49:UIO61,"-")</f>
        <v>0</v>
      </c>
      <c r="UIL44" s="686">
        <f>SUMIF(UIO49:UIO61,"-",UIP49:UIP61)</f>
        <v>0</v>
      </c>
      <c r="UIM44" s="685">
        <f>COUNTIF(UIQ49:UIQ61,"-")</f>
        <v>0</v>
      </c>
      <c r="UIN44" s="686">
        <f>SUMIF(UIQ49:UIQ61,"-",UIR49:UIR61)</f>
        <v>0</v>
      </c>
      <c r="UIO44" s="685">
        <f>COUNTIF(UIS49:UIS61,"-")</f>
        <v>0</v>
      </c>
      <c r="UIP44" s="686">
        <f>SUMIF(UIS49:UIS61,"-",UIT49:UIT61)</f>
        <v>0</v>
      </c>
      <c r="UIQ44" s="685">
        <f>COUNTIF(UIU49:UIU61,"-")</f>
        <v>0</v>
      </c>
      <c r="UIR44" s="686">
        <f>SUMIF(UIU49:UIU61,"-",UIV49:UIV61)</f>
        <v>0</v>
      </c>
      <c r="UIS44" s="685">
        <f>COUNTIF(UIW49:UIW61,"-")</f>
        <v>0</v>
      </c>
      <c r="UIT44" s="686">
        <f>SUMIF(UIW49:UIW61,"-",UIX49:UIX61)</f>
        <v>0</v>
      </c>
      <c r="UIU44" s="685">
        <f>COUNTIF(UIY49:UIY61,"-")</f>
        <v>0</v>
      </c>
      <c r="UIV44" s="686">
        <f>SUMIF(UIY49:UIY61,"-",UIZ49:UIZ61)</f>
        <v>0</v>
      </c>
      <c r="UIW44" s="685">
        <f>COUNTIF(UJA49:UJA61,"-")</f>
        <v>0</v>
      </c>
      <c r="UIX44" s="686">
        <f>SUMIF(UJA49:UJA61,"-",UJB49:UJB61)</f>
        <v>0</v>
      </c>
      <c r="UIY44" s="685">
        <f>COUNTIF(UJC49:UJC61,"-")</f>
        <v>0</v>
      </c>
      <c r="UIZ44" s="686">
        <f>SUMIF(UJC49:UJC61,"-",UJD49:UJD61)</f>
        <v>0</v>
      </c>
      <c r="UJA44" s="685">
        <f>COUNTIF(UJE49:UJE61,"-")</f>
        <v>0</v>
      </c>
      <c r="UJB44" s="686">
        <f>SUMIF(UJE49:UJE61,"-",UJF49:UJF61)</f>
        <v>0</v>
      </c>
      <c r="UJC44" s="685">
        <f>COUNTIF(UJG49:UJG61,"-")</f>
        <v>0</v>
      </c>
      <c r="UJD44" s="686">
        <f>SUMIF(UJG49:UJG61,"-",UJH49:UJH61)</f>
        <v>0</v>
      </c>
      <c r="UJE44" s="685">
        <f>COUNTIF(UJI49:UJI61,"-")</f>
        <v>0</v>
      </c>
      <c r="UJF44" s="686">
        <f>SUMIF(UJI49:UJI61,"-",UJJ49:UJJ61)</f>
        <v>0</v>
      </c>
      <c r="UJG44" s="685">
        <f>COUNTIF(UJK49:UJK61,"-")</f>
        <v>0</v>
      </c>
      <c r="UJH44" s="686">
        <f>SUMIF(UJK49:UJK61,"-",UJL49:UJL61)</f>
        <v>0</v>
      </c>
      <c r="UJI44" s="685">
        <f>COUNTIF(UJM49:UJM61,"-")</f>
        <v>0</v>
      </c>
      <c r="UJJ44" s="686">
        <f>SUMIF(UJM49:UJM61,"-",UJN49:UJN61)</f>
        <v>0</v>
      </c>
      <c r="UJK44" s="685">
        <f>COUNTIF(UJO49:UJO61,"-")</f>
        <v>0</v>
      </c>
      <c r="UJL44" s="686">
        <f>SUMIF(UJO49:UJO61,"-",UJP49:UJP61)</f>
        <v>0</v>
      </c>
      <c r="UJM44" s="685">
        <f>COUNTIF(UJQ49:UJQ61,"-")</f>
        <v>0</v>
      </c>
      <c r="UJN44" s="686">
        <f>SUMIF(UJQ49:UJQ61,"-",UJR49:UJR61)</f>
        <v>0</v>
      </c>
      <c r="UJO44" s="685">
        <f>COUNTIF(UJS49:UJS61,"-")</f>
        <v>0</v>
      </c>
      <c r="UJP44" s="686">
        <f>SUMIF(UJS49:UJS61,"-",UJT49:UJT61)</f>
        <v>0</v>
      </c>
      <c r="UJQ44" s="685">
        <f>COUNTIF(UJU49:UJU61,"-")</f>
        <v>0</v>
      </c>
      <c r="UJR44" s="686">
        <f>SUMIF(UJU49:UJU61,"-",UJV49:UJV61)</f>
        <v>0</v>
      </c>
      <c r="UJS44" s="685">
        <f>COUNTIF(UJW49:UJW61,"-")</f>
        <v>0</v>
      </c>
      <c r="UJT44" s="686">
        <f>SUMIF(UJW49:UJW61,"-",UJX49:UJX61)</f>
        <v>0</v>
      </c>
      <c r="UJU44" s="685">
        <f>COUNTIF(UJY49:UJY61,"-")</f>
        <v>0</v>
      </c>
      <c r="UJV44" s="686">
        <f>SUMIF(UJY49:UJY61,"-",UJZ49:UJZ61)</f>
        <v>0</v>
      </c>
      <c r="UJW44" s="685">
        <f>COUNTIF(UKA49:UKA61,"-")</f>
        <v>0</v>
      </c>
      <c r="UJX44" s="686">
        <f>SUMIF(UKA49:UKA61,"-",UKB49:UKB61)</f>
        <v>0</v>
      </c>
      <c r="UJY44" s="685">
        <f>COUNTIF(UKC49:UKC61,"-")</f>
        <v>0</v>
      </c>
      <c r="UJZ44" s="686">
        <f>SUMIF(UKC49:UKC61,"-",UKD49:UKD61)</f>
        <v>0</v>
      </c>
      <c r="UKA44" s="685">
        <f>COUNTIF(UKE49:UKE61,"-")</f>
        <v>0</v>
      </c>
      <c r="UKB44" s="686">
        <f>SUMIF(UKE49:UKE61,"-",UKF49:UKF61)</f>
        <v>0</v>
      </c>
      <c r="UKC44" s="685">
        <f>COUNTIF(UKG49:UKG61,"-")</f>
        <v>0</v>
      </c>
      <c r="UKD44" s="686">
        <f>SUMIF(UKG49:UKG61,"-",UKH49:UKH61)</f>
        <v>0</v>
      </c>
      <c r="UKE44" s="685">
        <f>COUNTIF(UKI49:UKI61,"-")</f>
        <v>0</v>
      </c>
      <c r="UKF44" s="686">
        <f>SUMIF(UKI49:UKI61,"-",UKJ49:UKJ61)</f>
        <v>0</v>
      </c>
      <c r="UKG44" s="685">
        <f>COUNTIF(UKK49:UKK61,"-")</f>
        <v>0</v>
      </c>
      <c r="UKH44" s="686">
        <f>SUMIF(UKK49:UKK61,"-",UKL49:UKL61)</f>
        <v>0</v>
      </c>
      <c r="UKI44" s="685">
        <f>COUNTIF(UKM49:UKM61,"-")</f>
        <v>0</v>
      </c>
      <c r="UKJ44" s="686">
        <f>SUMIF(UKM49:UKM61,"-",UKN49:UKN61)</f>
        <v>0</v>
      </c>
      <c r="UKK44" s="685">
        <f>COUNTIF(UKO49:UKO61,"-")</f>
        <v>0</v>
      </c>
      <c r="UKL44" s="686">
        <f>SUMIF(UKO49:UKO61,"-",UKP49:UKP61)</f>
        <v>0</v>
      </c>
      <c r="UKM44" s="685">
        <f>COUNTIF(UKQ49:UKQ61,"-")</f>
        <v>0</v>
      </c>
      <c r="UKN44" s="686">
        <f>SUMIF(UKQ49:UKQ61,"-",UKR49:UKR61)</f>
        <v>0</v>
      </c>
      <c r="UKO44" s="685">
        <f>COUNTIF(UKS49:UKS61,"-")</f>
        <v>0</v>
      </c>
      <c r="UKP44" s="686">
        <f>SUMIF(UKS49:UKS61,"-",UKT49:UKT61)</f>
        <v>0</v>
      </c>
      <c r="UKQ44" s="685">
        <f>COUNTIF(UKU49:UKU61,"-")</f>
        <v>0</v>
      </c>
      <c r="UKR44" s="686">
        <f>SUMIF(UKU49:UKU61,"-",UKV49:UKV61)</f>
        <v>0</v>
      </c>
      <c r="UKS44" s="685">
        <f>COUNTIF(UKW49:UKW61,"-")</f>
        <v>0</v>
      </c>
      <c r="UKT44" s="686">
        <f>SUMIF(UKW49:UKW61,"-",UKX49:UKX61)</f>
        <v>0</v>
      </c>
      <c r="UKU44" s="685">
        <f>COUNTIF(UKY49:UKY61,"-")</f>
        <v>0</v>
      </c>
      <c r="UKV44" s="686">
        <f>SUMIF(UKY49:UKY61,"-",UKZ49:UKZ61)</f>
        <v>0</v>
      </c>
      <c r="UKW44" s="685">
        <f>COUNTIF(ULA49:ULA61,"-")</f>
        <v>0</v>
      </c>
      <c r="UKX44" s="686">
        <f>SUMIF(ULA49:ULA61,"-",ULB49:ULB61)</f>
        <v>0</v>
      </c>
      <c r="UKY44" s="685">
        <f>COUNTIF(ULC49:ULC61,"-")</f>
        <v>0</v>
      </c>
      <c r="UKZ44" s="686">
        <f>SUMIF(ULC49:ULC61,"-",ULD49:ULD61)</f>
        <v>0</v>
      </c>
      <c r="ULA44" s="685">
        <f>COUNTIF(ULE49:ULE61,"-")</f>
        <v>0</v>
      </c>
      <c r="ULB44" s="686">
        <f>SUMIF(ULE49:ULE61,"-",ULF49:ULF61)</f>
        <v>0</v>
      </c>
      <c r="ULC44" s="685">
        <f>COUNTIF(ULG49:ULG61,"-")</f>
        <v>0</v>
      </c>
      <c r="ULD44" s="686">
        <f>SUMIF(ULG49:ULG61,"-",ULH49:ULH61)</f>
        <v>0</v>
      </c>
      <c r="ULE44" s="685">
        <f>COUNTIF(ULI49:ULI61,"-")</f>
        <v>0</v>
      </c>
      <c r="ULF44" s="686">
        <f>SUMIF(ULI49:ULI61,"-",ULJ49:ULJ61)</f>
        <v>0</v>
      </c>
      <c r="ULG44" s="685">
        <f>COUNTIF(ULK49:ULK61,"-")</f>
        <v>0</v>
      </c>
      <c r="ULH44" s="686">
        <f>SUMIF(ULK49:ULK61,"-",ULL49:ULL61)</f>
        <v>0</v>
      </c>
      <c r="ULI44" s="685">
        <f>COUNTIF(ULM49:ULM61,"-")</f>
        <v>0</v>
      </c>
      <c r="ULJ44" s="686">
        <f>SUMIF(ULM49:ULM61,"-",ULN49:ULN61)</f>
        <v>0</v>
      </c>
      <c r="ULK44" s="685">
        <f>COUNTIF(ULO49:ULO61,"-")</f>
        <v>0</v>
      </c>
      <c r="ULL44" s="686">
        <f>SUMIF(ULO49:ULO61,"-",ULP49:ULP61)</f>
        <v>0</v>
      </c>
      <c r="ULM44" s="685">
        <f>COUNTIF(ULQ49:ULQ61,"-")</f>
        <v>0</v>
      </c>
      <c r="ULN44" s="686">
        <f>SUMIF(ULQ49:ULQ61,"-",ULR49:ULR61)</f>
        <v>0</v>
      </c>
      <c r="ULO44" s="685">
        <f>COUNTIF(ULS49:ULS61,"-")</f>
        <v>0</v>
      </c>
      <c r="ULP44" s="686">
        <f>SUMIF(ULS49:ULS61,"-",ULT49:ULT61)</f>
        <v>0</v>
      </c>
      <c r="ULQ44" s="685">
        <f>COUNTIF(ULU49:ULU61,"-")</f>
        <v>0</v>
      </c>
      <c r="ULR44" s="686">
        <f>SUMIF(ULU49:ULU61,"-",ULV49:ULV61)</f>
        <v>0</v>
      </c>
      <c r="ULS44" s="685">
        <f>COUNTIF(ULW49:ULW61,"-")</f>
        <v>0</v>
      </c>
      <c r="ULT44" s="686">
        <f>SUMIF(ULW49:ULW61,"-",ULX49:ULX61)</f>
        <v>0</v>
      </c>
      <c r="ULU44" s="685">
        <f>COUNTIF(ULY49:ULY61,"-")</f>
        <v>0</v>
      </c>
      <c r="ULV44" s="686">
        <f>SUMIF(ULY49:ULY61,"-",ULZ49:ULZ61)</f>
        <v>0</v>
      </c>
      <c r="ULW44" s="685">
        <f>COUNTIF(UMA49:UMA61,"-")</f>
        <v>0</v>
      </c>
      <c r="ULX44" s="686">
        <f>SUMIF(UMA49:UMA61,"-",UMB49:UMB61)</f>
        <v>0</v>
      </c>
      <c r="ULY44" s="685">
        <f>COUNTIF(UMC49:UMC61,"-")</f>
        <v>0</v>
      </c>
      <c r="ULZ44" s="686">
        <f>SUMIF(UMC49:UMC61,"-",UMD49:UMD61)</f>
        <v>0</v>
      </c>
      <c r="UMA44" s="685">
        <f>COUNTIF(UME49:UME61,"-")</f>
        <v>0</v>
      </c>
      <c r="UMB44" s="686">
        <f>SUMIF(UME49:UME61,"-",UMF49:UMF61)</f>
        <v>0</v>
      </c>
      <c r="UMC44" s="685">
        <f>COUNTIF(UMG49:UMG61,"-")</f>
        <v>0</v>
      </c>
      <c r="UMD44" s="686">
        <f>SUMIF(UMG49:UMG61,"-",UMH49:UMH61)</f>
        <v>0</v>
      </c>
      <c r="UME44" s="685">
        <f>COUNTIF(UMI49:UMI61,"-")</f>
        <v>0</v>
      </c>
      <c r="UMF44" s="686">
        <f>SUMIF(UMI49:UMI61,"-",UMJ49:UMJ61)</f>
        <v>0</v>
      </c>
      <c r="UMG44" s="685">
        <f>COUNTIF(UMK49:UMK61,"-")</f>
        <v>0</v>
      </c>
      <c r="UMH44" s="686">
        <f>SUMIF(UMK49:UMK61,"-",UML49:UML61)</f>
        <v>0</v>
      </c>
      <c r="UMI44" s="685">
        <f>COUNTIF(UMM49:UMM61,"-")</f>
        <v>0</v>
      </c>
      <c r="UMJ44" s="686">
        <f>SUMIF(UMM49:UMM61,"-",UMN49:UMN61)</f>
        <v>0</v>
      </c>
      <c r="UMK44" s="685">
        <f>COUNTIF(UMO49:UMO61,"-")</f>
        <v>0</v>
      </c>
      <c r="UML44" s="686">
        <f>SUMIF(UMO49:UMO61,"-",UMP49:UMP61)</f>
        <v>0</v>
      </c>
      <c r="UMM44" s="685">
        <f>COUNTIF(UMQ49:UMQ61,"-")</f>
        <v>0</v>
      </c>
      <c r="UMN44" s="686">
        <f>SUMIF(UMQ49:UMQ61,"-",UMR49:UMR61)</f>
        <v>0</v>
      </c>
      <c r="UMO44" s="685">
        <f>COUNTIF(UMS49:UMS61,"-")</f>
        <v>0</v>
      </c>
      <c r="UMP44" s="686">
        <f>SUMIF(UMS49:UMS61,"-",UMT49:UMT61)</f>
        <v>0</v>
      </c>
      <c r="UMQ44" s="685">
        <f>COUNTIF(UMU49:UMU61,"-")</f>
        <v>0</v>
      </c>
      <c r="UMR44" s="686">
        <f>SUMIF(UMU49:UMU61,"-",UMV49:UMV61)</f>
        <v>0</v>
      </c>
      <c r="UMS44" s="685">
        <f>COUNTIF(UMW49:UMW61,"-")</f>
        <v>0</v>
      </c>
      <c r="UMT44" s="686">
        <f>SUMIF(UMW49:UMW61,"-",UMX49:UMX61)</f>
        <v>0</v>
      </c>
      <c r="UMU44" s="685">
        <f>COUNTIF(UMY49:UMY61,"-")</f>
        <v>0</v>
      </c>
      <c r="UMV44" s="686">
        <f>SUMIF(UMY49:UMY61,"-",UMZ49:UMZ61)</f>
        <v>0</v>
      </c>
      <c r="UMW44" s="685">
        <f>COUNTIF(UNA49:UNA61,"-")</f>
        <v>0</v>
      </c>
      <c r="UMX44" s="686">
        <f>SUMIF(UNA49:UNA61,"-",UNB49:UNB61)</f>
        <v>0</v>
      </c>
      <c r="UMY44" s="685">
        <f>COUNTIF(UNC49:UNC61,"-")</f>
        <v>0</v>
      </c>
      <c r="UMZ44" s="686">
        <f>SUMIF(UNC49:UNC61,"-",UND49:UND61)</f>
        <v>0</v>
      </c>
      <c r="UNA44" s="685">
        <f>COUNTIF(UNE49:UNE61,"-")</f>
        <v>0</v>
      </c>
      <c r="UNB44" s="686">
        <f>SUMIF(UNE49:UNE61,"-",UNF49:UNF61)</f>
        <v>0</v>
      </c>
      <c r="UNC44" s="685">
        <f>COUNTIF(UNG49:UNG61,"-")</f>
        <v>0</v>
      </c>
      <c r="UND44" s="686">
        <f>SUMIF(UNG49:UNG61,"-",UNH49:UNH61)</f>
        <v>0</v>
      </c>
      <c r="UNE44" s="685">
        <f>COUNTIF(UNI49:UNI61,"-")</f>
        <v>0</v>
      </c>
      <c r="UNF44" s="686">
        <f>SUMIF(UNI49:UNI61,"-",UNJ49:UNJ61)</f>
        <v>0</v>
      </c>
      <c r="UNG44" s="685">
        <f>COUNTIF(UNK49:UNK61,"-")</f>
        <v>0</v>
      </c>
      <c r="UNH44" s="686">
        <f>SUMIF(UNK49:UNK61,"-",UNL49:UNL61)</f>
        <v>0</v>
      </c>
      <c r="UNI44" s="685">
        <f>COUNTIF(UNM49:UNM61,"-")</f>
        <v>0</v>
      </c>
      <c r="UNJ44" s="686">
        <f>SUMIF(UNM49:UNM61,"-",UNN49:UNN61)</f>
        <v>0</v>
      </c>
      <c r="UNK44" s="685">
        <f>COUNTIF(UNO49:UNO61,"-")</f>
        <v>0</v>
      </c>
      <c r="UNL44" s="686">
        <f>SUMIF(UNO49:UNO61,"-",UNP49:UNP61)</f>
        <v>0</v>
      </c>
      <c r="UNM44" s="685">
        <f>COUNTIF(UNQ49:UNQ61,"-")</f>
        <v>0</v>
      </c>
      <c r="UNN44" s="686">
        <f>SUMIF(UNQ49:UNQ61,"-",UNR49:UNR61)</f>
        <v>0</v>
      </c>
      <c r="UNO44" s="685">
        <f>COUNTIF(UNS49:UNS61,"-")</f>
        <v>0</v>
      </c>
      <c r="UNP44" s="686">
        <f>SUMIF(UNS49:UNS61,"-",UNT49:UNT61)</f>
        <v>0</v>
      </c>
      <c r="UNQ44" s="685">
        <f>COUNTIF(UNU49:UNU61,"-")</f>
        <v>0</v>
      </c>
      <c r="UNR44" s="686">
        <f>SUMIF(UNU49:UNU61,"-",UNV49:UNV61)</f>
        <v>0</v>
      </c>
      <c r="UNS44" s="685">
        <f>COUNTIF(UNW49:UNW61,"-")</f>
        <v>0</v>
      </c>
      <c r="UNT44" s="686">
        <f>SUMIF(UNW49:UNW61,"-",UNX49:UNX61)</f>
        <v>0</v>
      </c>
      <c r="UNU44" s="685">
        <f>COUNTIF(UNY49:UNY61,"-")</f>
        <v>0</v>
      </c>
      <c r="UNV44" s="686">
        <f>SUMIF(UNY49:UNY61,"-",UNZ49:UNZ61)</f>
        <v>0</v>
      </c>
      <c r="UNW44" s="685">
        <f>COUNTIF(UOA49:UOA61,"-")</f>
        <v>0</v>
      </c>
      <c r="UNX44" s="686">
        <f>SUMIF(UOA49:UOA61,"-",UOB49:UOB61)</f>
        <v>0</v>
      </c>
      <c r="UNY44" s="685">
        <f>COUNTIF(UOC49:UOC61,"-")</f>
        <v>0</v>
      </c>
      <c r="UNZ44" s="686">
        <f>SUMIF(UOC49:UOC61,"-",UOD49:UOD61)</f>
        <v>0</v>
      </c>
      <c r="UOA44" s="685">
        <f>COUNTIF(UOE49:UOE61,"-")</f>
        <v>0</v>
      </c>
      <c r="UOB44" s="686">
        <f>SUMIF(UOE49:UOE61,"-",UOF49:UOF61)</f>
        <v>0</v>
      </c>
      <c r="UOC44" s="685">
        <f>COUNTIF(UOG49:UOG61,"-")</f>
        <v>0</v>
      </c>
      <c r="UOD44" s="686">
        <f>SUMIF(UOG49:UOG61,"-",UOH49:UOH61)</f>
        <v>0</v>
      </c>
      <c r="UOE44" s="685">
        <f>COUNTIF(UOI49:UOI61,"-")</f>
        <v>0</v>
      </c>
      <c r="UOF44" s="686">
        <f>SUMIF(UOI49:UOI61,"-",UOJ49:UOJ61)</f>
        <v>0</v>
      </c>
      <c r="UOG44" s="685">
        <f>COUNTIF(UOK49:UOK61,"-")</f>
        <v>0</v>
      </c>
      <c r="UOH44" s="686">
        <f>SUMIF(UOK49:UOK61,"-",UOL49:UOL61)</f>
        <v>0</v>
      </c>
      <c r="UOI44" s="685">
        <f>COUNTIF(UOM49:UOM61,"-")</f>
        <v>0</v>
      </c>
      <c r="UOJ44" s="686">
        <f>SUMIF(UOM49:UOM61,"-",UON49:UON61)</f>
        <v>0</v>
      </c>
      <c r="UOK44" s="685">
        <f>COUNTIF(UOO49:UOO61,"-")</f>
        <v>0</v>
      </c>
      <c r="UOL44" s="686">
        <f>SUMIF(UOO49:UOO61,"-",UOP49:UOP61)</f>
        <v>0</v>
      </c>
      <c r="UOM44" s="685">
        <f>COUNTIF(UOQ49:UOQ61,"-")</f>
        <v>0</v>
      </c>
      <c r="UON44" s="686">
        <f>SUMIF(UOQ49:UOQ61,"-",UOR49:UOR61)</f>
        <v>0</v>
      </c>
      <c r="UOO44" s="685">
        <f>COUNTIF(UOS49:UOS61,"-")</f>
        <v>0</v>
      </c>
      <c r="UOP44" s="686">
        <f>SUMIF(UOS49:UOS61,"-",UOT49:UOT61)</f>
        <v>0</v>
      </c>
      <c r="UOQ44" s="685">
        <f>COUNTIF(UOU49:UOU61,"-")</f>
        <v>0</v>
      </c>
      <c r="UOR44" s="686">
        <f>SUMIF(UOU49:UOU61,"-",UOV49:UOV61)</f>
        <v>0</v>
      </c>
      <c r="UOS44" s="685">
        <f>COUNTIF(UOW49:UOW61,"-")</f>
        <v>0</v>
      </c>
      <c r="UOT44" s="686">
        <f>SUMIF(UOW49:UOW61,"-",UOX49:UOX61)</f>
        <v>0</v>
      </c>
      <c r="UOU44" s="685">
        <f>COUNTIF(UOY49:UOY61,"-")</f>
        <v>0</v>
      </c>
      <c r="UOV44" s="686">
        <f>SUMIF(UOY49:UOY61,"-",UOZ49:UOZ61)</f>
        <v>0</v>
      </c>
      <c r="UOW44" s="685">
        <f>COUNTIF(UPA49:UPA61,"-")</f>
        <v>0</v>
      </c>
      <c r="UOX44" s="686">
        <f>SUMIF(UPA49:UPA61,"-",UPB49:UPB61)</f>
        <v>0</v>
      </c>
      <c r="UOY44" s="685">
        <f>COUNTIF(UPC49:UPC61,"-")</f>
        <v>0</v>
      </c>
      <c r="UOZ44" s="686">
        <f>SUMIF(UPC49:UPC61,"-",UPD49:UPD61)</f>
        <v>0</v>
      </c>
      <c r="UPA44" s="685">
        <f>COUNTIF(UPE49:UPE61,"-")</f>
        <v>0</v>
      </c>
      <c r="UPB44" s="686">
        <f>SUMIF(UPE49:UPE61,"-",UPF49:UPF61)</f>
        <v>0</v>
      </c>
      <c r="UPC44" s="685">
        <f>COUNTIF(UPG49:UPG61,"-")</f>
        <v>0</v>
      </c>
      <c r="UPD44" s="686">
        <f>SUMIF(UPG49:UPG61,"-",UPH49:UPH61)</f>
        <v>0</v>
      </c>
      <c r="UPE44" s="685">
        <f>COUNTIF(UPI49:UPI61,"-")</f>
        <v>0</v>
      </c>
      <c r="UPF44" s="686">
        <f>SUMIF(UPI49:UPI61,"-",UPJ49:UPJ61)</f>
        <v>0</v>
      </c>
      <c r="UPG44" s="685">
        <f>COUNTIF(UPK49:UPK61,"-")</f>
        <v>0</v>
      </c>
      <c r="UPH44" s="686">
        <f>SUMIF(UPK49:UPK61,"-",UPL49:UPL61)</f>
        <v>0</v>
      </c>
      <c r="UPI44" s="685">
        <f>COUNTIF(UPM49:UPM61,"-")</f>
        <v>0</v>
      </c>
      <c r="UPJ44" s="686">
        <f>SUMIF(UPM49:UPM61,"-",UPN49:UPN61)</f>
        <v>0</v>
      </c>
      <c r="UPK44" s="685">
        <f>COUNTIF(UPO49:UPO61,"-")</f>
        <v>0</v>
      </c>
      <c r="UPL44" s="686">
        <f>SUMIF(UPO49:UPO61,"-",UPP49:UPP61)</f>
        <v>0</v>
      </c>
      <c r="UPM44" s="685">
        <f>COUNTIF(UPQ49:UPQ61,"-")</f>
        <v>0</v>
      </c>
      <c r="UPN44" s="686">
        <f>SUMIF(UPQ49:UPQ61,"-",UPR49:UPR61)</f>
        <v>0</v>
      </c>
      <c r="UPO44" s="685">
        <f>COUNTIF(UPS49:UPS61,"-")</f>
        <v>0</v>
      </c>
      <c r="UPP44" s="686">
        <f>SUMIF(UPS49:UPS61,"-",UPT49:UPT61)</f>
        <v>0</v>
      </c>
      <c r="UPQ44" s="685">
        <f>COUNTIF(UPU49:UPU61,"-")</f>
        <v>0</v>
      </c>
      <c r="UPR44" s="686">
        <f>SUMIF(UPU49:UPU61,"-",UPV49:UPV61)</f>
        <v>0</v>
      </c>
      <c r="UPS44" s="685">
        <f>COUNTIF(UPW49:UPW61,"-")</f>
        <v>0</v>
      </c>
      <c r="UPT44" s="686">
        <f>SUMIF(UPW49:UPW61,"-",UPX49:UPX61)</f>
        <v>0</v>
      </c>
      <c r="UPU44" s="685">
        <f>COUNTIF(UPY49:UPY61,"-")</f>
        <v>0</v>
      </c>
      <c r="UPV44" s="686">
        <f>SUMIF(UPY49:UPY61,"-",UPZ49:UPZ61)</f>
        <v>0</v>
      </c>
      <c r="UPW44" s="685">
        <f>COUNTIF(UQA49:UQA61,"-")</f>
        <v>0</v>
      </c>
      <c r="UPX44" s="686">
        <f>SUMIF(UQA49:UQA61,"-",UQB49:UQB61)</f>
        <v>0</v>
      </c>
      <c r="UPY44" s="685">
        <f>COUNTIF(UQC49:UQC61,"-")</f>
        <v>0</v>
      </c>
      <c r="UPZ44" s="686">
        <f>SUMIF(UQC49:UQC61,"-",UQD49:UQD61)</f>
        <v>0</v>
      </c>
      <c r="UQA44" s="685">
        <f>COUNTIF(UQE49:UQE61,"-")</f>
        <v>0</v>
      </c>
      <c r="UQB44" s="686">
        <f>SUMIF(UQE49:UQE61,"-",UQF49:UQF61)</f>
        <v>0</v>
      </c>
      <c r="UQC44" s="685">
        <f>COUNTIF(UQG49:UQG61,"-")</f>
        <v>0</v>
      </c>
      <c r="UQD44" s="686">
        <f>SUMIF(UQG49:UQG61,"-",UQH49:UQH61)</f>
        <v>0</v>
      </c>
      <c r="UQE44" s="685">
        <f>COUNTIF(UQI49:UQI61,"-")</f>
        <v>0</v>
      </c>
      <c r="UQF44" s="686">
        <f>SUMIF(UQI49:UQI61,"-",UQJ49:UQJ61)</f>
        <v>0</v>
      </c>
      <c r="UQG44" s="685">
        <f>COUNTIF(UQK49:UQK61,"-")</f>
        <v>0</v>
      </c>
      <c r="UQH44" s="686">
        <f>SUMIF(UQK49:UQK61,"-",UQL49:UQL61)</f>
        <v>0</v>
      </c>
      <c r="UQI44" s="685">
        <f>COUNTIF(UQM49:UQM61,"-")</f>
        <v>0</v>
      </c>
      <c r="UQJ44" s="686">
        <f>SUMIF(UQM49:UQM61,"-",UQN49:UQN61)</f>
        <v>0</v>
      </c>
      <c r="UQK44" s="685">
        <f>COUNTIF(UQO49:UQO61,"-")</f>
        <v>0</v>
      </c>
      <c r="UQL44" s="686">
        <f>SUMIF(UQO49:UQO61,"-",UQP49:UQP61)</f>
        <v>0</v>
      </c>
      <c r="UQM44" s="685">
        <f>COUNTIF(UQQ49:UQQ61,"-")</f>
        <v>0</v>
      </c>
      <c r="UQN44" s="686">
        <f>SUMIF(UQQ49:UQQ61,"-",UQR49:UQR61)</f>
        <v>0</v>
      </c>
      <c r="UQO44" s="685">
        <f>COUNTIF(UQS49:UQS61,"-")</f>
        <v>0</v>
      </c>
      <c r="UQP44" s="686">
        <f>SUMIF(UQS49:UQS61,"-",UQT49:UQT61)</f>
        <v>0</v>
      </c>
      <c r="UQQ44" s="685">
        <f>COUNTIF(UQU49:UQU61,"-")</f>
        <v>0</v>
      </c>
      <c r="UQR44" s="686">
        <f>SUMIF(UQU49:UQU61,"-",UQV49:UQV61)</f>
        <v>0</v>
      </c>
      <c r="UQS44" s="685">
        <f>COUNTIF(UQW49:UQW61,"-")</f>
        <v>0</v>
      </c>
      <c r="UQT44" s="686">
        <f>SUMIF(UQW49:UQW61,"-",UQX49:UQX61)</f>
        <v>0</v>
      </c>
      <c r="UQU44" s="685">
        <f>COUNTIF(UQY49:UQY61,"-")</f>
        <v>0</v>
      </c>
      <c r="UQV44" s="686">
        <f>SUMIF(UQY49:UQY61,"-",UQZ49:UQZ61)</f>
        <v>0</v>
      </c>
      <c r="UQW44" s="685">
        <f>COUNTIF(URA49:URA61,"-")</f>
        <v>0</v>
      </c>
      <c r="UQX44" s="686">
        <f>SUMIF(URA49:URA61,"-",URB49:URB61)</f>
        <v>0</v>
      </c>
      <c r="UQY44" s="685">
        <f>COUNTIF(URC49:URC61,"-")</f>
        <v>0</v>
      </c>
      <c r="UQZ44" s="686">
        <f>SUMIF(URC49:URC61,"-",URD49:URD61)</f>
        <v>0</v>
      </c>
      <c r="URA44" s="685">
        <f>COUNTIF(URE49:URE61,"-")</f>
        <v>0</v>
      </c>
      <c r="URB44" s="686">
        <f>SUMIF(URE49:URE61,"-",URF49:URF61)</f>
        <v>0</v>
      </c>
      <c r="URC44" s="685">
        <f>COUNTIF(URG49:URG61,"-")</f>
        <v>0</v>
      </c>
      <c r="URD44" s="686">
        <f>SUMIF(URG49:URG61,"-",URH49:URH61)</f>
        <v>0</v>
      </c>
      <c r="URE44" s="685">
        <f>COUNTIF(URI49:URI61,"-")</f>
        <v>0</v>
      </c>
      <c r="URF44" s="686">
        <f>SUMIF(URI49:URI61,"-",URJ49:URJ61)</f>
        <v>0</v>
      </c>
      <c r="URG44" s="685">
        <f>COUNTIF(URK49:URK61,"-")</f>
        <v>0</v>
      </c>
      <c r="URH44" s="686">
        <f>SUMIF(URK49:URK61,"-",URL49:URL61)</f>
        <v>0</v>
      </c>
      <c r="URI44" s="685">
        <f>COUNTIF(URM49:URM61,"-")</f>
        <v>0</v>
      </c>
      <c r="URJ44" s="686">
        <f>SUMIF(URM49:URM61,"-",URN49:URN61)</f>
        <v>0</v>
      </c>
      <c r="URK44" s="685">
        <f>COUNTIF(URO49:URO61,"-")</f>
        <v>0</v>
      </c>
      <c r="URL44" s="686">
        <f>SUMIF(URO49:URO61,"-",URP49:URP61)</f>
        <v>0</v>
      </c>
      <c r="URM44" s="685">
        <f>COUNTIF(URQ49:URQ61,"-")</f>
        <v>0</v>
      </c>
      <c r="URN44" s="686">
        <f>SUMIF(URQ49:URQ61,"-",URR49:URR61)</f>
        <v>0</v>
      </c>
      <c r="URO44" s="685">
        <f>COUNTIF(URS49:URS61,"-")</f>
        <v>0</v>
      </c>
      <c r="URP44" s="686">
        <f>SUMIF(URS49:URS61,"-",URT49:URT61)</f>
        <v>0</v>
      </c>
      <c r="URQ44" s="685">
        <f>COUNTIF(URU49:URU61,"-")</f>
        <v>0</v>
      </c>
      <c r="URR44" s="686">
        <f>SUMIF(URU49:URU61,"-",URV49:URV61)</f>
        <v>0</v>
      </c>
      <c r="URS44" s="685">
        <f>COUNTIF(URW49:URW61,"-")</f>
        <v>0</v>
      </c>
      <c r="URT44" s="686">
        <f>SUMIF(URW49:URW61,"-",URX49:URX61)</f>
        <v>0</v>
      </c>
      <c r="URU44" s="685">
        <f>COUNTIF(URY49:URY61,"-")</f>
        <v>0</v>
      </c>
      <c r="URV44" s="686">
        <f>SUMIF(URY49:URY61,"-",URZ49:URZ61)</f>
        <v>0</v>
      </c>
      <c r="URW44" s="685">
        <f>COUNTIF(USA49:USA61,"-")</f>
        <v>0</v>
      </c>
      <c r="URX44" s="686">
        <f>SUMIF(USA49:USA61,"-",USB49:USB61)</f>
        <v>0</v>
      </c>
      <c r="URY44" s="685">
        <f>COUNTIF(USC49:USC61,"-")</f>
        <v>0</v>
      </c>
      <c r="URZ44" s="686">
        <f>SUMIF(USC49:USC61,"-",USD49:USD61)</f>
        <v>0</v>
      </c>
      <c r="USA44" s="685">
        <f>COUNTIF(USE49:USE61,"-")</f>
        <v>0</v>
      </c>
      <c r="USB44" s="686">
        <f>SUMIF(USE49:USE61,"-",USF49:USF61)</f>
        <v>0</v>
      </c>
      <c r="USC44" s="685">
        <f>COUNTIF(USG49:USG61,"-")</f>
        <v>0</v>
      </c>
      <c r="USD44" s="686">
        <f>SUMIF(USG49:USG61,"-",USH49:USH61)</f>
        <v>0</v>
      </c>
      <c r="USE44" s="685">
        <f>COUNTIF(USI49:USI61,"-")</f>
        <v>0</v>
      </c>
      <c r="USF44" s="686">
        <f>SUMIF(USI49:USI61,"-",USJ49:USJ61)</f>
        <v>0</v>
      </c>
      <c r="USG44" s="685">
        <f>COUNTIF(USK49:USK61,"-")</f>
        <v>0</v>
      </c>
      <c r="USH44" s="686">
        <f>SUMIF(USK49:USK61,"-",USL49:USL61)</f>
        <v>0</v>
      </c>
      <c r="USI44" s="685">
        <f>COUNTIF(USM49:USM61,"-")</f>
        <v>0</v>
      </c>
      <c r="USJ44" s="686">
        <f>SUMIF(USM49:USM61,"-",USN49:USN61)</f>
        <v>0</v>
      </c>
      <c r="USK44" s="685">
        <f>COUNTIF(USO49:USO61,"-")</f>
        <v>0</v>
      </c>
      <c r="USL44" s="686">
        <f>SUMIF(USO49:USO61,"-",USP49:USP61)</f>
        <v>0</v>
      </c>
      <c r="USM44" s="685">
        <f>COUNTIF(USQ49:USQ61,"-")</f>
        <v>0</v>
      </c>
      <c r="USN44" s="686">
        <f>SUMIF(USQ49:USQ61,"-",USR49:USR61)</f>
        <v>0</v>
      </c>
      <c r="USO44" s="685">
        <f>COUNTIF(USS49:USS61,"-")</f>
        <v>0</v>
      </c>
      <c r="USP44" s="686">
        <f>SUMIF(USS49:USS61,"-",UST49:UST61)</f>
        <v>0</v>
      </c>
      <c r="USQ44" s="685">
        <f>COUNTIF(USU49:USU61,"-")</f>
        <v>0</v>
      </c>
      <c r="USR44" s="686">
        <f>SUMIF(USU49:USU61,"-",USV49:USV61)</f>
        <v>0</v>
      </c>
      <c r="USS44" s="685">
        <f>COUNTIF(USW49:USW61,"-")</f>
        <v>0</v>
      </c>
      <c r="UST44" s="686">
        <f>SUMIF(USW49:USW61,"-",USX49:USX61)</f>
        <v>0</v>
      </c>
      <c r="USU44" s="685">
        <f>COUNTIF(USY49:USY61,"-")</f>
        <v>0</v>
      </c>
      <c r="USV44" s="686">
        <f>SUMIF(USY49:USY61,"-",USZ49:USZ61)</f>
        <v>0</v>
      </c>
      <c r="USW44" s="685">
        <f>COUNTIF(UTA49:UTA61,"-")</f>
        <v>0</v>
      </c>
      <c r="USX44" s="686">
        <f>SUMIF(UTA49:UTA61,"-",UTB49:UTB61)</f>
        <v>0</v>
      </c>
      <c r="USY44" s="685">
        <f>COUNTIF(UTC49:UTC61,"-")</f>
        <v>0</v>
      </c>
      <c r="USZ44" s="686">
        <f>SUMIF(UTC49:UTC61,"-",UTD49:UTD61)</f>
        <v>0</v>
      </c>
      <c r="UTA44" s="685">
        <f>COUNTIF(UTE49:UTE61,"-")</f>
        <v>0</v>
      </c>
      <c r="UTB44" s="686">
        <f>SUMIF(UTE49:UTE61,"-",UTF49:UTF61)</f>
        <v>0</v>
      </c>
      <c r="UTC44" s="685">
        <f>COUNTIF(UTG49:UTG61,"-")</f>
        <v>0</v>
      </c>
      <c r="UTD44" s="686">
        <f>SUMIF(UTG49:UTG61,"-",UTH49:UTH61)</f>
        <v>0</v>
      </c>
      <c r="UTE44" s="685">
        <f>COUNTIF(UTI49:UTI61,"-")</f>
        <v>0</v>
      </c>
      <c r="UTF44" s="686">
        <f>SUMIF(UTI49:UTI61,"-",UTJ49:UTJ61)</f>
        <v>0</v>
      </c>
      <c r="UTG44" s="685">
        <f>COUNTIF(UTK49:UTK61,"-")</f>
        <v>0</v>
      </c>
      <c r="UTH44" s="686">
        <f>SUMIF(UTK49:UTK61,"-",UTL49:UTL61)</f>
        <v>0</v>
      </c>
      <c r="UTI44" s="685">
        <f>COUNTIF(UTM49:UTM61,"-")</f>
        <v>0</v>
      </c>
      <c r="UTJ44" s="686">
        <f>SUMIF(UTM49:UTM61,"-",UTN49:UTN61)</f>
        <v>0</v>
      </c>
      <c r="UTK44" s="685">
        <f>COUNTIF(UTO49:UTO61,"-")</f>
        <v>0</v>
      </c>
      <c r="UTL44" s="686">
        <f>SUMIF(UTO49:UTO61,"-",UTP49:UTP61)</f>
        <v>0</v>
      </c>
      <c r="UTM44" s="685">
        <f>COUNTIF(UTQ49:UTQ61,"-")</f>
        <v>0</v>
      </c>
      <c r="UTN44" s="686">
        <f>SUMIF(UTQ49:UTQ61,"-",UTR49:UTR61)</f>
        <v>0</v>
      </c>
      <c r="UTO44" s="685">
        <f>COUNTIF(UTS49:UTS61,"-")</f>
        <v>0</v>
      </c>
      <c r="UTP44" s="686">
        <f>SUMIF(UTS49:UTS61,"-",UTT49:UTT61)</f>
        <v>0</v>
      </c>
      <c r="UTQ44" s="685">
        <f>COUNTIF(UTU49:UTU61,"-")</f>
        <v>0</v>
      </c>
      <c r="UTR44" s="686">
        <f>SUMIF(UTU49:UTU61,"-",UTV49:UTV61)</f>
        <v>0</v>
      </c>
      <c r="UTS44" s="685">
        <f>COUNTIF(UTW49:UTW61,"-")</f>
        <v>0</v>
      </c>
      <c r="UTT44" s="686">
        <f>SUMIF(UTW49:UTW61,"-",UTX49:UTX61)</f>
        <v>0</v>
      </c>
      <c r="UTU44" s="685">
        <f>COUNTIF(UTY49:UTY61,"-")</f>
        <v>0</v>
      </c>
      <c r="UTV44" s="686">
        <f>SUMIF(UTY49:UTY61,"-",UTZ49:UTZ61)</f>
        <v>0</v>
      </c>
      <c r="UTW44" s="685">
        <f>COUNTIF(UUA49:UUA61,"-")</f>
        <v>0</v>
      </c>
      <c r="UTX44" s="686">
        <f>SUMIF(UUA49:UUA61,"-",UUB49:UUB61)</f>
        <v>0</v>
      </c>
      <c r="UTY44" s="685">
        <f>COUNTIF(UUC49:UUC61,"-")</f>
        <v>0</v>
      </c>
      <c r="UTZ44" s="686">
        <f>SUMIF(UUC49:UUC61,"-",UUD49:UUD61)</f>
        <v>0</v>
      </c>
      <c r="UUA44" s="685">
        <f>COUNTIF(UUE49:UUE61,"-")</f>
        <v>0</v>
      </c>
      <c r="UUB44" s="686">
        <f>SUMIF(UUE49:UUE61,"-",UUF49:UUF61)</f>
        <v>0</v>
      </c>
      <c r="UUC44" s="685">
        <f>COUNTIF(UUG49:UUG61,"-")</f>
        <v>0</v>
      </c>
      <c r="UUD44" s="686">
        <f>SUMIF(UUG49:UUG61,"-",UUH49:UUH61)</f>
        <v>0</v>
      </c>
      <c r="UUE44" s="685">
        <f>COUNTIF(UUI49:UUI61,"-")</f>
        <v>0</v>
      </c>
      <c r="UUF44" s="686">
        <f>SUMIF(UUI49:UUI61,"-",UUJ49:UUJ61)</f>
        <v>0</v>
      </c>
      <c r="UUG44" s="685">
        <f>COUNTIF(UUK49:UUK61,"-")</f>
        <v>0</v>
      </c>
      <c r="UUH44" s="686">
        <f>SUMIF(UUK49:UUK61,"-",UUL49:UUL61)</f>
        <v>0</v>
      </c>
      <c r="UUI44" s="685">
        <f>COUNTIF(UUM49:UUM61,"-")</f>
        <v>0</v>
      </c>
      <c r="UUJ44" s="686">
        <f>SUMIF(UUM49:UUM61,"-",UUN49:UUN61)</f>
        <v>0</v>
      </c>
      <c r="UUK44" s="685">
        <f>COUNTIF(UUO49:UUO61,"-")</f>
        <v>0</v>
      </c>
      <c r="UUL44" s="686">
        <f>SUMIF(UUO49:UUO61,"-",UUP49:UUP61)</f>
        <v>0</v>
      </c>
      <c r="UUM44" s="685">
        <f>COUNTIF(UUQ49:UUQ61,"-")</f>
        <v>0</v>
      </c>
      <c r="UUN44" s="686">
        <f>SUMIF(UUQ49:UUQ61,"-",UUR49:UUR61)</f>
        <v>0</v>
      </c>
      <c r="UUO44" s="685">
        <f>COUNTIF(UUS49:UUS61,"-")</f>
        <v>0</v>
      </c>
      <c r="UUP44" s="686">
        <f>SUMIF(UUS49:UUS61,"-",UUT49:UUT61)</f>
        <v>0</v>
      </c>
      <c r="UUQ44" s="685">
        <f>COUNTIF(UUU49:UUU61,"-")</f>
        <v>0</v>
      </c>
      <c r="UUR44" s="686">
        <f>SUMIF(UUU49:UUU61,"-",UUV49:UUV61)</f>
        <v>0</v>
      </c>
      <c r="UUS44" s="685">
        <f>COUNTIF(UUW49:UUW61,"-")</f>
        <v>0</v>
      </c>
      <c r="UUT44" s="686">
        <f>SUMIF(UUW49:UUW61,"-",UUX49:UUX61)</f>
        <v>0</v>
      </c>
      <c r="UUU44" s="685">
        <f>COUNTIF(UUY49:UUY61,"-")</f>
        <v>0</v>
      </c>
      <c r="UUV44" s="686">
        <f>SUMIF(UUY49:UUY61,"-",UUZ49:UUZ61)</f>
        <v>0</v>
      </c>
      <c r="UUW44" s="685">
        <f>COUNTIF(UVA49:UVA61,"-")</f>
        <v>0</v>
      </c>
      <c r="UUX44" s="686">
        <f>SUMIF(UVA49:UVA61,"-",UVB49:UVB61)</f>
        <v>0</v>
      </c>
      <c r="UUY44" s="685">
        <f>COUNTIF(UVC49:UVC61,"-")</f>
        <v>0</v>
      </c>
      <c r="UUZ44" s="686">
        <f>SUMIF(UVC49:UVC61,"-",UVD49:UVD61)</f>
        <v>0</v>
      </c>
      <c r="UVA44" s="685">
        <f>COUNTIF(UVE49:UVE61,"-")</f>
        <v>0</v>
      </c>
      <c r="UVB44" s="686">
        <f>SUMIF(UVE49:UVE61,"-",UVF49:UVF61)</f>
        <v>0</v>
      </c>
      <c r="UVC44" s="685">
        <f>COUNTIF(UVG49:UVG61,"-")</f>
        <v>0</v>
      </c>
      <c r="UVD44" s="686">
        <f>SUMIF(UVG49:UVG61,"-",UVH49:UVH61)</f>
        <v>0</v>
      </c>
      <c r="UVE44" s="685">
        <f>COUNTIF(UVI49:UVI61,"-")</f>
        <v>0</v>
      </c>
      <c r="UVF44" s="686">
        <f>SUMIF(UVI49:UVI61,"-",UVJ49:UVJ61)</f>
        <v>0</v>
      </c>
      <c r="UVG44" s="685">
        <f>COUNTIF(UVK49:UVK61,"-")</f>
        <v>0</v>
      </c>
      <c r="UVH44" s="686">
        <f>SUMIF(UVK49:UVK61,"-",UVL49:UVL61)</f>
        <v>0</v>
      </c>
      <c r="UVI44" s="685">
        <f>COUNTIF(UVM49:UVM61,"-")</f>
        <v>0</v>
      </c>
      <c r="UVJ44" s="686">
        <f>SUMIF(UVM49:UVM61,"-",UVN49:UVN61)</f>
        <v>0</v>
      </c>
      <c r="UVK44" s="685">
        <f>COUNTIF(UVO49:UVO61,"-")</f>
        <v>0</v>
      </c>
      <c r="UVL44" s="686">
        <f>SUMIF(UVO49:UVO61,"-",UVP49:UVP61)</f>
        <v>0</v>
      </c>
      <c r="UVM44" s="685">
        <f>COUNTIF(UVQ49:UVQ61,"-")</f>
        <v>0</v>
      </c>
      <c r="UVN44" s="686">
        <f>SUMIF(UVQ49:UVQ61,"-",UVR49:UVR61)</f>
        <v>0</v>
      </c>
      <c r="UVO44" s="685">
        <f>COUNTIF(UVS49:UVS61,"-")</f>
        <v>0</v>
      </c>
      <c r="UVP44" s="686">
        <f>SUMIF(UVS49:UVS61,"-",UVT49:UVT61)</f>
        <v>0</v>
      </c>
      <c r="UVQ44" s="685">
        <f>COUNTIF(UVU49:UVU61,"-")</f>
        <v>0</v>
      </c>
      <c r="UVR44" s="686">
        <f>SUMIF(UVU49:UVU61,"-",UVV49:UVV61)</f>
        <v>0</v>
      </c>
      <c r="UVS44" s="685">
        <f>COUNTIF(UVW49:UVW61,"-")</f>
        <v>0</v>
      </c>
      <c r="UVT44" s="686">
        <f>SUMIF(UVW49:UVW61,"-",UVX49:UVX61)</f>
        <v>0</v>
      </c>
      <c r="UVU44" s="685">
        <f>COUNTIF(UVY49:UVY61,"-")</f>
        <v>0</v>
      </c>
      <c r="UVV44" s="686">
        <f>SUMIF(UVY49:UVY61,"-",UVZ49:UVZ61)</f>
        <v>0</v>
      </c>
      <c r="UVW44" s="685">
        <f>COUNTIF(UWA49:UWA61,"-")</f>
        <v>0</v>
      </c>
      <c r="UVX44" s="686">
        <f>SUMIF(UWA49:UWA61,"-",UWB49:UWB61)</f>
        <v>0</v>
      </c>
      <c r="UVY44" s="685">
        <f>COUNTIF(UWC49:UWC61,"-")</f>
        <v>0</v>
      </c>
      <c r="UVZ44" s="686">
        <f>SUMIF(UWC49:UWC61,"-",UWD49:UWD61)</f>
        <v>0</v>
      </c>
      <c r="UWA44" s="685">
        <f>COUNTIF(UWE49:UWE61,"-")</f>
        <v>0</v>
      </c>
      <c r="UWB44" s="686">
        <f>SUMIF(UWE49:UWE61,"-",UWF49:UWF61)</f>
        <v>0</v>
      </c>
      <c r="UWC44" s="685">
        <f>COUNTIF(UWG49:UWG61,"-")</f>
        <v>0</v>
      </c>
      <c r="UWD44" s="686">
        <f>SUMIF(UWG49:UWG61,"-",UWH49:UWH61)</f>
        <v>0</v>
      </c>
      <c r="UWE44" s="685">
        <f>COUNTIF(UWI49:UWI61,"-")</f>
        <v>0</v>
      </c>
      <c r="UWF44" s="686">
        <f>SUMIF(UWI49:UWI61,"-",UWJ49:UWJ61)</f>
        <v>0</v>
      </c>
      <c r="UWG44" s="685">
        <f>COUNTIF(UWK49:UWK61,"-")</f>
        <v>0</v>
      </c>
      <c r="UWH44" s="686">
        <f>SUMIF(UWK49:UWK61,"-",UWL49:UWL61)</f>
        <v>0</v>
      </c>
      <c r="UWI44" s="685">
        <f>COUNTIF(UWM49:UWM61,"-")</f>
        <v>0</v>
      </c>
      <c r="UWJ44" s="686">
        <f>SUMIF(UWM49:UWM61,"-",UWN49:UWN61)</f>
        <v>0</v>
      </c>
      <c r="UWK44" s="685">
        <f>COUNTIF(UWO49:UWO61,"-")</f>
        <v>0</v>
      </c>
      <c r="UWL44" s="686">
        <f>SUMIF(UWO49:UWO61,"-",UWP49:UWP61)</f>
        <v>0</v>
      </c>
      <c r="UWM44" s="685">
        <f>COUNTIF(UWQ49:UWQ61,"-")</f>
        <v>0</v>
      </c>
      <c r="UWN44" s="686">
        <f>SUMIF(UWQ49:UWQ61,"-",UWR49:UWR61)</f>
        <v>0</v>
      </c>
      <c r="UWO44" s="685">
        <f>COUNTIF(UWS49:UWS61,"-")</f>
        <v>0</v>
      </c>
      <c r="UWP44" s="686">
        <f>SUMIF(UWS49:UWS61,"-",UWT49:UWT61)</f>
        <v>0</v>
      </c>
      <c r="UWQ44" s="685">
        <f>COUNTIF(UWU49:UWU61,"-")</f>
        <v>0</v>
      </c>
      <c r="UWR44" s="686">
        <f>SUMIF(UWU49:UWU61,"-",UWV49:UWV61)</f>
        <v>0</v>
      </c>
      <c r="UWS44" s="685">
        <f>COUNTIF(UWW49:UWW61,"-")</f>
        <v>0</v>
      </c>
      <c r="UWT44" s="686">
        <f>SUMIF(UWW49:UWW61,"-",UWX49:UWX61)</f>
        <v>0</v>
      </c>
      <c r="UWU44" s="685">
        <f>COUNTIF(UWY49:UWY61,"-")</f>
        <v>0</v>
      </c>
      <c r="UWV44" s="686">
        <f>SUMIF(UWY49:UWY61,"-",UWZ49:UWZ61)</f>
        <v>0</v>
      </c>
      <c r="UWW44" s="685">
        <f>COUNTIF(UXA49:UXA61,"-")</f>
        <v>0</v>
      </c>
      <c r="UWX44" s="686">
        <f>SUMIF(UXA49:UXA61,"-",UXB49:UXB61)</f>
        <v>0</v>
      </c>
      <c r="UWY44" s="685">
        <f>COUNTIF(UXC49:UXC61,"-")</f>
        <v>0</v>
      </c>
      <c r="UWZ44" s="686">
        <f>SUMIF(UXC49:UXC61,"-",UXD49:UXD61)</f>
        <v>0</v>
      </c>
      <c r="UXA44" s="685">
        <f>COUNTIF(UXE49:UXE61,"-")</f>
        <v>0</v>
      </c>
      <c r="UXB44" s="686">
        <f>SUMIF(UXE49:UXE61,"-",UXF49:UXF61)</f>
        <v>0</v>
      </c>
      <c r="UXC44" s="685">
        <f>COUNTIF(UXG49:UXG61,"-")</f>
        <v>0</v>
      </c>
      <c r="UXD44" s="686">
        <f>SUMIF(UXG49:UXG61,"-",UXH49:UXH61)</f>
        <v>0</v>
      </c>
      <c r="UXE44" s="685">
        <f>COUNTIF(UXI49:UXI61,"-")</f>
        <v>0</v>
      </c>
      <c r="UXF44" s="686">
        <f>SUMIF(UXI49:UXI61,"-",UXJ49:UXJ61)</f>
        <v>0</v>
      </c>
      <c r="UXG44" s="685">
        <f>COUNTIF(UXK49:UXK61,"-")</f>
        <v>0</v>
      </c>
      <c r="UXH44" s="686">
        <f>SUMIF(UXK49:UXK61,"-",UXL49:UXL61)</f>
        <v>0</v>
      </c>
      <c r="UXI44" s="685">
        <f>COUNTIF(UXM49:UXM61,"-")</f>
        <v>0</v>
      </c>
      <c r="UXJ44" s="686">
        <f>SUMIF(UXM49:UXM61,"-",UXN49:UXN61)</f>
        <v>0</v>
      </c>
      <c r="UXK44" s="685">
        <f>COUNTIF(UXO49:UXO61,"-")</f>
        <v>0</v>
      </c>
      <c r="UXL44" s="686">
        <f>SUMIF(UXO49:UXO61,"-",UXP49:UXP61)</f>
        <v>0</v>
      </c>
      <c r="UXM44" s="685">
        <f>COUNTIF(UXQ49:UXQ61,"-")</f>
        <v>0</v>
      </c>
      <c r="UXN44" s="686">
        <f>SUMIF(UXQ49:UXQ61,"-",UXR49:UXR61)</f>
        <v>0</v>
      </c>
      <c r="UXO44" s="685">
        <f>COUNTIF(UXS49:UXS61,"-")</f>
        <v>0</v>
      </c>
      <c r="UXP44" s="686">
        <f>SUMIF(UXS49:UXS61,"-",UXT49:UXT61)</f>
        <v>0</v>
      </c>
      <c r="UXQ44" s="685">
        <f>COUNTIF(UXU49:UXU61,"-")</f>
        <v>0</v>
      </c>
      <c r="UXR44" s="686">
        <f>SUMIF(UXU49:UXU61,"-",UXV49:UXV61)</f>
        <v>0</v>
      </c>
      <c r="UXS44" s="685">
        <f>COUNTIF(UXW49:UXW61,"-")</f>
        <v>0</v>
      </c>
      <c r="UXT44" s="686">
        <f>SUMIF(UXW49:UXW61,"-",UXX49:UXX61)</f>
        <v>0</v>
      </c>
      <c r="UXU44" s="685">
        <f>COUNTIF(UXY49:UXY61,"-")</f>
        <v>0</v>
      </c>
      <c r="UXV44" s="686">
        <f>SUMIF(UXY49:UXY61,"-",UXZ49:UXZ61)</f>
        <v>0</v>
      </c>
      <c r="UXW44" s="685">
        <f>COUNTIF(UYA49:UYA61,"-")</f>
        <v>0</v>
      </c>
      <c r="UXX44" s="686">
        <f>SUMIF(UYA49:UYA61,"-",UYB49:UYB61)</f>
        <v>0</v>
      </c>
      <c r="UXY44" s="685">
        <f>COUNTIF(UYC49:UYC61,"-")</f>
        <v>0</v>
      </c>
      <c r="UXZ44" s="686">
        <f>SUMIF(UYC49:UYC61,"-",UYD49:UYD61)</f>
        <v>0</v>
      </c>
      <c r="UYA44" s="685">
        <f>COUNTIF(UYE49:UYE61,"-")</f>
        <v>0</v>
      </c>
      <c r="UYB44" s="686">
        <f>SUMIF(UYE49:UYE61,"-",UYF49:UYF61)</f>
        <v>0</v>
      </c>
      <c r="UYC44" s="685">
        <f>COUNTIF(UYG49:UYG61,"-")</f>
        <v>0</v>
      </c>
      <c r="UYD44" s="686">
        <f>SUMIF(UYG49:UYG61,"-",UYH49:UYH61)</f>
        <v>0</v>
      </c>
      <c r="UYE44" s="685">
        <f>COUNTIF(UYI49:UYI61,"-")</f>
        <v>0</v>
      </c>
      <c r="UYF44" s="686">
        <f>SUMIF(UYI49:UYI61,"-",UYJ49:UYJ61)</f>
        <v>0</v>
      </c>
      <c r="UYG44" s="685">
        <f>COUNTIF(UYK49:UYK61,"-")</f>
        <v>0</v>
      </c>
      <c r="UYH44" s="686">
        <f>SUMIF(UYK49:UYK61,"-",UYL49:UYL61)</f>
        <v>0</v>
      </c>
      <c r="UYI44" s="685">
        <f>COUNTIF(UYM49:UYM61,"-")</f>
        <v>0</v>
      </c>
      <c r="UYJ44" s="686">
        <f>SUMIF(UYM49:UYM61,"-",UYN49:UYN61)</f>
        <v>0</v>
      </c>
      <c r="UYK44" s="685">
        <f>COUNTIF(UYO49:UYO61,"-")</f>
        <v>0</v>
      </c>
      <c r="UYL44" s="686">
        <f>SUMIF(UYO49:UYO61,"-",UYP49:UYP61)</f>
        <v>0</v>
      </c>
      <c r="UYM44" s="685">
        <f>COUNTIF(UYQ49:UYQ61,"-")</f>
        <v>0</v>
      </c>
      <c r="UYN44" s="686">
        <f>SUMIF(UYQ49:UYQ61,"-",UYR49:UYR61)</f>
        <v>0</v>
      </c>
      <c r="UYO44" s="685">
        <f>COUNTIF(UYS49:UYS61,"-")</f>
        <v>0</v>
      </c>
      <c r="UYP44" s="686">
        <f>SUMIF(UYS49:UYS61,"-",UYT49:UYT61)</f>
        <v>0</v>
      </c>
      <c r="UYQ44" s="685">
        <f>COUNTIF(UYU49:UYU61,"-")</f>
        <v>0</v>
      </c>
      <c r="UYR44" s="686">
        <f>SUMIF(UYU49:UYU61,"-",UYV49:UYV61)</f>
        <v>0</v>
      </c>
      <c r="UYS44" s="685">
        <f>COUNTIF(UYW49:UYW61,"-")</f>
        <v>0</v>
      </c>
      <c r="UYT44" s="686">
        <f>SUMIF(UYW49:UYW61,"-",UYX49:UYX61)</f>
        <v>0</v>
      </c>
      <c r="UYU44" s="685">
        <f>COUNTIF(UYY49:UYY61,"-")</f>
        <v>0</v>
      </c>
      <c r="UYV44" s="686">
        <f>SUMIF(UYY49:UYY61,"-",UYZ49:UYZ61)</f>
        <v>0</v>
      </c>
      <c r="UYW44" s="685">
        <f>COUNTIF(UZA49:UZA61,"-")</f>
        <v>0</v>
      </c>
      <c r="UYX44" s="686">
        <f>SUMIF(UZA49:UZA61,"-",UZB49:UZB61)</f>
        <v>0</v>
      </c>
      <c r="UYY44" s="685">
        <f>COUNTIF(UZC49:UZC61,"-")</f>
        <v>0</v>
      </c>
      <c r="UYZ44" s="686">
        <f>SUMIF(UZC49:UZC61,"-",UZD49:UZD61)</f>
        <v>0</v>
      </c>
      <c r="UZA44" s="685">
        <f>COUNTIF(UZE49:UZE61,"-")</f>
        <v>0</v>
      </c>
      <c r="UZB44" s="686">
        <f>SUMIF(UZE49:UZE61,"-",UZF49:UZF61)</f>
        <v>0</v>
      </c>
      <c r="UZC44" s="685">
        <f>COUNTIF(UZG49:UZG61,"-")</f>
        <v>0</v>
      </c>
      <c r="UZD44" s="686">
        <f>SUMIF(UZG49:UZG61,"-",UZH49:UZH61)</f>
        <v>0</v>
      </c>
      <c r="UZE44" s="685">
        <f>COUNTIF(UZI49:UZI61,"-")</f>
        <v>0</v>
      </c>
      <c r="UZF44" s="686">
        <f>SUMIF(UZI49:UZI61,"-",UZJ49:UZJ61)</f>
        <v>0</v>
      </c>
      <c r="UZG44" s="685">
        <f>COUNTIF(UZK49:UZK61,"-")</f>
        <v>0</v>
      </c>
      <c r="UZH44" s="686">
        <f>SUMIF(UZK49:UZK61,"-",UZL49:UZL61)</f>
        <v>0</v>
      </c>
      <c r="UZI44" s="685">
        <f>COUNTIF(UZM49:UZM61,"-")</f>
        <v>0</v>
      </c>
      <c r="UZJ44" s="686">
        <f>SUMIF(UZM49:UZM61,"-",UZN49:UZN61)</f>
        <v>0</v>
      </c>
      <c r="UZK44" s="685">
        <f>COUNTIF(UZO49:UZO61,"-")</f>
        <v>0</v>
      </c>
      <c r="UZL44" s="686">
        <f>SUMIF(UZO49:UZO61,"-",UZP49:UZP61)</f>
        <v>0</v>
      </c>
      <c r="UZM44" s="685">
        <f>COUNTIF(UZQ49:UZQ61,"-")</f>
        <v>0</v>
      </c>
      <c r="UZN44" s="686">
        <f>SUMIF(UZQ49:UZQ61,"-",UZR49:UZR61)</f>
        <v>0</v>
      </c>
      <c r="UZO44" s="685">
        <f>COUNTIF(UZS49:UZS61,"-")</f>
        <v>0</v>
      </c>
      <c r="UZP44" s="686">
        <f>SUMIF(UZS49:UZS61,"-",UZT49:UZT61)</f>
        <v>0</v>
      </c>
      <c r="UZQ44" s="685">
        <f>COUNTIF(UZU49:UZU61,"-")</f>
        <v>0</v>
      </c>
      <c r="UZR44" s="686">
        <f>SUMIF(UZU49:UZU61,"-",UZV49:UZV61)</f>
        <v>0</v>
      </c>
      <c r="UZS44" s="685">
        <f>COUNTIF(UZW49:UZW61,"-")</f>
        <v>0</v>
      </c>
      <c r="UZT44" s="686">
        <f>SUMIF(UZW49:UZW61,"-",UZX49:UZX61)</f>
        <v>0</v>
      </c>
      <c r="UZU44" s="685">
        <f>COUNTIF(UZY49:UZY61,"-")</f>
        <v>0</v>
      </c>
      <c r="UZV44" s="686">
        <f>SUMIF(UZY49:UZY61,"-",UZZ49:UZZ61)</f>
        <v>0</v>
      </c>
      <c r="UZW44" s="685">
        <f>COUNTIF(VAA49:VAA61,"-")</f>
        <v>0</v>
      </c>
      <c r="UZX44" s="686">
        <f>SUMIF(VAA49:VAA61,"-",VAB49:VAB61)</f>
        <v>0</v>
      </c>
      <c r="UZY44" s="685">
        <f>COUNTIF(VAC49:VAC61,"-")</f>
        <v>0</v>
      </c>
      <c r="UZZ44" s="686">
        <f>SUMIF(VAC49:VAC61,"-",VAD49:VAD61)</f>
        <v>0</v>
      </c>
      <c r="VAA44" s="685">
        <f>COUNTIF(VAE49:VAE61,"-")</f>
        <v>0</v>
      </c>
      <c r="VAB44" s="686">
        <f>SUMIF(VAE49:VAE61,"-",VAF49:VAF61)</f>
        <v>0</v>
      </c>
      <c r="VAC44" s="685">
        <f>COUNTIF(VAG49:VAG61,"-")</f>
        <v>0</v>
      </c>
      <c r="VAD44" s="686">
        <f>SUMIF(VAG49:VAG61,"-",VAH49:VAH61)</f>
        <v>0</v>
      </c>
      <c r="VAE44" s="685">
        <f>COUNTIF(VAI49:VAI61,"-")</f>
        <v>0</v>
      </c>
      <c r="VAF44" s="686">
        <f>SUMIF(VAI49:VAI61,"-",VAJ49:VAJ61)</f>
        <v>0</v>
      </c>
      <c r="VAG44" s="685">
        <f>COUNTIF(VAK49:VAK61,"-")</f>
        <v>0</v>
      </c>
      <c r="VAH44" s="686">
        <f>SUMIF(VAK49:VAK61,"-",VAL49:VAL61)</f>
        <v>0</v>
      </c>
      <c r="VAI44" s="685">
        <f>COUNTIF(VAM49:VAM61,"-")</f>
        <v>0</v>
      </c>
      <c r="VAJ44" s="686">
        <f>SUMIF(VAM49:VAM61,"-",VAN49:VAN61)</f>
        <v>0</v>
      </c>
      <c r="VAK44" s="685">
        <f>COUNTIF(VAO49:VAO61,"-")</f>
        <v>0</v>
      </c>
      <c r="VAL44" s="686">
        <f>SUMIF(VAO49:VAO61,"-",VAP49:VAP61)</f>
        <v>0</v>
      </c>
      <c r="VAM44" s="685">
        <f>COUNTIF(VAQ49:VAQ61,"-")</f>
        <v>0</v>
      </c>
      <c r="VAN44" s="686">
        <f>SUMIF(VAQ49:VAQ61,"-",VAR49:VAR61)</f>
        <v>0</v>
      </c>
      <c r="VAO44" s="685">
        <f>COUNTIF(VAS49:VAS61,"-")</f>
        <v>0</v>
      </c>
      <c r="VAP44" s="686">
        <f>SUMIF(VAS49:VAS61,"-",VAT49:VAT61)</f>
        <v>0</v>
      </c>
      <c r="VAQ44" s="685">
        <f>COUNTIF(VAU49:VAU61,"-")</f>
        <v>0</v>
      </c>
      <c r="VAR44" s="686">
        <f>SUMIF(VAU49:VAU61,"-",VAV49:VAV61)</f>
        <v>0</v>
      </c>
      <c r="VAS44" s="685">
        <f>COUNTIF(VAW49:VAW61,"-")</f>
        <v>0</v>
      </c>
      <c r="VAT44" s="686">
        <f>SUMIF(VAW49:VAW61,"-",VAX49:VAX61)</f>
        <v>0</v>
      </c>
      <c r="VAU44" s="685">
        <f>COUNTIF(VAY49:VAY61,"-")</f>
        <v>0</v>
      </c>
      <c r="VAV44" s="686">
        <f>SUMIF(VAY49:VAY61,"-",VAZ49:VAZ61)</f>
        <v>0</v>
      </c>
      <c r="VAW44" s="685">
        <f>COUNTIF(VBA49:VBA61,"-")</f>
        <v>0</v>
      </c>
      <c r="VAX44" s="686">
        <f>SUMIF(VBA49:VBA61,"-",VBB49:VBB61)</f>
        <v>0</v>
      </c>
      <c r="VAY44" s="685">
        <f>COUNTIF(VBC49:VBC61,"-")</f>
        <v>0</v>
      </c>
      <c r="VAZ44" s="686">
        <f>SUMIF(VBC49:VBC61,"-",VBD49:VBD61)</f>
        <v>0</v>
      </c>
      <c r="VBA44" s="685">
        <f>COUNTIF(VBE49:VBE61,"-")</f>
        <v>0</v>
      </c>
      <c r="VBB44" s="686">
        <f>SUMIF(VBE49:VBE61,"-",VBF49:VBF61)</f>
        <v>0</v>
      </c>
      <c r="VBC44" s="685">
        <f>COUNTIF(VBG49:VBG61,"-")</f>
        <v>0</v>
      </c>
      <c r="VBD44" s="686">
        <f>SUMIF(VBG49:VBG61,"-",VBH49:VBH61)</f>
        <v>0</v>
      </c>
      <c r="VBE44" s="685">
        <f>COUNTIF(VBI49:VBI61,"-")</f>
        <v>0</v>
      </c>
      <c r="VBF44" s="686">
        <f>SUMIF(VBI49:VBI61,"-",VBJ49:VBJ61)</f>
        <v>0</v>
      </c>
      <c r="VBG44" s="685">
        <f>COUNTIF(VBK49:VBK61,"-")</f>
        <v>0</v>
      </c>
      <c r="VBH44" s="686">
        <f>SUMIF(VBK49:VBK61,"-",VBL49:VBL61)</f>
        <v>0</v>
      </c>
      <c r="VBI44" s="685">
        <f>COUNTIF(VBM49:VBM61,"-")</f>
        <v>0</v>
      </c>
      <c r="VBJ44" s="686">
        <f>SUMIF(VBM49:VBM61,"-",VBN49:VBN61)</f>
        <v>0</v>
      </c>
      <c r="VBK44" s="685">
        <f>COUNTIF(VBO49:VBO61,"-")</f>
        <v>0</v>
      </c>
      <c r="VBL44" s="686">
        <f>SUMIF(VBO49:VBO61,"-",VBP49:VBP61)</f>
        <v>0</v>
      </c>
      <c r="VBM44" s="685">
        <f>COUNTIF(VBQ49:VBQ61,"-")</f>
        <v>0</v>
      </c>
      <c r="VBN44" s="686">
        <f>SUMIF(VBQ49:VBQ61,"-",VBR49:VBR61)</f>
        <v>0</v>
      </c>
      <c r="VBO44" s="685">
        <f>COUNTIF(VBS49:VBS61,"-")</f>
        <v>0</v>
      </c>
      <c r="VBP44" s="686">
        <f>SUMIF(VBS49:VBS61,"-",VBT49:VBT61)</f>
        <v>0</v>
      </c>
      <c r="VBQ44" s="685">
        <f>COUNTIF(VBU49:VBU61,"-")</f>
        <v>0</v>
      </c>
      <c r="VBR44" s="686">
        <f>SUMIF(VBU49:VBU61,"-",VBV49:VBV61)</f>
        <v>0</v>
      </c>
      <c r="VBS44" s="685">
        <f>COUNTIF(VBW49:VBW61,"-")</f>
        <v>0</v>
      </c>
      <c r="VBT44" s="686">
        <f>SUMIF(VBW49:VBW61,"-",VBX49:VBX61)</f>
        <v>0</v>
      </c>
      <c r="VBU44" s="685">
        <f>COUNTIF(VBY49:VBY61,"-")</f>
        <v>0</v>
      </c>
      <c r="VBV44" s="686">
        <f>SUMIF(VBY49:VBY61,"-",VBZ49:VBZ61)</f>
        <v>0</v>
      </c>
      <c r="VBW44" s="685">
        <f>COUNTIF(VCA49:VCA61,"-")</f>
        <v>0</v>
      </c>
      <c r="VBX44" s="686">
        <f>SUMIF(VCA49:VCA61,"-",VCB49:VCB61)</f>
        <v>0</v>
      </c>
      <c r="VBY44" s="685">
        <f>COUNTIF(VCC49:VCC61,"-")</f>
        <v>0</v>
      </c>
      <c r="VBZ44" s="686">
        <f>SUMIF(VCC49:VCC61,"-",VCD49:VCD61)</f>
        <v>0</v>
      </c>
      <c r="VCA44" s="685">
        <f>COUNTIF(VCE49:VCE61,"-")</f>
        <v>0</v>
      </c>
      <c r="VCB44" s="686">
        <f>SUMIF(VCE49:VCE61,"-",VCF49:VCF61)</f>
        <v>0</v>
      </c>
      <c r="VCC44" s="685">
        <f>COUNTIF(VCG49:VCG61,"-")</f>
        <v>0</v>
      </c>
      <c r="VCD44" s="686">
        <f>SUMIF(VCG49:VCG61,"-",VCH49:VCH61)</f>
        <v>0</v>
      </c>
      <c r="VCE44" s="685">
        <f>COUNTIF(VCI49:VCI61,"-")</f>
        <v>0</v>
      </c>
      <c r="VCF44" s="686">
        <f>SUMIF(VCI49:VCI61,"-",VCJ49:VCJ61)</f>
        <v>0</v>
      </c>
      <c r="VCG44" s="685">
        <f>COUNTIF(VCK49:VCK61,"-")</f>
        <v>0</v>
      </c>
      <c r="VCH44" s="686">
        <f>SUMIF(VCK49:VCK61,"-",VCL49:VCL61)</f>
        <v>0</v>
      </c>
      <c r="VCI44" s="685">
        <f>COUNTIF(VCM49:VCM61,"-")</f>
        <v>0</v>
      </c>
      <c r="VCJ44" s="686">
        <f>SUMIF(VCM49:VCM61,"-",VCN49:VCN61)</f>
        <v>0</v>
      </c>
      <c r="VCK44" s="685">
        <f>COUNTIF(VCO49:VCO61,"-")</f>
        <v>0</v>
      </c>
      <c r="VCL44" s="686">
        <f>SUMIF(VCO49:VCO61,"-",VCP49:VCP61)</f>
        <v>0</v>
      </c>
      <c r="VCM44" s="685">
        <f>COUNTIF(VCQ49:VCQ61,"-")</f>
        <v>0</v>
      </c>
      <c r="VCN44" s="686">
        <f>SUMIF(VCQ49:VCQ61,"-",VCR49:VCR61)</f>
        <v>0</v>
      </c>
      <c r="VCO44" s="685">
        <f>COUNTIF(VCS49:VCS61,"-")</f>
        <v>0</v>
      </c>
      <c r="VCP44" s="686">
        <f>SUMIF(VCS49:VCS61,"-",VCT49:VCT61)</f>
        <v>0</v>
      </c>
      <c r="VCQ44" s="685">
        <f>COUNTIF(VCU49:VCU61,"-")</f>
        <v>0</v>
      </c>
      <c r="VCR44" s="686">
        <f>SUMIF(VCU49:VCU61,"-",VCV49:VCV61)</f>
        <v>0</v>
      </c>
      <c r="VCS44" s="685">
        <f>COUNTIF(VCW49:VCW61,"-")</f>
        <v>0</v>
      </c>
      <c r="VCT44" s="686">
        <f>SUMIF(VCW49:VCW61,"-",VCX49:VCX61)</f>
        <v>0</v>
      </c>
      <c r="VCU44" s="685">
        <f>COUNTIF(VCY49:VCY61,"-")</f>
        <v>0</v>
      </c>
      <c r="VCV44" s="686">
        <f>SUMIF(VCY49:VCY61,"-",VCZ49:VCZ61)</f>
        <v>0</v>
      </c>
      <c r="VCW44" s="685">
        <f>COUNTIF(VDA49:VDA61,"-")</f>
        <v>0</v>
      </c>
      <c r="VCX44" s="686">
        <f>SUMIF(VDA49:VDA61,"-",VDB49:VDB61)</f>
        <v>0</v>
      </c>
      <c r="VCY44" s="685">
        <f>COUNTIF(VDC49:VDC61,"-")</f>
        <v>0</v>
      </c>
      <c r="VCZ44" s="686">
        <f>SUMIF(VDC49:VDC61,"-",VDD49:VDD61)</f>
        <v>0</v>
      </c>
      <c r="VDA44" s="685">
        <f>COUNTIF(VDE49:VDE61,"-")</f>
        <v>0</v>
      </c>
      <c r="VDB44" s="686">
        <f>SUMIF(VDE49:VDE61,"-",VDF49:VDF61)</f>
        <v>0</v>
      </c>
      <c r="VDC44" s="685">
        <f>COUNTIF(VDG49:VDG61,"-")</f>
        <v>0</v>
      </c>
      <c r="VDD44" s="686">
        <f>SUMIF(VDG49:VDG61,"-",VDH49:VDH61)</f>
        <v>0</v>
      </c>
      <c r="VDE44" s="685">
        <f>COUNTIF(VDI49:VDI61,"-")</f>
        <v>0</v>
      </c>
      <c r="VDF44" s="686">
        <f>SUMIF(VDI49:VDI61,"-",VDJ49:VDJ61)</f>
        <v>0</v>
      </c>
      <c r="VDG44" s="685">
        <f>COUNTIF(VDK49:VDK61,"-")</f>
        <v>0</v>
      </c>
      <c r="VDH44" s="686">
        <f>SUMIF(VDK49:VDK61,"-",VDL49:VDL61)</f>
        <v>0</v>
      </c>
      <c r="VDI44" s="685">
        <f>COUNTIF(VDM49:VDM61,"-")</f>
        <v>0</v>
      </c>
      <c r="VDJ44" s="686">
        <f>SUMIF(VDM49:VDM61,"-",VDN49:VDN61)</f>
        <v>0</v>
      </c>
      <c r="VDK44" s="685">
        <f>COUNTIF(VDO49:VDO61,"-")</f>
        <v>0</v>
      </c>
      <c r="VDL44" s="686">
        <f>SUMIF(VDO49:VDO61,"-",VDP49:VDP61)</f>
        <v>0</v>
      </c>
      <c r="VDM44" s="685">
        <f>COUNTIF(VDQ49:VDQ61,"-")</f>
        <v>0</v>
      </c>
      <c r="VDN44" s="686">
        <f>SUMIF(VDQ49:VDQ61,"-",VDR49:VDR61)</f>
        <v>0</v>
      </c>
      <c r="VDO44" s="685">
        <f>COUNTIF(VDS49:VDS61,"-")</f>
        <v>0</v>
      </c>
      <c r="VDP44" s="686">
        <f>SUMIF(VDS49:VDS61,"-",VDT49:VDT61)</f>
        <v>0</v>
      </c>
      <c r="VDQ44" s="685">
        <f>COUNTIF(VDU49:VDU61,"-")</f>
        <v>0</v>
      </c>
      <c r="VDR44" s="686">
        <f>SUMIF(VDU49:VDU61,"-",VDV49:VDV61)</f>
        <v>0</v>
      </c>
      <c r="VDS44" s="685">
        <f>COUNTIF(VDW49:VDW61,"-")</f>
        <v>0</v>
      </c>
      <c r="VDT44" s="686">
        <f>SUMIF(VDW49:VDW61,"-",VDX49:VDX61)</f>
        <v>0</v>
      </c>
      <c r="VDU44" s="685">
        <f>COUNTIF(VDY49:VDY61,"-")</f>
        <v>0</v>
      </c>
      <c r="VDV44" s="686">
        <f>SUMIF(VDY49:VDY61,"-",VDZ49:VDZ61)</f>
        <v>0</v>
      </c>
      <c r="VDW44" s="685">
        <f>COUNTIF(VEA49:VEA61,"-")</f>
        <v>0</v>
      </c>
      <c r="VDX44" s="686">
        <f>SUMIF(VEA49:VEA61,"-",VEB49:VEB61)</f>
        <v>0</v>
      </c>
      <c r="VDY44" s="685">
        <f>COUNTIF(VEC49:VEC61,"-")</f>
        <v>0</v>
      </c>
      <c r="VDZ44" s="686">
        <f>SUMIF(VEC49:VEC61,"-",VED49:VED61)</f>
        <v>0</v>
      </c>
      <c r="VEA44" s="685">
        <f>COUNTIF(VEE49:VEE61,"-")</f>
        <v>0</v>
      </c>
      <c r="VEB44" s="686">
        <f>SUMIF(VEE49:VEE61,"-",VEF49:VEF61)</f>
        <v>0</v>
      </c>
      <c r="VEC44" s="685">
        <f>COUNTIF(VEG49:VEG61,"-")</f>
        <v>0</v>
      </c>
      <c r="VED44" s="686">
        <f>SUMIF(VEG49:VEG61,"-",VEH49:VEH61)</f>
        <v>0</v>
      </c>
      <c r="VEE44" s="685">
        <f>COUNTIF(VEI49:VEI61,"-")</f>
        <v>0</v>
      </c>
      <c r="VEF44" s="686">
        <f>SUMIF(VEI49:VEI61,"-",VEJ49:VEJ61)</f>
        <v>0</v>
      </c>
      <c r="VEG44" s="685">
        <f>COUNTIF(VEK49:VEK61,"-")</f>
        <v>0</v>
      </c>
      <c r="VEH44" s="686">
        <f>SUMIF(VEK49:VEK61,"-",VEL49:VEL61)</f>
        <v>0</v>
      </c>
      <c r="VEI44" s="685">
        <f>COUNTIF(VEM49:VEM61,"-")</f>
        <v>0</v>
      </c>
      <c r="VEJ44" s="686">
        <f>SUMIF(VEM49:VEM61,"-",VEN49:VEN61)</f>
        <v>0</v>
      </c>
      <c r="VEK44" s="685">
        <f>COUNTIF(VEO49:VEO61,"-")</f>
        <v>0</v>
      </c>
      <c r="VEL44" s="686">
        <f>SUMIF(VEO49:VEO61,"-",VEP49:VEP61)</f>
        <v>0</v>
      </c>
      <c r="VEM44" s="685">
        <f>COUNTIF(VEQ49:VEQ61,"-")</f>
        <v>0</v>
      </c>
      <c r="VEN44" s="686">
        <f>SUMIF(VEQ49:VEQ61,"-",VER49:VER61)</f>
        <v>0</v>
      </c>
      <c r="VEO44" s="685">
        <f>COUNTIF(VES49:VES61,"-")</f>
        <v>0</v>
      </c>
      <c r="VEP44" s="686">
        <f>SUMIF(VES49:VES61,"-",VET49:VET61)</f>
        <v>0</v>
      </c>
      <c r="VEQ44" s="685">
        <f>COUNTIF(VEU49:VEU61,"-")</f>
        <v>0</v>
      </c>
      <c r="VER44" s="686">
        <f>SUMIF(VEU49:VEU61,"-",VEV49:VEV61)</f>
        <v>0</v>
      </c>
      <c r="VES44" s="685">
        <f>COUNTIF(VEW49:VEW61,"-")</f>
        <v>0</v>
      </c>
      <c r="VET44" s="686">
        <f>SUMIF(VEW49:VEW61,"-",VEX49:VEX61)</f>
        <v>0</v>
      </c>
      <c r="VEU44" s="685">
        <f>COUNTIF(VEY49:VEY61,"-")</f>
        <v>0</v>
      </c>
      <c r="VEV44" s="686">
        <f>SUMIF(VEY49:VEY61,"-",VEZ49:VEZ61)</f>
        <v>0</v>
      </c>
      <c r="VEW44" s="685">
        <f>COUNTIF(VFA49:VFA61,"-")</f>
        <v>0</v>
      </c>
      <c r="VEX44" s="686">
        <f>SUMIF(VFA49:VFA61,"-",VFB49:VFB61)</f>
        <v>0</v>
      </c>
      <c r="VEY44" s="685">
        <f>COUNTIF(VFC49:VFC61,"-")</f>
        <v>0</v>
      </c>
      <c r="VEZ44" s="686">
        <f>SUMIF(VFC49:VFC61,"-",VFD49:VFD61)</f>
        <v>0</v>
      </c>
      <c r="VFA44" s="685">
        <f>COUNTIF(VFE49:VFE61,"-")</f>
        <v>0</v>
      </c>
      <c r="VFB44" s="686">
        <f>SUMIF(VFE49:VFE61,"-",VFF49:VFF61)</f>
        <v>0</v>
      </c>
      <c r="VFC44" s="685">
        <f>COUNTIF(VFG49:VFG61,"-")</f>
        <v>0</v>
      </c>
      <c r="VFD44" s="686">
        <f>SUMIF(VFG49:VFG61,"-",VFH49:VFH61)</f>
        <v>0</v>
      </c>
      <c r="VFE44" s="685">
        <f>COUNTIF(VFI49:VFI61,"-")</f>
        <v>0</v>
      </c>
      <c r="VFF44" s="686">
        <f>SUMIF(VFI49:VFI61,"-",VFJ49:VFJ61)</f>
        <v>0</v>
      </c>
      <c r="VFG44" s="685">
        <f>COUNTIF(VFK49:VFK61,"-")</f>
        <v>0</v>
      </c>
      <c r="VFH44" s="686">
        <f>SUMIF(VFK49:VFK61,"-",VFL49:VFL61)</f>
        <v>0</v>
      </c>
      <c r="VFI44" s="685">
        <f>COUNTIF(VFM49:VFM61,"-")</f>
        <v>0</v>
      </c>
      <c r="VFJ44" s="686">
        <f>SUMIF(VFM49:VFM61,"-",VFN49:VFN61)</f>
        <v>0</v>
      </c>
      <c r="VFK44" s="685">
        <f>COUNTIF(VFO49:VFO61,"-")</f>
        <v>0</v>
      </c>
      <c r="VFL44" s="686">
        <f>SUMIF(VFO49:VFO61,"-",VFP49:VFP61)</f>
        <v>0</v>
      </c>
      <c r="VFM44" s="685">
        <f>COUNTIF(VFQ49:VFQ61,"-")</f>
        <v>0</v>
      </c>
      <c r="VFN44" s="686">
        <f>SUMIF(VFQ49:VFQ61,"-",VFR49:VFR61)</f>
        <v>0</v>
      </c>
      <c r="VFO44" s="685">
        <f>COUNTIF(VFS49:VFS61,"-")</f>
        <v>0</v>
      </c>
      <c r="VFP44" s="686">
        <f>SUMIF(VFS49:VFS61,"-",VFT49:VFT61)</f>
        <v>0</v>
      </c>
      <c r="VFQ44" s="685">
        <f>COUNTIF(VFU49:VFU61,"-")</f>
        <v>0</v>
      </c>
      <c r="VFR44" s="686">
        <f>SUMIF(VFU49:VFU61,"-",VFV49:VFV61)</f>
        <v>0</v>
      </c>
      <c r="VFS44" s="685">
        <f>COUNTIF(VFW49:VFW61,"-")</f>
        <v>0</v>
      </c>
      <c r="VFT44" s="686">
        <f>SUMIF(VFW49:VFW61,"-",VFX49:VFX61)</f>
        <v>0</v>
      </c>
      <c r="VFU44" s="685">
        <f>COUNTIF(VFY49:VFY61,"-")</f>
        <v>0</v>
      </c>
      <c r="VFV44" s="686">
        <f>SUMIF(VFY49:VFY61,"-",VFZ49:VFZ61)</f>
        <v>0</v>
      </c>
      <c r="VFW44" s="685">
        <f>COUNTIF(VGA49:VGA61,"-")</f>
        <v>0</v>
      </c>
      <c r="VFX44" s="686">
        <f>SUMIF(VGA49:VGA61,"-",VGB49:VGB61)</f>
        <v>0</v>
      </c>
      <c r="VFY44" s="685">
        <f>COUNTIF(VGC49:VGC61,"-")</f>
        <v>0</v>
      </c>
      <c r="VFZ44" s="686">
        <f>SUMIF(VGC49:VGC61,"-",VGD49:VGD61)</f>
        <v>0</v>
      </c>
      <c r="VGA44" s="685">
        <f>COUNTIF(VGE49:VGE61,"-")</f>
        <v>0</v>
      </c>
      <c r="VGB44" s="686">
        <f>SUMIF(VGE49:VGE61,"-",VGF49:VGF61)</f>
        <v>0</v>
      </c>
      <c r="VGC44" s="685">
        <f>COUNTIF(VGG49:VGG61,"-")</f>
        <v>0</v>
      </c>
      <c r="VGD44" s="686">
        <f>SUMIF(VGG49:VGG61,"-",VGH49:VGH61)</f>
        <v>0</v>
      </c>
      <c r="VGE44" s="685">
        <f>COUNTIF(VGI49:VGI61,"-")</f>
        <v>0</v>
      </c>
      <c r="VGF44" s="686">
        <f>SUMIF(VGI49:VGI61,"-",VGJ49:VGJ61)</f>
        <v>0</v>
      </c>
      <c r="VGG44" s="685">
        <f>COUNTIF(VGK49:VGK61,"-")</f>
        <v>0</v>
      </c>
      <c r="VGH44" s="686">
        <f>SUMIF(VGK49:VGK61,"-",VGL49:VGL61)</f>
        <v>0</v>
      </c>
      <c r="VGI44" s="685">
        <f>COUNTIF(VGM49:VGM61,"-")</f>
        <v>0</v>
      </c>
      <c r="VGJ44" s="686">
        <f>SUMIF(VGM49:VGM61,"-",VGN49:VGN61)</f>
        <v>0</v>
      </c>
      <c r="VGK44" s="685">
        <f>COUNTIF(VGO49:VGO61,"-")</f>
        <v>0</v>
      </c>
      <c r="VGL44" s="686">
        <f>SUMIF(VGO49:VGO61,"-",VGP49:VGP61)</f>
        <v>0</v>
      </c>
      <c r="VGM44" s="685">
        <f>COUNTIF(VGQ49:VGQ61,"-")</f>
        <v>0</v>
      </c>
      <c r="VGN44" s="686">
        <f>SUMIF(VGQ49:VGQ61,"-",VGR49:VGR61)</f>
        <v>0</v>
      </c>
      <c r="VGO44" s="685">
        <f>COUNTIF(VGS49:VGS61,"-")</f>
        <v>0</v>
      </c>
      <c r="VGP44" s="686">
        <f>SUMIF(VGS49:VGS61,"-",VGT49:VGT61)</f>
        <v>0</v>
      </c>
      <c r="VGQ44" s="685">
        <f>COUNTIF(VGU49:VGU61,"-")</f>
        <v>0</v>
      </c>
      <c r="VGR44" s="686">
        <f>SUMIF(VGU49:VGU61,"-",VGV49:VGV61)</f>
        <v>0</v>
      </c>
      <c r="VGS44" s="685">
        <f>COUNTIF(VGW49:VGW61,"-")</f>
        <v>0</v>
      </c>
      <c r="VGT44" s="686">
        <f>SUMIF(VGW49:VGW61,"-",VGX49:VGX61)</f>
        <v>0</v>
      </c>
      <c r="VGU44" s="685">
        <f>COUNTIF(VGY49:VGY61,"-")</f>
        <v>0</v>
      </c>
      <c r="VGV44" s="686">
        <f>SUMIF(VGY49:VGY61,"-",VGZ49:VGZ61)</f>
        <v>0</v>
      </c>
      <c r="VGW44" s="685">
        <f>COUNTIF(VHA49:VHA61,"-")</f>
        <v>0</v>
      </c>
      <c r="VGX44" s="686">
        <f>SUMIF(VHA49:VHA61,"-",VHB49:VHB61)</f>
        <v>0</v>
      </c>
      <c r="VGY44" s="685">
        <f>COUNTIF(VHC49:VHC61,"-")</f>
        <v>0</v>
      </c>
      <c r="VGZ44" s="686">
        <f>SUMIF(VHC49:VHC61,"-",VHD49:VHD61)</f>
        <v>0</v>
      </c>
      <c r="VHA44" s="685">
        <f>COUNTIF(VHE49:VHE61,"-")</f>
        <v>0</v>
      </c>
      <c r="VHB44" s="686">
        <f>SUMIF(VHE49:VHE61,"-",VHF49:VHF61)</f>
        <v>0</v>
      </c>
      <c r="VHC44" s="685">
        <f>COUNTIF(VHG49:VHG61,"-")</f>
        <v>0</v>
      </c>
      <c r="VHD44" s="686">
        <f>SUMIF(VHG49:VHG61,"-",VHH49:VHH61)</f>
        <v>0</v>
      </c>
      <c r="VHE44" s="685">
        <f>COUNTIF(VHI49:VHI61,"-")</f>
        <v>0</v>
      </c>
      <c r="VHF44" s="686">
        <f>SUMIF(VHI49:VHI61,"-",VHJ49:VHJ61)</f>
        <v>0</v>
      </c>
      <c r="VHG44" s="685">
        <f>COUNTIF(VHK49:VHK61,"-")</f>
        <v>0</v>
      </c>
      <c r="VHH44" s="686">
        <f>SUMIF(VHK49:VHK61,"-",VHL49:VHL61)</f>
        <v>0</v>
      </c>
      <c r="VHI44" s="685">
        <f>COUNTIF(VHM49:VHM61,"-")</f>
        <v>0</v>
      </c>
      <c r="VHJ44" s="686">
        <f>SUMIF(VHM49:VHM61,"-",VHN49:VHN61)</f>
        <v>0</v>
      </c>
      <c r="VHK44" s="685">
        <f>COUNTIF(VHO49:VHO61,"-")</f>
        <v>0</v>
      </c>
      <c r="VHL44" s="686">
        <f>SUMIF(VHO49:VHO61,"-",VHP49:VHP61)</f>
        <v>0</v>
      </c>
      <c r="VHM44" s="685">
        <f>COUNTIF(VHQ49:VHQ61,"-")</f>
        <v>0</v>
      </c>
      <c r="VHN44" s="686">
        <f>SUMIF(VHQ49:VHQ61,"-",VHR49:VHR61)</f>
        <v>0</v>
      </c>
      <c r="VHO44" s="685">
        <f>COUNTIF(VHS49:VHS61,"-")</f>
        <v>0</v>
      </c>
      <c r="VHP44" s="686">
        <f>SUMIF(VHS49:VHS61,"-",VHT49:VHT61)</f>
        <v>0</v>
      </c>
      <c r="VHQ44" s="685">
        <f>COUNTIF(VHU49:VHU61,"-")</f>
        <v>0</v>
      </c>
      <c r="VHR44" s="686">
        <f>SUMIF(VHU49:VHU61,"-",VHV49:VHV61)</f>
        <v>0</v>
      </c>
      <c r="VHS44" s="685">
        <f>COUNTIF(VHW49:VHW61,"-")</f>
        <v>0</v>
      </c>
      <c r="VHT44" s="686">
        <f>SUMIF(VHW49:VHW61,"-",VHX49:VHX61)</f>
        <v>0</v>
      </c>
      <c r="VHU44" s="685">
        <f>COUNTIF(VHY49:VHY61,"-")</f>
        <v>0</v>
      </c>
      <c r="VHV44" s="686">
        <f>SUMIF(VHY49:VHY61,"-",VHZ49:VHZ61)</f>
        <v>0</v>
      </c>
      <c r="VHW44" s="685">
        <f>COUNTIF(VIA49:VIA61,"-")</f>
        <v>0</v>
      </c>
      <c r="VHX44" s="686">
        <f>SUMIF(VIA49:VIA61,"-",VIB49:VIB61)</f>
        <v>0</v>
      </c>
      <c r="VHY44" s="685">
        <f>COUNTIF(VIC49:VIC61,"-")</f>
        <v>0</v>
      </c>
      <c r="VHZ44" s="686">
        <f>SUMIF(VIC49:VIC61,"-",VID49:VID61)</f>
        <v>0</v>
      </c>
      <c r="VIA44" s="685">
        <f>COUNTIF(VIE49:VIE61,"-")</f>
        <v>0</v>
      </c>
      <c r="VIB44" s="686">
        <f>SUMIF(VIE49:VIE61,"-",VIF49:VIF61)</f>
        <v>0</v>
      </c>
      <c r="VIC44" s="685">
        <f>COUNTIF(VIG49:VIG61,"-")</f>
        <v>0</v>
      </c>
      <c r="VID44" s="686">
        <f>SUMIF(VIG49:VIG61,"-",VIH49:VIH61)</f>
        <v>0</v>
      </c>
      <c r="VIE44" s="685">
        <f>COUNTIF(VII49:VII61,"-")</f>
        <v>0</v>
      </c>
      <c r="VIF44" s="686">
        <f>SUMIF(VII49:VII61,"-",VIJ49:VIJ61)</f>
        <v>0</v>
      </c>
      <c r="VIG44" s="685">
        <f>COUNTIF(VIK49:VIK61,"-")</f>
        <v>0</v>
      </c>
      <c r="VIH44" s="686">
        <f>SUMIF(VIK49:VIK61,"-",VIL49:VIL61)</f>
        <v>0</v>
      </c>
      <c r="VII44" s="685">
        <f>COUNTIF(VIM49:VIM61,"-")</f>
        <v>0</v>
      </c>
      <c r="VIJ44" s="686">
        <f>SUMIF(VIM49:VIM61,"-",VIN49:VIN61)</f>
        <v>0</v>
      </c>
      <c r="VIK44" s="685">
        <f>COUNTIF(VIO49:VIO61,"-")</f>
        <v>0</v>
      </c>
      <c r="VIL44" s="686">
        <f>SUMIF(VIO49:VIO61,"-",VIP49:VIP61)</f>
        <v>0</v>
      </c>
      <c r="VIM44" s="685">
        <f>COUNTIF(VIQ49:VIQ61,"-")</f>
        <v>0</v>
      </c>
      <c r="VIN44" s="686">
        <f>SUMIF(VIQ49:VIQ61,"-",VIR49:VIR61)</f>
        <v>0</v>
      </c>
      <c r="VIO44" s="685">
        <f>COUNTIF(VIS49:VIS61,"-")</f>
        <v>0</v>
      </c>
      <c r="VIP44" s="686">
        <f>SUMIF(VIS49:VIS61,"-",VIT49:VIT61)</f>
        <v>0</v>
      </c>
      <c r="VIQ44" s="685">
        <f>COUNTIF(VIU49:VIU61,"-")</f>
        <v>0</v>
      </c>
      <c r="VIR44" s="686">
        <f>SUMIF(VIU49:VIU61,"-",VIV49:VIV61)</f>
        <v>0</v>
      </c>
      <c r="VIS44" s="685">
        <f>COUNTIF(VIW49:VIW61,"-")</f>
        <v>0</v>
      </c>
      <c r="VIT44" s="686">
        <f>SUMIF(VIW49:VIW61,"-",VIX49:VIX61)</f>
        <v>0</v>
      </c>
      <c r="VIU44" s="685">
        <f>COUNTIF(VIY49:VIY61,"-")</f>
        <v>0</v>
      </c>
      <c r="VIV44" s="686">
        <f>SUMIF(VIY49:VIY61,"-",VIZ49:VIZ61)</f>
        <v>0</v>
      </c>
      <c r="VIW44" s="685">
        <f>COUNTIF(VJA49:VJA61,"-")</f>
        <v>0</v>
      </c>
      <c r="VIX44" s="686">
        <f>SUMIF(VJA49:VJA61,"-",VJB49:VJB61)</f>
        <v>0</v>
      </c>
      <c r="VIY44" s="685">
        <f>COUNTIF(VJC49:VJC61,"-")</f>
        <v>0</v>
      </c>
      <c r="VIZ44" s="686">
        <f>SUMIF(VJC49:VJC61,"-",VJD49:VJD61)</f>
        <v>0</v>
      </c>
      <c r="VJA44" s="685">
        <f>COUNTIF(VJE49:VJE61,"-")</f>
        <v>0</v>
      </c>
      <c r="VJB44" s="686">
        <f>SUMIF(VJE49:VJE61,"-",VJF49:VJF61)</f>
        <v>0</v>
      </c>
      <c r="VJC44" s="685">
        <f>COUNTIF(VJG49:VJG61,"-")</f>
        <v>0</v>
      </c>
      <c r="VJD44" s="686">
        <f>SUMIF(VJG49:VJG61,"-",VJH49:VJH61)</f>
        <v>0</v>
      </c>
      <c r="VJE44" s="685">
        <f>COUNTIF(VJI49:VJI61,"-")</f>
        <v>0</v>
      </c>
      <c r="VJF44" s="686">
        <f>SUMIF(VJI49:VJI61,"-",VJJ49:VJJ61)</f>
        <v>0</v>
      </c>
      <c r="VJG44" s="685">
        <f>COUNTIF(VJK49:VJK61,"-")</f>
        <v>0</v>
      </c>
      <c r="VJH44" s="686">
        <f>SUMIF(VJK49:VJK61,"-",VJL49:VJL61)</f>
        <v>0</v>
      </c>
      <c r="VJI44" s="685">
        <f>COUNTIF(VJM49:VJM61,"-")</f>
        <v>0</v>
      </c>
      <c r="VJJ44" s="686">
        <f>SUMIF(VJM49:VJM61,"-",VJN49:VJN61)</f>
        <v>0</v>
      </c>
      <c r="VJK44" s="685">
        <f>COUNTIF(VJO49:VJO61,"-")</f>
        <v>0</v>
      </c>
      <c r="VJL44" s="686">
        <f>SUMIF(VJO49:VJO61,"-",VJP49:VJP61)</f>
        <v>0</v>
      </c>
      <c r="VJM44" s="685">
        <f>COUNTIF(VJQ49:VJQ61,"-")</f>
        <v>0</v>
      </c>
      <c r="VJN44" s="686">
        <f>SUMIF(VJQ49:VJQ61,"-",VJR49:VJR61)</f>
        <v>0</v>
      </c>
      <c r="VJO44" s="685">
        <f>COUNTIF(VJS49:VJS61,"-")</f>
        <v>0</v>
      </c>
      <c r="VJP44" s="686">
        <f>SUMIF(VJS49:VJS61,"-",VJT49:VJT61)</f>
        <v>0</v>
      </c>
      <c r="VJQ44" s="685">
        <f>COUNTIF(VJU49:VJU61,"-")</f>
        <v>0</v>
      </c>
      <c r="VJR44" s="686">
        <f>SUMIF(VJU49:VJU61,"-",VJV49:VJV61)</f>
        <v>0</v>
      </c>
      <c r="VJS44" s="685">
        <f>COUNTIF(VJW49:VJW61,"-")</f>
        <v>0</v>
      </c>
      <c r="VJT44" s="686">
        <f>SUMIF(VJW49:VJW61,"-",VJX49:VJX61)</f>
        <v>0</v>
      </c>
      <c r="VJU44" s="685">
        <f>COUNTIF(VJY49:VJY61,"-")</f>
        <v>0</v>
      </c>
      <c r="VJV44" s="686">
        <f>SUMIF(VJY49:VJY61,"-",VJZ49:VJZ61)</f>
        <v>0</v>
      </c>
      <c r="VJW44" s="685">
        <f>COUNTIF(VKA49:VKA61,"-")</f>
        <v>0</v>
      </c>
      <c r="VJX44" s="686">
        <f>SUMIF(VKA49:VKA61,"-",VKB49:VKB61)</f>
        <v>0</v>
      </c>
      <c r="VJY44" s="685">
        <f>COUNTIF(VKC49:VKC61,"-")</f>
        <v>0</v>
      </c>
      <c r="VJZ44" s="686">
        <f>SUMIF(VKC49:VKC61,"-",VKD49:VKD61)</f>
        <v>0</v>
      </c>
      <c r="VKA44" s="685">
        <f>COUNTIF(VKE49:VKE61,"-")</f>
        <v>0</v>
      </c>
      <c r="VKB44" s="686">
        <f>SUMIF(VKE49:VKE61,"-",VKF49:VKF61)</f>
        <v>0</v>
      </c>
      <c r="VKC44" s="685">
        <f>COUNTIF(VKG49:VKG61,"-")</f>
        <v>0</v>
      </c>
      <c r="VKD44" s="686">
        <f>SUMIF(VKG49:VKG61,"-",VKH49:VKH61)</f>
        <v>0</v>
      </c>
      <c r="VKE44" s="685">
        <f>COUNTIF(VKI49:VKI61,"-")</f>
        <v>0</v>
      </c>
      <c r="VKF44" s="686">
        <f>SUMIF(VKI49:VKI61,"-",VKJ49:VKJ61)</f>
        <v>0</v>
      </c>
      <c r="VKG44" s="685">
        <f>COUNTIF(VKK49:VKK61,"-")</f>
        <v>0</v>
      </c>
      <c r="VKH44" s="686">
        <f>SUMIF(VKK49:VKK61,"-",VKL49:VKL61)</f>
        <v>0</v>
      </c>
      <c r="VKI44" s="685">
        <f>COUNTIF(VKM49:VKM61,"-")</f>
        <v>0</v>
      </c>
      <c r="VKJ44" s="686">
        <f>SUMIF(VKM49:VKM61,"-",VKN49:VKN61)</f>
        <v>0</v>
      </c>
      <c r="VKK44" s="685">
        <f>COUNTIF(VKO49:VKO61,"-")</f>
        <v>0</v>
      </c>
      <c r="VKL44" s="686">
        <f>SUMIF(VKO49:VKO61,"-",VKP49:VKP61)</f>
        <v>0</v>
      </c>
      <c r="VKM44" s="685">
        <f>COUNTIF(VKQ49:VKQ61,"-")</f>
        <v>0</v>
      </c>
      <c r="VKN44" s="686">
        <f>SUMIF(VKQ49:VKQ61,"-",VKR49:VKR61)</f>
        <v>0</v>
      </c>
      <c r="VKO44" s="685">
        <f>COUNTIF(VKS49:VKS61,"-")</f>
        <v>0</v>
      </c>
      <c r="VKP44" s="686">
        <f>SUMIF(VKS49:VKS61,"-",VKT49:VKT61)</f>
        <v>0</v>
      </c>
      <c r="VKQ44" s="685">
        <f>COUNTIF(VKU49:VKU61,"-")</f>
        <v>0</v>
      </c>
      <c r="VKR44" s="686">
        <f>SUMIF(VKU49:VKU61,"-",VKV49:VKV61)</f>
        <v>0</v>
      </c>
      <c r="VKS44" s="685">
        <f>COUNTIF(VKW49:VKW61,"-")</f>
        <v>0</v>
      </c>
      <c r="VKT44" s="686">
        <f>SUMIF(VKW49:VKW61,"-",VKX49:VKX61)</f>
        <v>0</v>
      </c>
      <c r="VKU44" s="685">
        <f>COUNTIF(VKY49:VKY61,"-")</f>
        <v>0</v>
      </c>
      <c r="VKV44" s="686">
        <f>SUMIF(VKY49:VKY61,"-",VKZ49:VKZ61)</f>
        <v>0</v>
      </c>
      <c r="VKW44" s="685">
        <f>COUNTIF(VLA49:VLA61,"-")</f>
        <v>0</v>
      </c>
      <c r="VKX44" s="686">
        <f>SUMIF(VLA49:VLA61,"-",VLB49:VLB61)</f>
        <v>0</v>
      </c>
      <c r="VKY44" s="685">
        <f>COUNTIF(VLC49:VLC61,"-")</f>
        <v>0</v>
      </c>
      <c r="VKZ44" s="686">
        <f>SUMIF(VLC49:VLC61,"-",VLD49:VLD61)</f>
        <v>0</v>
      </c>
      <c r="VLA44" s="685">
        <f>COUNTIF(VLE49:VLE61,"-")</f>
        <v>0</v>
      </c>
      <c r="VLB44" s="686">
        <f>SUMIF(VLE49:VLE61,"-",VLF49:VLF61)</f>
        <v>0</v>
      </c>
      <c r="VLC44" s="685">
        <f>COUNTIF(VLG49:VLG61,"-")</f>
        <v>0</v>
      </c>
      <c r="VLD44" s="686">
        <f>SUMIF(VLG49:VLG61,"-",VLH49:VLH61)</f>
        <v>0</v>
      </c>
      <c r="VLE44" s="685">
        <f>COUNTIF(VLI49:VLI61,"-")</f>
        <v>0</v>
      </c>
      <c r="VLF44" s="686">
        <f>SUMIF(VLI49:VLI61,"-",VLJ49:VLJ61)</f>
        <v>0</v>
      </c>
      <c r="VLG44" s="685">
        <f>COUNTIF(VLK49:VLK61,"-")</f>
        <v>0</v>
      </c>
      <c r="VLH44" s="686">
        <f>SUMIF(VLK49:VLK61,"-",VLL49:VLL61)</f>
        <v>0</v>
      </c>
      <c r="VLI44" s="685">
        <f>COUNTIF(VLM49:VLM61,"-")</f>
        <v>0</v>
      </c>
      <c r="VLJ44" s="686">
        <f>SUMIF(VLM49:VLM61,"-",VLN49:VLN61)</f>
        <v>0</v>
      </c>
      <c r="VLK44" s="685">
        <f>COUNTIF(VLO49:VLO61,"-")</f>
        <v>0</v>
      </c>
      <c r="VLL44" s="686">
        <f>SUMIF(VLO49:VLO61,"-",VLP49:VLP61)</f>
        <v>0</v>
      </c>
      <c r="VLM44" s="685">
        <f>COUNTIF(VLQ49:VLQ61,"-")</f>
        <v>0</v>
      </c>
      <c r="VLN44" s="686">
        <f>SUMIF(VLQ49:VLQ61,"-",VLR49:VLR61)</f>
        <v>0</v>
      </c>
      <c r="VLO44" s="685">
        <f>COUNTIF(VLS49:VLS61,"-")</f>
        <v>0</v>
      </c>
      <c r="VLP44" s="686">
        <f>SUMIF(VLS49:VLS61,"-",VLT49:VLT61)</f>
        <v>0</v>
      </c>
      <c r="VLQ44" s="685">
        <f>COUNTIF(VLU49:VLU61,"-")</f>
        <v>0</v>
      </c>
      <c r="VLR44" s="686">
        <f>SUMIF(VLU49:VLU61,"-",VLV49:VLV61)</f>
        <v>0</v>
      </c>
      <c r="VLS44" s="685">
        <f>COUNTIF(VLW49:VLW61,"-")</f>
        <v>0</v>
      </c>
      <c r="VLT44" s="686">
        <f>SUMIF(VLW49:VLW61,"-",VLX49:VLX61)</f>
        <v>0</v>
      </c>
      <c r="VLU44" s="685">
        <f>COUNTIF(VLY49:VLY61,"-")</f>
        <v>0</v>
      </c>
      <c r="VLV44" s="686">
        <f>SUMIF(VLY49:VLY61,"-",VLZ49:VLZ61)</f>
        <v>0</v>
      </c>
      <c r="VLW44" s="685">
        <f>COUNTIF(VMA49:VMA61,"-")</f>
        <v>0</v>
      </c>
      <c r="VLX44" s="686">
        <f>SUMIF(VMA49:VMA61,"-",VMB49:VMB61)</f>
        <v>0</v>
      </c>
      <c r="VLY44" s="685">
        <f>COUNTIF(VMC49:VMC61,"-")</f>
        <v>0</v>
      </c>
      <c r="VLZ44" s="686">
        <f>SUMIF(VMC49:VMC61,"-",VMD49:VMD61)</f>
        <v>0</v>
      </c>
      <c r="VMA44" s="685">
        <f>COUNTIF(VME49:VME61,"-")</f>
        <v>0</v>
      </c>
      <c r="VMB44" s="686">
        <f>SUMIF(VME49:VME61,"-",VMF49:VMF61)</f>
        <v>0</v>
      </c>
      <c r="VMC44" s="685">
        <f>COUNTIF(VMG49:VMG61,"-")</f>
        <v>0</v>
      </c>
      <c r="VMD44" s="686">
        <f>SUMIF(VMG49:VMG61,"-",VMH49:VMH61)</f>
        <v>0</v>
      </c>
      <c r="VME44" s="685">
        <f>COUNTIF(VMI49:VMI61,"-")</f>
        <v>0</v>
      </c>
      <c r="VMF44" s="686">
        <f>SUMIF(VMI49:VMI61,"-",VMJ49:VMJ61)</f>
        <v>0</v>
      </c>
      <c r="VMG44" s="685">
        <f>COUNTIF(VMK49:VMK61,"-")</f>
        <v>0</v>
      </c>
      <c r="VMH44" s="686">
        <f>SUMIF(VMK49:VMK61,"-",VML49:VML61)</f>
        <v>0</v>
      </c>
      <c r="VMI44" s="685">
        <f>COUNTIF(VMM49:VMM61,"-")</f>
        <v>0</v>
      </c>
      <c r="VMJ44" s="686">
        <f>SUMIF(VMM49:VMM61,"-",VMN49:VMN61)</f>
        <v>0</v>
      </c>
      <c r="VMK44" s="685">
        <f>COUNTIF(VMO49:VMO61,"-")</f>
        <v>0</v>
      </c>
      <c r="VML44" s="686">
        <f>SUMIF(VMO49:VMO61,"-",VMP49:VMP61)</f>
        <v>0</v>
      </c>
      <c r="VMM44" s="685">
        <f>COUNTIF(VMQ49:VMQ61,"-")</f>
        <v>0</v>
      </c>
      <c r="VMN44" s="686">
        <f>SUMIF(VMQ49:VMQ61,"-",VMR49:VMR61)</f>
        <v>0</v>
      </c>
      <c r="VMO44" s="685">
        <f>COUNTIF(VMS49:VMS61,"-")</f>
        <v>0</v>
      </c>
      <c r="VMP44" s="686">
        <f>SUMIF(VMS49:VMS61,"-",VMT49:VMT61)</f>
        <v>0</v>
      </c>
      <c r="VMQ44" s="685">
        <f>COUNTIF(VMU49:VMU61,"-")</f>
        <v>0</v>
      </c>
      <c r="VMR44" s="686">
        <f>SUMIF(VMU49:VMU61,"-",VMV49:VMV61)</f>
        <v>0</v>
      </c>
      <c r="VMS44" s="685">
        <f>COUNTIF(VMW49:VMW61,"-")</f>
        <v>0</v>
      </c>
      <c r="VMT44" s="686">
        <f>SUMIF(VMW49:VMW61,"-",VMX49:VMX61)</f>
        <v>0</v>
      </c>
      <c r="VMU44" s="685">
        <f>COUNTIF(VMY49:VMY61,"-")</f>
        <v>0</v>
      </c>
      <c r="VMV44" s="686">
        <f>SUMIF(VMY49:VMY61,"-",VMZ49:VMZ61)</f>
        <v>0</v>
      </c>
      <c r="VMW44" s="685">
        <f>COUNTIF(VNA49:VNA61,"-")</f>
        <v>0</v>
      </c>
      <c r="VMX44" s="686">
        <f>SUMIF(VNA49:VNA61,"-",VNB49:VNB61)</f>
        <v>0</v>
      </c>
      <c r="VMY44" s="685">
        <f>COUNTIF(VNC49:VNC61,"-")</f>
        <v>0</v>
      </c>
      <c r="VMZ44" s="686">
        <f>SUMIF(VNC49:VNC61,"-",VND49:VND61)</f>
        <v>0</v>
      </c>
      <c r="VNA44" s="685">
        <f>COUNTIF(VNE49:VNE61,"-")</f>
        <v>0</v>
      </c>
      <c r="VNB44" s="686">
        <f>SUMIF(VNE49:VNE61,"-",VNF49:VNF61)</f>
        <v>0</v>
      </c>
      <c r="VNC44" s="685">
        <f>COUNTIF(VNG49:VNG61,"-")</f>
        <v>0</v>
      </c>
      <c r="VND44" s="686">
        <f>SUMIF(VNG49:VNG61,"-",VNH49:VNH61)</f>
        <v>0</v>
      </c>
      <c r="VNE44" s="685">
        <f>COUNTIF(VNI49:VNI61,"-")</f>
        <v>0</v>
      </c>
      <c r="VNF44" s="686">
        <f>SUMIF(VNI49:VNI61,"-",VNJ49:VNJ61)</f>
        <v>0</v>
      </c>
      <c r="VNG44" s="685">
        <f>COUNTIF(VNK49:VNK61,"-")</f>
        <v>0</v>
      </c>
      <c r="VNH44" s="686">
        <f>SUMIF(VNK49:VNK61,"-",VNL49:VNL61)</f>
        <v>0</v>
      </c>
      <c r="VNI44" s="685">
        <f>COUNTIF(VNM49:VNM61,"-")</f>
        <v>0</v>
      </c>
      <c r="VNJ44" s="686">
        <f>SUMIF(VNM49:VNM61,"-",VNN49:VNN61)</f>
        <v>0</v>
      </c>
      <c r="VNK44" s="685">
        <f>COUNTIF(VNO49:VNO61,"-")</f>
        <v>0</v>
      </c>
      <c r="VNL44" s="686">
        <f>SUMIF(VNO49:VNO61,"-",VNP49:VNP61)</f>
        <v>0</v>
      </c>
      <c r="VNM44" s="685">
        <f>COUNTIF(VNQ49:VNQ61,"-")</f>
        <v>0</v>
      </c>
      <c r="VNN44" s="686">
        <f>SUMIF(VNQ49:VNQ61,"-",VNR49:VNR61)</f>
        <v>0</v>
      </c>
      <c r="VNO44" s="685">
        <f>COUNTIF(VNS49:VNS61,"-")</f>
        <v>0</v>
      </c>
      <c r="VNP44" s="686">
        <f>SUMIF(VNS49:VNS61,"-",VNT49:VNT61)</f>
        <v>0</v>
      </c>
      <c r="VNQ44" s="685">
        <f>COUNTIF(VNU49:VNU61,"-")</f>
        <v>0</v>
      </c>
      <c r="VNR44" s="686">
        <f>SUMIF(VNU49:VNU61,"-",VNV49:VNV61)</f>
        <v>0</v>
      </c>
      <c r="VNS44" s="685">
        <f>COUNTIF(VNW49:VNW61,"-")</f>
        <v>0</v>
      </c>
      <c r="VNT44" s="686">
        <f>SUMIF(VNW49:VNW61,"-",VNX49:VNX61)</f>
        <v>0</v>
      </c>
      <c r="VNU44" s="685">
        <f>COUNTIF(VNY49:VNY61,"-")</f>
        <v>0</v>
      </c>
      <c r="VNV44" s="686">
        <f>SUMIF(VNY49:VNY61,"-",VNZ49:VNZ61)</f>
        <v>0</v>
      </c>
      <c r="VNW44" s="685">
        <f>COUNTIF(VOA49:VOA61,"-")</f>
        <v>0</v>
      </c>
      <c r="VNX44" s="686">
        <f>SUMIF(VOA49:VOA61,"-",VOB49:VOB61)</f>
        <v>0</v>
      </c>
      <c r="VNY44" s="685">
        <f>COUNTIF(VOC49:VOC61,"-")</f>
        <v>0</v>
      </c>
      <c r="VNZ44" s="686">
        <f>SUMIF(VOC49:VOC61,"-",VOD49:VOD61)</f>
        <v>0</v>
      </c>
      <c r="VOA44" s="685">
        <f>COUNTIF(VOE49:VOE61,"-")</f>
        <v>0</v>
      </c>
      <c r="VOB44" s="686">
        <f>SUMIF(VOE49:VOE61,"-",VOF49:VOF61)</f>
        <v>0</v>
      </c>
      <c r="VOC44" s="685">
        <f>COUNTIF(VOG49:VOG61,"-")</f>
        <v>0</v>
      </c>
      <c r="VOD44" s="686">
        <f>SUMIF(VOG49:VOG61,"-",VOH49:VOH61)</f>
        <v>0</v>
      </c>
      <c r="VOE44" s="685">
        <f>COUNTIF(VOI49:VOI61,"-")</f>
        <v>0</v>
      </c>
      <c r="VOF44" s="686">
        <f>SUMIF(VOI49:VOI61,"-",VOJ49:VOJ61)</f>
        <v>0</v>
      </c>
      <c r="VOG44" s="685">
        <f>COUNTIF(VOK49:VOK61,"-")</f>
        <v>0</v>
      </c>
      <c r="VOH44" s="686">
        <f>SUMIF(VOK49:VOK61,"-",VOL49:VOL61)</f>
        <v>0</v>
      </c>
      <c r="VOI44" s="685">
        <f>COUNTIF(VOM49:VOM61,"-")</f>
        <v>0</v>
      </c>
      <c r="VOJ44" s="686">
        <f>SUMIF(VOM49:VOM61,"-",VON49:VON61)</f>
        <v>0</v>
      </c>
      <c r="VOK44" s="685">
        <f>COUNTIF(VOO49:VOO61,"-")</f>
        <v>0</v>
      </c>
      <c r="VOL44" s="686">
        <f>SUMIF(VOO49:VOO61,"-",VOP49:VOP61)</f>
        <v>0</v>
      </c>
      <c r="VOM44" s="685">
        <f>COUNTIF(VOQ49:VOQ61,"-")</f>
        <v>0</v>
      </c>
      <c r="VON44" s="686">
        <f>SUMIF(VOQ49:VOQ61,"-",VOR49:VOR61)</f>
        <v>0</v>
      </c>
      <c r="VOO44" s="685">
        <f>COUNTIF(VOS49:VOS61,"-")</f>
        <v>0</v>
      </c>
      <c r="VOP44" s="686">
        <f>SUMIF(VOS49:VOS61,"-",VOT49:VOT61)</f>
        <v>0</v>
      </c>
      <c r="VOQ44" s="685">
        <f>COUNTIF(VOU49:VOU61,"-")</f>
        <v>0</v>
      </c>
      <c r="VOR44" s="686">
        <f>SUMIF(VOU49:VOU61,"-",VOV49:VOV61)</f>
        <v>0</v>
      </c>
      <c r="VOS44" s="685">
        <f>COUNTIF(VOW49:VOW61,"-")</f>
        <v>0</v>
      </c>
      <c r="VOT44" s="686">
        <f>SUMIF(VOW49:VOW61,"-",VOX49:VOX61)</f>
        <v>0</v>
      </c>
      <c r="VOU44" s="685">
        <f>COUNTIF(VOY49:VOY61,"-")</f>
        <v>0</v>
      </c>
      <c r="VOV44" s="686">
        <f>SUMIF(VOY49:VOY61,"-",VOZ49:VOZ61)</f>
        <v>0</v>
      </c>
      <c r="VOW44" s="685">
        <f>COUNTIF(VPA49:VPA61,"-")</f>
        <v>0</v>
      </c>
      <c r="VOX44" s="686">
        <f>SUMIF(VPA49:VPA61,"-",VPB49:VPB61)</f>
        <v>0</v>
      </c>
      <c r="VOY44" s="685">
        <f>COUNTIF(VPC49:VPC61,"-")</f>
        <v>0</v>
      </c>
      <c r="VOZ44" s="686">
        <f>SUMIF(VPC49:VPC61,"-",VPD49:VPD61)</f>
        <v>0</v>
      </c>
      <c r="VPA44" s="685">
        <f>COUNTIF(VPE49:VPE61,"-")</f>
        <v>0</v>
      </c>
      <c r="VPB44" s="686">
        <f>SUMIF(VPE49:VPE61,"-",VPF49:VPF61)</f>
        <v>0</v>
      </c>
      <c r="VPC44" s="685">
        <f>COUNTIF(VPG49:VPG61,"-")</f>
        <v>0</v>
      </c>
      <c r="VPD44" s="686">
        <f>SUMIF(VPG49:VPG61,"-",VPH49:VPH61)</f>
        <v>0</v>
      </c>
      <c r="VPE44" s="685">
        <f>COUNTIF(VPI49:VPI61,"-")</f>
        <v>0</v>
      </c>
      <c r="VPF44" s="686">
        <f>SUMIF(VPI49:VPI61,"-",VPJ49:VPJ61)</f>
        <v>0</v>
      </c>
      <c r="VPG44" s="685">
        <f>COUNTIF(VPK49:VPK61,"-")</f>
        <v>0</v>
      </c>
      <c r="VPH44" s="686">
        <f>SUMIF(VPK49:VPK61,"-",VPL49:VPL61)</f>
        <v>0</v>
      </c>
      <c r="VPI44" s="685">
        <f>COUNTIF(VPM49:VPM61,"-")</f>
        <v>0</v>
      </c>
      <c r="VPJ44" s="686">
        <f>SUMIF(VPM49:VPM61,"-",VPN49:VPN61)</f>
        <v>0</v>
      </c>
      <c r="VPK44" s="685">
        <f>COUNTIF(VPO49:VPO61,"-")</f>
        <v>0</v>
      </c>
      <c r="VPL44" s="686">
        <f>SUMIF(VPO49:VPO61,"-",VPP49:VPP61)</f>
        <v>0</v>
      </c>
      <c r="VPM44" s="685">
        <f>COUNTIF(VPQ49:VPQ61,"-")</f>
        <v>0</v>
      </c>
      <c r="VPN44" s="686">
        <f>SUMIF(VPQ49:VPQ61,"-",VPR49:VPR61)</f>
        <v>0</v>
      </c>
      <c r="VPO44" s="685">
        <f>COUNTIF(VPS49:VPS61,"-")</f>
        <v>0</v>
      </c>
      <c r="VPP44" s="686">
        <f>SUMIF(VPS49:VPS61,"-",VPT49:VPT61)</f>
        <v>0</v>
      </c>
      <c r="VPQ44" s="685">
        <f>COUNTIF(VPU49:VPU61,"-")</f>
        <v>0</v>
      </c>
      <c r="VPR44" s="686">
        <f>SUMIF(VPU49:VPU61,"-",VPV49:VPV61)</f>
        <v>0</v>
      </c>
      <c r="VPS44" s="685">
        <f>COUNTIF(VPW49:VPW61,"-")</f>
        <v>0</v>
      </c>
      <c r="VPT44" s="686">
        <f>SUMIF(VPW49:VPW61,"-",VPX49:VPX61)</f>
        <v>0</v>
      </c>
      <c r="VPU44" s="685">
        <f>COUNTIF(VPY49:VPY61,"-")</f>
        <v>0</v>
      </c>
      <c r="VPV44" s="686">
        <f>SUMIF(VPY49:VPY61,"-",VPZ49:VPZ61)</f>
        <v>0</v>
      </c>
      <c r="VPW44" s="685">
        <f>COUNTIF(VQA49:VQA61,"-")</f>
        <v>0</v>
      </c>
      <c r="VPX44" s="686">
        <f>SUMIF(VQA49:VQA61,"-",VQB49:VQB61)</f>
        <v>0</v>
      </c>
      <c r="VPY44" s="685">
        <f>COUNTIF(VQC49:VQC61,"-")</f>
        <v>0</v>
      </c>
      <c r="VPZ44" s="686">
        <f>SUMIF(VQC49:VQC61,"-",VQD49:VQD61)</f>
        <v>0</v>
      </c>
      <c r="VQA44" s="685">
        <f>COUNTIF(VQE49:VQE61,"-")</f>
        <v>0</v>
      </c>
      <c r="VQB44" s="686">
        <f>SUMIF(VQE49:VQE61,"-",VQF49:VQF61)</f>
        <v>0</v>
      </c>
      <c r="VQC44" s="685">
        <f>COUNTIF(VQG49:VQG61,"-")</f>
        <v>0</v>
      </c>
      <c r="VQD44" s="686">
        <f>SUMIF(VQG49:VQG61,"-",VQH49:VQH61)</f>
        <v>0</v>
      </c>
      <c r="VQE44" s="685">
        <f>COUNTIF(VQI49:VQI61,"-")</f>
        <v>0</v>
      </c>
      <c r="VQF44" s="686">
        <f>SUMIF(VQI49:VQI61,"-",VQJ49:VQJ61)</f>
        <v>0</v>
      </c>
      <c r="VQG44" s="685">
        <f>COUNTIF(VQK49:VQK61,"-")</f>
        <v>0</v>
      </c>
      <c r="VQH44" s="686">
        <f>SUMIF(VQK49:VQK61,"-",VQL49:VQL61)</f>
        <v>0</v>
      </c>
      <c r="VQI44" s="685">
        <f>COUNTIF(VQM49:VQM61,"-")</f>
        <v>0</v>
      </c>
      <c r="VQJ44" s="686">
        <f>SUMIF(VQM49:VQM61,"-",VQN49:VQN61)</f>
        <v>0</v>
      </c>
      <c r="VQK44" s="685">
        <f>COUNTIF(VQO49:VQO61,"-")</f>
        <v>0</v>
      </c>
      <c r="VQL44" s="686">
        <f>SUMIF(VQO49:VQO61,"-",VQP49:VQP61)</f>
        <v>0</v>
      </c>
      <c r="VQM44" s="685">
        <f>COUNTIF(VQQ49:VQQ61,"-")</f>
        <v>0</v>
      </c>
      <c r="VQN44" s="686">
        <f>SUMIF(VQQ49:VQQ61,"-",VQR49:VQR61)</f>
        <v>0</v>
      </c>
      <c r="VQO44" s="685">
        <f>COUNTIF(VQS49:VQS61,"-")</f>
        <v>0</v>
      </c>
      <c r="VQP44" s="686">
        <f>SUMIF(VQS49:VQS61,"-",VQT49:VQT61)</f>
        <v>0</v>
      </c>
      <c r="VQQ44" s="685">
        <f>COUNTIF(VQU49:VQU61,"-")</f>
        <v>0</v>
      </c>
      <c r="VQR44" s="686">
        <f>SUMIF(VQU49:VQU61,"-",VQV49:VQV61)</f>
        <v>0</v>
      </c>
      <c r="VQS44" s="685">
        <f>COUNTIF(VQW49:VQW61,"-")</f>
        <v>0</v>
      </c>
      <c r="VQT44" s="686">
        <f>SUMIF(VQW49:VQW61,"-",VQX49:VQX61)</f>
        <v>0</v>
      </c>
      <c r="VQU44" s="685">
        <f>COUNTIF(VQY49:VQY61,"-")</f>
        <v>0</v>
      </c>
      <c r="VQV44" s="686">
        <f>SUMIF(VQY49:VQY61,"-",VQZ49:VQZ61)</f>
        <v>0</v>
      </c>
      <c r="VQW44" s="685">
        <f>COUNTIF(VRA49:VRA61,"-")</f>
        <v>0</v>
      </c>
      <c r="VQX44" s="686">
        <f>SUMIF(VRA49:VRA61,"-",VRB49:VRB61)</f>
        <v>0</v>
      </c>
      <c r="VQY44" s="685">
        <f>COUNTIF(VRC49:VRC61,"-")</f>
        <v>0</v>
      </c>
      <c r="VQZ44" s="686">
        <f>SUMIF(VRC49:VRC61,"-",VRD49:VRD61)</f>
        <v>0</v>
      </c>
      <c r="VRA44" s="685">
        <f>COUNTIF(VRE49:VRE61,"-")</f>
        <v>0</v>
      </c>
      <c r="VRB44" s="686">
        <f>SUMIF(VRE49:VRE61,"-",VRF49:VRF61)</f>
        <v>0</v>
      </c>
      <c r="VRC44" s="685">
        <f>COUNTIF(VRG49:VRG61,"-")</f>
        <v>0</v>
      </c>
      <c r="VRD44" s="686">
        <f>SUMIF(VRG49:VRG61,"-",VRH49:VRH61)</f>
        <v>0</v>
      </c>
      <c r="VRE44" s="685">
        <f>COUNTIF(VRI49:VRI61,"-")</f>
        <v>0</v>
      </c>
      <c r="VRF44" s="686">
        <f>SUMIF(VRI49:VRI61,"-",VRJ49:VRJ61)</f>
        <v>0</v>
      </c>
      <c r="VRG44" s="685">
        <f>COUNTIF(VRK49:VRK61,"-")</f>
        <v>0</v>
      </c>
      <c r="VRH44" s="686">
        <f>SUMIF(VRK49:VRK61,"-",VRL49:VRL61)</f>
        <v>0</v>
      </c>
      <c r="VRI44" s="685">
        <f>COUNTIF(VRM49:VRM61,"-")</f>
        <v>0</v>
      </c>
      <c r="VRJ44" s="686">
        <f>SUMIF(VRM49:VRM61,"-",VRN49:VRN61)</f>
        <v>0</v>
      </c>
      <c r="VRK44" s="685">
        <f>COUNTIF(VRO49:VRO61,"-")</f>
        <v>0</v>
      </c>
      <c r="VRL44" s="686">
        <f>SUMIF(VRO49:VRO61,"-",VRP49:VRP61)</f>
        <v>0</v>
      </c>
      <c r="VRM44" s="685">
        <f>COUNTIF(VRQ49:VRQ61,"-")</f>
        <v>0</v>
      </c>
      <c r="VRN44" s="686">
        <f>SUMIF(VRQ49:VRQ61,"-",VRR49:VRR61)</f>
        <v>0</v>
      </c>
      <c r="VRO44" s="685">
        <f>COUNTIF(VRS49:VRS61,"-")</f>
        <v>0</v>
      </c>
      <c r="VRP44" s="686">
        <f>SUMIF(VRS49:VRS61,"-",VRT49:VRT61)</f>
        <v>0</v>
      </c>
      <c r="VRQ44" s="685">
        <f>COUNTIF(VRU49:VRU61,"-")</f>
        <v>0</v>
      </c>
      <c r="VRR44" s="686">
        <f>SUMIF(VRU49:VRU61,"-",VRV49:VRV61)</f>
        <v>0</v>
      </c>
      <c r="VRS44" s="685">
        <f>COUNTIF(VRW49:VRW61,"-")</f>
        <v>0</v>
      </c>
      <c r="VRT44" s="686">
        <f>SUMIF(VRW49:VRW61,"-",VRX49:VRX61)</f>
        <v>0</v>
      </c>
      <c r="VRU44" s="685">
        <f>COUNTIF(VRY49:VRY61,"-")</f>
        <v>0</v>
      </c>
      <c r="VRV44" s="686">
        <f>SUMIF(VRY49:VRY61,"-",VRZ49:VRZ61)</f>
        <v>0</v>
      </c>
      <c r="VRW44" s="685">
        <f>COUNTIF(VSA49:VSA61,"-")</f>
        <v>0</v>
      </c>
      <c r="VRX44" s="686">
        <f>SUMIF(VSA49:VSA61,"-",VSB49:VSB61)</f>
        <v>0</v>
      </c>
      <c r="VRY44" s="685">
        <f>COUNTIF(VSC49:VSC61,"-")</f>
        <v>0</v>
      </c>
      <c r="VRZ44" s="686">
        <f>SUMIF(VSC49:VSC61,"-",VSD49:VSD61)</f>
        <v>0</v>
      </c>
      <c r="VSA44" s="685">
        <f>COUNTIF(VSE49:VSE61,"-")</f>
        <v>0</v>
      </c>
      <c r="VSB44" s="686">
        <f>SUMIF(VSE49:VSE61,"-",VSF49:VSF61)</f>
        <v>0</v>
      </c>
      <c r="VSC44" s="685">
        <f>COUNTIF(VSG49:VSG61,"-")</f>
        <v>0</v>
      </c>
      <c r="VSD44" s="686">
        <f>SUMIF(VSG49:VSG61,"-",VSH49:VSH61)</f>
        <v>0</v>
      </c>
      <c r="VSE44" s="685">
        <f>COUNTIF(VSI49:VSI61,"-")</f>
        <v>0</v>
      </c>
      <c r="VSF44" s="686">
        <f>SUMIF(VSI49:VSI61,"-",VSJ49:VSJ61)</f>
        <v>0</v>
      </c>
      <c r="VSG44" s="685">
        <f>COUNTIF(VSK49:VSK61,"-")</f>
        <v>0</v>
      </c>
      <c r="VSH44" s="686">
        <f>SUMIF(VSK49:VSK61,"-",VSL49:VSL61)</f>
        <v>0</v>
      </c>
      <c r="VSI44" s="685">
        <f>COUNTIF(VSM49:VSM61,"-")</f>
        <v>0</v>
      </c>
      <c r="VSJ44" s="686">
        <f>SUMIF(VSM49:VSM61,"-",VSN49:VSN61)</f>
        <v>0</v>
      </c>
      <c r="VSK44" s="685">
        <f>COUNTIF(VSO49:VSO61,"-")</f>
        <v>0</v>
      </c>
      <c r="VSL44" s="686">
        <f>SUMIF(VSO49:VSO61,"-",VSP49:VSP61)</f>
        <v>0</v>
      </c>
      <c r="VSM44" s="685">
        <f>COUNTIF(VSQ49:VSQ61,"-")</f>
        <v>0</v>
      </c>
      <c r="VSN44" s="686">
        <f>SUMIF(VSQ49:VSQ61,"-",VSR49:VSR61)</f>
        <v>0</v>
      </c>
      <c r="VSO44" s="685">
        <f>COUNTIF(VSS49:VSS61,"-")</f>
        <v>0</v>
      </c>
      <c r="VSP44" s="686">
        <f>SUMIF(VSS49:VSS61,"-",VST49:VST61)</f>
        <v>0</v>
      </c>
      <c r="VSQ44" s="685">
        <f>COUNTIF(VSU49:VSU61,"-")</f>
        <v>0</v>
      </c>
      <c r="VSR44" s="686">
        <f>SUMIF(VSU49:VSU61,"-",VSV49:VSV61)</f>
        <v>0</v>
      </c>
      <c r="VSS44" s="685">
        <f>COUNTIF(VSW49:VSW61,"-")</f>
        <v>0</v>
      </c>
      <c r="VST44" s="686">
        <f>SUMIF(VSW49:VSW61,"-",VSX49:VSX61)</f>
        <v>0</v>
      </c>
      <c r="VSU44" s="685">
        <f>COUNTIF(VSY49:VSY61,"-")</f>
        <v>0</v>
      </c>
      <c r="VSV44" s="686">
        <f>SUMIF(VSY49:VSY61,"-",VSZ49:VSZ61)</f>
        <v>0</v>
      </c>
      <c r="VSW44" s="685">
        <f>COUNTIF(VTA49:VTA61,"-")</f>
        <v>0</v>
      </c>
      <c r="VSX44" s="686">
        <f>SUMIF(VTA49:VTA61,"-",VTB49:VTB61)</f>
        <v>0</v>
      </c>
      <c r="VSY44" s="685">
        <f>COUNTIF(VTC49:VTC61,"-")</f>
        <v>0</v>
      </c>
      <c r="VSZ44" s="686">
        <f>SUMIF(VTC49:VTC61,"-",VTD49:VTD61)</f>
        <v>0</v>
      </c>
      <c r="VTA44" s="685">
        <f>COUNTIF(VTE49:VTE61,"-")</f>
        <v>0</v>
      </c>
      <c r="VTB44" s="686">
        <f>SUMIF(VTE49:VTE61,"-",VTF49:VTF61)</f>
        <v>0</v>
      </c>
      <c r="VTC44" s="685">
        <f>COUNTIF(VTG49:VTG61,"-")</f>
        <v>0</v>
      </c>
      <c r="VTD44" s="686">
        <f>SUMIF(VTG49:VTG61,"-",VTH49:VTH61)</f>
        <v>0</v>
      </c>
      <c r="VTE44" s="685">
        <f>COUNTIF(VTI49:VTI61,"-")</f>
        <v>0</v>
      </c>
      <c r="VTF44" s="686">
        <f>SUMIF(VTI49:VTI61,"-",VTJ49:VTJ61)</f>
        <v>0</v>
      </c>
      <c r="VTG44" s="685">
        <f>COUNTIF(VTK49:VTK61,"-")</f>
        <v>0</v>
      </c>
      <c r="VTH44" s="686">
        <f>SUMIF(VTK49:VTK61,"-",VTL49:VTL61)</f>
        <v>0</v>
      </c>
      <c r="VTI44" s="685">
        <f>COUNTIF(VTM49:VTM61,"-")</f>
        <v>0</v>
      </c>
      <c r="VTJ44" s="686">
        <f>SUMIF(VTM49:VTM61,"-",VTN49:VTN61)</f>
        <v>0</v>
      </c>
      <c r="VTK44" s="685">
        <f>COUNTIF(VTO49:VTO61,"-")</f>
        <v>0</v>
      </c>
      <c r="VTL44" s="686">
        <f>SUMIF(VTO49:VTO61,"-",VTP49:VTP61)</f>
        <v>0</v>
      </c>
      <c r="VTM44" s="685">
        <f>COUNTIF(VTQ49:VTQ61,"-")</f>
        <v>0</v>
      </c>
      <c r="VTN44" s="686">
        <f>SUMIF(VTQ49:VTQ61,"-",VTR49:VTR61)</f>
        <v>0</v>
      </c>
      <c r="VTO44" s="685">
        <f>COUNTIF(VTS49:VTS61,"-")</f>
        <v>0</v>
      </c>
      <c r="VTP44" s="686">
        <f>SUMIF(VTS49:VTS61,"-",VTT49:VTT61)</f>
        <v>0</v>
      </c>
      <c r="VTQ44" s="685">
        <f>COUNTIF(VTU49:VTU61,"-")</f>
        <v>0</v>
      </c>
      <c r="VTR44" s="686">
        <f>SUMIF(VTU49:VTU61,"-",VTV49:VTV61)</f>
        <v>0</v>
      </c>
      <c r="VTS44" s="685">
        <f>COUNTIF(VTW49:VTW61,"-")</f>
        <v>0</v>
      </c>
      <c r="VTT44" s="686">
        <f>SUMIF(VTW49:VTW61,"-",VTX49:VTX61)</f>
        <v>0</v>
      </c>
      <c r="VTU44" s="685">
        <f>COUNTIF(VTY49:VTY61,"-")</f>
        <v>0</v>
      </c>
      <c r="VTV44" s="686">
        <f>SUMIF(VTY49:VTY61,"-",VTZ49:VTZ61)</f>
        <v>0</v>
      </c>
      <c r="VTW44" s="685">
        <f>COUNTIF(VUA49:VUA61,"-")</f>
        <v>0</v>
      </c>
      <c r="VTX44" s="686">
        <f>SUMIF(VUA49:VUA61,"-",VUB49:VUB61)</f>
        <v>0</v>
      </c>
      <c r="VTY44" s="685">
        <f>COUNTIF(VUC49:VUC61,"-")</f>
        <v>0</v>
      </c>
      <c r="VTZ44" s="686">
        <f>SUMIF(VUC49:VUC61,"-",VUD49:VUD61)</f>
        <v>0</v>
      </c>
      <c r="VUA44" s="685">
        <f>COUNTIF(VUE49:VUE61,"-")</f>
        <v>0</v>
      </c>
      <c r="VUB44" s="686">
        <f>SUMIF(VUE49:VUE61,"-",VUF49:VUF61)</f>
        <v>0</v>
      </c>
      <c r="VUC44" s="685">
        <f>COUNTIF(VUG49:VUG61,"-")</f>
        <v>0</v>
      </c>
      <c r="VUD44" s="686">
        <f>SUMIF(VUG49:VUG61,"-",VUH49:VUH61)</f>
        <v>0</v>
      </c>
      <c r="VUE44" s="685">
        <f>COUNTIF(VUI49:VUI61,"-")</f>
        <v>0</v>
      </c>
      <c r="VUF44" s="686">
        <f>SUMIF(VUI49:VUI61,"-",VUJ49:VUJ61)</f>
        <v>0</v>
      </c>
      <c r="VUG44" s="685">
        <f>COUNTIF(VUK49:VUK61,"-")</f>
        <v>0</v>
      </c>
      <c r="VUH44" s="686">
        <f>SUMIF(VUK49:VUK61,"-",VUL49:VUL61)</f>
        <v>0</v>
      </c>
      <c r="VUI44" s="685">
        <f>COUNTIF(VUM49:VUM61,"-")</f>
        <v>0</v>
      </c>
      <c r="VUJ44" s="686">
        <f>SUMIF(VUM49:VUM61,"-",VUN49:VUN61)</f>
        <v>0</v>
      </c>
      <c r="VUK44" s="685">
        <f>COUNTIF(VUO49:VUO61,"-")</f>
        <v>0</v>
      </c>
      <c r="VUL44" s="686">
        <f>SUMIF(VUO49:VUO61,"-",VUP49:VUP61)</f>
        <v>0</v>
      </c>
      <c r="VUM44" s="685">
        <f>COUNTIF(VUQ49:VUQ61,"-")</f>
        <v>0</v>
      </c>
      <c r="VUN44" s="686">
        <f>SUMIF(VUQ49:VUQ61,"-",VUR49:VUR61)</f>
        <v>0</v>
      </c>
      <c r="VUO44" s="685">
        <f>COUNTIF(VUS49:VUS61,"-")</f>
        <v>0</v>
      </c>
      <c r="VUP44" s="686">
        <f>SUMIF(VUS49:VUS61,"-",VUT49:VUT61)</f>
        <v>0</v>
      </c>
      <c r="VUQ44" s="685">
        <f>COUNTIF(VUU49:VUU61,"-")</f>
        <v>0</v>
      </c>
      <c r="VUR44" s="686">
        <f>SUMIF(VUU49:VUU61,"-",VUV49:VUV61)</f>
        <v>0</v>
      </c>
      <c r="VUS44" s="685">
        <f>COUNTIF(VUW49:VUW61,"-")</f>
        <v>0</v>
      </c>
      <c r="VUT44" s="686">
        <f>SUMIF(VUW49:VUW61,"-",VUX49:VUX61)</f>
        <v>0</v>
      </c>
      <c r="VUU44" s="685">
        <f>COUNTIF(VUY49:VUY61,"-")</f>
        <v>0</v>
      </c>
      <c r="VUV44" s="686">
        <f>SUMIF(VUY49:VUY61,"-",VUZ49:VUZ61)</f>
        <v>0</v>
      </c>
      <c r="VUW44" s="685">
        <f>COUNTIF(VVA49:VVA61,"-")</f>
        <v>0</v>
      </c>
      <c r="VUX44" s="686">
        <f>SUMIF(VVA49:VVA61,"-",VVB49:VVB61)</f>
        <v>0</v>
      </c>
      <c r="VUY44" s="685">
        <f>COUNTIF(VVC49:VVC61,"-")</f>
        <v>0</v>
      </c>
      <c r="VUZ44" s="686">
        <f>SUMIF(VVC49:VVC61,"-",VVD49:VVD61)</f>
        <v>0</v>
      </c>
      <c r="VVA44" s="685">
        <f>COUNTIF(VVE49:VVE61,"-")</f>
        <v>0</v>
      </c>
      <c r="VVB44" s="686">
        <f>SUMIF(VVE49:VVE61,"-",VVF49:VVF61)</f>
        <v>0</v>
      </c>
      <c r="VVC44" s="685">
        <f>COUNTIF(VVG49:VVG61,"-")</f>
        <v>0</v>
      </c>
      <c r="VVD44" s="686">
        <f>SUMIF(VVG49:VVG61,"-",VVH49:VVH61)</f>
        <v>0</v>
      </c>
      <c r="VVE44" s="685">
        <f>COUNTIF(VVI49:VVI61,"-")</f>
        <v>0</v>
      </c>
      <c r="VVF44" s="686">
        <f>SUMIF(VVI49:VVI61,"-",VVJ49:VVJ61)</f>
        <v>0</v>
      </c>
      <c r="VVG44" s="685">
        <f>COUNTIF(VVK49:VVK61,"-")</f>
        <v>0</v>
      </c>
      <c r="VVH44" s="686">
        <f>SUMIF(VVK49:VVK61,"-",VVL49:VVL61)</f>
        <v>0</v>
      </c>
      <c r="VVI44" s="685">
        <f>COUNTIF(VVM49:VVM61,"-")</f>
        <v>0</v>
      </c>
      <c r="VVJ44" s="686">
        <f>SUMIF(VVM49:VVM61,"-",VVN49:VVN61)</f>
        <v>0</v>
      </c>
      <c r="VVK44" s="685">
        <f>COUNTIF(VVO49:VVO61,"-")</f>
        <v>0</v>
      </c>
      <c r="VVL44" s="686">
        <f>SUMIF(VVO49:VVO61,"-",VVP49:VVP61)</f>
        <v>0</v>
      </c>
      <c r="VVM44" s="685">
        <f>COUNTIF(VVQ49:VVQ61,"-")</f>
        <v>0</v>
      </c>
      <c r="VVN44" s="686">
        <f>SUMIF(VVQ49:VVQ61,"-",VVR49:VVR61)</f>
        <v>0</v>
      </c>
      <c r="VVO44" s="685">
        <f>COUNTIF(VVS49:VVS61,"-")</f>
        <v>0</v>
      </c>
      <c r="VVP44" s="686">
        <f>SUMIF(VVS49:VVS61,"-",VVT49:VVT61)</f>
        <v>0</v>
      </c>
      <c r="VVQ44" s="685">
        <f>COUNTIF(VVU49:VVU61,"-")</f>
        <v>0</v>
      </c>
      <c r="VVR44" s="686">
        <f>SUMIF(VVU49:VVU61,"-",VVV49:VVV61)</f>
        <v>0</v>
      </c>
      <c r="VVS44" s="685">
        <f>COUNTIF(VVW49:VVW61,"-")</f>
        <v>0</v>
      </c>
      <c r="VVT44" s="686">
        <f>SUMIF(VVW49:VVW61,"-",VVX49:VVX61)</f>
        <v>0</v>
      </c>
      <c r="VVU44" s="685">
        <f>COUNTIF(VVY49:VVY61,"-")</f>
        <v>0</v>
      </c>
      <c r="VVV44" s="686">
        <f>SUMIF(VVY49:VVY61,"-",VVZ49:VVZ61)</f>
        <v>0</v>
      </c>
      <c r="VVW44" s="685">
        <f>COUNTIF(VWA49:VWA61,"-")</f>
        <v>0</v>
      </c>
      <c r="VVX44" s="686">
        <f>SUMIF(VWA49:VWA61,"-",VWB49:VWB61)</f>
        <v>0</v>
      </c>
      <c r="VVY44" s="685">
        <f>COUNTIF(VWC49:VWC61,"-")</f>
        <v>0</v>
      </c>
      <c r="VVZ44" s="686">
        <f>SUMIF(VWC49:VWC61,"-",VWD49:VWD61)</f>
        <v>0</v>
      </c>
      <c r="VWA44" s="685">
        <f>COUNTIF(VWE49:VWE61,"-")</f>
        <v>0</v>
      </c>
      <c r="VWB44" s="686">
        <f>SUMIF(VWE49:VWE61,"-",VWF49:VWF61)</f>
        <v>0</v>
      </c>
      <c r="VWC44" s="685">
        <f>COUNTIF(VWG49:VWG61,"-")</f>
        <v>0</v>
      </c>
      <c r="VWD44" s="686">
        <f>SUMIF(VWG49:VWG61,"-",VWH49:VWH61)</f>
        <v>0</v>
      </c>
      <c r="VWE44" s="685">
        <f>COUNTIF(VWI49:VWI61,"-")</f>
        <v>0</v>
      </c>
      <c r="VWF44" s="686">
        <f>SUMIF(VWI49:VWI61,"-",VWJ49:VWJ61)</f>
        <v>0</v>
      </c>
      <c r="VWG44" s="685">
        <f>COUNTIF(VWK49:VWK61,"-")</f>
        <v>0</v>
      </c>
      <c r="VWH44" s="686">
        <f>SUMIF(VWK49:VWK61,"-",VWL49:VWL61)</f>
        <v>0</v>
      </c>
      <c r="VWI44" s="685">
        <f>COUNTIF(VWM49:VWM61,"-")</f>
        <v>0</v>
      </c>
      <c r="VWJ44" s="686">
        <f>SUMIF(VWM49:VWM61,"-",VWN49:VWN61)</f>
        <v>0</v>
      </c>
      <c r="VWK44" s="685">
        <f>COUNTIF(VWO49:VWO61,"-")</f>
        <v>0</v>
      </c>
      <c r="VWL44" s="686">
        <f>SUMIF(VWO49:VWO61,"-",VWP49:VWP61)</f>
        <v>0</v>
      </c>
      <c r="VWM44" s="685">
        <f>COUNTIF(VWQ49:VWQ61,"-")</f>
        <v>0</v>
      </c>
      <c r="VWN44" s="686">
        <f>SUMIF(VWQ49:VWQ61,"-",VWR49:VWR61)</f>
        <v>0</v>
      </c>
      <c r="VWO44" s="685">
        <f>COUNTIF(VWS49:VWS61,"-")</f>
        <v>0</v>
      </c>
      <c r="VWP44" s="686">
        <f>SUMIF(VWS49:VWS61,"-",VWT49:VWT61)</f>
        <v>0</v>
      </c>
      <c r="VWQ44" s="685">
        <f>COUNTIF(VWU49:VWU61,"-")</f>
        <v>0</v>
      </c>
      <c r="VWR44" s="686">
        <f>SUMIF(VWU49:VWU61,"-",VWV49:VWV61)</f>
        <v>0</v>
      </c>
      <c r="VWS44" s="685">
        <f>COUNTIF(VWW49:VWW61,"-")</f>
        <v>0</v>
      </c>
      <c r="VWT44" s="686">
        <f>SUMIF(VWW49:VWW61,"-",VWX49:VWX61)</f>
        <v>0</v>
      </c>
      <c r="VWU44" s="685">
        <f>COUNTIF(VWY49:VWY61,"-")</f>
        <v>0</v>
      </c>
      <c r="VWV44" s="686">
        <f>SUMIF(VWY49:VWY61,"-",VWZ49:VWZ61)</f>
        <v>0</v>
      </c>
      <c r="VWW44" s="685">
        <f>COUNTIF(VXA49:VXA61,"-")</f>
        <v>0</v>
      </c>
      <c r="VWX44" s="686">
        <f>SUMIF(VXA49:VXA61,"-",VXB49:VXB61)</f>
        <v>0</v>
      </c>
      <c r="VWY44" s="685">
        <f>COUNTIF(VXC49:VXC61,"-")</f>
        <v>0</v>
      </c>
      <c r="VWZ44" s="686">
        <f>SUMIF(VXC49:VXC61,"-",VXD49:VXD61)</f>
        <v>0</v>
      </c>
      <c r="VXA44" s="685">
        <f>COUNTIF(VXE49:VXE61,"-")</f>
        <v>0</v>
      </c>
      <c r="VXB44" s="686">
        <f>SUMIF(VXE49:VXE61,"-",VXF49:VXF61)</f>
        <v>0</v>
      </c>
      <c r="VXC44" s="685">
        <f>COUNTIF(VXG49:VXG61,"-")</f>
        <v>0</v>
      </c>
      <c r="VXD44" s="686">
        <f>SUMIF(VXG49:VXG61,"-",VXH49:VXH61)</f>
        <v>0</v>
      </c>
      <c r="VXE44" s="685">
        <f>COUNTIF(VXI49:VXI61,"-")</f>
        <v>0</v>
      </c>
      <c r="VXF44" s="686">
        <f>SUMIF(VXI49:VXI61,"-",VXJ49:VXJ61)</f>
        <v>0</v>
      </c>
      <c r="VXG44" s="685">
        <f>COUNTIF(VXK49:VXK61,"-")</f>
        <v>0</v>
      </c>
      <c r="VXH44" s="686">
        <f>SUMIF(VXK49:VXK61,"-",VXL49:VXL61)</f>
        <v>0</v>
      </c>
      <c r="VXI44" s="685">
        <f>COUNTIF(VXM49:VXM61,"-")</f>
        <v>0</v>
      </c>
      <c r="VXJ44" s="686">
        <f>SUMIF(VXM49:VXM61,"-",VXN49:VXN61)</f>
        <v>0</v>
      </c>
      <c r="VXK44" s="685">
        <f>COUNTIF(VXO49:VXO61,"-")</f>
        <v>0</v>
      </c>
      <c r="VXL44" s="686">
        <f>SUMIF(VXO49:VXO61,"-",VXP49:VXP61)</f>
        <v>0</v>
      </c>
      <c r="VXM44" s="685">
        <f>COUNTIF(VXQ49:VXQ61,"-")</f>
        <v>0</v>
      </c>
      <c r="VXN44" s="686">
        <f>SUMIF(VXQ49:VXQ61,"-",VXR49:VXR61)</f>
        <v>0</v>
      </c>
      <c r="VXO44" s="685">
        <f>COUNTIF(VXS49:VXS61,"-")</f>
        <v>0</v>
      </c>
      <c r="VXP44" s="686">
        <f>SUMIF(VXS49:VXS61,"-",VXT49:VXT61)</f>
        <v>0</v>
      </c>
      <c r="VXQ44" s="685">
        <f>COUNTIF(VXU49:VXU61,"-")</f>
        <v>0</v>
      </c>
      <c r="VXR44" s="686">
        <f>SUMIF(VXU49:VXU61,"-",VXV49:VXV61)</f>
        <v>0</v>
      </c>
      <c r="VXS44" s="685">
        <f>COUNTIF(VXW49:VXW61,"-")</f>
        <v>0</v>
      </c>
      <c r="VXT44" s="686">
        <f>SUMIF(VXW49:VXW61,"-",VXX49:VXX61)</f>
        <v>0</v>
      </c>
      <c r="VXU44" s="685">
        <f>COUNTIF(VXY49:VXY61,"-")</f>
        <v>0</v>
      </c>
      <c r="VXV44" s="686">
        <f>SUMIF(VXY49:VXY61,"-",VXZ49:VXZ61)</f>
        <v>0</v>
      </c>
      <c r="VXW44" s="685">
        <f>COUNTIF(VYA49:VYA61,"-")</f>
        <v>0</v>
      </c>
      <c r="VXX44" s="686">
        <f>SUMIF(VYA49:VYA61,"-",VYB49:VYB61)</f>
        <v>0</v>
      </c>
      <c r="VXY44" s="685">
        <f>COUNTIF(VYC49:VYC61,"-")</f>
        <v>0</v>
      </c>
      <c r="VXZ44" s="686">
        <f>SUMIF(VYC49:VYC61,"-",VYD49:VYD61)</f>
        <v>0</v>
      </c>
      <c r="VYA44" s="685">
        <f>COUNTIF(VYE49:VYE61,"-")</f>
        <v>0</v>
      </c>
      <c r="VYB44" s="686">
        <f>SUMIF(VYE49:VYE61,"-",VYF49:VYF61)</f>
        <v>0</v>
      </c>
      <c r="VYC44" s="685">
        <f>COUNTIF(VYG49:VYG61,"-")</f>
        <v>0</v>
      </c>
      <c r="VYD44" s="686">
        <f>SUMIF(VYG49:VYG61,"-",VYH49:VYH61)</f>
        <v>0</v>
      </c>
      <c r="VYE44" s="685">
        <f>COUNTIF(VYI49:VYI61,"-")</f>
        <v>0</v>
      </c>
      <c r="VYF44" s="686">
        <f>SUMIF(VYI49:VYI61,"-",VYJ49:VYJ61)</f>
        <v>0</v>
      </c>
      <c r="VYG44" s="685">
        <f>COUNTIF(VYK49:VYK61,"-")</f>
        <v>0</v>
      </c>
      <c r="VYH44" s="686">
        <f>SUMIF(VYK49:VYK61,"-",VYL49:VYL61)</f>
        <v>0</v>
      </c>
      <c r="VYI44" s="685">
        <f>COUNTIF(VYM49:VYM61,"-")</f>
        <v>0</v>
      </c>
      <c r="VYJ44" s="686">
        <f>SUMIF(VYM49:VYM61,"-",VYN49:VYN61)</f>
        <v>0</v>
      </c>
      <c r="VYK44" s="685">
        <f>COUNTIF(VYO49:VYO61,"-")</f>
        <v>0</v>
      </c>
      <c r="VYL44" s="686">
        <f>SUMIF(VYO49:VYO61,"-",VYP49:VYP61)</f>
        <v>0</v>
      </c>
      <c r="VYM44" s="685">
        <f>COUNTIF(VYQ49:VYQ61,"-")</f>
        <v>0</v>
      </c>
      <c r="VYN44" s="686">
        <f>SUMIF(VYQ49:VYQ61,"-",VYR49:VYR61)</f>
        <v>0</v>
      </c>
      <c r="VYO44" s="685">
        <f>COUNTIF(VYS49:VYS61,"-")</f>
        <v>0</v>
      </c>
      <c r="VYP44" s="686">
        <f>SUMIF(VYS49:VYS61,"-",VYT49:VYT61)</f>
        <v>0</v>
      </c>
      <c r="VYQ44" s="685">
        <f>COUNTIF(VYU49:VYU61,"-")</f>
        <v>0</v>
      </c>
      <c r="VYR44" s="686">
        <f>SUMIF(VYU49:VYU61,"-",VYV49:VYV61)</f>
        <v>0</v>
      </c>
      <c r="VYS44" s="685">
        <f>COUNTIF(VYW49:VYW61,"-")</f>
        <v>0</v>
      </c>
      <c r="VYT44" s="686">
        <f>SUMIF(VYW49:VYW61,"-",VYX49:VYX61)</f>
        <v>0</v>
      </c>
      <c r="VYU44" s="685">
        <f>COUNTIF(VYY49:VYY61,"-")</f>
        <v>0</v>
      </c>
      <c r="VYV44" s="686">
        <f>SUMIF(VYY49:VYY61,"-",VYZ49:VYZ61)</f>
        <v>0</v>
      </c>
      <c r="VYW44" s="685">
        <f>COUNTIF(VZA49:VZA61,"-")</f>
        <v>0</v>
      </c>
      <c r="VYX44" s="686">
        <f>SUMIF(VZA49:VZA61,"-",VZB49:VZB61)</f>
        <v>0</v>
      </c>
      <c r="VYY44" s="685">
        <f>COUNTIF(VZC49:VZC61,"-")</f>
        <v>0</v>
      </c>
      <c r="VYZ44" s="686">
        <f>SUMIF(VZC49:VZC61,"-",VZD49:VZD61)</f>
        <v>0</v>
      </c>
      <c r="VZA44" s="685">
        <f>COUNTIF(VZE49:VZE61,"-")</f>
        <v>0</v>
      </c>
      <c r="VZB44" s="686">
        <f>SUMIF(VZE49:VZE61,"-",VZF49:VZF61)</f>
        <v>0</v>
      </c>
      <c r="VZC44" s="685">
        <f>COUNTIF(VZG49:VZG61,"-")</f>
        <v>0</v>
      </c>
      <c r="VZD44" s="686">
        <f>SUMIF(VZG49:VZG61,"-",VZH49:VZH61)</f>
        <v>0</v>
      </c>
      <c r="VZE44" s="685">
        <f>COUNTIF(VZI49:VZI61,"-")</f>
        <v>0</v>
      </c>
      <c r="VZF44" s="686">
        <f>SUMIF(VZI49:VZI61,"-",VZJ49:VZJ61)</f>
        <v>0</v>
      </c>
      <c r="VZG44" s="685">
        <f>COUNTIF(VZK49:VZK61,"-")</f>
        <v>0</v>
      </c>
      <c r="VZH44" s="686">
        <f>SUMIF(VZK49:VZK61,"-",VZL49:VZL61)</f>
        <v>0</v>
      </c>
      <c r="VZI44" s="685">
        <f>COUNTIF(VZM49:VZM61,"-")</f>
        <v>0</v>
      </c>
      <c r="VZJ44" s="686">
        <f>SUMIF(VZM49:VZM61,"-",VZN49:VZN61)</f>
        <v>0</v>
      </c>
      <c r="VZK44" s="685">
        <f>COUNTIF(VZO49:VZO61,"-")</f>
        <v>0</v>
      </c>
      <c r="VZL44" s="686">
        <f>SUMIF(VZO49:VZO61,"-",VZP49:VZP61)</f>
        <v>0</v>
      </c>
      <c r="VZM44" s="685">
        <f>COUNTIF(VZQ49:VZQ61,"-")</f>
        <v>0</v>
      </c>
      <c r="VZN44" s="686">
        <f>SUMIF(VZQ49:VZQ61,"-",VZR49:VZR61)</f>
        <v>0</v>
      </c>
      <c r="VZO44" s="685">
        <f>COUNTIF(VZS49:VZS61,"-")</f>
        <v>0</v>
      </c>
      <c r="VZP44" s="686">
        <f>SUMIF(VZS49:VZS61,"-",VZT49:VZT61)</f>
        <v>0</v>
      </c>
      <c r="VZQ44" s="685">
        <f>COUNTIF(VZU49:VZU61,"-")</f>
        <v>0</v>
      </c>
      <c r="VZR44" s="686">
        <f>SUMIF(VZU49:VZU61,"-",VZV49:VZV61)</f>
        <v>0</v>
      </c>
      <c r="VZS44" s="685">
        <f>COUNTIF(VZW49:VZW61,"-")</f>
        <v>0</v>
      </c>
      <c r="VZT44" s="686">
        <f>SUMIF(VZW49:VZW61,"-",VZX49:VZX61)</f>
        <v>0</v>
      </c>
      <c r="VZU44" s="685">
        <f>COUNTIF(VZY49:VZY61,"-")</f>
        <v>0</v>
      </c>
      <c r="VZV44" s="686">
        <f>SUMIF(VZY49:VZY61,"-",VZZ49:VZZ61)</f>
        <v>0</v>
      </c>
      <c r="VZW44" s="685">
        <f>COUNTIF(WAA49:WAA61,"-")</f>
        <v>0</v>
      </c>
      <c r="VZX44" s="686">
        <f>SUMIF(WAA49:WAA61,"-",WAB49:WAB61)</f>
        <v>0</v>
      </c>
      <c r="VZY44" s="685">
        <f>COUNTIF(WAC49:WAC61,"-")</f>
        <v>0</v>
      </c>
      <c r="VZZ44" s="686">
        <f>SUMIF(WAC49:WAC61,"-",WAD49:WAD61)</f>
        <v>0</v>
      </c>
      <c r="WAA44" s="685">
        <f>COUNTIF(WAE49:WAE61,"-")</f>
        <v>0</v>
      </c>
      <c r="WAB44" s="686">
        <f>SUMIF(WAE49:WAE61,"-",WAF49:WAF61)</f>
        <v>0</v>
      </c>
      <c r="WAC44" s="685">
        <f>COUNTIF(WAG49:WAG61,"-")</f>
        <v>0</v>
      </c>
      <c r="WAD44" s="686">
        <f>SUMIF(WAG49:WAG61,"-",WAH49:WAH61)</f>
        <v>0</v>
      </c>
      <c r="WAE44" s="685">
        <f>COUNTIF(WAI49:WAI61,"-")</f>
        <v>0</v>
      </c>
      <c r="WAF44" s="686">
        <f>SUMIF(WAI49:WAI61,"-",WAJ49:WAJ61)</f>
        <v>0</v>
      </c>
      <c r="WAG44" s="685">
        <f>COUNTIF(WAK49:WAK61,"-")</f>
        <v>0</v>
      </c>
      <c r="WAH44" s="686">
        <f>SUMIF(WAK49:WAK61,"-",WAL49:WAL61)</f>
        <v>0</v>
      </c>
      <c r="WAI44" s="685">
        <f>COUNTIF(WAM49:WAM61,"-")</f>
        <v>0</v>
      </c>
      <c r="WAJ44" s="686">
        <f>SUMIF(WAM49:WAM61,"-",WAN49:WAN61)</f>
        <v>0</v>
      </c>
      <c r="WAK44" s="685">
        <f>COUNTIF(WAO49:WAO61,"-")</f>
        <v>0</v>
      </c>
      <c r="WAL44" s="686">
        <f>SUMIF(WAO49:WAO61,"-",WAP49:WAP61)</f>
        <v>0</v>
      </c>
      <c r="WAM44" s="685">
        <f>COUNTIF(WAQ49:WAQ61,"-")</f>
        <v>0</v>
      </c>
      <c r="WAN44" s="686">
        <f>SUMIF(WAQ49:WAQ61,"-",WAR49:WAR61)</f>
        <v>0</v>
      </c>
      <c r="WAO44" s="685">
        <f>COUNTIF(WAS49:WAS61,"-")</f>
        <v>0</v>
      </c>
      <c r="WAP44" s="686">
        <f>SUMIF(WAS49:WAS61,"-",WAT49:WAT61)</f>
        <v>0</v>
      </c>
      <c r="WAQ44" s="685">
        <f>COUNTIF(WAU49:WAU61,"-")</f>
        <v>0</v>
      </c>
      <c r="WAR44" s="686">
        <f>SUMIF(WAU49:WAU61,"-",WAV49:WAV61)</f>
        <v>0</v>
      </c>
      <c r="WAS44" s="685">
        <f>COUNTIF(WAW49:WAW61,"-")</f>
        <v>0</v>
      </c>
      <c r="WAT44" s="686">
        <f>SUMIF(WAW49:WAW61,"-",WAX49:WAX61)</f>
        <v>0</v>
      </c>
      <c r="WAU44" s="685">
        <f>COUNTIF(WAY49:WAY61,"-")</f>
        <v>0</v>
      </c>
      <c r="WAV44" s="686">
        <f>SUMIF(WAY49:WAY61,"-",WAZ49:WAZ61)</f>
        <v>0</v>
      </c>
      <c r="WAW44" s="685">
        <f>COUNTIF(WBA49:WBA61,"-")</f>
        <v>0</v>
      </c>
      <c r="WAX44" s="686">
        <f>SUMIF(WBA49:WBA61,"-",WBB49:WBB61)</f>
        <v>0</v>
      </c>
      <c r="WAY44" s="685">
        <f>COUNTIF(WBC49:WBC61,"-")</f>
        <v>0</v>
      </c>
      <c r="WAZ44" s="686">
        <f>SUMIF(WBC49:WBC61,"-",WBD49:WBD61)</f>
        <v>0</v>
      </c>
      <c r="WBA44" s="685">
        <f>COUNTIF(WBE49:WBE61,"-")</f>
        <v>0</v>
      </c>
      <c r="WBB44" s="686">
        <f>SUMIF(WBE49:WBE61,"-",WBF49:WBF61)</f>
        <v>0</v>
      </c>
      <c r="WBC44" s="685">
        <f>COUNTIF(WBG49:WBG61,"-")</f>
        <v>0</v>
      </c>
      <c r="WBD44" s="686">
        <f>SUMIF(WBG49:WBG61,"-",WBH49:WBH61)</f>
        <v>0</v>
      </c>
      <c r="WBE44" s="685">
        <f>COUNTIF(WBI49:WBI61,"-")</f>
        <v>0</v>
      </c>
      <c r="WBF44" s="686">
        <f>SUMIF(WBI49:WBI61,"-",WBJ49:WBJ61)</f>
        <v>0</v>
      </c>
      <c r="WBG44" s="685">
        <f>COUNTIF(WBK49:WBK61,"-")</f>
        <v>0</v>
      </c>
      <c r="WBH44" s="686">
        <f>SUMIF(WBK49:WBK61,"-",WBL49:WBL61)</f>
        <v>0</v>
      </c>
      <c r="WBI44" s="685">
        <f>COUNTIF(WBM49:WBM61,"-")</f>
        <v>0</v>
      </c>
      <c r="WBJ44" s="686">
        <f>SUMIF(WBM49:WBM61,"-",WBN49:WBN61)</f>
        <v>0</v>
      </c>
      <c r="WBK44" s="685">
        <f>COUNTIF(WBO49:WBO61,"-")</f>
        <v>0</v>
      </c>
      <c r="WBL44" s="686">
        <f>SUMIF(WBO49:WBO61,"-",WBP49:WBP61)</f>
        <v>0</v>
      </c>
      <c r="WBM44" s="685">
        <f>COUNTIF(WBQ49:WBQ61,"-")</f>
        <v>0</v>
      </c>
      <c r="WBN44" s="686">
        <f>SUMIF(WBQ49:WBQ61,"-",WBR49:WBR61)</f>
        <v>0</v>
      </c>
      <c r="WBO44" s="685">
        <f>COUNTIF(WBS49:WBS61,"-")</f>
        <v>0</v>
      </c>
      <c r="WBP44" s="686">
        <f>SUMIF(WBS49:WBS61,"-",WBT49:WBT61)</f>
        <v>0</v>
      </c>
      <c r="WBQ44" s="685">
        <f>COUNTIF(WBU49:WBU61,"-")</f>
        <v>0</v>
      </c>
      <c r="WBR44" s="686">
        <f>SUMIF(WBU49:WBU61,"-",WBV49:WBV61)</f>
        <v>0</v>
      </c>
      <c r="WBS44" s="685">
        <f>COUNTIF(WBW49:WBW61,"-")</f>
        <v>0</v>
      </c>
      <c r="WBT44" s="686">
        <f>SUMIF(WBW49:WBW61,"-",WBX49:WBX61)</f>
        <v>0</v>
      </c>
      <c r="WBU44" s="685">
        <f>COUNTIF(WBY49:WBY61,"-")</f>
        <v>0</v>
      </c>
      <c r="WBV44" s="686">
        <f>SUMIF(WBY49:WBY61,"-",WBZ49:WBZ61)</f>
        <v>0</v>
      </c>
      <c r="WBW44" s="685">
        <f>COUNTIF(WCA49:WCA61,"-")</f>
        <v>0</v>
      </c>
      <c r="WBX44" s="686">
        <f>SUMIF(WCA49:WCA61,"-",WCB49:WCB61)</f>
        <v>0</v>
      </c>
      <c r="WBY44" s="685">
        <f>COUNTIF(WCC49:WCC61,"-")</f>
        <v>0</v>
      </c>
      <c r="WBZ44" s="686">
        <f>SUMIF(WCC49:WCC61,"-",WCD49:WCD61)</f>
        <v>0</v>
      </c>
      <c r="WCA44" s="685">
        <f>COUNTIF(WCE49:WCE61,"-")</f>
        <v>0</v>
      </c>
      <c r="WCB44" s="686">
        <f>SUMIF(WCE49:WCE61,"-",WCF49:WCF61)</f>
        <v>0</v>
      </c>
      <c r="WCC44" s="685">
        <f>COUNTIF(WCG49:WCG61,"-")</f>
        <v>0</v>
      </c>
      <c r="WCD44" s="686">
        <f>SUMIF(WCG49:WCG61,"-",WCH49:WCH61)</f>
        <v>0</v>
      </c>
      <c r="WCE44" s="685">
        <f>COUNTIF(WCI49:WCI61,"-")</f>
        <v>0</v>
      </c>
      <c r="WCF44" s="686">
        <f>SUMIF(WCI49:WCI61,"-",WCJ49:WCJ61)</f>
        <v>0</v>
      </c>
      <c r="WCG44" s="685">
        <f>COUNTIF(WCK49:WCK61,"-")</f>
        <v>0</v>
      </c>
      <c r="WCH44" s="686">
        <f>SUMIF(WCK49:WCK61,"-",WCL49:WCL61)</f>
        <v>0</v>
      </c>
      <c r="WCI44" s="685">
        <f>COUNTIF(WCM49:WCM61,"-")</f>
        <v>0</v>
      </c>
      <c r="WCJ44" s="686">
        <f>SUMIF(WCM49:WCM61,"-",WCN49:WCN61)</f>
        <v>0</v>
      </c>
      <c r="WCK44" s="685">
        <f>COUNTIF(WCO49:WCO61,"-")</f>
        <v>0</v>
      </c>
      <c r="WCL44" s="686">
        <f>SUMIF(WCO49:WCO61,"-",WCP49:WCP61)</f>
        <v>0</v>
      </c>
      <c r="WCM44" s="685">
        <f>COUNTIF(WCQ49:WCQ61,"-")</f>
        <v>0</v>
      </c>
      <c r="WCN44" s="686">
        <f>SUMIF(WCQ49:WCQ61,"-",WCR49:WCR61)</f>
        <v>0</v>
      </c>
      <c r="WCO44" s="685">
        <f>COUNTIF(WCS49:WCS61,"-")</f>
        <v>0</v>
      </c>
      <c r="WCP44" s="686">
        <f>SUMIF(WCS49:WCS61,"-",WCT49:WCT61)</f>
        <v>0</v>
      </c>
      <c r="WCQ44" s="685">
        <f>COUNTIF(WCU49:WCU61,"-")</f>
        <v>0</v>
      </c>
      <c r="WCR44" s="686">
        <f>SUMIF(WCU49:WCU61,"-",WCV49:WCV61)</f>
        <v>0</v>
      </c>
      <c r="WCS44" s="685">
        <f>COUNTIF(WCW49:WCW61,"-")</f>
        <v>0</v>
      </c>
      <c r="WCT44" s="686">
        <f>SUMIF(WCW49:WCW61,"-",WCX49:WCX61)</f>
        <v>0</v>
      </c>
      <c r="WCU44" s="685">
        <f>COUNTIF(WCY49:WCY61,"-")</f>
        <v>0</v>
      </c>
      <c r="WCV44" s="686">
        <f>SUMIF(WCY49:WCY61,"-",WCZ49:WCZ61)</f>
        <v>0</v>
      </c>
      <c r="WCW44" s="685">
        <f>COUNTIF(WDA49:WDA61,"-")</f>
        <v>0</v>
      </c>
      <c r="WCX44" s="686">
        <f>SUMIF(WDA49:WDA61,"-",WDB49:WDB61)</f>
        <v>0</v>
      </c>
      <c r="WCY44" s="685">
        <f>COUNTIF(WDC49:WDC61,"-")</f>
        <v>0</v>
      </c>
      <c r="WCZ44" s="686">
        <f>SUMIF(WDC49:WDC61,"-",WDD49:WDD61)</f>
        <v>0</v>
      </c>
      <c r="WDA44" s="685">
        <f>COUNTIF(WDE49:WDE61,"-")</f>
        <v>0</v>
      </c>
      <c r="WDB44" s="686">
        <f>SUMIF(WDE49:WDE61,"-",WDF49:WDF61)</f>
        <v>0</v>
      </c>
      <c r="WDC44" s="685">
        <f>COUNTIF(WDG49:WDG61,"-")</f>
        <v>0</v>
      </c>
      <c r="WDD44" s="686">
        <f>SUMIF(WDG49:WDG61,"-",WDH49:WDH61)</f>
        <v>0</v>
      </c>
      <c r="WDE44" s="685">
        <f>COUNTIF(WDI49:WDI61,"-")</f>
        <v>0</v>
      </c>
      <c r="WDF44" s="686">
        <f>SUMIF(WDI49:WDI61,"-",WDJ49:WDJ61)</f>
        <v>0</v>
      </c>
      <c r="WDG44" s="685">
        <f>COUNTIF(WDK49:WDK61,"-")</f>
        <v>0</v>
      </c>
      <c r="WDH44" s="686">
        <f>SUMIF(WDK49:WDK61,"-",WDL49:WDL61)</f>
        <v>0</v>
      </c>
      <c r="WDI44" s="685">
        <f>COUNTIF(WDM49:WDM61,"-")</f>
        <v>0</v>
      </c>
      <c r="WDJ44" s="686">
        <f>SUMIF(WDM49:WDM61,"-",WDN49:WDN61)</f>
        <v>0</v>
      </c>
      <c r="WDK44" s="685">
        <f>COUNTIF(WDO49:WDO61,"-")</f>
        <v>0</v>
      </c>
      <c r="WDL44" s="686">
        <f>SUMIF(WDO49:WDO61,"-",WDP49:WDP61)</f>
        <v>0</v>
      </c>
      <c r="WDM44" s="685">
        <f>COUNTIF(WDQ49:WDQ61,"-")</f>
        <v>0</v>
      </c>
      <c r="WDN44" s="686">
        <f>SUMIF(WDQ49:WDQ61,"-",WDR49:WDR61)</f>
        <v>0</v>
      </c>
      <c r="WDO44" s="685">
        <f>COUNTIF(WDS49:WDS61,"-")</f>
        <v>0</v>
      </c>
      <c r="WDP44" s="686">
        <f>SUMIF(WDS49:WDS61,"-",WDT49:WDT61)</f>
        <v>0</v>
      </c>
      <c r="WDQ44" s="685">
        <f>COUNTIF(WDU49:WDU61,"-")</f>
        <v>0</v>
      </c>
      <c r="WDR44" s="686">
        <f>SUMIF(WDU49:WDU61,"-",WDV49:WDV61)</f>
        <v>0</v>
      </c>
      <c r="WDS44" s="685">
        <f>COUNTIF(WDW49:WDW61,"-")</f>
        <v>0</v>
      </c>
      <c r="WDT44" s="686">
        <f>SUMIF(WDW49:WDW61,"-",WDX49:WDX61)</f>
        <v>0</v>
      </c>
      <c r="WDU44" s="685">
        <f>COUNTIF(WDY49:WDY61,"-")</f>
        <v>0</v>
      </c>
      <c r="WDV44" s="686">
        <f>SUMIF(WDY49:WDY61,"-",WDZ49:WDZ61)</f>
        <v>0</v>
      </c>
      <c r="WDW44" s="685">
        <f>COUNTIF(WEA49:WEA61,"-")</f>
        <v>0</v>
      </c>
      <c r="WDX44" s="686">
        <f>SUMIF(WEA49:WEA61,"-",WEB49:WEB61)</f>
        <v>0</v>
      </c>
      <c r="WDY44" s="685">
        <f>COUNTIF(WEC49:WEC61,"-")</f>
        <v>0</v>
      </c>
      <c r="WDZ44" s="686">
        <f>SUMIF(WEC49:WEC61,"-",WED49:WED61)</f>
        <v>0</v>
      </c>
      <c r="WEA44" s="685">
        <f>COUNTIF(WEE49:WEE61,"-")</f>
        <v>0</v>
      </c>
      <c r="WEB44" s="686">
        <f>SUMIF(WEE49:WEE61,"-",WEF49:WEF61)</f>
        <v>0</v>
      </c>
      <c r="WEC44" s="685">
        <f>COUNTIF(WEG49:WEG61,"-")</f>
        <v>0</v>
      </c>
      <c r="WED44" s="686">
        <f>SUMIF(WEG49:WEG61,"-",WEH49:WEH61)</f>
        <v>0</v>
      </c>
      <c r="WEE44" s="685">
        <f>COUNTIF(WEI49:WEI61,"-")</f>
        <v>0</v>
      </c>
      <c r="WEF44" s="686">
        <f>SUMIF(WEI49:WEI61,"-",WEJ49:WEJ61)</f>
        <v>0</v>
      </c>
      <c r="WEG44" s="685">
        <f>COUNTIF(WEK49:WEK61,"-")</f>
        <v>0</v>
      </c>
      <c r="WEH44" s="686">
        <f>SUMIF(WEK49:WEK61,"-",WEL49:WEL61)</f>
        <v>0</v>
      </c>
      <c r="WEI44" s="685">
        <f>COUNTIF(WEM49:WEM61,"-")</f>
        <v>0</v>
      </c>
      <c r="WEJ44" s="686">
        <f>SUMIF(WEM49:WEM61,"-",WEN49:WEN61)</f>
        <v>0</v>
      </c>
      <c r="WEK44" s="685">
        <f>COUNTIF(WEO49:WEO61,"-")</f>
        <v>0</v>
      </c>
      <c r="WEL44" s="686">
        <f>SUMIF(WEO49:WEO61,"-",WEP49:WEP61)</f>
        <v>0</v>
      </c>
      <c r="WEM44" s="685">
        <f>COUNTIF(WEQ49:WEQ61,"-")</f>
        <v>0</v>
      </c>
      <c r="WEN44" s="686">
        <f>SUMIF(WEQ49:WEQ61,"-",WER49:WER61)</f>
        <v>0</v>
      </c>
      <c r="WEO44" s="685">
        <f>COUNTIF(WES49:WES61,"-")</f>
        <v>0</v>
      </c>
      <c r="WEP44" s="686">
        <f>SUMIF(WES49:WES61,"-",WET49:WET61)</f>
        <v>0</v>
      </c>
      <c r="WEQ44" s="685">
        <f>COUNTIF(WEU49:WEU61,"-")</f>
        <v>0</v>
      </c>
      <c r="WER44" s="686">
        <f>SUMIF(WEU49:WEU61,"-",WEV49:WEV61)</f>
        <v>0</v>
      </c>
      <c r="WES44" s="685">
        <f>COUNTIF(WEW49:WEW61,"-")</f>
        <v>0</v>
      </c>
      <c r="WET44" s="686">
        <f>SUMIF(WEW49:WEW61,"-",WEX49:WEX61)</f>
        <v>0</v>
      </c>
      <c r="WEU44" s="685">
        <f>COUNTIF(WEY49:WEY61,"-")</f>
        <v>0</v>
      </c>
      <c r="WEV44" s="686">
        <f>SUMIF(WEY49:WEY61,"-",WEZ49:WEZ61)</f>
        <v>0</v>
      </c>
      <c r="WEW44" s="685">
        <f>COUNTIF(WFA49:WFA61,"-")</f>
        <v>0</v>
      </c>
      <c r="WEX44" s="686">
        <f>SUMIF(WFA49:WFA61,"-",WFB49:WFB61)</f>
        <v>0</v>
      </c>
      <c r="WEY44" s="685">
        <f>COUNTIF(WFC49:WFC61,"-")</f>
        <v>0</v>
      </c>
      <c r="WEZ44" s="686">
        <f>SUMIF(WFC49:WFC61,"-",WFD49:WFD61)</f>
        <v>0</v>
      </c>
      <c r="WFA44" s="685">
        <f>COUNTIF(WFE49:WFE61,"-")</f>
        <v>0</v>
      </c>
      <c r="WFB44" s="686">
        <f>SUMIF(WFE49:WFE61,"-",WFF49:WFF61)</f>
        <v>0</v>
      </c>
      <c r="WFC44" s="685">
        <f>COUNTIF(WFG49:WFG61,"-")</f>
        <v>0</v>
      </c>
      <c r="WFD44" s="686">
        <f>SUMIF(WFG49:WFG61,"-",WFH49:WFH61)</f>
        <v>0</v>
      </c>
      <c r="WFE44" s="685">
        <f>COUNTIF(WFI49:WFI61,"-")</f>
        <v>0</v>
      </c>
      <c r="WFF44" s="686">
        <f>SUMIF(WFI49:WFI61,"-",WFJ49:WFJ61)</f>
        <v>0</v>
      </c>
      <c r="WFG44" s="685">
        <f>COUNTIF(WFK49:WFK61,"-")</f>
        <v>0</v>
      </c>
      <c r="WFH44" s="686">
        <f>SUMIF(WFK49:WFK61,"-",WFL49:WFL61)</f>
        <v>0</v>
      </c>
      <c r="WFI44" s="685">
        <f>COUNTIF(WFM49:WFM61,"-")</f>
        <v>0</v>
      </c>
      <c r="WFJ44" s="686">
        <f>SUMIF(WFM49:WFM61,"-",WFN49:WFN61)</f>
        <v>0</v>
      </c>
      <c r="WFK44" s="685">
        <f>COUNTIF(WFO49:WFO61,"-")</f>
        <v>0</v>
      </c>
      <c r="WFL44" s="686">
        <f>SUMIF(WFO49:WFO61,"-",WFP49:WFP61)</f>
        <v>0</v>
      </c>
      <c r="WFM44" s="685">
        <f>COUNTIF(WFQ49:WFQ61,"-")</f>
        <v>0</v>
      </c>
      <c r="WFN44" s="686">
        <f>SUMIF(WFQ49:WFQ61,"-",WFR49:WFR61)</f>
        <v>0</v>
      </c>
      <c r="WFO44" s="685">
        <f>COUNTIF(WFS49:WFS61,"-")</f>
        <v>0</v>
      </c>
      <c r="WFP44" s="686">
        <f>SUMIF(WFS49:WFS61,"-",WFT49:WFT61)</f>
        <v>0</v>
      </c>
      <c r="WFQ44" s="685">
        <f>COUNTIF(WFU49:WFU61,"-")</f>
        <v>0</v>
      </c>
      <c r="WFR44" s="686">
        <f>SUMIF(WFU49:WFU61,"-",WFV49:WFV61)</f>
        <v>0</v>
      </c>
      <c r="WFS44" s="685">
        <f>COUNTIF(WFW49:WFW61,"-")</f>
        <v>0</v>
      </c>
      <c r="WFT44" s="686">
        <f>SUMIF(WFW49:WFW61,"-",WFX49:WFX61)</f>
        <v>0</v>
      </c>
      <c r="WFU44" s="685">
        <f>COUNTIF(WFY49:WFY61,"-")</f>
        <v>0</v>
      </c>
      <c r="WFV44" s="686">
        <f>SUMIF(WFY49:WFY61,"-",WFZ49:WFZ61)</f>
        <v>0</v>
      </c>
      <c r="WFW44" s="685">
        <f>COUNTIF(WGA49:WGA61,"-")</f>
        <v>0</v>
      </c>
      <c r="WFX44" s="686">
        <f>SUMIF(WGA49:WGA61,"-",WGB49:WGB61)</f>
        <v>0</v>
      </c>
      <c r="WFY44" s="685">
        <f>COUNTIF(WGC49:WGC61,"-")</f>
        <v>0</v>
      </c>
      <c r="WFZ44" s="686">
        <f>SUMIF(WGC49:WGC61,"-",WGD49:WGD61)</f>
        <v>0</v>
      </c>
      <c r="WGA44" s="685">
        <f>COUNTIF(WGE49:WGE61,"-")</f>
        <v>0</v>
      </c>
      <c r="WGB44" s="686">
        <f>SUMIF(WGE49:WGE61,"-",WGF49:WGF61)</f>
        <v>0</v>
      </c>
      <c r="WGC44" s="685">
        <f>COUNTIF(WGG49:WGG61,"-")</f>
        <v>0</v>
      </c>
      <c r="WGD44" s="686">
        <f>SUMIF(WGG49:WGG61,"-",WGH49:WGH61)</f>
        <v>0</v>
      </c>
      <c r="WGE44" s="685">
        <f>COUNTIF(WGI49:WGI61,"-")</f>
        <v>0</v>
      </c>
      <c r="WGF44" s="686">
        <f>SUMIF(WGI49:WGI61,"-",WGJ49:WGJ61)</f>
        <v>0</v>
      </c>
      <c r="WGG44" s="685">
        <f>COUNTIF(WGK49:WGK61,"-")</f>
        <v>0</v>
      </c>
      <c r="WGH44" s="686">
        <f>SUMIF(WGK49:WGK61,"-",WGL49:WGL61)</f>
        <v>0</v>
      </c>
      <c r="WGI44" s="685">
        <f>COUNTIF(WGM49:WGM61,"-")</f>
        <v>0</v>
      </c>
      <c r="WGJ44" s="686">
        <f>SUMIF(WGM49:WGM61,"-",WGN49:WGN61)</f>
        <v>0</v>
      </c>
      <c r="WGK44" s="685">
        <f>COUNTIF(WGO49:WGO61,"-")</f>
        <v>0</v>
      </c>
      <c r="WGL44" s="686">
        <f>SUMIF(WGO49:WGO61,"-",WGP49:WGP61)</f>
        <v>0</v>
      </c>
      <c r="WGM44" s="685">
        <f>COUNTIF(WGQ49:WGQ61,"-")</f>
        <v>0</v>
      </c>
      <c r="WGN44" s="686">
        <f>SUMIF(WGQ49:WGQ61,"-",WGR49:WGR61)</f>
        <v>0</v>
      </c>
      <c r="WGO44" s="685">
        <f>COUNTIF(WGS49:WGS61,"-")</f>
        <v>0</v>
      </c>
      <c r="WGP44" s="686">
        <f>SUMIF(WGS49:WGS61,"-",WGT49:WGT61)</f>
        <v>0</v>
      </c>
      <c r="WGQ44" s="685">
        <f>COUNTIF(WGU49:WGU61,"-")</f>
        <v>0</v>
      </c>
      <c r="WGR44" s="686">
        <f>SUMIF(WGU49:WGU61,"-",WGV49:WGV61)</f>
        <v>0</v>
      </c>
      <c r="WGS44" s="685">
        <f>COUNTIF(WGW49:WGW61,"-")</f>
        <v>0</v>
      </c>
      <c r="WGT44" s="686">
        <f>SUMIF(WGW49:WGW61,"-",WGX49:WGX61)</f>
        <v>0</v>
      </c>
      <c r="WGU44" s="685">
        <f>COUNTIF(WGY49:WGY61,"-")</f>
        <v>0</v>
      </c>
      <c r="WGV44" s="686">
        <f>SUMIF(WGY49:WGY61,"-",WGZ49:WGZ61)</f>
        <v>0</v>
      </c>
      <c r="WGW44" s="685">
        <f>COUNTIF(WHA49:WHA61,"-")</f>
        <v>0</v>
      </c>
      <c r="WGX44" s="686">
        <f>SUMIF(WHA49:WHA61,"-",WHB49:WHB61)</f>
        <v>0</v>
      </c>
      <c r="WGY44" s="685">
        <f>COUNTIF(WHC49:WHC61,"-")</f>
        <v>0</v>
      </c>
      <c r="WGZ44" s="686">
        <f>SUMIF(WHC49:WHC61,"-",WHD49:WHD61)</f>
        <v>0</v>
      </c>
      <c r="WHA44" s="685">
        <f>COUNTIF(WHE49:WHE61,"-")</f>
        <v>0</v>
      </c>
      <c r="WHB44" s="686">
        <f>SUMIF(WHE49:WHE61,"-",WHF49:WHF61)</f>
        <v>0</v>
      </c>
      <c r="WHC44" s="685">
        <f>COUNTIF(WHG49:WHG61,"-")</f>
        <v>0</v>
      </c>
      <c r="WHD44" s="686">
        <f>SUMIF(WHG49:WHG61,"-",WHH49:WHH61)</f>
        <v>0</v>
      </c>
      <c r="WHE44" s="685">
        <f>COUNTIF(WHI49:WHI61,"-")</f>
        <v>0</v>
      </c>
      <c r="WHF44" s="686">
        <f>SUMIF(WHI49:WHI61,"-",WHJ49:WHJ61)</f>
        <v>0</v>
      </c>
      <c r="WHG44" s="685">
        <f>COUNTIF(WHK49:WHK61,"-")</f>
        <v>0</v>
      </c>
      <c r="WHH44" s="686">
        <f>SUMIF(WHK49:WHK61,"-",WHL49:WHL61)</f>
        <v>0</v>
      </c>
      <c r="WHI44" s="685">
        <f>COUNTIF(WHM49:WHM61,"-")</f>
        <v>0</v>
      </c>
      <c r="WHJ44" s="686">
        <f>SUMIF(WHM49:WHM61,"-",WHN49:WHN61)</f>
        <v>0</v>
      </c>
      <c r="WHK44" s="685">
        <f>COUNTIF(WHO49:WHO61,"-")</f>
        <v>0</v>
      </c>
      <c r="WHL44" s="686">
        <f>SUMIF(WHO49:WHO61,"-",WHP49:WHP61)</f>
        <v>0</v>
      </c>
      <c r="WHM44" s="685">
        <f>COUNTIF(WHQ49:WHQ61,"-")</f>
        <v>0</v>
      </c>
      <c r="WHN44" s="686">
        <f>SUMIF(WHQ49:WHQ61,"-",WHR49:WHR61)</f>
        <v>0</v>
      </c>
      <c r="WHO44" s="685">
        <f>COUNTIF(WHS49:WHS61,"-")</f>
        <v>0</v>
      </c>
      <c r="WHP44" s="686">
        <f>SUMIF(WHS49:WHS61,"-",WHT49:WHT61)</f>
        <v>0</v>
      </c>
      <c r="WHQ44" s="685">
        <f>COUNTIF(WHU49:WHU61,"-")</f>
        <v>0</v>
      </c>
      <c r="WHR44" s="686">
        <f>SUMIF(WHU49:WHU61,"-",WHV49:WHV61)</f>
        <v>0</v>
      </c>
      <c r="WHS44" s="685">
        <f>COUNTIF(WHW49:WHW61,"-")</f>
        <v>0</v>
      </c>
      <c r="WHT44" s="686">
        <f>SUMIF(WHW49:WHW61,"-",WHX49:WHX61)</f>
        <v>0</v>
      </c>
      <c r="WHU44" s="685">
        <f>COUNTIF(WHY49:WHY61,"-")</f>
        <v>0</v>
      </c>
      <c r="WHV44" s="686">
        <f>SUMIF(WHY49:WHY61,"-",WHZ49:WHZ61)</f>
        <v>0</v>
      </c>
      <c r="WHW44" s="685">
        <f>COUNTIF(WIA49:WIA61,"-")</f>
        <v>0</v>
      </c>
      <c r="WHX44" s="686">
        <f>SUMIF(WIA49:WIA61,"-",WIB49:WIB61)</f>
        <v>0</v>
      </c>
      <c r="WHY44" s="685">
        <f>COUNTIF(WIC49:WIC61,"-")</f>
        <v>0</v>
      </c>
      <c r="WHZ44" s="686">
        <f>SUMIF(WIC49:WIC61,"-",WID49:WID61)</f>
        <v>0</v>
      </c>
      <c r="WIA44" s="685">
        <f>COUNTIF(WIE49:WIE61,"-")</f>
        <v>0</v>
      </c>
      <c r="WIB44" s="686">
        <f>SUMIF(WIE49:WIE61,"-",WIF49:WIF61)</f>
        <v>0</v>
      </c>
      <c r="WIC44" s="685">
        <f>COUNTIF(WIG49:WIG61,"-")</f>
        <v>0</v>
      </c>
      <c r="WID44" s="686">
        <f>SUMIF(WIG49:WIG61,"-",WIH49:WIH61)</f>
        <v>0</v>
      </c>
      <c r="WIE44" s="685">
        <f>COUNTIF(WII49:WII61,"-")</f>
        <v>0</v>
      </c>
      <c r="WIF44" s="686">
        <f>SUMIF(WII49:WII61,"-",WIJ49:WIJ61)</f>
        <v>0</v>
      </c>
      <c r="WIG44" s="685">
        <f>COUNTIF(WIK49:WIK61,"-")</f>
        <v>0</v>
      </c>
      <c r="WIH44" s="686">
        <f>SUMIF(WIK49:WIK61,"-",WIL49:WIL61)</f>
        <v>0</v>
      </c>
      <c r="WII44" s="685">
        <f>COUNTIF(WIM49:WIM61,"-")</f>
        <v>0</v>
      </c>
      <c r="WIJ44" s="686">
        <f>SUMIF(WIM49:WIM61,"-",WIN49:WIN61)</f>
        <v>0</v>
      </c>
      <c r="WIK44" s="685">
        <f>COUNTIF(WIO49:WIO61,"-")</f>
        <v>0</v>
      </c>
      <c r="WIL44" s="686">
        <f>SUMIF(WIO49:WIO61,"-",WIP49:WIP61)</f>
        <v>0</v>
      </c>
      <c r="WIM44" s="685">
        <f>COUNTIF(WIQ49:WIQ61,"-")</f>
        <v>0</v>
      </c>
      <c r="WIN44" s="686">
        <f>SUMIF(WIQ49:WIQ61,"-",WIR49:WIR61)</f>
        <v>0</v>
      </c>
      <c r="WIO44" s="685">
        <f>COUNTIF(WIS49:WIS61,"-")</f>
        <v>0</v>
      </c>
      <c r="WIP44" s="686">
        <f>SUMIF(WIS49:WIS61,"-",WIT49:WIT61)</f>
        <v>0</v>
      </c>
      <c r="WIQ44" s="685">
        <f>COUNTIF(WIU49:WIU61,"-")</f>
        <v>0</v>
      </c>
      <c r="WIR44" s="686">
        <f>SUMIF(WIU49:WIU61,"-",WIV49:WIV61)</f>
        <v>0</v>
      </c>
      <c r="WIS44" s="685">
        <f>COUNTIF(WIW49:WIW61,"-")</f>
        <v>0</v>
      </c>
      <c r="WIT44" s="686">
        <f>SUMIF(WIW49:WIW61,"-",WIX49:WIX61)</f>
        <v>0</v>
      </c>
      <c r="WIU44" s="685">
        <f>COUNTIF(WIY49:WIY61,"-")</f>
        <v>0</v>
      </c>
      <c r="WIV44" s="686">
        <f>SUMIF(WIY49:WIY61,"-",WIZ49:WIZ61)</f>
        <v>0</v>
      </c>
      <c r="WIW44" s="685">
        <f>COUNTIF(WJA49:WJA61,"-")</f>
        <v>0</v>
      </c>
      <c r="WIX44" s="686">
        <f>SUMIF(WJA49:WJA61,"-",WJB49:WJB61)</f>
        <v>0</v>
      </c>
      <c r="WIY44" s="685">
        <f>COUNTIF(WJC49:WJC61,"-")</f>
        <v>0</v>
      </c>
      <c r="WIZ44" s="686">
        <f>SUMIF(WJC49:WJC61,"-",WJD49:WJD61)</f>
        <v>0</v>
      </c>
      <c r="WJA44" s="685">
        <f>COUNTIF(WJE49:WJE61,"-")</f>
        <v>0</v>
      </c>
      <c r="WJB44" s="686">
        <f>SUMIF(WJE49:WJE61,"-",WJF49:WJF61)</f>
        <v>0</v>
      </c>
      <c r="WJC44" s="685">
        <f>COUNTIF(WJG49:WJG61,"-")</f>
        <v>0</v>
      </c>
      <c r="WJD44" s="686">
        <f>SUMIF(WJG49:WJG61,"-",WJH49:WJH61)</f>
        <v>0</v>
      </c>
      <c r="WJE44" s="685">
        <f>COUNTIF(WJI49:WJI61,"-")</f>
        <v>0</v>
      </c>
      <c r="WJF44" s="686">
        <f>SUMIF(WJI49:WJI61,"-",WJJ49:WJJ61)</f>
        <v>0</v>
      </c>
      <c r="WJG44" s="685">
        <f>COUNTIF(WJK49:WJK61,"-")</f>
        <v>0</v>
      </c>
      <c r="WJH44" s="686">
        <f>SUMIF(WJK49:WJK61,"-",WJL49:WJL61)</f>
        <v>0</v>
      </c>
      <c r="WJI44" s="685">
        <f>COUNTIF(WJM49:WJM61,"-")</f>
        <v>0</v>
      </c>
      <c r="WJJ44" s="686">
        <f>SUMIF(WJM49:WJM61,"-",WJN49:WJN61)</f>
        <v>0</v>
      </c>
      <c r="WJK44" s="685">
        <f>COUNTIF(WJO49:WJO61,"-")</f>
        <v>0</v>
      </c>
      <c r="WJL44" s="686">
        <f>SUMIF(WJO49:WJO61,"-",WJP49:WJP61)</f>
        <v>0</v>
      </c>
      <c r="WJM44" s="685">
        <f>COUNTIF(WJQ49:WJQ61,"-")</f>
        <v>0</v>
      </c>
      <c r="WJN44" s="686">
        <f>SUMIF(WJQ49:WJQ61,"-",WJR49:WJR61)</f>
        <v>0</v>
      </c>
      <c r="WJO44" s="685">
        <f>COUNTIF(WJS49:WJS61,"-")</f>
        <v>0</v>
      </c>
      <c r="WJP44" s="686">
        <f>SUMIF(WJS49:WJS61,"-",WJT49:WJT61)</f>
        <v>0</v>
      </c>
      <c r="WJQ44" s="685">
        <f>COUNTIF(WJU49:WJU61,"-")</f>
        <v>0</v>
      </c>
      <c r="WJR44" s="686">
        <f>SUMIF(WJU49:WJU61,"-",WJV49:WJV61)</f>
        <v>0</v>
      </c>
      <c r="WJS44" s="685">
        <f>COUNTIF(WJW49:WJW61,"-")</f>
        <v>0</v>
      </c>
      <c r="WJT44" s="686">
        <f>SUMIF(WJW49:WJW61,"-",WJX49:WJX61)</f>
        <v>0</v>
      </c>
      <c r="WJU44" s="685">
        <f>COUNTIF(WJY49:WJY61,"-")</f>
        <v>0</v>
      </c>
      <c r="WJV44" s="686">
        <f>SUMIF(WJY49:WJY61,"-",WJZ49:WJZ61)</f>
        <v>0</v>
      </c>
      <c r="WJW44" s="685">
        <f>COUNTIF(WKA49:WKA61,"-")</f>
        <v>0</v>
      </c>
      <c r="WJX44" s="686">
        <f>SUMIF(WKA49:WKA61,"-",WKB49:WKB61)</f>
        <v>0</v>
      </c>
      <c r="WJY44" s="685">
        <f>COUNTIF(WKC49:WKC61,"-")</f>
        <v>0</v>
      </c>
      <c r="WJZ44" s="686">
        <f>SUMIF(WKC49:WKC61,"-",WKD49:WKD61)</f>
        <v>0</v>
      </c>
      <c r="WKA44" s="685">
        <f>COUNTIF(WKE49:WKE61,"-")</f>
        <v>0</v>
      </c>
      <c r="WKB44" s="686">
        <f>SUMIF(WKE49:WKE61,"-",WKF49:WKF61)</f>
        <v>0</v>
      </c>
      <c r="WKC44" s="685">
        <f>COUNTIF(WKG49:WKG61,"-")</f>
        <v>0</v>
      </c>
      <c r="WKD44" s="686">
        <f>SUMIF(WKG49:WKG61,"-",WKH49:WKH61)</f>
        <v>0</v>
      </c>
      <c r="WKE44" s="685">
        <f>COUNTIF(WKI49:WKI61,"-")</f>
        <v>0</v>
      </c>
      <c r="WKF44" s="686">
        <f>SUMIF(WKI49:WKI61,"-",WKJ49:WKJ61)</f>
        <v>0</v>
      </c>
      <c r="WKG44" s="685">
        <f>COUNTIF(WKK49:WKK61,"-")</f>
        <v>0</v>
      </c>
      <c r="WKH44" s="686">
        <f>SUMIF(WKK49:WKK61,"-",WKL49:WKL61)</f>
        <v>0</v>
      </c>
      <c r="WKI44" s="685">
        <f>COUNTIF(WKM49:WKM61,"-")</f>
        <v>0</v>
      </c>
      <c r="WKJ44" s="686">
        <f>SUMIF(WKM49:WKM61,"-",WKN49:WKN61)</f>
        <v>0</v>
      </c>
      <c r="WKK44" s="685">
        <f>COUNTIF(WKO49:WKO61,"-")</f>
        <v>0</v>
      </c>
      <c r="WKL44" s="686">
        <f>SUMIF(WKO49:WKO61,"-",WKP49:WKP61)</f>
        <v>0</v>
      </c>
      <c r="WKM44" s="685">
        <f>COUNTIF(WKQ49:WKQ61,"-")</f>
        <v>0</v>
      </c>
      <c r="WKN44" s="686">
        <f>SUMIF(WKQ49:WKQ61,"-",WKR49:WKR61)</f>
        <v>0</v>
      </c>
      <c r="WKO44" s="685">
        <f>COUNTIF(WKS49:WKS61,"-")</f>
        <v>0</v>
      </c>
      <c r="WKP44" s="686">
        <f>SUMIF(WKS49:WKS61,"-",WKT49:WKT61)</f>
        <v>0</v>
      </c>
      <c r="WKQ44" s="685">
        <f>COUNTIF(WKU49:WKU61,"-")</f>
        <v>0</v>
      </c>
      <c r="WKR44" s="686">
        <f>SUMIF(WKU49:WKU61,"-",WKV49:WKV61)</f>
        <v>0</v>
      </c>
      <c r="WKS44" s="685">
        <f>COUNTIF(WKW49:WKW61,"-")</f>
        <v>0</v>
      </c>
      <c r="WKT44" s="686">
        <f>SUMIF(WKW49:WKW61,"-",WKX49:WKX61)</f>
        <v>0</v>
      </c>
      <c r="WKU44" s="685">
        <f>COUNTIF(WKY49:WKY61,"-")</f>
        <v>0</v>
      </c>
      <c r="WKV44" s="686">
        <f>SUMIF(WKY49:WKY61,"-",WKZ49:WKZ61)</f>
        <v>0</v>
      </c>
      <c r="WKW44" s="685">
        <f>COUNTIF(WLA49:WLA61,"-")</f>
        <v>0</v>
      </c>
      <c r="WKX44" s="686">
        <f>SUMIF(WLA49:WLA61,"-",WLB49:WLB61)</f>
        <v>0</v>
      </c>
      <c r="WKY44" s="685">
        <f>COUNTIF(WLC49:WLC61,"-")</f>
        <v>0</v>
      </c>
      <c r="WKZ44" s="686">
        <f>SUMIF(WLC49:WLC61,"-",WLD49:WLD61)</f>
        <v>0</v>
      </c>
      <c r="WLA44" s="685">
        <f>COUNTIF(WLE49:WLE61,"-")</f>
        <v>0</v>
      </c>
      <c r="WLB44" s="686">
        <f>SUMIF(WLE49:WLE61,"-",WLF49:WLF61)</f>
        <v>0</v>
      </c>
      <c r="WLC44" s="685">
        <f>COUNTIF(WLG49:WLG61,"-")</f>
        <v>0</v>
      </c>
      <c r="WLD44" s="686">
        <f>SUMIF(WLG49:WLG61,"-",WLH49:WLH61)</f>
        <v>0</v>
      </c>
      <c r="WLE44" s="685">
        <f>COUNTIF(WLI49:WLI61,"-")</f>
        <v>0</v>
      </c>
      <c r="WLF44" s="686">
        <f>SUMIF(WLI49:WLI61,"-",WLJ49:WLJ61)</f>
        <v>0</v>
      </c>
      <c r="WLG44" s="685">
        <f>COUNTIF(WLK49:WLK61,"-")</f>
        <v>0</v>
      </c>
      <c r="WLH44" s="686">
        <f>SUMIF(WLK49:WLK61,"-",WLL49:WLL61)</f>
        <v>0</v>
      </c>
      <c r="WLI44" s="685">
        <f>COUNTIF(WLM49:WLM61,"-")</f>
        <v>0</v>
      </c>
      <c r="WLJ44" s="686">
        <f>SUMIF(WLM49:WLM61,"-",WLN49:WLN61)</f>
        <v>0</v>
      </c>
      <c r="WLK44" s="685">
        <f>COUNTIF(WLO49:WLO61,"-")</f>
        <v>0</v>
      </c>
      <c r="WLL44" s="686">
        <f>SUMIF(WLO49:WLO61,"-",WLP49:WLP61)</f>
        <v>0</v>
      </c>
      <c r="WLM44" s="685">
        <f>COUNTIF(WLQ49:WLQ61,"-")</f>
        <v>0</v>
      </c>
      <c r="WLN44" s="686">
        <f>SUMIF(WLQ49:WLQ61,"-",WLR49:WLR61)</f>
        <v>0</v>
      </c>
      <c r="WLO44" s="685">
        <f>COUNTIF(WLS49:WLS61,"-")</f>
        <v>0</v>
      </c>
      <c r="WLP44" s="686">
        <f>SUMIF(WLS49:WLS61,"-",WLT49:WLT61)</f>
        <v>0</v>
      </c>
      <c r="WLQ44" s="685">
        <f>COUNTIF(WLU49:WLU61,"-")</f>
        <v>0</v>
      </c>
      <c r="WLR44" s="686">
        <f>SUMIF(WLU49:WLU61,"-",WLV49:WLV61)</f>
        <v>0</v>
      </c>
      <c r="WLS44" s="685">
        <f>COUNTIF(WLW49:WLW61,"-")</f>
        <v>0</v>
      </c>
      <c r="WLT44" s="686">
        <f>SUMIF(WLW49:WLW61,"-",WLX49:WLX61)</f>
        <v>0</v>
      </c>
      <c r="WLU44" s="685">
        <f>COUNTIF(WLY49:WLY61,"-")</f>
        <v>0</v>
      </c>
      <c r="WLV44" s="686">
        <f>SUMIF(WLY49:WLY61,"-",WLZ49:WLZ61)</f>
        <v>0</v>
      </c>
      <c r="WLW44" s="685">
        <f>COUNTIF(WMA49:WMA61,"-")</f>
        <v>0</v>
      </c>
      <c r="WLX44" s="686">
        <f>SUMIF(WMA49:WMA61,"-",WMB49:WMB61)</f>
        <v>0</v>
      </c>
      <c r="WLY44" s="685">
        <f>COUNTIF(WMC49:WMC61,"-")</f>
        <v>0</v>
      </c>
      <c r="WLZ44" s="686">
        <f>SUMIF(WMC49:WMC61,"-",WMD49:WMD61)</f>
        <v>0</v>
      </c>
      <c r="WMA44" s="685">
        <f>COUNTIF(WME49:WME61,"-")</f>
        <v>0</v>
      </c>
      <c r="WMB44" s="686">
        <f>SUMIF(WME49:WME61,"-",WMF49:WMF61)</f>
        <v>0</v>
      </c>
      <c r="WMC44" s="685">
        <f>COUNTIF(WMG49:WMG61,"-")</f>
        <v>0</v>
      </c>
      <c r="WMD44" s="686">
        <f>SUMIF(WMG49:WMG61,"-",WMH49:WMH61)</f>
        <v>0</v>
      </c>
      <c r="WME44" s="685">
        <f>COUNTIF(WMI49:WMI61,"-")</f>
        <v>0</v>
      </c>
      <c r="WMF44" s="686">
        <f>SUMIF(WMI49:WMI61,"-",WMJ49:WMJ61)</f>
        <v>0</v>
      </c>
      <c r="WMG44" s="685">
        <f>COUNTIF(WMK49:WMK61,"-")</f>
        <v>0</v>
      </c>
      <c r="WMH44" s="686">
        <f>SUMIF(WMK49:WMK61,"-",WML49:WML61)</f>
        <v>0</v>
      </c>
      <c r="WMI44" s="685">
        <f>COUNTIF(WMM49:WMM61,"-")</f>
        <v>0</v>
      </c>
      <c r="WMJ44" s="686">
        <f>SUMIF(WMM49:WMM61,"-",WMN49:WMN61)</f>
        <v>0</v>
      </c>
      <c r="WMK44" s="685">
        <f>COUNTIF(WMO49:WMO61,"-")</f>
        <v>0</v>
      </c>
      <c r="WML44" s="686">
        <f>SUMIF(WMO49:WMO61,"-",WMP49:WMP61)</f>
        <v>0</v>
      </c>
      <c r="WMM44" s="685">
        <f>COUNTIF(WMQ49:WMQ61,"-")</f>
        <v>0</v>
      </c>
      <c r="WMN44" s="686">
        <f>SUMIF(WMQ49:WMQ61,"-",WMR49:WMR61)</f>
        <v>0</v>
      </c>
      <c r="WMO44" s="685">
        <f>COUNTIF(WMS49:WMS61,"-")</f>
        <v>0</v>
      </c>
      <c r="WMP44" s="686">
        <f>SUMIF(WMS49:WMS61,"-",WMT49:WMT61)</f>
        <v>0</v>
      </c>
      <c r="WMQ44" s="685">
        <f>COUNTIF(WMU49:WMU61,"-")</f>
        <v>0</v>
      </c>
      <c r="WMR44" s="686">
        <f>SUMIF(WMU49:WMU61,"-",WMV49:WMV61)</f>
        <v>0</v>
      </c>
      <c r="WMS44" s="685">
        <f>COUNTIF(WMW49:WMW61,"-")</f>
        <v>0</v>
      </c>
      <c r="WMT44" s="686">
        <f>SUMIF(WMW49:WMW61,"-",WMX49:WMX61)</f>
        <v>0</v>
      </c>
      <c r="WMU44" s="685">
        <f>COUNTIF(WMY49:WMY61,"-")</f>
        <v>0</v>
      </c>
      <c r="WMV44" s="686">
        <f>SUMIF(WMY49:WMY61,"-",WMZ49:WMZ61)</f>
        <v>0</v>
      </c>
      <c r="WMW44" s="685">
        <f>COUNTIF(WNA49:WNA61,"-")</f>
        <v>0</v>
      </c>
      <c r="WMX44" s="686">
        <f>SUMIF(WNA49:WNA61,"-",WNB49:WNB61)</f>
        <v>0</v>
      </c>
      <c r="WMY44" s="685">
        <f>COUNTIF(WNC49:WNC61,"-")</f>
        <v>0</v>
      </c>
      <c r="WMZ44" s="686">
        <f>SUMIF(WNC49:WNC61,"-",WND49:WND61)</f>
        <v>0</v>
      </c>
      <c r="WNA44" s="685">
        <f>COUNTIF(WNE49:WNE61,"-")</f>
        <v>0</v>
      </c>
      <c r="WNB44" s="686">
        <f>SUMIF(WNE49:WNE61,"-",WNF49:WNF61)</f>
        <v>0</v>
      </c>
      <c r="WNC44" s="685">
        <f>COUNTIF(WNG49:WNG61,"-")</f>
        <v>0</v>
      </c>
      <c r="WND44" s="686">
        <f>SUMIF(WNG49:WNG61,"-",WNH49:WNH61)</f>
        <v>0</v>
      </c>
      <c r="WNE44" s="685">
        <f>COUNTIF(WNI49:WNI61,"-")</f>
        <v>0</v>
      </c>
      <c r="WNF44" s="686">
        <f>SUMIF(WNI49:WNI61,"-",WNJ49:WNJ61)</f>
        <v>0</v>
      </c>
      <c r="WNG44" s="685">
        <f>COUNTIF(WNK49:WNK61,"-")</f>
        <v>0</v>
      </c>
      <c r="WNH44" s="686">
        <f>SUMIF(WNK49:WNK61,"-",WNL49:WNL61)</f>
        <v>0</v>
      </c>
      <c r="WNI44" s="685">
        <f>COUNTIF(WNM49:WNM61,"-")</f>
        <v>0</v>
      </c>
      <c r="WNJ44" s="686">
        <f>SUMIF(WNM49:WNM61,"-",WNN49:WNN61)</f>
        <v>0</v>
      </c>
      <c r="WNK44" s="685">
        <f>COUNTIF(WNO49:WNO61,"-")</f>
        <v>0</v>
      </c>
      <c r="WNL44" s="686">
        <f>SUMIF(WNO49:WNO61,"-",WNP49:WNP61)</f>
        <v>0</v>
      </c>
      <c r="WNM44" s="685">
        <f>COUNTIF(WNQ49:WNQ61,"-")</f>
        <v>0</v>
      </c>
      <c r="WNN44" s="686">
        <f>SUMIF(WNQ49:WNQ61,"-",WNR49:WNR61)</f>
        <v>0</v>
      </c>
      <c r="WNO44" s="685">
        <f>COUNTIF(WNS49:WNS61,"-")</f>
        <v>0</v>
      </c>
      <c r="WNP44" s="686">
        <f>SUMIF(WNS49:WNS61,"-",WNT49:WNT61)</f>
        <v>0</v>
      </c>
      <c r="WNQ44" s="685">
        <f>COUNTIF(WNU49:WNU61,"-")</f>
        <v>0</v>
      </c>
      <c r="WNR44" s="686">
        <f>SUMIF(WNU49:WNU61,"-",WNV49:WNV61)</f>
        <v>0</v>
      </c>
      <c r="WNS44" s="685">
        <f>COUNTIF(WNW49:WNW61,"-")</f>
        <v>0</v>
      </c>
      <c r="WNT44" s="686">
        <f>SUMIF(WNW49:WNW61,"-",WNX49:WNX61)</f>
        <v>0</v>
      </c>
      <c r="WNU44" s="685">
        <f>COUNTIF(WNY49:WNY61,"-")</f>
        <v>0</v>
      </c>
      <c r="WNV44" s="686">
        <f>SUMIF(WNY49:WNY61,"-",WNZ49:WNZ61)</f>
        <v>0</v>
      </c>
      <c r="WNW44" s="685">
        <f>COUNTIF(WOA49:WOA61,"-")</f>
        <v>0</v>
      </c>
      <c r="WNX44" s="686">
        <f>SUMIF(WOA49:WOA61,"-",WOB49:WOB61)</f>
        <v>0</v>
      </c>
      <c r="WNY44" s="685">
        <f>COUNTIF(WOC49:WOC61,"-")</f>
        <v>0</v>
      </c>
      <c r="WNZ44" s="686">
        <f>SUMIF(WOC49:WOC61,"-",WOD49:WOD61)</f>
        <v>0</v>
      </c>
      <c r="WOA44" s="685">
        <f>COUNTIF(WOE49:WOE61,"-")</f>
        <v>0</v>
      </c>
      <c r="WOB44" s="686">
        <f>SUMIF(WOE49:WOE61,"-",WOF49:WOF61)</f>
        <v>0</v>
      </c>
      <c r="WOC44" s="685">
        <f>COUNTIF(WOG49:WOG61,"-")</f>
        <v>0</v>
      </c>
      <c r="WOD44" s="686">
        <f>SUMIF(WOG49:WOG61,"-",WOH49:WOH61)</f>
        <v>0</v>
      </c>
      <c r="WOE44" s="685">
        <f>COUNTIF(WOI49:WOI61,"-")</f>
        <v>0</v>
      </c>
      <c r="WOF44" s="686">
        <f>SUMIF(WOI49:WOI61,"-",WOJ49:WOJ61)</f>
        <v>0</v>
      </c>
      <c r="WOG44" s="685">
        <f>COUNTIF(WOK49:WOK61,"-")</f>
        <v>0</v>
      </c>
      <c r="WOH44" s="686">
        <f>SUMIF(WOK49:WOK61,"-",WOL49:WOL61)</f>
        <v>0</v>
      </c>
      <c r="WOI44" s="685">
        <f>COUNTIF(WOM49:WOM61,"-")</f>
        <v>0</v>
      </c>
      <c r="WOJ44" s="686">
        <f>SUMIF(WOM49:WOM61,"-",WON49:WON61)</f>
        <v>0</v>
      </c>
      <c r="WOK44" s="685">
        <f>COUNTIF(WOO49:WOO61,"-")</f>
        <v>0</v>
      </c>
      <c r="WOL44" s="686">
        <f>SUMIF(WOO49:WOO61,"-",WOP49:WOP61)</f>
        <v>0</v>
      </c>
      <c r="WOM44" s="685">
        <f>COUNTIF(WOQ49:WOQ61,"-")</f>
        <v>0</v>
      </c>
      <c r="WON44" s="686">
        <f>SUMIF(WOQ49:WOQ61,"-",WOR49:WOR61)</f>
        <v>0</v>
      </c>
      <c r="WOO44" s="685">
        <f>COUNTIF(WOS49:WOS61,"-")</f>
        <v>0</v>
      </c>
      <c r="WOP44" s="686">
        <f>SUMIF(WOS49:WOS61,"-",WOT49:WOT61)</f>
        <v>0</v>
      </c>
      <c r="WOQ44" s="685">
        <f>COUNTIF(WOU49:WOU61,"-")</f>
        <v>0</v>
      </c>
      <c r="WOR44" s="686">
        <f>SUMIF(WOU49:WOU61,"-",WOV49:WOV61)</f>
        <v>0</v>
      </c>
      <c r="WOS44" s="685">
        <f>COUNTIF(WOW49:WOW61,"-")</f>
        <v>0</v>
      </c>
      <c r="WOT44" s="686">
        <f>SUMIF(WOW49:WOW61,"-",WOX49:WOX61)</f>
        <v>0</v>
      </c>
      <c r="WOU44" s="685">
        <f>COUNTIF(WOY49:WOY61,"-")</f>
        <v>0</v>
      </c>
      <c r="WOV44" s="686">
        <f>SUMIF(WOY49:WOY61,"-",WOZ49:WOZ61)</f>
        <v>0</v>
      </c>
      <c r="WOW44" s="685">
        <f>COUNTIF(WPA49:WPA61,"-")</f>
        <v>0</v>
      </c>
      <c r="WOX44" s="686">
        <f>SUMIF(WPA49:WPA61,"-",WPB49:WPB61)</f>
        <v>0</v>
      </c>
      <c r="WOY44" s="685">
        <f>COUNTIF(WPC49:WPC61,"-")</f>
        <v>0</v>
      </c>
      <c r="WOZ44" s="686">
        <f>SUMIF(WPC49:WPC61,"-",WPD49:WPD61)</f>
        <v>0</v>
      </c>
      <c r="WPA44" s="685">
        <f>COUNTIF(WPE49:WPE61,"-")</f>
        <v>0</v>
      </c>
      <c r="WPB44" s="686">
        <f>SUMIF(WPE49:WPE61,"-",WPF49:WPF61)</f>
        <v>0</v>
      </c>
      <c r="WPC44" s="685">
        <f>COUNTIF(WPG49:WPG61,"-")</f>
        <v>0</v>
      </c>
      <c r="WPD44" s="686">
        <f>SUMIF(WPG49:WPG61,"-",WPH49:WPH61)</f>
        <v>0</v>
      </c>
      <c r="WPE44" s="685">
        <f>COUNTIF(WPI49:WPI61,"-")</f>
        <v>0</v>
      </c>
      <c r="WPF44" s="686">
        <f>SUMIF(WPI49:WPI61,"-",WPJ49:WPJ61)</f>
        <v>0</v>
      </c>
      <c r="WPG44" s="685">
        <f>COUNTIF(WPK49:WPK61,"-")</f>
        <v>0</v>
      </c>
      <c r="WPH44" s="686">
        <f>SUMIF(WPK49:WPK61,"-",WPL49:WPL61)</f>
        <v>0</v>
      </c>
      <c r="WPI44" s="685">
        <f>COUNTIF(WPM49:WPM61,"-")</f>
        <v>0</v>
      </c>
      <c r="WPJ44" s="686">
        <f>SUMIF(WPM49:WPM61,"-",WPN49:WPN61)</f>
        <v>0</v>
      </c>
      <c r="WPK44" s="685">
        <f>COUNTIF(WPO49:WPO61,"-")</f>
        <v>0</v>
      </c>
      <c r="WPL44" s="686">
        <f>SUMIF(WPO49:WPO61,"-",WPP49:WPP61)</f>
        <v>0</v>
      </c>
      <c r="WPM44" s="685">
        <f>COUNTIF(WPQ49:WPQ61,"-")</f>
        <v>0</v>
      </c>
      <c r="WPN44" s="686">
        <f>SUMIF(WPQ49:WPQ61,"-",WPR49:WPR61)</f>
        <v>0</v>
      </c>
      <c r="WPO44" s="685">
        <f>COUNTIF(WPS49:WPS61,"-")</f>
        <v>0</v>
      </c>
      <c r="WPP44" s="686">
        <f>SUMIF(WPS49:WPS61,"-",WPT49:WPT61)</f>
        <v>0</v>
      </c>
      <c r="WPQ44" s="685">
        <f>COUNTIF(WPU49:WPU61,"-")</f>
        <v>0</v>
      </c>
      <c r="WPR44" s="686">
        <f>SUMIF(WPU49:WPU61,"-",WPV49:WPV61)</f>
        <v>0</v>
      </c>
      <c r="WPS44" s="685">
        <f>COUNTIF(WPW49:WPW61,"-")</f>
        <v>0</v>
      </c>
      <c r="WPT44" s="686">
        <f>SUMIF(WPW49:WPW61,"-",WPX49:WPX61)</f>
        <v>0</v>
      </c>
      <c r="WPU44" s="685">
        <f>COUNTIF(WPY49:WPY61,"-")</f>
        <v>0</v>
      </c>
      <c r="WPV44" s="686">
        <f>SUMIF(WPY49:WPY61,"-",WPZ49:WPZ61)</f>
        <v>0</v>
      </c>
      <c r="WPW44" s="685">
        <f>COUNTIF(WQA49:WQA61,"-")</f>
        <v>0</v>
      </c>
      <c r="WPX44" s="686">
        <f>SUMIF(WQA49:WQA61,"-",WQB49:WQB61)</f>
        <v>0</v>
      </c>
      <c r="WPY44" s="685">
        <f>COUNTIF(WQC49:WQC61,"-")</f>
        <v>0</v>
      </c>
      <c r="WPZ44" s="686">
        <f>SUMIF(WQC49:WQC61,"-",WQD49:WQD61)</f>
        <v>0</v>
      </c>
      <c r="WQA44" s="685">
        <f>COUNTIF(WQE49:WQE61,"-")</f>
        <v>0</v>
      </c>
      <c r="WQB44" s="686">
        <f>SUMIF(WQE49:WQE61,"-",WQF49:WQF61)</f>
        <v>0</v>
      </c>
      <c r="WQC44" s="685">
        <f>COUNTIF(WQG49:WQG61,"-")</f>
        <v>0</v>
      </c>
      <c r="WQD44" s="686">
        <f>SUMIF(WQG49:WQG61,"-",WQH49:WQH61)</f>
        <v>0</v>
      </c>
      <c r="WQE44" s="685">
        <f>COUNTIF(WQI49:WQI61,"-")</f>
        <v>0</v>
      </c>
      <c r="WQF44" s="686">
        <f>SUMIF(WQI49:WQI61,"-",WQJ49:WQJ61)</f>
        <v>0</v>
      </c>
      <c r="WQG44" s="685">
        <f>COUNTIF(WQK49:WQK61,"-")</f>
        <v>0</v>
      </c>
      <c r="WQH44" s="686">
        <f>SUMIF(WQK49:WQK61,"-",WQL49:WQL61)</f>
        <v>0</v>
      </c>
      <c r="WQI44" s="685">
        <f>COUNTIF(WQM49:WQM61,"-")</f>
        <v>0</v>
      </c>
      <c r="WQJ44" s="686">
        <f>SUMIF(WQM49:WQM61,"-",WQN49:WQN61)</f>
        <v>0</v>
      </c>
      <c r="WQK44" s="685">
        <f>COUNTIF(WQO49:WQO61,"-")</f>
        <v>0</v>
      </c>
      <c r="WQL44" s="686">
        <f>SUMIF(WQO49:WQO61,"-",WQP49:WQP61)</f>
        <v>0</v>
      </c>
      <c r="WQM44" s="685">
        <f>COUNTIF(WQQ49:WQQ61,"-")</f>
        <v>0</v>
      </c>
      <c r="WQN44" s="686">
        <f>SUMIF(WQQ49:WQQ61,"-",WQR49:WQR61)</f>
        <v>0</v>
      </c>
      <c r="WQO44" s="685">
        <f>COUNTIF(WQS49:WQS61,"-")</f>
        <v>0</v>
      </c>
      <c r="WQP44" s="686">
        <f>SUMIF(WQS49:WQS61,"-",WQT49:WQT61)</f>
        <v>0</v>
      </c>
      <c r="WQQ44" s="685">
        <f>COUNTIF(WQU49:WQU61,"-")</f>
        <v>0</v>
      </c>
      <c r="WQR44" s="686">
        <f>SUMIF(WQU49:WQU61,"-",WQV49:WQV61)</f>
        <v>0</v>
      </c>
      <c r="WQS44" s="685">
        <f>COUNTIF(WQW49:WQW61,"-")</f>
        <v>0</v>
      </c>
      <c r="WQT44" s="686">
        <f>SUMIF(WQW49:WQW61,"-",WQX49:WQX61)</f>
        <v>0</v>
      </c>
      <c r="WQU44" s="685">
        <f>COUNTIF(WQY49:WQY61,"-")</f>
        <v>0</v>
      </c>
      <c r="WQV44" s="686">
        <f>SUMIF(WQY49:WQY61,"-",WQZ49:WQZ61)</f>
        <v>0</v>
      </c>
      <c r="WQW44" s="685">
        <f>COUNTIF(WRA49:WRA61,"-")</f>
        <v>0</v>
      </c>
      <c r="WQX44" s="686">
        <f>SUMIF(WRA49:WRA61,"-",WRB49:WRB61)</f>
        <v>0</v>
      </c>
      <c r="WQY44" s="685">
        <f>COUNTIF(WRC49:WRC61,"-")</f>
        <v>0</v>
      </c>
      <c r="WQZ44" s="686">
        <f>SUMIF(WRC49:WRC61,"-",WRD49:WRD61)</f>
        <v>0</v>
      </c>
      <c r="WRA44" s="685">
        <f>COUNTIF(WRE49:WRE61,"-")</f>
        <v>0</v>
      </c>
      <c r="WRB44" s="686">
        <f>SUMIF(WRE49:WRE61,"-",WRF49:WRF61)</f>
        <v>0</v>
      </c>
      <c r="WRC44" s="685">
        <f>COUNTIF(WRG49:WRG61,"-")</f>
        <v>0</v>
      </c>
      <c r="WRD44" s="686">
        <f>SUMIF(WRG49:WRG61,"-",WRH49:WRH61)</f>
        <v>0</v>
      </c>
      <c r="WRE44" s="685">
        <f>COUNTIF(WRI49:WRI61,"-")</f>
        <v>0</v>
      </c>
      <c r="WRF44" s="686">
        <f>SUMIF(WRI49:WRI61,"-",WRJ49:WRJ61)</f>
        <v>0</v>
      </c>
      <c r="WRG44" s="685">
        <f>COUNTIF(WRK49:WRK61,"-")</f>
        <v>0</v>
      </c>
      <c r="WRH44" s="686">
        <f>SUMIF(WRK49:WRK61,"-",WRL49:WRL61)</f>
        <v>0</v>
      </c>
      <c r="WRI44" s="685">
        <f>COUNTIF(WRM49:WRM61,"-")</f>
        <v>0</v>
      </c>
      <c r="WRJ44" s="686">
        <f>SUMIF(WRM49:WRM61,"-",WRN49:WRN61)</f>
        <v>0</v>
      </c>
      <c r="WRK44" s="685">
        <f>COUNTIF(WRO49:WRO61,"-")</f>
        <v>0</v>
      </c>
      <c r="WRL44" s="686">
        <f>SUMIF(WRO49:WRO61,"-",WRP49:WRP61)</f>
        <v>0</v>
      </c>
      <c r="WRM44" s="685">
        <f>COUNTIF(WRQ49:WRQ61,"-")</f>
        <v>0</v>
      </c>
      <c r="WRN44" s="686">
        <f>SUMIF(WRQ49:WRQ61,"-",WRR49:WRR61)</f>
        <v>0</v>
      </c>
      <c r="WRO44" s="685">
        <f>COUNTIF(WRS49:WRS61,"-")</f>
        <v>0</v>
      </c>
      <c r="WRP44" s="686">
        <f>SUMIF(WRS49:WRS61,"-",WRT49:WRT61)</f>
        <v>0</v>
      </c>
      <c r="WRQ44" s="685">
        <f>COUNTIF(WRU49:WRU61,"-")</f>
        <v>0</v>
      </c>
      <c r="WRR44" s="686">
        <f>SUMIF(WRU49:WRU61,"-",WRV49:WRV61)</f>
        <v>0</v>
      </c>
      <c r="WRS44" s="685">
        <f>COUNTIF(WRW49:WRW61,"-")</f>
        <v>0</v>
      </c>
      <c r="WRT44" s="686">
        <f>SUMIF(WRW49:WRW61,"-",WRX49:WRX61)</f>
        <v>0</v>
      </c>
      <c r="WRU44" s="685">
        <f>COUNTIF(WRY49:WRY61,"-")</f>
        <v>0</v>
      </c>
      <c r="WRV44" s="686">
        <f>SUMIF(WRY49:WRY61,"-",WRZ49:WRZ61)</f>
        <v>0</v>
      </c>
      <c r="WRW44" s="685">
        <f>COUNTIF(WSA49:WSA61,"-")</f>
        <v>0</v>
      </c>
      <c r="WRX44" s="686">
        <f>SUMIF(WSA49:WSA61,"-",WSB49:WSB61)</f>
        <v>0</v>
      </c>
      <c r="WRY44" s="685">
        <f>COUNTIF(WSC49:WSC61,"-")</f>
        <v>0</v>
      </c>
      <c r="WRZ44" s="686">
        <f>SUMIF(WSC49:WSC61,"-",WSD49:WSD61)</f>
        <v>0</v>
      </c>
      <c r="WSA44" s="685">
        <f>COUNTIF(WSE49:WSE61,"-")</f>
        <v>0</v>
      </c>
      <c r="WSB44" s="686">
        <f>SUMIF(WSE49:WSE61,"-",WSF49:WSF61)</f>
        <v>0</v>
      </c>
      <c r="WSC44" s="685">
        <f>COUNTIF(WSG49:WSG61,"-")</f>
        <v>0</v>
      </c>
      <c r="WSD44" s="686">
        <f>SUMIF(WSG49:WSG61,"-",WSH49:WSH61)</f>
        <v>0</v>
      </c>
      <c r="WSE44" s="685">
        <f>COUNTIF(WSI49:WSI61,"-")</f>
        <v>0</v>
      </c>
      <c r="WSF44" s="686">
        <f>SUMIF(WSI49:WSI61,"-",WSJ49:WSJ61)</f>
        <v>0</v>
      </c>
      <c r="WSG44" s="685">
        <f>COUNTIF(WSK49:WSK61,"-")</f>
        <v>0</v>
      </c>
      <c r="WSH44" s="686">
        <f>SUMIF(WSK49:WSK61,"-",WSL49:WSL61)</f>
        <v>0</v>
      </c>
      <c r="WSI44" s="685">
        <f>COUNTIF(WSM49:WSM61,"-")</f>
        <v>0</v>
      </c>
      <c r="WSJ44" s="686">
        <f>SUMIF(WSM49:WSM61,"-",WSN49:WSN61)</f>
        <v>0</v>
      </c>
      <c r="WSK44" s="685">
        <f>COUNTIF(WSO49:WSO61,"-")</f>
        <v>0</v>
      </c>
      <c r="WSL44" s="686">
        <f>SUMIF(WSO49:WSO61,"-",WSP49:WSP61)</f>
        <v>0</v>
      </c>
      <c r="WSM44" s="685">
        <f>COUNTIF(WSQ49:WSQ61,"-")</f>
        <v>0</v>
      </c>
      <c r="WSN44" s="686">
        <f>SUMIF(WSQ49:WSQ61,"-",WSR49:WSR61)</f>
        <v>0</v>
      </c>
      <c r="WSO44" s="685">
        <f>COUNTIF(WSS49:WSS61,"-")</f>
        <v>0</v>
      </c>
      <c r="WSP44" s="686">
        <f>SUMIF(WSS49:WSS61,"-",WST49:WST61)</f>
        <v>0</v>
      </c>
      <c r="WSQ44" s="685">
        <f>COUNTIF(WSU49:WSU61,"-")</f>
        <v>0</v>
      </c>
      <c r="WSR44" s="686">
        <f>SUMIF(WSU49:WSU61,"-",WSV49:WSV61)</f>
        <v>0</v>
      </c>
      <c r="WSS44" s="685">
        <f>COUNTIF(WSW49:WSW61,"-")</f>
        <v>0</v>
      </c>
      <c r="WST44" s="686">
        <f>SUMIF(WSW49:WSW61,"-",WSX49:WSX61)</f>
        <v>0</v>
      </c>
      <c r="WSU44" s="685">
        <f>COUNTIF(WSY49:WSY61,"-")</f>
        <v>0</v>
      </c>
      <c r="WSV44" s="686">
        <f>SUMIF(WSY49:WSY61,"-",WSZ49:WSZ61)</f>
        <v>0</v>
      </c>
      <c r="WSW44" s="685">
        <f>COUNTIF(WTA49:WTA61,"-")</f>
        <v>0</v>
      </c>
      <c r="WSX44" s="686">
        <f>SUMIF(WTA49:WTA61,"-",WTB49:WTB61)</f>
        <v>0</v>
      </c>
      <c r="WSY44" s="685">
        <f>COUNTIF(WTC49:WTC61,"-")</f>
        <v>0</v>
      </c>
      <c r="WSZ44" s="686">
        <f>SUMIF(WTC49:WTC61,"-",WTD49:WTD61)</f>
        <v>0</v>
      </c>
      <c r="WTA44" s="685">
        <f>COUNTIF(WTE49:WTE61,"-")</f>
        <v>0</v>
      </c>
      <c r="WTB44" s="686">
        <f>SUMIF(WTE49:WTE61,"-",WTF49:WTF61)</f>
        <v>0</v>
      </c>
      <c r="WTC44" s="685">
        <f>COUNTIF(WTG49:WTG61,"-")</f>
        <v>0</v>
      </c>
      <c r="WTD44" s="686">
        <f>SUMIF(WTG49:WTG61,"-",WTH49:WTH61)</f>
        <v>0</v>
      </c>
      <c r="WTE44" s="685">
        <f>COUNTIF(WTI49:WTI61,"-")</f>
        <v>0</v>
      </c>
      <c r="WTF44" s="686">
        <f>SUMIF(WTI49:WTI61,"-",WTJ49:WTJ61)</f>
        <v>0</v>
      </c>
      <c r="WTG44" s="685">
        <f>COUNTIF(WTK49:WTK61,"-")</f>
        <v>0</v>
      </c>
      <c r="WTH44" s="686">
        <f>SUMIF(WTK49:WTK61,"-",WTL49:WTL61)</f>
        <v>0</v>
      </c>
      <c r="WTI44" s="685">
        <f>COUNTIF(WTM49:WTM61,"-")</f>
        <v>0</v>
      </c>
      <c r="WTJ44" s="686">
        <f>SUMIF(WTM49:WTM61,"-",WTN49:WTN61)</f>
        <v>0</v>
      </c>
      <c r="WTK44" s="685">
        <f>COUNTIF(WTO49:WTO61,"-")</f>
        <v>0</v>
      </c>
      <c r="WTL44" s="686">
        <f>SUMIF(WTO49:WTO61,"-",WTP49:WTP61)</f>
        <v>0</v>
      </c>
      <c r="WTM44" s="685">
        <f>COUNTIF(WTQ49:WTQ61,"-")</f>
        <v>0</v>
      </c>
      <c r="WTN44" s="686">
        <f>SUMIF(WTQ49:WTQ61,"-",WTR49:WTR61)</f>
        <v>0</v>
      </c>
      <c r="WTO44" s="685">
        <f>COUNTIF(WTS49:WTS61,"-")</f>
        <v>0</v>
      </c>
      <c r="WTP44" s="686">
        <f>SUMIF(WTS49:WTS61,"-",WTT49:WTT61)</f>
        <v>0</v>
      </c>
      <c r="WTQ44" s="685">
        <f>COUNTIF(WTU49:WTU61,"-")</f>
        <v>0</v>
      </c>
      <c r="WTR44" s="686">
        <f>SUMIF(WTU49:WTU61,"-",WTV49:WTV61)</f>
        <v>0</v>
      </c>
      <c r="WTS44" s="685">
        <f>COUNTIF(WTW49:WTW61,"-")</f>
        <v>0</v>
      </c>
      <c r="WTT44" s="686">
        <f>SUMIF(WTW49:WTW61,"-",WTX49:WTX61)</f>
        <v>0</v>
      </c>
      <c r="WTU44" s="685">
        <f>COUNTIF(WTY49:WTY61,"-")</f>
        <v>0</v>
      </c>
      <c r="WTV44" s="686">
        <f>SUMIF(WTY49:WTY61,"-",WTZ49:WTZ61)</f>
        <v>0</v>
      </c>
      <c r="WTW44" s="685">
        <f>COUNTIF(WUA49:WUA61,"-")</f>
        <v>0</v>
      </c>
      <c r="WTX44" s="686">
        <f>SUMIF(WUA49:WUA61,"-",WUB49:WUB61)</f>
        <v>0</v>
      </c>
      <c r="WTY44" s="685">
        <f>COUNTIF(WUC49:WUC61,"-")</f>
        <v>0</v>
      </c>
      <c r="WTZ44" s="686">
        <f>SUMIF(WUC49:WUC61,"-",WUD49:WUD61)</f>
        <v>0</v>
      </c>
      <c r="WUA44" s="685">
        <f>COUNTIF(WUE49:WUE61,"-")</f>
        <v>0</v>
      </c>
      <c r="WUB44" s="686">
        <f>SUMIF(WUE49:WUE61,"-",WUF49:WUF61)</f>
        <v>0</v>
      </c>
      <c r="WUC44" s="685">
        <f>COUNTIF(WUG49:WUG61,"-")</f>
        <v>0</v>
      </c>
      <c r="WUD44" s="686">
        <f>SUMIF(WUG49:WUG61,"-",WUH49:WUH61)</f>
        <v>0</v>
      </c>
      <c r="WUE44" s="685">
        <f>COUNTIF(WUI49:WUI61,"-")</f>
        <v>0</v>
      </c>
      <c r="WUF44" s="686">
        <f>SUMIF(WUI49:WUI61,"-",WUJ49:WUJ61)</f>
        <v>0</v>
      </c>
      <c r="WUG44" s="685">
        <f>COUNTIF(WUK49:WUK61,"-")</f>
        <v>0</v>
      </c>
      <c r="WUH44" s="686">
        <f>SUMIF(WUK49:WUK61,"-",WUL49:WUL61)</f>
        <v>0</v>
      </c>
      <c r="WUI44" s="685">
        <f>COUNTIF(WUM49:WUM61,"-")</f>
        <v>0</v>
      </c>
      <c r="WUJ44" s="686">
        <f>SUMIF(WUM49:WUM61,"-",WUN49:WUN61)</f>
        <v>0</v>
      </c>
      <c r="WUK44" s="685">
        <f>COUNTIF(WUO49:WUO61,"-")</f>
        <v>0</v>
      </c>
      <c r="WUL44" s="686">
        <f>SUMIF(WUO49:WUO61,"-",WUP49:WUP61)</f>
        <v>0</v>
      </c>
      <c r="WUM44" s="685">
        <f>COUNTIF(WUQ49:WUQ61,"-")</f>
        <v>0</v>
      </c>
      <c r="WUN44" s="686">
        <f>SUMIF(WUQ49:WUQ61,"-",WUR49:WUR61)</f>
        <v>0</v>
      </c>
      <c r="WUO44" s="685">
        <f>COUNTIF(WUS49:WUS61,"-")</f>
        <v>0</v>
      </c>
      <c r="WUP44" s="686">
        <f>SUMIF(WUS49:WUS61,"-",WUT49:WUT61)</f>
        <v>0</v>
      </c>
      <c r="WUQ44" s="685">
        <f>COUNTIF(WUU49:WUU61,"-")</f>
        <v>0</v>
      </c>
      <c r="WUR44" s="686">
        <f>SUMIF(WUU49:WUU61,"-",WUV49:WUV61)</f>
        <v>0</v>
      </c>
      <c r="WUS44" s="685">
        <f>COUNTIF(WUW49:WUW61,"-")</f>
        <v>0</v>
      </c>
      <c r="WUT44" s="686">
        <f>SUMIF(WUW49:WUW61,"-",WUX49:WUX61)</f>
        <v>0</v>
      </c>
      <c r="WUU44" s="685">
        <f>COUNTIF(WUY49:WUY61,"-")</f>
        <v>0</v>
      </c>
      <c r="WUV44" s="686">
        <f>SUMIF(WUY49:WUY61,"-",WUZ49:WUZ61)</f>
        <v>0</v>
      </c>
      <c r="WUW44" s="685">
        <f>COUNTIF(WVA49:WVA61,"-")</f>
        <v>0</v>
      </c>
      <c r="WUX44" s="686">
        <f>SUMIF(WVA49:WVA61,"-",WVB49:WVB61)</f>
        <v>0</v>
      </c>
      <c r="WUY44" s="685">
        <f>COUNTIF(WVC49:WVC61,"-")</f>
        <v>0</v>
      </c>
      <c r="WUZ44" s="686">
        <f>SUMIF(WVC49:WVC61,"-",WVD49:WVD61)</f>
        <v>0</v>
      </c>
      <c r="WVA44" s="685">
        <f>COUNTIF(WVE49:WVE61,"-")</f>
        <v>0</v>
      </c>
      <c r="WVB44" s="686">
        <f>SUMIF(WVE49:WVE61,"-",WVF49:WVF61)</f>
        <v>0</v>
      </c>
      <c r="WVC44" s="685">
        <f>COUNTIF(WVG49:WVG61,"-")</f>
        <v>0</v>
      </c>
      <c r="WVD44" s="686">
        <f>SUMIF(WVG49:WVG61,"-",WVH49:WVH61)</f>
        <v>0</v>
      </c>
      <c r="WVE44" s="685">
        <f>COUNTIF(WVI49:WVI61,"-")</f>
        <v>0</v>
      </c>
      <c r="WVF44" s="686">
        <f>SUMIF(WVI49:WVI61,"-",WVJ49:WVJ61)</f>
        <v>0</v>
      </c>
      <c r="WVG44" s="685">
        <f>COUNTIF(WVK49:WVK61,"-")</f>
        <v>0</v>
      </c>
      <c r="WVH44" s="686">
        <f>SUMIF(WVK49:WVK61,"-",WVL49:WVL61)</f>
        <v>0</v>
      </c>
      <c r="WVI44" s="685">
        <f>COUNTIF(WVM49:WVM61,"-")</f>
        <v>0</v>
      </c>
      <c r="WVJ44" s="686">
        <f>SUMIF(WVM49:WVM61,"-",WVN49:WVN61)</f>
        <v>0</v>
      </c>
      <c r="WVK44" s="685">
        <f>COUNTIF(WVO49:WVO61,"-")</f>
        <v>0</v>
      </c>
      <c r="WVL44" s="686">
        <f>SUMIF(WVO49:WVO61,"-",WVP49:WVP61)</f>
        <v>0</v>
      </c>
      <c r="WVM44" s="685">
        <f>COUNTIF(WVQ49:WVQ61,"-")</f>
        <v>0</v>
      </c>
      <c r="WVN44" s="686">
        <f>SUMIF(WVQ49:WVQ61,"-",WVR49:WVR61)</f>
        <v>0</v>
      </c>
      <c r="WVO44" s="685">
        <f>COUNTIF(WVS49:WVS61,"-")</f>
        <v>0</v>
      </c>
      <c r="WVP44" s="686">
        <f>SUMIF(WVS49:WVS61,"-",WVT49:WVT61)</f>
        <v>0</v>
      </c>
      <c r="WVQ44" s="685">
        <f>COUNTIF(WVU49:WVU61,"-")</f>
        <v>0</v>
      </c>
      <c r="WVR44" s="686">
        <f>SUMIF(WVU49:WVU61,"-",WVV49:WVV61)</f>
        <v>0</v>
      </c>
      <c r="WVS44" s="685">
        <f>COUNTIF(WVW49:WVW61,"-")</f>
        <v>0</v>
      </c>
      <c r="WVT44" s="686">
        <f>SUMIF(WVW49:WVW61,"-",WVX49:WVX61)</f>
        <v>0</v>
      </c>
      <c r="WVU44" s="685">
        <f>COUNTIF(WVY49:WVY61,"-")</f>
        <v>0</v>
      </c>
      <c r="WVV44" s="686">
        <f>SUMIF(WVY49:WVY61,"-",WVZ49:WVZ61)</f>
        <v>0</v>
      </c>
      <c r="WVW44" s="685">
        <f>COUNTIF(WWA49:WWA61,"-")</f>
        <v>0</v>
      </c>
      <c r="WVX44" s="686">
        <f>SUMIF(WWA49:WWA61,"-",WWB49:WWB61)</f>
        <v>0</v>
      </c>
      <c r="WVY44" s="685">
        <f>COUNTIF(WWC49:WWC61,"-")</f>
        <v>0</v>
      </c>
      <c r="WVZ44" s="686">
        <f>SUMIF(WWC49:WWC61,"-",WWD49:WWD61)</f>
        <v>0</v>
      </c>
      <c r="WWA44" s="685">
        <f>COUNTIF(WWE49:WWE61,"-")</f>
        <v>0</v>
      </c>
      <c r="WWB44" s="686">
        <f>SUMIF(WWE49:WWE61,"-",WWF49:WWF61)</f>
        <v>0</v>
      </c>
      <c r="WWC44" s="685">
        <f>COUNTIF(WWG49:WWG61,"-")</f>
        <v>0</v>
      </c>
      <c r="WWD44" s="686">
        <f>SUMIF(WWG49:WWG61,"-",WWH49:WWH61)</f>
        <v>0</v>
      </c>
      <c r="WWE44" s="685">
        <f>COUNTIF(WWI49:WWI61,"-")</f>
        <v>0</v>
      </c>
      <c r="WWF44" s="686">
        <f>SUMIF(WWI49:WWI61,"-",WWJ49:WWJ61)</f>
        <v>0</v>
      </c>
      <c r="WWG44" s="685">
        <f>COUNTIF(WWK49:WWK61,"-")</f>
        <v>0</v>
      </c>
      <c r="WWH44" s="686">
        <f>SUMIF(WWK49:WWK61,"-",WWL49:WWL61)</f>
        <v>0</v>
      </c>
      <c r="WWI44" s="685">
        <f>COUNTIF(WWM49:WWM61,"-")</f>
        <v>0</v>
      </c>
      <c r="WWJ44" s="686">
        <f>SUMIF(WWM49:WWM61,"-",WWN49:WWN61)</f>
        <v>0</v>
      </c>
      <c r="WWK44" s="685">
        <f>COUNTIF(WWO49:WWO61,"-")</f>
        <v>0</v>
      </c>
      <c r="WWL44" s="686">
        <f>SUMIF(WWO49:WWO61,"-",WWP49:WWP61)</f>
        <v>0</v>
      </c>
      <c r="WWM44" s="685">
        <f>COUNTIF(WWQ49:WWQ61,"-")</f>
        <v>0</v>
      </c>
      <c r="WWN44" s="686">
        <f>SUMIF(WWQ49:WWQ61,"-",WWR49:WWR61)</f>
        <v>0</v>
      </c>
      <c r="WWO44" s="685">
        <f>COUNTIF(WWS49:WWS61,"-")</f>
        <v>0</v>
      </c>
      <c r="WWP44" s="686">
        <f>SUMIF(WWS49:WWS61,"-",WWT49:WWT61)</f>
        <v>0</v>
      </c>
      <c r="WWQ44" s="685">
        <f>COUNTIF(WWU49:WWU61,"-")</f>
        <v>0</v>
      </c>
      <c r="WWR44" s="686">
        <f>SUMIF(WWU49:WWU61,"-",WWV49:WWV61)</f>
        <v>0</v>
      </c>
      <c r="WWS44" s="685">
        <f>COUNTIF(WWW49:WWW61,"-")</f>
        <v>0</v>
      </c>
      <c r="WWT44" s="686">
        <f>SUMIF(WWW49:WWW61,"-",WWX49:WWX61)</f>
        <v>0</v>
      </c>
      <c r="WWU44" s="685">
        <f>COUNTIF(WWY49:WWY61,"-")</f>
        <v>0</v>
      </c>
      <c r="WWV44" s="686">
        <f>SUMIF(WWY49:WWY61,"-",WWZ49:WWZ61)</f>
        <v>0</v>
      </c>
      <c r="WWW44" s="685">
        <f>COUNTIF(WXA49:WXA61,"-")</f>
        <v>0</v>
      </c>
      <c r="WWX44" s="686">
        <f>SUMIF(WXA49:WXA61,"-",WXB49:WXB61)</f>
        <v>0</v>
      </c>
      <c r="WWY44" s="685">
        <f>COUNTIF(WXC49:WXC61,"-")</f>
        <v>0</v>
      </c>
      <c r="WWZ44" s="686">
        <f>SUMIF(WXC49:WXC61,"-",WXD49:WXD61)</f>
        <v>0</v>
      </c>
      <c r="WXA44" s="685">
        <f>COUNTIF(WXE49:WXE61,"-")</f>
        <v>0</v>
      </c>
      <c r="WXB44" s="686">
        <f>SUMIF(WXE49:WXE61,"-",WXF49:WXF61)</f>
        <v>0</v>
      </c>
      <c r="WXC44" s="685">
        <f>COUNTIF(WXG49:WXG61,"-")</f>
        <v>0</v>
      </c>
      <c r="WXD44" s="686">
        <f>SUMIF(WXG49:WXG61,"-",WXH49:WXH61)</f>
        <v>0</v>
      </c>
      <c r="WXE44" s="685">
        <f>COUNTIF(WXI49:WXI61,"-")</f>
        <v>0</v>
      </c>
      <c r="WXF44" s="686">
        <f>SUMIF(WXI49:WXI61,"-",WXJ49:WXJ61)</f>
        <v>0</v>
      </c>
      <c r="WXG44" s="685">
        <f>COUNTIF(WXK49:WXK61,"-")</f>
        <v>0</v>
      </c>
      <c r="WXH44" s="686">
        <f>SUMIF(WXK49:WXK61,"-",WXL49:WXL61)</f>
        <v>0</v>
      </c>
      <c r="WXI44" s="685">
        <f>COUNTIF(WXM49:WXM61,"-")</f>
        <v>0</v>
      </c>
      <c r="WXJ44" s="686">
        <f>SUMIF(WXM49:WXM61,"-",WXN49:WXN61)</f>
        <v>0</v>
      </c>
      <c r="WXK44" s="685">
        <f>COUNTIF(WXO49:WXO61,"-")</f>
        <v>0</v>
      </c>
      <c r="WXL44" s="686">
        <f>SUMIF(WXO49:WXO61,"-",WXP49:WXP61)</f>
        <v>0</v>
      </c>
      <c r="WXM44" s="685">
        <f>COUNTIF(WXQ49:WXQ61,"-")</f>
        <v>0</v>
      </c>
      <c r="WXN44" s="686">
        <f>SUMIF(WXQ49:WXQ61,"-",WXR49:WXR61)</f>
        <v>0</v>
      </c>
      <c r="WXO44" s="685">
        <f>COUNTIF(WXS49:WXS61,"-")</f>
        <v>0</v>
      </c>
      <c r="WXP44" s="686">
        <f>SUMIF(WXS49:WXS61,"-",WXT49:WXT61)</f>
        <v>0</v>
      </c>
      <c r="WXQ44" s="685">
        <f>COUNTIF(WXU49:WXU61,"-")</f>
        <v>0</v>
      </c>
      <c r="WXR44" s="686">
        <f>SUMIF(WXU49:WXU61,"-",WXV49:WXV61)</f>
        <v>0</v>
      </c>
      <c r="WXS44" s="685">
        <f>COUNTIF(WXW49:WXW61,"-")</f>
        <v>0</v>
      </c>
      <c r="WXT44" s="686">
        <f>SUMIF(WXW49:WXW61,"-",WXX49:WXX61)</f>
        <v>0</v>
      </c>
      <c r="WXU44" s="685">
        <f>COUNTIF(WXY49:WXY61,"-")</f>
        <v>0</v>
      </c>
      <c r="WXV44" s="686">
        <f>SUMIF(WXY49:WXY61,"-",WXZ49:WXZ61)</f>
        <v>0</v>
      </c>
      <c r="WXW44" s="685">
        <f>COUNTIF(WYA49:WYA61,"-")</f>
        <v>0</v>
      </c>
      <c r="WXX44" s="686">
        <f>SUMIF(WYA49:WYA61,"-",WYB49:WYB61)</f>
        <v>0</v>
      </c>
      <c r="WXY44" s="685">
        <f>COUNTIF(WYC49:WYC61,"-")</f>
        <v>0</v>
      </c>
      <c r="WXZ44" s="686">
        <f>SUMIF(WYC49:WYC61,"-",WYD49:WYD61)</f>
        <v>0</v>
      </c>
      <c r="WYA44" s="685">
        <f>COUNTIF(WYE49:WYE61,"-")</f>
        <v>0</v>
      </c>
      <c r="WYB44" s="686">
        <f>SUMIF(WYE49:WYE61,"-",WYF49:WYF61)</f>
        <v>0</v>
      </c>
      <c r="WYC44" s="685">
        <f>COUNTIF(WYG49:WYG61,"-")</f>
        <v>0</v>
      </c>
      <c r="WYD44" s="686">
        <f>SUMIF(WYG49:WYG61,"-",WYH49:WYH61)</f>
        <v>0</v>
      </c>
      <c r="WYE44" s="685">
        <f>COUNTIF(WYI49:WYI61,"-")</f>
        <v>0</v>
      </c>
      <c r="WYF44" s="686">
        <f>SUMIF(WYI49:WYI61,"-",WYJ49:WYJ61)</f>
        <v>0</v>
      </c>
      <c r="WYG44" s="685">
        <f>COUNTIF(WYK49:WYK61,"-")</f>
        <v>0</v>
      </c>
      <c r="WYH44" s="686">
        <f>SUMIF(WYK49:WYK61,"-",WYL49:WYL61)</f>
        <v>0</v>
      </c>
      <c r="WYI44" s="685">
        <f>COUNTIF(WYM49:WYM61,"-")</f>
        <v>0</v>
      </c>
      <c r="WYJ44" s="686">
        <f>SUMIF(WYM49:WYM61,"-",WYN49:WYN61)</f>
        <v>0</v>
      </c>
      <c r="WYK44" s="685">
        <f>COUNTIF(WYO49:WYO61,"-")</f>
        <v>0</v>
      </c>
      <c r="WYL44" s="686">
        <f>SUMIF(WYO49:WYO61,"-",WYP49:WYP61)</f>
        <v>0</v>
      </c>
      <c r="WYM44" s="685">
        <f>COUNTIF(WYQ49:WYQ61,"-")</f>
        <v>0</v>
      </c>
      <c r="WYN44" s="686">
        <f>SUMIF(WYQ49:WYQ61,"-",WYR49:WYR61)</f>
        <v>0</v>
      </c>
      <c r="WYO44" s="685">
        <f>COUNTIF(WYS49:WYS61,"-")</f>
        <v>0</v>
      </c>
      <c r="WYP44" s="686">
        <f>SUMIF(WYS49:WYS61,"-",WYT49:WYT61)</f>
        <v>0</v>
      </c>
      <c r="WYQ44" s="685">
        <f>COUNTIF(WYU49:WYU61,"-")</f>
        <v>0</v>
      </c>
      <c r="WYR44" s="686">
        <f>SUMIF(WYU49:WYU61,"-",WYV49:WYV61)</f>
        <v>0</v>
      </c>
      <c r="WYS44" s="685">
        <f>COUNTIF(WYW49:WYW61,"-")</f>
        <v>0</v>
      </c>
      <c r="WYT44" s="686">
        <f>SUMIF(WYW49:WYW61,"-",WYX49:WYX61)</f>
        <v>0</v>
      </c>
      <c r="WYU44" s="685">
        <f>COUNTIF(WYY49:WYY61,"-")</f>
        <v>0</v>
      </c>
      <c r="WYV44" s="686">
        <f>SUMIF(WYY49:WYY61,"-",WYZ49:WYZ61)</f>
        <v>0</v>
      </c>
      <c r="WYW44" s="685">
        <f>COUNTIF(WZA49:WZA61,"-")</f>
        <v>0</v>
      </c>
      <c r="WYX44" s="686">
        <f>SUMIF(WZA49:WZA61,"-",WZB49:WZB61)</f>
        <v>0</v>
      </c>
      <c r="WYY44" s="685">
        <f>COUNTIF(WZC49:WZC61,"-")</f>
        <v>0</v>
      </c>
      <c r="WYZ44" s="686">
        <f>SUMIF(WZC49:WZC61,"-",WZD49:WZD61)</f>
        <v>0</v>
      </c>
      <c r="WZA44" s="685">
        <f>COUNTIF(WZE49:WZE61,"-")</f>
        <v>0</v>
      </c>
      <c r="WZB44" s="686">
        <f>SUMIF(WZE49:WZE61,"-",WZF49:WZF61)</f>
        <v>0</v>
      </c>
      <c r="WZC44" s="685">
        <f>COUNTIF(WZG49:WZG61,"-")</f>
        <v>0</v>
      </c>
      <c r="WZD44" s="686">
        <f>SUMIF(WZG49:WZG61,"-",WZH49:WZH61)</f>
        <v>0</v>
      </c>
      <c r="WZE44" s="685">
        <f>COUNTIF(WZI49:WZI61,"-")</f>
        <v>0</v>
      </c>
      <c r="WZF44" s="686">
        <f>SUMIF(WZI49:WZI61,"-",WZJ49:WZJ61)</f>
        <v>0</v>
      </c>
      <c r="WZG44" s="685">
        <f>COUNTIF(WZK49:WZK61,"-")</f>
        <v>0</v>
      </c>
      <c r="WZH44" s="686">
        <f>SUMIF(WZK49:WZK61,"-",WZL49:WZL61)</f>
        <v>0</v>
      </c>
      <c r="WZI44" s="685">
        <f>COUNTIF(WZM49:WZM61,"-")</f>
        <v>0</v>
      </c>
      <c r="WZJ44" s="686">
        <f>SUMIF(WZM49:WZM61,"-",WZN49:WZN61)</f>
        <v>0</v>
      </c>
      <c r="WZK44" s="685">
        <f>COUNTIF(WZO49:WZO61,"-")</f>
        <v>0</v>
      </c>
      <c r="WZL44" s="686">
        <f>SUMIF(WZO49:WZO61,"-",WZP49:WZP61)</f>
        <v>0</v>
      </c>
      <c r="WZM44" s="685">
        <f>COUNTIF(WZQ49:WZQ61,"-")</f>
        <v>0</v>
      </c>
      <c r="WZN44" s="686">
        <f>SUMIF(WZQ49:WZQ61,"-",WZR49:WZR61)</f>
        <v>0</v>
      </c>
      <c r="WZO44" s="685">
        <f>COUNTIF(WZS49:WZS61,"-")</f>
        <v>0</v>
      </c>
      <c r="WZP44" s="686">
        <f>SUMIF(WZS49:WZS61,"-",WZT49:WZT61)</f>
        <v>0</v>
      </c>
      <c r="WZQ44" s="685">
        <f>COUNTIF(WZU49:WZU61,"-")</f>
        <v>0</v>
      </c>
      <c r="WZR44" s="686">
        <f>SUMIF(WZU49:WZU61,"-",WZV49:WZV61)</f>
        <v>0</v>
      </c>
      <c r="WZS44" s="685">
        <f>COUNTIF(WZW49:WZW61,"-")</f>
        <v>0</v>
      </c>
      <c r="WZT44" s="686">
        <f>SUMIF(WZW49:WZW61,"-",WZX49:WZX61)</f>
        <v>0</v>
      </c>
      <c r="WZU44" s="685">
        <f>COUNTIF(WZY49:WZY61,"-")</f>
        <v>0</v>
      </c>
      <c r="WZV44" s="686">
        <f>SUMIF(WZY49:WZY61,"-",WZZ49:WZZ61)</f>
        <v>0</v>
      </c>
      <c r="WZW44" s="685">
        <f>COUNTIF(XAA49:XAA61,"-")</f>
        <v>0</v>
      </c>
      <c r="WZX44" s="686">
        <f>SUMIF(XAA49:XAA61,"-",XAB49:XAB61)</f>
        <v>0</v>
      </c>
      <c r="WZY44" s="685">
        <f>COUNTIF(XAC49:XAC61,"-")</f>
        <v>0</v>
      </c>
      <c r="WZZ44" s="686">
        <f>SUMIF(XAC49:XAC61,"-",XAD49:XAD61)</f>
        <v>0</v>
      </c>
      <c r="XAA44" s="685">
        <f>COUNTIF(XAE49:XAE61,"-")</f>
        <v>0</v>
      </c>
      <c r="XAB44" s="686">
        <f>SUMIF(XAE49:XAE61,"-",XAF49:XAF61)</f>
        <v>0</v>
      </c>
      <c r="XAC44" s="685">
        <f>COUNTIF(XAG49:XAG61,"-")</f>
        <v>0</v>
      </c>
      <c r="XAD44" s="686">
        <f>SUMIF(XAG49:XAG61,"-",XAH49:XAH61)</f>
        <v>0</v>
      </c>
      <c r="XAE44" s="685">
        <f>COUNTIF(XAI49:XAI61,"-")</f>
        <v>0</v>
      </c>
      <c r="XAF44" s="686">
        <f>SUMIF(XAI49:XAI61,"-",XAJ49:XAJ61)</f>
        <v>0</v>
      </c>
      <c r="XAG44" s="685">
        <f>COUNTIF(XAK49:XAK61,"-")</f>
        <v>0</v>
      </c>
      <c r="XAH44" s="686">
        <f>SUMIF(XAK49:XAK61,"-",XAL49:XAL61)</f>
        <v>0</v>
      </c>
      <c r="XAI44" s="685">
        <f>COUNTIF(XAM49:XAM61,"-")</f>
        <v>0</v>
      </c>
      <c r="XAJ44" s="686">
        <f>SUMIF(XAM49:XAM61,"-",XAN49:XAN61)</f>
        <v>0</v>
      </c>
      <c r="XAK44" s="685">
        <f>COUNTIF(XAO49:XAO61,"-")</f>
        <v>0</v>
      </c>
      <c r="XAL44" s="686">
        <f>SUMIF(XAO49:XAO61,"-",XAP49:XAP61)</f>
        <v>0</v>
      </c>
      <c r="XAM44" s="685">
        <f>COUNTIF(XAQ49:XAQ61,"-")</f>
        <v>0</v>
      </c>
      <c r="XAN44" s="686">
        <f>SUMIF(XAQ49:XAQ61,"-",XAR49:XAR61)</f>
        <v>0</v>
      </c>
      <c r="XAO44" s="685">
        <f>COUNTIF(XAS49:XAS61,"-")</f>
        <v>0</v>
      </c>
      <c r="XAP44" s="686">
        <f>SUMIF(XAS49:XAS61,"-",XAT49:XAT61)</f>
        <v>0</v>
      </c>
      <c r="XAQ44" s="685">
        <f>COUNTIF(XAU49:XAU61,"-")</f>
        <v>0</v>
      </c>
      <c r="XAR44" s="686">
        <f>SUMIF(XAU49:XAU61,"-",XAV49:XAV61)</f>
        <v>0</v>
      </c>
      <c r="XAS44" s="685">
        <f>COUNTIF(XAW49:XAW61,"-")</f>
        <v>0</v>
      </c>
      <c r="XAT44" s="686">
        <f>SUMIF(XAW49:XAW61,"-",XAX49:XAX61)</f>
        <v>0</v>
      </c>
      <c r="XAU44" s="685">
        <f>COUNTIF(XAY49:XAY61,"-")</f>
        <v>0</v>
      </c>
      <c r="XAV44" s="686">
        <f>SUMIF(XAY49:XAY61,"-",XAZ49:XAZ61)</f>
        <v>0</v>
      </c>
      <c r="XAW44" s="685">
        <f>COUNTIF(XBA49:XBA61,"-")</f>
        <v>0</v>
      </c>
      <c r="XAX44" s="686">
        <f>SUMIF(XBA49:XBA61,"-",XBB49:XBB61)</f>
        <v>0</v>
      </c>
      <c r="XAY44" s="685">
        <f>COUNTIF(XBC49:XBC61,"-")</f>
        <v>0</v>
      </c>
      <c r="XAZ44" s="686">
        <f>SUMIF(XBC49:XBC61,"-",XBD49:XBD61)</f>
        <v>0</v>
      </c>
      <c r="XBA44" s="685">
        <f>COUNTIF(XBE49:XBE61,"-")</f>
        <v>0</v>
      </c>
      <c r="XBB44" s="686">
        <f>SUMIF(XBE49:XBE61,"-",XBF49:XBF61)</f>
        <v>0</v>
      </c>
      <c r="XBC44" s="685">
        <f>COUNTIF(XBG49:XBG61,"-")</f>
        <v>0</v>
      </c>
      <c r="XBD44" s="686">
        <f>SUMIF(XBG49:XBG61,"-",XBH49:XBH61)</f>
        <v>0</v>
      </c>
      <c r="XBE44" s="685">
        <f>COUNTIF(XBI49:XBI61,"-")</f>
        <v>0</v>
      </c>
      <c r="XBF44" s="686">
        <f>SUMIF(XBI49:XBI61,"-",XBJ49:XBJ61)</f>
        <v>0</v>
      </c>
      <c r="XBG44" s="685">
        <f>COUNTIF(XBK49:XBK61,"-")</f>
        <v>0</v>
      </c>
      <c r="XBH44" s="686">
        <f>SUMIF(XBK49:XBK61,"-",XBL49:XBL61)</f>
        <v>0</v>
      </c>
      <c r="XBI44" s="685">
        <f>COUNTIF(XBM49:XBM61,"-")</f>
        <v>0</v>
      </c>
      <c r="XBJ44" s="686">
        <f>SUMIF(XBM49:XBM61,"-",XBN49:XBN61)</f>
        <v>0</v>
      </c>
      <c r="XBK44" s="685">
        <f>COUNTIF(XBO49:XBO61,"-")</f>
        <v>0</v>
      </c>
      <c r="XBL44" s="686">
        <f>SUMIF(XBO49:XBO61,"-",XBP49:XBP61)</f>
        <v>0</v>
      </c>
      <c r="XBM44" s="685">
        <f>COUNTIF(XBQ49:XBQ61,"-")</f>
        <v>0</v>
      </c>
      <c r="XBN44" s="686">
        <f>SUMIF(XBQ49:XBQ61,"-",XBR49:XBR61)</f>
        <v>0</v>
      </c>
      <c r="XBO44" s="685">
        <f>COUNTIF(XBS49:XBS61,"-")</f>
        <v>0</v>
      </c>
      <c r="XBP44" s="686">
        <f>SUMIF(XBS49:XBS61,"-",XBT49:XBT61)</f>
        <v>0</v>
      </c>
      <c r="XBQ44" s="685">
        <f>COUNTIF(XBU49:XBU61,"-")</f>
        <v>0</v>
      </c>
      <c r="XBR44" s="686">
        <f>SUMIF(XBU49:XBU61,"-",XBV49:XBV61)</f>
        <v>0</v>
      </c>
      <c r="XBS44" s="685">
        <f>COUNTIF(XBW49:XBW61,"-")</f>
        <v>0</v>
      </c>
      <c r="XBT44" s="686">
        <f>SUMIF(XBW49:XBW61,"-",XBX49:XBX61)</f>
        <v>0</v>
      </c>
      <c r="XBU44" s="685">
        <f>COUNTIF(XBY49:XBY61,"-")</f>
        <v>0</v>
      </c>
      <c r="XBV44" s="686">
        <f>SUMIF(XBY49:XBY61,"-",XBZ49:XBZ61)</f>
        <v>0</v>
      </c>
      <c r="XBW44" s="685">
        <f>COUNTIF(XCA49:XCA61,"-")</f>
        <v>0</v>
      </c>
      <c r="XBX44" s="686">
        <f>SUMIF(XCA49:XCA61,"-",XCB49:XCB61)</f>
        <v>0</v>
      </c>
      <c r="XBY44" s="685">
        <f>COUNTIF(XCC49:XCC61,"-")</f>
        <v>0</v>
      </c>
      <c r="XBZ44" s="686">
        <f>SUMIF(XCC49:XCC61,"-",XCD49:XCD61)</f>
        <v>0</v>
      </c>
      <c r="XCA44" s="685">
        <f>COUNTIF(XCE49:XCE61,"-")</f>
        <v>0</v>
      </c>
      <c r="XCB44" s="686">
        <f>SUMIF(XCE49:XCE61,"-",XCF49:XCF61)</f>
        <v>0</v>
      </c>
      <c r="XCC44" s="685">
        <f>COUNTIF(XCG49:XCG61,"-")</f>
        <v>0</v>
      </c>
      <c r="XCD44" s="686">
        <f>SUMIF(XCG49:XCG61,"-",XCH49:XCH61)</f>
        <v>0</v>
      </c>
      <c r="XCE44" s="685">
        <f>COUNTIF(XCI49:XCI61,"-")</f>
        <v>0</v>
      </c>
      <c r="XCF44" s="686">
        <f>SUMIF(XCI49:XCI61,"-",XCJ49:XCJ61)</f>
        <v>0</v>
      </c>
      <c r="XCG44" s="685">
        <f>COUNTIF(XCK49:XCK61,"-")</f>
        <v>0</v>
      </c>
      <c r="XCH44" s="686">
        <f>SUMIF(XCK49:XCK61,"-",XCL49:XCL61)</f>
        <v>0</v>
      </c>
      <c r="XCI44" s="685">
        <f>COUNTIF(XCM49:XCM61,"-")</f>
        <v>0</v>
      </c>
      <c r="XCJ44" s="686">
        <f>SUMIF(XCM49:XCM61,"-",XCN49:XCN61)</f>
        <v>0</v>
      </c>
      <c r="XCK44" s="685">
        <f>COUNTIF(XCO49:XCO61,"-")</f>
        <v>0</v>
      </c>
      <c r="XCL44" s="686">
        <f>SUMIF(XCO49:XCO61,"-",XCP49:XCP61)</f>
        <v>0</v>
      </c>
      <c r="XCM44" s="685">
        <f>COUNTIF(XCQ49:XCQ61,"-")</f>
        <v>0</v>
      </c>
      <c r="XCN44" s="686">
        <f>SUMIF(XCQ49:XCQ61,"-",XCR49:XCR61)</f>
        <v>0</v>
      </c>
      <c r="XCO44" s="685">
        <f>COUNTIF(XCS49:XCS61,"-")</f>
        <v>0</v>
      </c>
      <c r="XCP44" s="686">
        <f>SUMIF(XCS49:XCS61,"-",XCT49:XCT61)</f>
        <v>0</v>
      </c>
      <c r="XCQ44" s="685">
        <f>COUNTIF(XCU49:XCU61,"-")</f>
        <v>0</v>
      </c>
      <c r="XCR44" s="686">
        <f>SUMIF(XCU49:XCU61,"-",XCV49:XCV61)</f>
        <v>0</v>
      </c>
      <c r="XCS44" s="685">
        <f>COUNTIF(XCW49:XCW61,"-")</f>
        <v>0</v>
      </c>
      <c r="XCT44" s="686">
        <f>SUMIF(XCW49:XCW61,"-",XCX49:XCX61)</f>
        <v>0</v>
      </c>
      <c r="XCU44" s="685">
        <f>COUNTIF(XCY49:XCY61,"-")</f>
        <v>0</v>
      </c>
      <c r="XCV44" s="686">
        <f>SUMIF(XCY49:XCY61,"-",XCZ49:XCZ61)</f>
        <v>0</v>
      </c>
      <c r="XCW44" s="685">
        <f>COUNTIF(XDA49:XDA61,"-")</f>
        <v>0</v>
      </c>
      <c r="XCX44" s="686">
        <f>SUMIF(XDA49:XDA61,"-",XDB49:XDB61)</f>
        <v>0</v>
      </c>
      <c r="XCY44" s="685">
        <f>COUNTIF(XDC49:XDC61,"-")</f>
        <v>0</v>
      </c>
      <c r="XCZ44" s="686">
        <f>SUMIF(XDC49:XDC61,"-",XDD49:XDD61)</f>
        <v>0</v>
      </c>
      <c r="XDA44" s="685">
        <f>COUNTIF(XDE49:XDE61,"-")</f>
        <v>0</v>
      </c>
      <c r="XDB44" s="686">
        <f>SUMIF(XDE49:XDE61,"-",XDF49:XDF61)</f>
        <v>0</v>
      </c>
      <c r="XDC44" s="685">
        <f>COUNTIF(XDG49:XDG61,"-")</f>
        <v>0</v>
      </c>
      <c r="XDD44" s="686">
        <f>SUMIF(XDG49:XDG61,"-",XDH49:XDH61)</f>
        <v>0</v>
      </c>
      <c r="XDE44" s="685">
        <f>COUNTIF(XDI49:XDI61,"-")</f>
        <v>0</v>
      </c>
      <c r="XDF44" s="686">
        <f>SUMIF(XDI49:XDI61,"-",XDJ49:XDJ61)</f>
        <v>0</v>
      </c>
      <c r="XDG44" s="685">
        <f>COUNTIF(XDK49:XDK61,"-")</f>
        <v>0</v>
      </c>
      <c r="XDH44" s="686">
        <f>SUMIF(XDK49:XDK61,"-",XDL49:XDL61)</f>
        <v>0</v>
      </c>
      <c r="XDI44" s="685">
        <f>COUNTIF(XDM49:XDM61,"-")</f>
        <v>0</v>
      </c>
      <c r="XDJ44" s="686">
        <f>SUMIF(XDM49:XDM61,"-",XDN49:XDN61)</f>
        <v>0</v>
      </c>
      <c r="XDK44" s="685">
        <f>COUNTIF(XDO49:XDO61,"-")</f>
        <v>0</v>
      </c>
      <c r="XDL44" s="686">
        <f>SUMIF(XDO49:XDO61,"-",XDP49:XDP61)</f>
        <v>0</v>
      </c>
      <c r="XDM44" s="685">
        <f>COUNTIF(XDQ49:XDQ61,"-")</f>
        <v>0</v>
      </c>
      <c r="XDN44" s="686">
        <f>SUMIF(XDQ49:XDQ61,"-",XDR49:XDR61)</f>
        <v>0</v>
      </c>
      <c r="XDO44" s="685">
        <f>COUNTIF(XDS49:XDS61,"-")</f>
        <v>0</v>
      </c>
      <c r="XDP44" s="686">
        <f>SUMIF(XDS49:XDS61,"-",XDT49:XDT61)</f>
        <v>0</v>
      </c>
      <c r="XDQ44" s="685">
        <f>COUNTIF(XDU49:XDU61,"-")</f>
        <v>0</v>
      </c>
      <c r="XDR44" s="686">
        <f>SUMIF(XDU49:XDU61,"-",XDV49:XDV61)</f>
        <v>0</v>
      </c>
      <c r="XDS44" s="685">
        <f>COUNTIF(XDW49:XDW61,"-")</f>
        <v>0</v>
      </c>
      <c r="XDT44" s="686">
        <f>SUMIF(XDW49:XDW61,"-",XDX49:XDX61)</f>
        <v>0</v>
      </c>
      <c r="XDU44" s="685">
        <f>COUNTIF(XDY49:XDY61,"-")</f>
        <v>0</v>
      </c>
      <c r="XDV44" s="686">
        <f>SUMIF(XDY49:XDY61,"-",XDZ49:XDZ61)</f>
        <v>0</v>
      </c>
      <c r="XDW44" s="685">
        <f>COUNTIF(XEA49:XEA61,"-")</f>
        <v>0</v>
      </c>
      <c r="XDX44" s="686">
        <f>SUMIF(XEA49:XEA61,"-",XEB49:XEB61)</f>
        <v>0</v>
      </c>
      <c r="XDY44" s="685">
        <f>COUNTIF(XEC49:XEC61,"-")</f>
        <v>0</v>
      </c>
      <c r="XDZ44" s="686">
        <f>SUMIF(XEC49:XEC61,"-",XED49:XED61)</f>
        <v>0</v>
      </c>
      <c r="XEA44" s="685">
        <f>COUNTIF(XEE49:XEE61,"-")</f>
        <v>0</v>
      </c>
      <c r="XEB44" s="686">
        <f>SUMIF(XEE49:XEE61,"-",XEF49:XEF61)</f>
        <v>0</v>
      </c>
      <c r="XEC44" s="685">
        <f>COUNTIF(XEG49:XEG61,"-")</f>
        <v>0</v>
      </c>
      <c r="XED44" s="686">
        <f>SUMIF(XEG49:XEG61,"-",XEH49:XEH61)</f>
        <v>0</v>
      </c>
      <c r="XEE44" s="685">
        <f>COUNTIF(XEI49:XEI61,"-")</f>
        <v>0</v>
      </c>
      <c r="XEF44" s="686">
        <f>SUMIF(XEI49:XEI61,"-",XEJ49:XEJ61)</f>
        <v>0</v>
      </c>
      <c r="XEG44" s="685">
        <f>COUNTIF(XEK49:XEK61,"-")</f>
        <v>0</v>
      </c>
      <c r="XEH44" s="686">
        <f>SUMIF(XEK49:XEK61,"-",XEL49:XEL61)</f>
        <v>0</v>
      </c>
      <c r="XEI44" s="685">
        <f>COUNTIF(XEM49:XEM61,"-")</f>
        <v>0</v>
      </c>
      <c r="XEJ44" s="686">
        <f>SUMIF(XEM49:XEM61,"-",XEN49:XEN61)</f>
        <v>0</v>
      </c>
      <c r="XEK44" s="685">
        <f>COUNTIF(XEO49:XEO61,"-")</f>
        <v>0</v>
      </c>
      <c r="XEL44" s="686">
        <f>SUMIF(XEO49:XEO61,"-",XEP49:XEP61)</f>
        <v>0</v>
      </c>
      <c r="XEM44" s="685">
        <f>COUNTIF(XEQ49:XEQ61,"-")</f>
        <v>0</v>
      </c>
      <c r="XEN44" s="686">
        <f>SUMIF(XEQ49:XEQ61,"-",XER49:XER61)</f>
        <v>0</v>
      </c>
      <c r="XEO44" s="685">
        <f>COUNTIF(XES49:XES61,"-")</f>
        <v>0</v>
      </c>
      <c r="XEP44" s="686">
        <f>SUMIF(XES49:XES61,"-",XET49:XET61)</f>
        <v>0</v>
      </c>
      <c r="XEQ44" s="685">
        <f>COUNTIF(XEU49:XEU61,"-")</f>
        <v>0</v>
      </c>
      <c r="XER44" s="686">
        <f>SUMIF(XEU49:XEU61,"-",XEV49:XEV61)</f>
        <v>0</v>
      </c>
      <c r="XES44" s="685">
        <f>COUNTIF(XEW49:XEW61,"-")</f>
        <v>0</v>
      </c>
      <c r="XET44" s="686">
        <f>SUMIF(XEW49:XEW61,"-",XEX49:XEX61)</f>
        <v>0</v>
      </c>
      <c r="XEU44" s="685">
        <f>COUNTIF(XEY49:XEY61,"-")</f>
        <v>0</v>
      </c>
      <c r="XEV44" s="686">
        <f>SUMIF(XEY49:XEY61,"-",XEZ49:XEZ61)</f>
        <v>0</v>
      </c>
      <c r="XEW44" s="685">
        <f>COUNTIF(XFA49:XFA61,"-")</f>
        <v>0</v>
      </c>
      <c r="XEX44" s="686">
        <f>SUMIF(XFA49:XFA61,"-",XFB49:XFB61)</f>
        <v>0</v>
      </c>
      <c r="XEY44" s="685">
        <f>COUNTIF(XFC49:XFC61,"-")</f>
        <v>0</v>
      </c>
      <c r="XEZ44" s="686">
        <f>SUMIF(XFC49:XFC61,"-",XFD49:XFD61)</f>
        <v>0</v>
      </c>
      <c r="XFA44" s="685" t="e">
        <f>COUNTIF(#REF!,"-")</f>
        <v>#REF!</v>
      </c>
      <c r="XFB44" s="686" t="e">
        <f>SUMIF(#REF!,"-",#REF!)</f>
        <v>#REF!</v>
      </c>
      <c r="XFC44" s="685" t="e">
        <f>COUNTIF(#REF!,"-")</f>
        <v>#REF!</v>
      </c>
      <c r="XFD44" s="686" t="e">
        <f>SUMIF(#REF!,"-",#REF!)</f>
        <v>#REF!</v>
      </c>
    </row>
    <row r="45" spans="1:16384" s="645" customFormat="1" ht="15.75" thickBot="1">
      <c r="B45" s="662"/>
      <c r="C45" s="663"/>
      <c r="D45" s="663"/>
      <c r="E45" s="663"/>
      <c r="F45" s="664"/>
      <c r="G45" s="664"/>
      <c r="H45" s="664"/>
      <c r="I45" s="665"/>
      <c r="J45" s="666"/>
    </row>
    <row r="46" spans="1:16384" s="645" customFormat="1" ht="15.75" thickBot="1">
      <c r="J46" s="667"/>
    </row>
    <row r="47" spans="1:16384" s="645" customFormat="1" ht="20.25" customHeight="1" thickBot="1">
      <c r="B47" s="1346" t="s">
        <v>678</v>
      </c>
      <c r="C47" s="1347"/>
      <c r="D47" s="1347"/>
      <c r="E47" s="1347"/>
      <c r="F47" s="1347"/>
      <c r="G47" s="1347"/>
      <c r="H47" s="1347"/>
      <c r="I47" s="1347"/>
      <c r="J47" s="1348"/>
    </row>
    <row r="48" spans="1:16384" s="668" customFormat="1" ht="30">
      <c r="B48" s="680" t="s">
        <v>671</v>
      </c>
      <c r="C48" s="681" t="s">
        <v>679</v>
      </c>
      <c r="D48" s="681" t="s">
        <v>620</v>
      </c>
      <c r="E48" s="681" t="s">
        <v>680</v>
      </c>
      <c r="F48" s="681" t="s">
        <v>681</v>
      </c>
      <c r="G48" s="681" t="s">
        <v>682</v>
      </c>
      <c r="H48" s="681" t="s">
        <v>683</v>
      </c>
      <c r="I48" s="1349" t="s">
        <v>684</v>
      </c>
      <c r="J48" s="1350"/>
    </row>
    <row r="49" spans="2:10" s="671" customFormat="1" ht="14.45" customHeight="1">
      <c r="B49" s="669"/>
      <c r="C49" s="670"/>
      <c r="D49" s="653"/>
      <c r="E49" s="653"/>
      <c r="F49" s="654"/>
      <c r="G49" s="653"/>
      <c r="H49" s="654"/>
      <c r="I49" s="1300"/>
      <c r="J49" s="1301"/>
    </row>
    <row r="50" spans="2:10" s="671" customFormat="1" ht="14.45" customHeight="1">
      <c r="B50" s="672"/>
      <c r="C50" s="673"/>
      <c r="D50" s="658"/>
      <c r="E50" s="658"/>
      <c r="F50" s="659"/>
      <c r="G50" s="658"/>
      <c r="H50" s="659"/>
      <c r="I50" s="1300"/>
      <c r="J50" s="1301"/>
    </row>
    <row r="51" spans="2:10" s="671" customFormat="1" ht="14.45" customHeight="1">
      <c r="B51" s="672"/>
      <c r="C51" s="673"/>
      <c r="D51" s="658"/>
      <c r="E51" s="658"/>
      <c r="F51" s="659"/>
      <c r="G51" s="658"/>
      <c r="H51" s="659"/>
      <c r="I51" s="1300"/>
      <c r="J51" s="1301"/>
    </row>
    <row r="52" spans="2:10" ht="15.75" thickBot="1">
      <c r="B52" s="674"/>
      <c r="C52" s="675"/>
      <c r="D52" s="663"/>
      <c r="E52" s="663"/>
      <c r="F52" s="664"/>
      <c r="G52" s="663"/>
      <c r="H52" s="664"/>
      <c r="I52" s="1302"/>
      <c r="J52" s="1303"/>
    </row>
    <row r="53" spans="2:10"/>
    <row r="54" spans="2:10"/>
    <row r="55" spans="2:10"/>
    <row r="56" spans="2:10"/>
    <row r="57" spans="2:10"/>
    <row r="58" spans="2:10"/>
    <row r="59" spans="2:10"/>
  </sheetData>
  <sheetProtection algorithmName="SHA-512" hashValue="3SlAQ/hlQKz+pcvl5hoz6AnsqF4fzfcj6olRulo7/Qsz8m19cpOwXTAfjJIn/qudpjuJ6o+ojuagfyhP6FV9Zg==" saltValue="z74UNR1imlMmSTaPPzrXmQ==" spinCount="100000" sheet="1" objects="1" scenarios="1"/>
  <mergeCells count="54">
    <mergeCell ref="I50:J50"/>
    <mergeCell ref="B27:C27"/>
    <mergeCell ref="B28:C28"/>
    <mergeCell ref="B30:J30"/>
    <mergeCell ref="B47:J47"/>
    <mergeCell ref="I48:J48"/>
    <mergeCell ref="I49:J49"/>
    <mergeCell ref="B18:D18"/>
    <mergeCell ref="E18:G18"/>
    <mergeCell ref="B26:C26"/>
    <mergeCell ref="B19:D19"/>
    <mergeCell ref="E19:G19"/>
    <mergeCell ref="B20:D20"/>
    <mergeCell ref="E20:G20"/>
    <mergeCell ref="B21:D21"/>
    <mergeCell ref="E21:G21"/>
    <mergeCell ref="B22:D22"/>
    <mergeCell ref="E22:G22"/>
    <mergeCell ref="B23:D23"/>
    <mergeCell ref="E23:G23"/>
    <mergeCell ref="B25:E25"/>
    <mergeCell ref="B14:D14"/>
    <mergeCell ref="E14:G14"/>
    <mergeCell ref="B16:D16"/>
    <mergeCell ref="E16:G16"/>
    <mergeCell ref="B17:D17"/>
    <mergeCell ref="E17:G17"/>
    <mergeCell ref="B11:D11"/>
    <mergeCell ref="E11:G11"/>
    <mergeCell ref="B12:D12"/>
    <mergeCell ref="E12:G12"/>
    <mergeCell ref="B13:D13"/>
    <mergeCell ref="E10:G10"/>
    <mergeCell ref="B2:G2"/>
    <mergeCell ref="B3:D3"/>
    <mergeCell ref="E3:G3"/>
    <mergeCell ref="B4:D4"/>
    <mergeCell ref="E4:G4"/>
    <mergeCell ref="B1:C1"/>
    <mergeCell ref="I51:J51"/>
    <mergeCell ref="I52:J52"/>
    <mergeCell ref="B5:D5"/>
    <mergeCell ref="E5:G5"/>
    <mergeCell ref="B6:D6"/>
    <mergeCell ref="E6:G6"/>
    <mergeCell ref="B7:D7"/>
    <mergeCell ref="E7:G7"/>
    <mergeCell ref="B8:D8"/>
    <mergeCell ref="E8:G8"/>
    <mergeCell ref="B15:D15"/>
    <mergeCell ref="E15:G15"/>
    <mergeCell ref="B9:D9"/>
    <mergeCell ref="E9:G9"/>
    <mergeCell ref="B10:D10"/>
  </mergeCells>
  <hyperlinks>
    <hyperlink ref="H2" location="'Sheet Index'!A1" display="Table of Content" xr:uid="{00000000-0004-0000-05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J51"/>
  <sheetViews>
    <sheetView showGridLines="0" showRowColHeaders="0" workbookViewId="0">
      <selection activeCell="I14" sqref="I14"/>
    </sheetView>
  </sheetViews>
  <sheetFormatPr defaultColWidth="0" defaultRowHeight="12.75" zeroHeight="1"/>
  <cols>
    <col min="1" max="1" width="2.7109375" style="631" customWidth="1"/>
    <col min="2" max="2" width="3" style="631" customWidth="1"/>
    <col min="3" max="3" width="25" style="631" customWidth="1"/>
    <col min="4" max="5" width="17.28515625" style="631" customWidth="1"/>
    <col min="6" max="6" width="34.42578125" style="631" customWidth="1"/>
    <col min="7" max="8" width="17.28515625" style="631" customWidth="1"/>
    <col min="9" max="9" width="16.5703125" style="631" customWidth="1"/>
    <col min="10" max="10" width="13.85546875" style="631" customWidth="1"/>
    <col min="11" max="16384" width="10" style="631" hidden="1"/>
  </cols>
  <sheetData>
    <row r="1" spans="1:9" ht="13.5" thickBot="1"/>
    <row r="2" spans="1:9" ht="17.25" thickBot="1">
      <c r="A2" s="632"/>
      <c r="B2" s="1275" t="s">
        <v>875</v>
      </c>
      <c r="C2" s="1276"/>
      <c r="D2" s="1276"/>
      <c r="E2" s="1276"/>
      <c r="F2" s="1276"/>
      <c r="G2" s="1276"/>
      <c r="H2" s="1277"/>
      <c r="I2" s="640" t="s">
        <v>842</v>
      </c>
    </row>
    <row r="3" spans="1:9">
      <c r="B3" s="1354" t="s">
        <v>714</v>
      </c>
      <c r="C3" s="1355"/>
      <c r="D3" s="1356">
        <f>+GST!E5</f>
        <v>0</v>
      </c>
      <c r="E3" s="1356"/>
      <c r="F3" s="688"/>
      <c r="G3" s="1356"/>
      <c r="H3" s="1357"/>
      <c r="I3" s="633"/>
    </row>
    <row r="4" spans="1:9" s="635" customFormat="1">
      <c r="A4" s="695">
        <v>4</v>
      </c>
      <c r="B4" s="1282"/>
      <c r="C4" s="1283"/>
      <c r="D4" s="1283"/>
      <c r="E4" s="1283"/>
      <c r="F4" s="1283"/>
      <c r="G4" s="1283"/>
      <c r="H4" s="1284"/>
    </row>
    <row r="5" spans="1:9">
      <c r="B5" s="696">
        <v>1</v>
      </c>
      <c r="C5" s="642" t="s">
        <v>715</v>
      </c>
      <c r="D5" s="1351">
        <f>+'Documents Available &amp; Analysis'!D4</f>
        <v>0</v>
      </c>
      <c r="E5" s="1351"/>
      <c r="F5" s="697" t="s">
        <v>679</v>
      </c>
      <c r="G5" s="1352"/>
      <c r="H5" s="1353"/>
    </row>
    <row r="6" spans="1:9" ht="15">
      <c r="B6" s="689"/>
      <c r="C6" s="690"/>
      <c r="D6" s="1358" t="s">
        <v>605</v>
      </c>
      <c r="E6" s="1358"/>
      <c r="F6" s="698" t="s">
        <v>716</v>
      </c>
      <c r="G6" s="1358" t="s">
        <v>717</v>
      </c>
      <c r="H6" s="1359"/>
    </row>
    <row r="7" spans="1:9">
      <c r="B7" s="689"/>
      <c r="C7" s="643" t="s">
        <v>718</v>
      </c>
      <c r="D7" s="1360" t="s">
        <v>1067</v>
      </c>
      <c r="E7" s="1360"/>
      <c r="F7" s="636"/>
      <c r="G7" s="1360"/>
      <c r="H7" s="1361"/>
    </row>
    <row r="8" spans="1:9" s="691" customFormat="1">
      <c r="B8" s="689"/>
      <c r="C8" s="699" t="s">
        <v>719</v>
      </c>
      <c r="D8" s="1362">
        <f>+D5</f>
        <v>0</v>
      </c>
      <c r="E8" s="1362"/>
      <c r="F8" s="692"/>
      <c r="G8" s="1362"/>
      <c r="H8" s="1363"/>
    </row>
    <row r="9" spans="1:9">
      <c r="B9" s="689"/>
      <c r="C9" s="643" t="s">
        <v>720</v>
      </c>
      <c r="D9" s="1360"/>
      <c r="E9" s="1360"/>
      <c r="F9" s="636"/>
      <c r="G9" s="1360"/>
      <c r="H9" s="1361"/>
    </row>
    <row r="10" spans="1:9">
      <c r="B10" s="689"/>
      <c r="C10" s="643" t="s">
        <v>721</v>
      </c>
      <c r="D10" s="1360">
        <f>+D5</f>
        <v>0</v>
      </c>
      <c r="E10" s="1360"/>
      <c r="F10" s="638"/>
      <c r="G10" s="1364"/>
      <c r="H10" s="1365"/>
    </row>
    <row r="11" spans="1:9">
      <c r="B11" s="689"/>
      <c r="C11" s="643" t="s">
        <v>722</v>
      </c>
      <c r="D11" s="1364"/>
      <c r="E11" s="1364"/>
      <c r="F11" s="638"/>
      <c r="G11" s="1364"/>
      <c r="H11" s="1365"/>
    </row>
    <row r="12" spans="1:9">
      <c r="B12" s="689"/>
      <c r="C12" s="643" t="s">
        <v>628</v>
      </c>
      <c r="D12" s="1360"/>
      <c r="E12" s="1360"/>
      <c r="F12" s="693"/>
      <c r="G12" s="1368"/>
      <c r="H12" s="1369"/>
    </row>
    <row r="13" spans="1:9">
      <c r="B13" s="689"/>
      <c r="C13" s="643" t="s">
        <v>723</v>
      </c>
      <c r="D13" s="1364"/>
      <c r="E13" s="1364"/>
      <c r="F13" s="638"/>
      <c r="G13" s="1364"/>
      <c r="H13" s="1365"/>
    </row>
    <row r="14" spans="1:9">
      <c r="B14" s="689"/>
      <c r="C14" s="643" t="s">
        <v>608</v>
      </c>
      <c r="D14" s="1360" t="s">
        <v>1068</v>
      </c>
      <c r="E14" s="1360"/>
      <c r="F14" s="694"/>
      <c r="G14" s="1366"/>
      <c r="H14" s="1367"/>
    </row>
    <row r="15" spans="1:9">
      <c r="B15" s="689"/>
      <c r="C15" s="643" t="s">
        <v>606</v>
      </c>
      <c r="D15" s="1366"/>
      <c r="E15" s="1366"/>
      <c r="F15" s="694"/>
      <c r="G15" s="1366"/>
      <c r="H15" s="1367"/>
    </row>
    <row r="16" spans="1:9" s="635" customFormat="1">
      <c r="A16" s="634"/>
      <c r="B16" s="1282"/>
      <c r="C16" s="1283"/>
      <c r="D16" s="1283"/>
      <c r="E16" s="1283"/>
      <c r="F16" s="1283"/>
      <c r="G16" s="1283"/>
      <c r="H16" s="1284"/>
    </row>
    <row r="17" spans="2:8" ht="13.5" thickBot="1"/>
    <row r="18" spans="2:8" ht="17.25" thickBot="1">
      <c r="B18" s="1370" t="s">
        <v>875</v>
      </c>
      <c r="C18" s="1371"/>
      <c r="D18" s="1371"/>
      <c r="E18" s="1371"/>
      <c r="F18" s="1371"/>
      <c r="G18" s="1371"/>
      <c r="H18" s="1372"/>
    </row>
    <row r="19" spans="2:8">
      <c r="B19" s="1373" t="s">
        <v>714</v>
      </c>
      <c r="C19" s="1374"/>
      <c r="D19" s="1356"/>
      <c r="E19" s="1356"/>
      <c r="F19" s="688"/>
      <c r="G19" s="1356"/>
      <c r="H19" s="1357"/>
    </row>
    <row r="20" spans="2:8">
      <c r="B20" s="1282"/>
      <c r="C20" s="1283"/>
      <c r="D20" s="1283"/>
      <c r="E20" s="1283"/>
      <c r="F20" s="1283"/>
      <c r="G20" s="1283"/>
      <c r="H20" s="1284"/>
    </row>
    <row r="21" spans="2:8">
      <c r="B21" s="949">
        <v>1</v>
      </c>
      <c r="C21" s="950" t="s">
        <v>715</v>
      </c>
      <c r="D21" s="1351"/>
      <c r="E21" s="1351"/>
      <c r="F21" s="951" t="s">
        <v>679</v>
      </c>
      <c r="G21" s="1352"/>
      <c r="H21" s="1353"/>
    </row>
    <row r="22" spans="2:8" ht="15">
      <c r="B22" s="689"/>
      <c r="C22" s="690"/>
      <c r="D22" s="1375" t="s">
        <v>605</v>
      </c>
      <c r="E22" s="1375"/>
      <c r="F22" s="952" t="s">
        <v>716</v>
      </c>
      <c r="G22" s="1375" t="s">
        <v>717</v>
      </c>
      <c r="H22" s="1376"/>
    </row>
    <row r="23" spans="2:8">
      <c r="B23" s="689"/>
      <c r="C23" s="953" t="s">
        <v>718</v>
      </c>
      <c r="D23" s="1360"/>
      <c r="E23" s="1360"/>
      <c r="F23" s="636"/>
      <c r="G23" s="1360"/>
      <c r="H23" s="1361"/>
    </row>
    <row r="24" spans="2:8">
      <c r="B24" s="689"/>
      <c r="C24" s="954" t="s">
        <v>719</v>
      </c>
      <c r="D24" s="1362"/>
      <c r="E24" s="1362"/>
      <c r="F24" s="692"/>
      <c r="G24" s="1362"/>
      <c r="H24" s="1363"/>
    </row>
    <row r="25" spans="2:8">
      <c r="B25" s="689"/>
      <c r="C25" s="953" t="s">
        <v>720</v>
      </c>
      <c r="D25" s="1360"/>
      <c r="E25" s="1360"/>
      <c r="F25" s="636"/>
      <c r="G25" s="1360"/>
      <c r="H25" s="1361"/>
    </row>
    <row r="26" spans="2:8">
      <c r="B26" s="689"/>
      <c r="C26" s="953" t="s">
        <v>721</v>
      </c>
      <c r="D26" s="1360"/>
      <c r="E26" s="1360"/>
      <c r="F26" s="638"/>
      <c r="G26" s="1364"/>
      <c r="H26" s="1365"/>
    </row>
    <row r="27" spans="2:8">
      <c r="B27" s="689"/>
      <c r="C27" s="953" t="s">
        <v>722</v>
      </c>
      <c r="D27" s="1364"/>
      <c r="E27" s="1364"/>
      <c r="F27" s="638"/>
      <c r="G27" s="1364"/>
      <c r="H27" s="1365"/>
    </row>
    <row r="28" spans="2:8">
      <c r="B28" s="689"/>
      <c r="C28" s="953" t="s">
        <v>628</v>
      </c>
      <c r="D28" s="1360"/>
      <c r="E28" s="1360"/>
      <c r="F28" s="693"/>
      <c r="G28" s="1368"/>
      <c r="H28" s="1369"/>
    </row>
    <row r="29" spans="2:8">
      <c r="B29" s="689"/>
      <c r="C29" s="953" t="s">
        <v>723</v>
      </c>
      <c r="D29" s="1364"/>
      <c r="E29" s="1364"/>
      <c r="F29" s="638"/>
      <c r="G29" s="1364"/>
      <c r="H29" s="1365"/>
    </row>
    <row r="30" spans="2:8">
      <c r="B30" s="689"/>
      <c r="C30" s="953" t="s">
        <v>608</v>
      </c>
      <c r="D30" s="1360"/>
      <c r="E30" s="1360"/>
      <c r="F30" s="694"/>
      <c r="G30" s="1366"/>
      <c r="H30" s="1367"/>
    </row>
    <row r="31" spans="2:8">
      <c r="B31" s="689"/>
      <c r="C31" s="953" t="s">
        <v>606</v>
      </c>
      <c r="D31" s="1366"/>
      <c r="E31" s="1366"/>
      <c r="F31" s="694"/>
      <c r="G31" s="1366"/>
      <c r="H31" s="1367"/>
    </row>
    <row r="32" spans="2:8">
      <c r="B32" s="1282"/>
      <c r="C32" s="1283"/>
      <c r="D32" s="1283"/>
      <c r="E32" s="1283"/>
      <c r="F32" s="1283"/>
      <c r="G32" s="1283"/>
      <c r="H32" s="1284"/>
    </row>
    <row r="33" s="631" customFormat="1"/>
    <row r="34" s="631" customFormat="1"/>
    <row r="35" s="631" customFormat="1"/>
    <row r="36" s="631" customFormat="1"/>
    <row r="37" s="631" customFormat="1"/>
    <row r="38" s="631" customFormat="1"/>
    <row r="39" s="631" customFormat="1"/>
    <row r="40" s="631" customFormat="1"/>
    <row r="41" s="631" customFormat="1"/>
    <row r="42" s="631" customFormat="1"/>
    <row r="43" s="631" customFormat="1"/>
    <row r="44" s="631" customFormat="1"/>
    <row r="45" s="631" customFormat="1"/>
    <row r="46" s="631" customFormat="1"/>
    <row r="47" s="631" customFormat="1"/>
    <row r="48" s="631" customFormat="1"/>
    <row r="49" s="631" customFormat="1"/>
    <row r="50" s="631" customFormat="1"/>
    <row r="51" s="631" customFormat="1"/>
  </sheetData>
  <mergeCells count="56">
    <mergeCell ref="D30:E30"/>
    <mergeCell ref="G30:H30"/>
    <mergeCell ref="D31:E31"/>
    <mergeCell ref="G31:H31"/>
    <mergeCell ref="B32:H32"/>
    <mergeCell ref="D27:E27"/>
    <mergeCell ref="G27:H27"/>
    <mergeCell ref="D28:E28"/>
    <mergeCell ref="G28:H28"/>
    <mergeCell ref="D29:E29"/>
    <mergeCell ref="G29:H29"/>
    <mergeCell ref="D24:E24"/>
    <mergeCell ref="G24:H24"/>
    <mergeCell ref="D25:E25"/>
    <mergeCell ref="G25:H25"/>
    <mergeCell ref="D26:E26"/>
    <mergeCell ref="G26:H26"/>
    <mergeCell ref="D21:E21"/>
    <mergeCell ref="G21:H21"/>
    <mergeCell ref="D22:E22"/>
    <mergeCell ref="G22:H22"/>
    <mergeCell ref="D23:E23"/>
    <mergeCell ref="G23:H23"/>
    <mergeCell ref="B18:H18"/>
    <mergeCell ref="B19:C19"/>
    <mergeCell ref="D19:E19"/>
    <mergeCell ref="G19:H19"/>
    <mergeCell ref="B20:H20"/>
    <mergeCell ref="D15:E15"/>
    <mergeCell ref="G15:H15"/>
    <mergeCell ref="B16:H16"/>
    <mergeCell ref="D12:E12"/>
    <mergeCell ref="G12:H12"/>
    <mergeCell ref="D13:E13"/>
    <mergeCell ref="G13:H13"/>
    <mergeCell ref="D14:E14"/>
    <mergeCell ref="G14:H14"/>
    <mergeCell ref="D9:E9"/>
    <mergeCell ref="G9:H9"/>
    <mergeCell ref="D10:E10"/>
    <mergeCell ref="G10:H10"/>
    <mergeCell ref="D11:E11"/>
    <mergeCell ref="G11:H11"/>
    <mergeCell ref="D6:E6"/>
    <mergeCell ref="G6:H6"/>
    <mergeCell ref="D7:E7"/>
    <mergeCell ref="G7:H7"/>
    <mergeCell ref="D8:E8"/>
    <mergeCell ref="G8:H8"/>
    <mergeCell ref="D5:E5"/>
    <mergeCell ref="G5:H5"/>
    <mergeCell ref="B2:H2"/>
    <mergeCell ref="B3:C3"/>
    <mergeCell ref="D3:E3"/>
    <mergeCell ref="G3:H3"/>
    <mergeCell ref="B4:H4"/>
  </mergeCells>
  <conditionalFormatting sqref="F8">
    <cfRule type="expression" dxfId="243" priority="17">
      <formula>$F8&lt;&gt;$F10</formula>
    </cfRule>
  </conditionalFormatting>
  <conditionalFormatting sqref="G8">
    <cfRule type="expression" dxfId="242" priority="16">
      <formula>$G8&lt;&gt;$G10</formula>
    </cfRule>
  </conditionalFormatting>
  <conditionalFormatting sqref="D8">
    <cfRule type="expression" dxfId="241" priority="6">
      <formula>$D8&lt;&gt;$D10</formula>
    </cfRule>
  </conditionalFormatting>
  <conditionalFormatting sqref="F24">
    <cfRule type="expression" dxfId="240" priority="3">
      <formula>$F24&lt;&gt;$F26</formula>
    </cfRule>
  </conditionalFormatting>
  <conditionalFormatting sqref="G24">
    <cfRule type="expression" dxfId="239" priority="2">
      <formula>$G24&lt;&gt;$G26</formula>
    </cfRule>
  </conditionalFormatting>
  <conditionalFormatting sqref="D24">
    <cfRule type="expression" dxfId="238" priority="1">
      <formula>$D24&lt;&gt;$D26</formula>
    </cfRule>
  </conditionalFormatting>
  <dataValidations count="2">
    <dataValidation type="list" allowBlank="1" showInputMessage="1" showErrorMessage="1" sqref="F14:G14 D14" xr:uid="{00000000-0002-0000-0600-000000000000}">
      <formula1>"Active,In-Active,Not Valid"</formula1>
    </dataValidation>
    <dataValidation type="list" allowBlank="1" showInputMessage="1" showErrorMessage="1" sqref="D7 F7:G7" xr:uid="{00000000-0002-0000-0600-000001000000}">
      <formula1>"Available,Not Available"</formula1>
    </dataValidation>
  </dataValidations>
  <hyperlinks>
    <hyperlink ref="I2" location="'Sheet Index'!A1" display="Table of Content" xr:uid="{00000000-0004-0000-06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P68"/>
  <sheetViews>
    <sheetView showGridLines="0" workbookViewId="0">
      <selection activeCell="D45" sqref="D45"/>
    </sheetView>
  </sheetViews>
  <sheetFormatPr defaultColWidth="0" defaultRowHeight="14.25" zeroHeight="1" outlineLevelRow="1"/>
  <cols>
    <col min="1" max="1" width="2.7109375" style="701" customWidth="1"/>
    <col min="2" max="2" width="3.7109375" style="701" customWidth="1"/>
    <col min="3" max="3" width="12.7109375" style="700" customWidth="1"/>
    <col min="4" max="7" width="14.7109375" style="700" customWidth="1"/>
    <col min="8" max="8" width="9.140625" style="701" customWidth="1"/>
    <col min="9" max="9" width="3.7109375" style="701" customWidth="1"/>
    <col min="10" max="10" width="12.7109375" style="701" customWidth="1"/>
    <col min="11" max="14" width="14.7109375" style="701" customWidth="1"/>
    <col min="15" max="16" width="9.140625" style="701" customWidth="1"/>
    <col min="17" max="16384" width="9.140625" style="701" hidden="1"/>
  </cols>
  <sheetData>
    <row r="1" spans="2:11" s="700" customFormat="1" ht="15.75" thickBot="1">
      <c r="B1" s="1379" t="s">
        <v>874</v>
      </c>
      <c r="C1" s="1379"/>
    </row>
    <row r="2" spans="2:11" ht="21" customHeight="1" thickBot="1">
      <c r="B2" s="1384" t="s">
        <v>685</v>
      </c>
      <c r="C2" s="1385"/>
      <c r="D2" s="1385"/>
      <c r="E2" s="1385"/>
      <c r="F2" s="1385"/>
      <c r="G2" s="1386"/>
      <c r="H2" s="640" t="s">
        <v>842</v>
      </c>
    </row>
    <row r="3" spans="2:11" ht="15" customHeight="1">
      <c r="B3" s="1387" t="s">
        <v>686</v>
      </c>
      <c r="C3" s="1388"/>
      <c r="D3" s="1388"/>
      <c r="E3" s="1389"/>
      <c r="F3" s="1389"/>
      <c r="G3" s="1390"/>
      <c r="H3" s="1377"/>
      <c r="I3" s="1378"/>
      <c r="J3" s="1378"/>
      <c r="K3" s="1378"/>
    </row>
    <row r="4" spans="2:11" s="702" customFormat="1" ht="28.5" customHeight="1" outlineLevel="1">
      <c r="B4" s="1380" t="s">
        <v>687</v>
      </c>
      <c r="C4" s="1381"/>
      <c r="D4" s="1381"/>
      <c r="E4" s="1382"/>
      <c r="F4" s="1382"/>
      <c r="G4" s="1383"/>
    </row>
    <row r="5" spans="2:11" s="702" customFormat="1" ht="28.5" customHeight="1" outlineLevel="1">
      <c r="B5" s="1380" t="s">
        <v>688</v>
      </c>
      <c r="C5" s="1381"/>
      <c r="D5" s="1381"/>
      <c r="E5" s="1382"/>
      <c r="F5" s="1382"/>
      <c r="G5" s="1383"/>
    </row>
    <row r="6" spans="2:11" ht="13.5" customHeight="1" outlineLevel="1">
      <c r="B6" s="1391" t="s">
        <v>689</v>
      </c>
      <c r="C6" s="1392"/>
      <c r="D6" s="1392"/>
      <c r="E6" s="1393"/>
      <c r="F6" s="1394"/>
      <c r="G6" s="1395"/>
    </row>
    <row r="7" spans="2:11" ht="13.5" customHeight="1" outlineLevel="1">
      <c r="B7" s="1391" t="s">
        <v>690</v>
      </c>
      <c r="C7" s="1392"/>
      <c r="D7" s="1392"/>
      <c r="E7" s="1394"/>
      <c r="F7" s="1394"/>
      <c r="G7" s="1395"/>
    </row>
    <row r="8" spans="2:11" ht="13.5" customHeight="1" outlineLevel="1">
      <c r="B8" s="1391" t="s">
        <v>691</v>
      </c>
      <c r="C8" s="1392"/>
      <c r="D8" s="1392"/>
      <c r="E8" s="1393"/>
      <c r="F8" s="1394"/>
      <c r="G8" s="1395"/>
    </row>
    <row r="9" spans="2:11" ht="13.5" customHeight="1" outlineLevel="1">
      <c r="B9" s="1391" t="s">
        <v>692</v>
      </c>
      <c r="C9" s="1392"/>
      <c r="D9" s="1392"/>
      <c r="E9" s="1394"/>
      <c r="F9" s="1394"/>
      <c r="G9" s="1395"/>
    </row>
    <row r="10" spans="2:11" ht="36.75" customHeight="1" outlineLevel="1">
      <c r="B10" s="1391" t="s">
        <v>693</v>
      </c>
      <c r="C10" s="1392"/>
      <c r="D10" s="1392"/>
      <c r="E10" s="1382"/>
      <c r="F10" s="1382"/>
      <c r="G10" s="1383"/>
    </row>
    <row r="11" spans="2:11" ht="36.75" customHeight="1" outlineLevel="1">
      <c r="B11" s="1391" t="s">
        <v>694</v>
      </c>
      <c r="C11" s="1392"/>
      <c r="D11" s="1392"/>
      <c r="E11" s="1382"/>
      <c r="F11" s="1382"/>
      <c r="G11" s="1383"/>
    </row>
    <row r="12" spans="2:11" ht="36.75" customHeight="1" outlineLevel="1">
      <c r="B12" s="1391" t="s">
        <v>695</v>
      </c>
      <c r="C12" s="1392"/>
      <c r="D12" s="1392"/>
      <c r="E12" s="1382"/>
      <c r="F12" s="1382"/>
      <c r="G12" s="1383"/>
    </row>
    <row r="13" spans="2:11" ht="13.5" customHeight="1" outlineLevel="1">
      <c r="B13" s="1391" t="s">
        <v>696</v>
      </c>
      <c r="C13" s="1392"/>
      <c r="D13" s="1392"/>
      <c r="E13" s="1394"/>
      <c r="F13" s="1394"/>
      <c r="G13" s="1395"/>
    </row>
    <row r="14" spans="2:11" ht="13.5" customHeight="1" outlineLevel="1">
      <c r="B14" s="1391" t="s">
        <v>606</v>
      </c>
      <c r="C14" s="1392"/>
      <c r="D14" s="1392"/>
      <c r="E14" s="1396"/>
      <c r="F14" s="1394"/>
      <c r="G14" s="1395"/>
    </row>
    <row r="15" spans="2:11" outlineLevel="1">
      <c r="B15" s="703"/>
      <c r="C15" s="704"/>
      <c r="D15" s="704"/>
      <c r="E15" s="704"/>
      <c r="F15" s="704"/>
      <c r="G15" s="705"/>
    </row>
    <row r="16" spans="2:11" ht="25.5" outlineLevel="1">
      <c r="B16" s="735" t="s">
        <v>671</v>
      </c>
      <c r="C16" s="736" t="s">
        <v>697</v>
      </c>
      <c r="D16" s="736" t="s">
        <v>698</v>
      </c>
      <c r="E16" s="736" t="s">
        <v>699</v>
      </c>
      <c r="F16" s="736" t="s">
        <v>700</v>
      </c>
      <c r="G16" s="737" t="s">
        <v>608</v>
      </c>
    </row>
    <row r="17" spans="2:14" ht="13.5" customHeight="1" outlineLevel="1">
      <c r="B17" s="706">
        <v>1</v>
      </c>
      <c r="C17" s="707"/>
      <c r="D17" s="707"/>
      <c r="E17" s="707"/>
      <c r="F17" s="708"/>
      <c r="G17" s="709"/>
    </row>
    <row r="18" spans="2:14" ht="13.5" customHeight="1" outlineLevel="1">
      <c r="B18" s="706">
        <v>2</v>
      </c>
      <c r="C18" s="707"/>
      <c r="D18" s="707"/>
      <c r="E18" s="707"/>
      <c r="F18" s="708"/>
      <c r="G18" s="709"/>
    </row>
    <row r="19" spans="2:14" ht="13.5" customHeight="1" outlineLevel="1">
      <c r="B19" s="706">
        <v>3</v>
      </c>
      <c r="C19" s="707"/>
      <c r="D19" s="707"/>
      <c r="E19" s="707"/>
      <c r="F19" s="708"/>
      <c r="G19" s="709"/>
    </row>
    <row r="20" spans="2:14" ht="13.5" customHeight="1" outlineLevel="1">
      <c r="B20" s="706">
        <v>4</v>
      </c>
      <c r="C20" s="707"/>
      <c r="D20" s="707"/>
      <c r="E20" s="707"/>
      <c r="F20" s="708"/>
      <c r="G20" s="709"/>
    </row>
    <row r="21" spans="2:14" ht="13.5" customHeight="1" outlineLevel="1">
      <c r="B21" s="706">
        <v>5</v>
      </c>
      <c r="C21" s="707"/>
      <c r="D21" s="707"/>
      <c r="E21" s="707"/>
      <c r="F21" s="708"/>
      <c r="G21" s="709"/>
    </row>
    <row r="22" spans="2:14" ht="13.5" customHeight="1" outlineLevel="1">
      <c r="B22" s="706">
        <v>6</v>
      </c>
      <c r="C22" s="707"/>
      <c r="D22" s="707"/>
      <c r="E22" s="707"/>
      <c r="F22" s="708"/>
      <c r="G22" s="709"/>
    </row>
    <row r="23" spans="2:14" ht="13.5" customHeight="1" outlineLevel="1">
      <c r="B23" s="706">
        <v>7</v>
      </c>
      <c r="C23" s="707"/>
      <c r="D23" s="707"/>
      <c r="E23" s="707"/>
      <c r="F23" s="708"/>
      <c r="G23" s="709"/>
    </row>
    <row r="24" spans="2:14" ht="13.5" customHeight="1" outlineLevel="1">
      <c r="B24" s="706">
        <v>8</v>
      </c>
      <c r="C24" s="707"/>
      <c r="D24" s="707"/>
      <c r="E24" s="707"/>
      <c r="F24" s="708"/>
      <c r="G24" s="709"/>
    </row>
    <row r="25" spans="2:14" ht="13.5" customHeight="1" outlineLevel="1">
      <c r="B25" s="706">
        <v>9</v>
      </c>
      <c r="C25" s="707"/>
      <c r="D25" s="707"/>
      <c r="E25" s="707"/>
      <c r="F25" s="708"/>
      <c r="G25" s="709"/>
    </row>
    <row r="26" spans="2:14" ht="13.5" customHeight="1" outlineLevel="1" thickBot="1">
      <c r="B26" s="710">
        <v>10</v>
      </c>
      <c r="C26" s="711"/>
      <c r="D26" s="711"/>
      <c r="E26" s="711"/>
      <c r="F26" s="712"/>
      <c r="G26" s="713"/>
    </row>
    <row r="27" spans="2:14" ht="15.75" thickBot="1">
      <c r="B27" s="714"/>
    </row>
    <row r="28" spans="2:14" ht="17.25" outlineLevel="1" thickBot="1">
      <c r="B28" s="1384" t="s">
        <v>701</v>
      </c>
      <c r="C28" s="1385"/>
      <c r="D28" s="1385"/>
      <c r="E28" s="1385"/>
      <c r="F28" s="1385"/>
      <c r="G28" s="1386"/>
      <c r="I28" s="1400"/>
      <c r="J28" s="1400"/>
      <c r="K28" s="1400"/>
      <c r="L28" s="1400"/>
      <c r="M28" s="1400"/>
      <c r="N28" s="1400"/>
    </row>
    <row r="29" spans="2:14" ht="30" outlineLevel="1">
      <c r="B29" s="1215" t="s">
        <v>702</v>
      </c>
      <c r="C29" s="1216"/>
      <c r="D29" s="715"/>
      <c r="E29" s="716"/>
      <c r="F29" s="738" t="s">
        <v>703</v>
      </c>
      <c r="G29" s="717"/>
      <c r="I29" s="1401"/>
      <c r="J29" s="1401"/>
      <c r="K29" s="718"/>
      <c r="L29" s="718"/>
      <c r="M29" s="719"/>
      <c r="N29" s="718"/>
    </row>
    <row r="30" spans="2:14" ht="15" outlineLevel="1">
      <c r="B30" s="1217" t="s">
        <v>704</v>
      </c>
      <c r="C30" s="1218"/>
      <c r="D30" s="1399"/>
      <c r="E30" s="1399"/>
      <c r="F30" s="739" t="s">
        <v>705</v>
      </c>
      <c r="G30" s="720"/>
      <c r="I30" s="1401"/>
      <c r="J30" s="1401"/>
      <c r="K30" s="1402"/>
      <c r="L30" s="1402"/>
      <c r="M30" s="721"/>
      <c r="N30" s="722"/>
    </row>
    <row r="31" spans="2:14" ht="14.25" customHeight="1" outlineLevel="1">
      <c r="B31" s="1220" t="s">
        <v>706</v>
      </c>
      <c r="C31" s="1221"/>
      <c r="D31" s="1222" t="s">
        <v>707</v>
      </c>
      <c r="E31" s="1222"/>
      <c r="F31" s="1222"/>
      <c r="G31" s="1223" t="s">
        <v>708</v>
      </c>
      <c r="H31" s="700"/>
      <c r="I31" s="1403"/>
      <c r="J31" s="1403"/>
      <c r="K31" s="1404"/>
      <c r="L31" s="1404"/>
      <c r="M31" s="1404"/>
      <c r="N31" s="1403"/>
    </row>
    <row r="32" spans="2:14" ht="25.5" outlineLevel="1">
      <c r="B32" s="1220"/>
      <c r="C32" s="1221"/>
      <c r="D32" s="740" t="s">
        <v>709</v>
      </c>
      <c r="E32" s="740" t="s">
        <v>710</v>
      </c>
      <c r="F32" s="740" t="s">
        <v>711</v>
      </c>
      <c r="G32" s="1223"/>
      <c r="H32" s="700"/>
      <c r="I32" s="1403"/>
      <c r="J32" s="1403"/>
      <c r="K32" s="723"/>
      <c r="L32" s="723"/>
      <c r="M32" s="723"/>
      <c r="N32" s="1403"/>
    </row>
    <row r="33" spans="2:14" outlineLevel="1">
      <c r="B33" s="1397">
        <f>Banking_Analysis!A9</f>
        <v>44348</v>
      </c>
      <c r="C33" s="1398"/>
      <c r="D33" s="724"/>
      <c r="E33" s="724"/>
      <c r="F33" s="724"/>
      <c r="G33" s="725"/>
      <c r="H33" s="700"/>
      <c r="I33" s="1405"/>
      <c r="J33" s="1405"/>
      <c r="K33" s="726"/>
      <c r="L33" s="726"/>
      <c r="M33" s="726"/>
      <c r="N33" s="726"/>
    </row>
    <row r="34" spans="2:14" outlineLevel="1">
      <c r="B34" s="1397">
        <f>Banking_Analysis!A10</f>
        <v>44378</v>
      </c>
      <c r="C34" s="1398"/>
      <c r="D34" s="724"/>
      <c r="E34" s="724"/>
      <c r="F34" s="724"/>
      <c r="G34" s="725"/>
      <c r="H34" s="700"/>
      <c r="I34" s="1405"/>
      <c r="J34" s="1405"/>
      <c r="K34" s="726"/>
      <c r="L34" s="726"/>
      <c r="M34" s="726"/>
      <c r="N34" s="726"/>
    </row>
    <row r="35" spans="2:14" outlineLevel="1">
      <c r="B35" s="1397">
        <f>Banking_Analysis!A11</f>
        <v>44409</v>
      </c>
      <c r="C35" s="1398"/>
      <c r="D35" s="724"/>
      <c r="E35" s="724"/>
      <c r="F35" s="724"/>
      <c r="G35" s="725"/>
      <c r="H35" s="700"/>
      <c r="I35" s="1405"/>
      <c r="J35" s="1405"/>
      <c r="K35" s="726"/>
      <c r="L35" s="726"/>
      <c r="M35" s="726"/>
      <c r="N35" s="726"/>
    </row>
    <row r="36" spans="2:14" outlineLevel="1">
      <c r="B36" s="1397">
        <f>Banking_Analysis!A12</f>
        <v>44440</v>
      </c>
      <c r="C36" s="1398"/>
      <c r="D36" s="724"/>
      <c r="E36" s="724"/>
      <c r="F36" s="724"/>
      <c r="G36" s="725"/>
      <c r="H36" s="700"/>
      <c r="I36" s="1405"/>
      <c r="J36" s="1405"/>
      <c r="K36" s="726"/>
      <c r="L36" s="726"/>
      <c r="M36" s="726"/>
      <c r="N36" s="726"/>
    </row>
    <row r="37" spans="2:14" outlineLevel="1">
      <c r="B37" s="1397">
        <f>Banking_Analysis!A13</f>
        <v>44470</v>
      </c>
      <c r="C37" s="1398"/>
      <c r="D37" s="724"/>
      <c r="E37" s="724"/>
      <c r="F37" s="724"/>
      <c r="G37" s="725"/>
      <c r="H37" s="700"/>
      <c r="I37" s="1405"/>
      <c r="J37" s="1405"/>
      <c r="K37" s="726"/>
      <c r="L37" s="726"/>
      <c r="M37" s="726"/>
      <c r="N37" s="726"/>
    </row>
    <row r="38" spans="2:14" outlineLevel="1">
      <c r="B38" s="1397">
        <f>Banking_Analysis!A14</f>
        <v>44501</v>
      </c>
      <c r="C38" s="1398"/>
      <c r="D38" s="724"/>
      <c r="E38" s="724"/>
      <c r="F38" s="724"/>
      <c r="G38" s="725"/>
      <c r="H38" s="700"/>
      <c r="I38" s="1405"/>
      <c r="J38" s="1405"/>
      <c r="K38" s="726"/>
      <c r="L38" s="726"/>
      <c r="M38" s="726"/>
      <c r="N38" s="726"/>
    </row>
    <row r="39" spans="2:14" outlineLevel="1">
      <c r="B39" s="1397">
        <f>Banking_Analysis!A15</f>
        <v>44531</v>
      </c>
      <c r="C39" s="1398"/>
      <c r="D39" s="724"/>
      <c r="E39" s="724"/>
      <c r="F39" s="724"/>
      <c r="G39" s="725"/>
      <c r="H39" s="700"/>
      <c r="I39" s="1405"/>
      <c r="J39" s="1405"/>
      <c r="K39" s="726"/>
      <c r="L39" s="726"/>
      <c r="M39" s="726"/>
      <c r="N39" s="726"/>
    </row>
    <row r="40" spans="2:14" outlineLevel="1">
      <c r="B40" s="1397">
        <f>Banking_Analysis!A16</f>
        <v>44562</v>
      </c>
      <c r="C40" s="1398"/>
      <c r="D40" s="724"/>
      <c r="E40" s="724"/>
      <c r="F40" s="724"/>
      <c r="G40" s="725"/>
      <c r="H40" s="700"/>
      <c r="I40" s="1405"/>
      <c r="J40" s="1405"/>
      <c r="K40" s="726"/>
      <c r="L40" s="726"/>
      <c r="M40" s="726"/>
      <c r="N40" s="726"/>
    </row>
    <row r="41" spans="2:14" outlineLevel="1">
      <c r="B41" s="1397">
        <f>Banking_Analysis!A17</f>
        <v>44593</v>
      </c>
      <c r="C41" s="1398"/>
      <c r="D41" s="724"/>
      <c r="E41" s="724"/>
      <c r="F41" s="724"/>
      <c r="G41" s="725"/>
      <c r="H41" s="700"/>
      <c r="I41" s="1405"/>
      <c r="J41" s="1405"/>
      <c r="K41" s="726"/>
      <c r="L41" s="726"/>
      <c r="M41" s="726"/>
      <c r="N41" s="726"/>
    </row>
    <row r="42" spans="2:14" outlineLevel="1">
      <c r="B42" s="1397">
        <f>Banking_Analysis!A18</f>
        <v>44621</v>
      </c>
      <c r="C42" s="1398"/>
      <c r="D42" s="724"/>
      <c r="E42" s="724"/>
      <c r="F42" s="724"/>
      <c r="G42" s="725"/>
      <c r="H42" s="700"/>
      <c r="I42" s="1405"/>
      <c r="J42" s="1405"/>
      <c r="K42" s="726"/>
      <c r="L42" s="726"/>
      <c r="M42" s="726"/>
      <c r="N42" s="726"/>
    </row>
    <row r="43" spans="2:14" outlineLevel="1">
      <c r="B43" s="1397">
        <f>Banking_Analysis!A19</f>
        <v>44652</v>
      </c>
      <c r="C43" s="1398"/>
      <c r="D43" s="724"/>
      <c r="E43" s="724"/>
      <c r="F43" s="724"/>
      <c r="G43" s="725"/>
      <c r="H43" s="700"/>
      <c r="I43" s="1405"/>
      <c r="J43" s="1405"/>
      <c r="K43" s="726"/>
      <c r="L43" s="726"/>
      <c r="M43" s="726"/>
      <c r="N43" s="726"/>
    </row>
    <row r="44" spans="2:14" outlineLevel="1">
      <c r="B44" s="1397">
        <f>Banking_Analysis!A20</f>
        <v>44682</v>
      </c>
      <c r="C44" s="1398"/>
      <c r="D44" s="724"/>
      <c r="E44" s="724"/>
      <c r="F44" s="724"/>
      <c r="G44" s="725"/>
      <c r="H44" s="700"/>
      <c r="I44" s="1405"/>
      <c r="J44" s="1405"/>
      <c r="K44" s="726"/>
      <c r="L44" s="726"/>
      <c r="M44" s="726"/>
      <c r="N44" s="726"/>
    </row>
    <row r="45" spans="2:14" ht="15" outlineLevel="1">
      <c r="B45" s="1224" t="s">
        <v>712</v>
      </c>
      <c r="C45" s="1225"/>
      <c r="D45" s="731">
        <f>SUM(D33:D44)</f>
        <v>0</v>
      </c>
      <c r="E45" s="731">
        <f>SUM(E33:E44)</f>
        <v>0</v>
      </c>
      <c r="F45" s="731">
        <f>SUM(F33:F44)</f>
        <v>0</v>
      </c>
      <c r="G45" s="732">
        <f>+SUM(G33:G44)</f>
        <v>0</v>
      </c>
      <c r="H45" s="700"/>
      <c r="I45" s="1406"/>
      <c r="J45" s="1406"/>
      <c r="K45" s="727"/>
      <c r="L45" s="727"/>
      <c r="M45" s="727"/>
      <c r="N45" s="728"/>
    </row>
    <row r="46" spans="2:14" ht="15" outlineLevel="1" thickBot="1">
      <c r="B46" s="741" t="s">
        <v>713</v>
      </c>
      <c r="C46" s="729"/>
      <c r="D46" s="733" t="str">
        <f>IFERROR(_xlfn.IFS($G$30="Monthly",AVERAGE(D33:D44),$G$30="Quaterly",AVERAGE(D33:D36),$G$30="Half Yearly",AVERAGE(D33:D34),$G$30="Annually",D33),"")</f>
        <v/>
      </c>
      <c r="E46" s="733" t="str">
        <f t="shared" ref="E46:F46" si="0">IFERROR(_xlfn.IFS($G$30="Monthly",AVERAGE(E33:E44),$G$30="Quaterly",AVERAGE(E33:E36),$G$30="Half Yearly",AVERAGE(E33:E34),$G$30="Annually",E33),"")</f>
        <v/>
      </c>
      <c r="F46" s="733" t="str">
        <f t="shared" si="0"/>
        <v/>
      </c>
      <c r="G46" s="734">
        <f>IFERROR(+AVERAGE(D45/(COUNTIF(D33:D44,"&gt;0"))),0)</f>
        <v>0</v>
      </c>
      <c r="H46" s="700"/>
      <c r="I46" s="730"/>
      <c r="J46" s="730"/>
      <c r="K46" s="727"/>
      <c r="L46" s="727"/>
      <c r="M46" s="727"/>
      <c r="N46" s="727"/>
    </row>
    <row r="47" spans="2:14"/>
    <row r="48" spans="2:14"/>
    <row r="49"/>
    <row r="50"/>
    <row r="51"/>
    <row r="52"/>
    <row r="53"/>
    <row r="54"/>
    <row r="55"/>
    <row r="56"/>
    <row r="57"/>
    <row r="58"/>
    <row r="59"/>
    <row r="60"/>
    <row r="61"/>
    <row r="62"/>
    <row r="63"/>
    <row r="64"/>
    <row r="65"/>
    <row r="66"/>
    <row r="67"/>
    <row r="68"/>
  </sheetData>
  <sheetProtection algorithmName="SHA-512" hashValue="pKvvAfl2FQU43g36P8uQ+jwjt23935yqtg7NnYb6BQuiAWvytpkOhux3+pew8tGV+gWdTezAR3yxkrkf0O+Zfw==" saltValue="O6CyFFuz+iCXaKOsZcip3g==" spinCount="100000" sheet="1" objects="1" scenarios="1"/>
  <mergeCells count="67">
    <mergeCell ref="I43:J43"/>
    <mergeCell ref="I44:J44"/>
    <mergeCell ref="I45:J45"/>
    <mergeCell ref="I38:J38"/>
    <mergeCell ref="I39:J39"/>
    <mergeCell ref="I40:J40"/>
    <mergeCell ref="I41:J41"/>
    <mergeCell ref="I42:J42"/>
    <mergeCell ref="I33:J33"/>
    <mergeCell ref="I34:J34"/>
    <mergeCell ref="I35:J35"/>
    <mergeCell ref="I36:J36"/>
    <mergeCell ref="I37:J37"/>
    <mergeCell ref="I28:N28"/>
    <mergeCell ref="I29:J29"/>
    <mergeCell ref="I30:J30"/>
    <mergeCell ref="K30:L30"/>
    <mergeCell ref="I31:J32"/>
    <mergeCell ref="K31:M31"/>
    <mergeCell ref="N31:N32"/>
    <mergeCell ref="B45:C45"/>
    <mergeCell ref="B39:C39"/>
    <mergeCell ref="B40:C40"/>
    <mergeCell ref="B41:C41"/>
    <mergeCell ref="B42:C42"/>
    <mergeCell ref="B43:C43"/>
    <mergeCell ref="B44:C44"/>
    <mergeCell ref="B38:C38"/>
    <mergeCell ref="B28:G28"/>
    <mergeCell ref="B29:C29"/>
    <mergeCell ref="B30:C30"/>
    <mergeCell ref="D30:E30"/>
    <mergeCell ref="B31:C32"/>
    <mergeCell ref="D31:F31"/>
    <mergeCell ref="G31:G32"/>
    <mergeCell ref="B33:C33"/>
    <mergeCell ref="B34:C34"/>
    <mergeCell ref="B35:C35"/>
    <mergeCell ref="B36:C36"/>
    <mergeCell ref="B37:C37"/>
    <mergeCell ref="B12:D12"/>
    <mergeCell ref="E12:G12"/>
    <mergeCell ref="B13:D13"/>
    <mergeCell ref="E13:G13"/>
    <mergeCell ref="B14:D14"/>
    <mergeCell ref="E14:G14"/>
    <mergeCell ref="B9:D9"/>
    <mergeCell ref="E9:G9"/>
    <mergeCell ref="B10:D10"/>
    <mergeCell ref="E10:G10"/>
    <mergeCell ref="B11:D11"/>
    <mergeCell ref="E11:G11"/>
    <mergeCell ref="B6:D6"/>
    <mergeCell ref="E6:G6"/>
    <mergeCell ref="B7:D7"/>
    <mergeCell ref="E7:G7"/>
    <mergeCell ref="B8:D8"/>
    <mergeCell ref="E8:G8"/>
    <mergeCell ref="H3:K3"/>
    <mergeCell ref="B1:C1"/>
    <mergeCell ref="B5:D5"/>
    <mergeCell ref="E5:G5"/>
    <mergeCell ref="B2:G2"/>
    <mergeCell ref="B3:D3"/>
    <mergeCell ref="E3:G3"/>
    <mergeCell ref="B4:D4"/>
    <mergeCell ref="E4:G4"/>
  </mergeCells>
  <dataValidations disablePrompts="1" count="1">
    <dataValidation type="list" allowBlank="1" showInputMessage="1" showErrorMessage="1" sqref="G30 N30" xr:uid="{00000000-0002-0000-0700-000000000000}">
      <formula1>"Monthly,Quaterly,Half Yearly,Annually"</formula1>
    </dataValidation>
  </dataValidations>
  <hyperlinks>
    <hyperlink ref="H2" location="'Sheet Index'!A1" display="Table of Content" xr:uid="{00000000-0004-0000-07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A1:K37"/>
  <sheetViews>
    <sheetView showGridLines="0" workbookViewId="0">
      <selection activeCell="G13" sqref="G13"/>
    </sheetView>
  </sheetViews>
  <sheetFormatPr defaultColWidth="0" defaultRowHeight="15" zeroHeight="1"/>
  <cols>
    <col min="1" max="1" width="3.85546875" style="526" customWidth="1"/>
    <col min="2" max="2" width="41.85546875" style="526" customWidth="1"/>
    <col min="3" max="3" width="49.7109375" style="526" customWidth="1"/>
    <col min="4" max="4" width="21.42578125" style="526" bestFit="1" customWidth="1"/>
    <col min="5" max="5" width="23.140625" style="526" customWidth="1"/>
    <col min="6" max="11" width="9.140625" style="526" customWidth="1"/>
    <col min="12" max="16384" width="9.140625" style="526" hidden="1"/>
  </cols>
  <sheetData>
    <row r="1" spans="2:7" ht="15.75" thickBot="1">
      <c r="B1" s="14" t="s">
        <v>871</v>
      </c>
    </row>
    <row r="2" spans="2:7" ht="16.5" thickTop="1" thickBot="1">
      <c r="B2" s="1413" t="s">
        <v>260</v>
      </c>
      <c r="C2" s="1414"/>
      <c r="E2" s="1409" t="s">
        <v>831</v>
      </c>
      <c r="F2" s="1409"/>
      <c r="G2" s="347" t="s">
        <v>842</v>
      </c>
    </row>
    <row r="3" spans="2:7" ht="15.75" thickTop="1">
      <c r="B3" s="1415" t="s">
        <v>290</v>
      </c>
      <c r="C3" s="1416"/>
      <c r="E3" s="15" t="s">
        <v>832</v>
      </c>
      <c r="F3" s="565"/>
    </row>
    <row r="4" spans="2:7" ht="15.75" thickBot="1">
      <c r="B4" s="1417" t="s">
        <v>0</v>
      </c>
      <c r="C4" s="1418"/>
      <c r="E4" s="15" t="s">
        <v>833</v>
      </c>
      <c r="F4" s="566"/>
    </row>
    <row r="5" spans="2:7" ht="16.5" thickTop="1" thickBot="1">
      <c r="B5" s="1" t="s">
        <v>324</v>
      </c>
      <c r="C5" s="812">
        <f ca="1">TODAY()</f>
        <v>45028</v>
      </c>
      <c r="E5" s="15" t="s">
        <v>834</v>
      </c>
      <c r="F5" s="567"/>
    </row>
    <row r="6" spans="2:7" ht="16.5" thickTop="1" thickBot="1">
      <c r="B6" s="1" t="s">
        <v>1023</v>
      </c>
      <c r="C6" s="955">
        <f>+'Business Profile'!H3</f>
        <v>0</v>
      </c>
    </row>
    <row r="7" spans="2:7" ht="16.5" thickTop="1" thickBot="1">
      <c r="B7" s="1" t="s">
        <v>1</v>
      </c>
      <c r="C7" s="369">
        <f>+'KYC details &amp; Verification'!D12</f>
        <v>0</v>
      </c>
    </row>
    <row r="8" spans="2:7" ht="16.5" thickTop="1" thickBot="1">
      <c r="B8" s="2" t="s">
        <v>261</v>
      </c>
      <c r="C8" s="369"/>
      <c r="D8" t="s">
        <v>847</v>
      </c>
    </row>
    <row r="9" spans="2:7" ht="16.5" thickTop="1" thickBot="1">
      <c r="B9" s="2" t="s">
        <v>2</v>
      </c>
      <c r="C9" s="369"/>
    </row>
    <row r="10" spans="2:7" ht="16.5" thickTop="1" thickBot="1">
      <c r="B10" s="2" t="s">
        <v>788</v>
      </c>
      <c r="C10" s="369">
        <f>+'Obligation &amp; Repayment track'!F8</f>
        <v>0</v>
      </c>
    </row>
    <row r="11" spans="2:7" ht="16.5" thickTop="1" thickBot="1">
      <c r="B11" s="2" t="s">
        <v>3</v>
      </c>
      <c r="C11" s="369"/>
      <c r="D11" t="s">
        <v>4</v>
      </c>
    </row>
    <row r="12" spans="2:7" ht="16.5" thickTop="1" thickBot="1">
      <c r="B12" s="2" t="s">
        <v>303</v>
      </c>
      <c r="C12" s="369"/>
    </row>
    <row r="13" spans="2:7" ht="16.5" thickTop="1" thickBot="1">
      <c r="B13" s="2" t="s">
        <v>270</v>
      </c>
      <c r="C13" s="369"/>
    </row>
    <row r="14" spans="2:7" ht="16.5" thickTop="1" thickBot="1">
      <c r="B14" s="2" t="s">
        <v>345</v>
      </c>
      <c r="C14" s="369"/>
      <c r="D14" s="563"/>
    </row>
    <row r="15" spans="2:7" ht="16.5" thickTop="1" thickBot="1">
      <c r="B15" s="2" t="s">
        <v>346</v>
      </c>
      <c r="C15" s="369"/>
      <c r="D15" s="563"/>
    </row>
    <row r="16" spans="2:7" ht="16.5" thickTop="1" thickBot="1">
      <c r="B16" s="2" t="s">
        <v>293</v>
      </c>
      <c r="C16" s="369"/>
      <c r="D16" s="814" t="str">
        <f>+IF(C11="Home Loan",IF(C16&gt;360,"It Breaches Maximum Tenure","-"),IF(C11="LAP - Residential",IF(C16&gt;180,"It Breaches Maximum Tenure","-"),IF(C11="LAP - Commercial",IF(C16&gt;180,"It Breaches Maximum Tenure","-"),IF(C11="Land Loan",IF(C16&gt;360,"It Breaches Maximum Tenure","-"),IF(C11="LAP - Specialized",IF(C16&gt;120,"It Breaches Maximum Tenure","-"),IF(C11="NRP",IF(C16&gt;180,"It Breaches Maximum Tenure","-"),IF(C11="LRD",IF(C16&gt;180,"It Breaches Maximum Tenure","-"),IF(C11="Land + Construction",IF(C16&gt;180,"It Breaches Maximum Tenure","-"),IF(C11="Top Up on Home Loan",IF(C16&gt;180,"It Breaches Maximum Tenure","-"),IF(C11="Top Up on Land Loan",IF(C16&gt;180,"It Breaches Maximum Tenure","-"),IF(C11="Top Up on LAP - Residential",IF(C16&gt;180,"It Breaches Maximum Tenure","-"),IF(C11="Top Up on LAP - Commercial",IF(C16&gt;180,"It Breaches Maximum Tenure","-"),IF(C11="Top Up on NRP",IF(C16&gt;180,"It Breaches Maximum Tenure","-"),IF(C11="Top Up on LRD",IF(C16&gt;180,"It Breaches Maximum Tenure","-"),IF(C11="Top Up on Land + Construction",IF(C16&gt;180,"It Breaches Maximum Tenure"),"-")))))))))))))))</f>
        <v>-</v>
      </c>
      <c r="E16" s="564"/>
      <c r="F16" s="959"/>
      <c r="G16" s="959"/>
    </row>
    <row r="17" spans="2:10" ht="16.5" thickTop="1" thickBot="1">
      <c r="B17" s="2" t="s">
        <v>291</v>
      </c>
      <c r="C17" s="258"/>
      <c r="D17" t="s">
        <v>292</v>
      </c>
      <c r="F17" s="959" t="s">
        <v>1072</v>
      </c>
      <c r="G17" s="959"/>
    </row>
    <row r="18" spans="2:10" ht="27.75" thickTop="1" thickBot="1">
      <c r="B18" s="2" t="s">
        <v>280</v>
      </c>
      <c r="C18" s="369"/>
      <c r="F18" s="959" t="s">
        <v>1073</v>
      </c>
      <c r="G18" s="959"/>
      <c r="J18" s="563"/>
    </row>
    <row r="19" spans="2:10" ht="27.75" thickTop="1" thickBot="1">
      <c r="B19" s="2" t="s">
        <v>281</v>
      </c>
      <c r="C19" s="813">
        <f>'Normal &amp; CGTMSE Eligibility'!E175/1000000</f>
        <v>0</v>
      </c>
      <c r="F19" s="959"/>
      <c r="G19" s="959"/>
      <c r="J19" s="563"/>
    </row>
    <row r="20" spans="2:10" ht="15.75" thickTop="1">
      <c r="B20" s="1410" t="s">
        <v>835</v>
      </c>
      <c r="C20" s="1411"/>
      <c r="D20" s="1412"/>
    </row>
    <row r="21" spans="2:10" ht="15.75" thickBot="1">
      <c r="B21" s="370" t="s">
        <v>9</v>
      </c>
      <c r="C21" s="371" t="s">
        <v>7</v>
      </c>
      <c r="D21" s="3" t="s">
        <v>8</v>
      </c>
    </row>
    <row r="22" spans="2:10" ht="16.5" thickTop="1" thickBot="1">
      <c r="B22" s="2" t="s">
        <v>5</v>
      </c>
      <c r="C22" s="1407"/>
      <c r="D22" s="1408"/>
      <c r="E22" t="s">
        <v>818</v>
      </c>
    </row>
    <row r="23" spans="2:10" ht="16.5" thickTop="1" thickBot="1">
      <c r="B23" s="2" t="s">
        <v>282</v>
      </c>
      <c r="C23" s="83"/>
      <c r="D23" s="84"/>
      <c r="E23" t="s">
        <v>819</v>
      </c>
    </row>
    <row r="24" spans="2:10" ht="16.5" thickTop="1" thickBot="1">
      <c r="B24" s="2" t="s">
        <v>283</v>
      </c>
      <c r="C24" s="83"/>
      <c r="D24" s="84"/>
      <c r="E24" t="s">
        <v>820</v>
      </c>
    </row>
    <row r="25" spans="2:10" ht="16.5" thickTop="1" thickBot="1">
      <c r="B25" s="2" t="s">
        <v>284</v>
      </c>
      <c r="C25" s="83"/>
      <c r="D25" s="84"/>
      <c r="E25" t="s">
        <v>821</v>
      </c>
    </row>
    <row r="26" spans="2:10" ht="16.5" thickTop="1" thickBot="1">
      <c r="B26" s="2" t="s">
        <v>52</v>
      </c>
      <c r="C26" s="83"/>
      <c r="D26" s="84"/>
      <c r="E26" t="s">
        <v>822</v>
      </c>
    </row>
    <row r="27" spans="2:10" ht="16.5" thickTop="1" thickBot="1">
      <c r="B27" s="2" t="s">
        <v>285</v>
      </c>
      <c r="C27" s="83"/>
      <c r="D27" s="84"/>
      <c r="E27" t="s">
        <v>823</v>
      </c>
    </row>
    <row r="28" spans="2:10" ht="16.5" thickTop="1" thickBot="1">
      <c r="B28" s="4" t="s">
        <v>6</v>
      </c>
      <c r="C28" s="85"/>
      <c r="D28" s="86"/>
      <c r="E28" t="s">
        <v>824</v>
      </c>
    </row>
    <row r="29" spans="2:10"/>
    <row r="30" spans="2:10"/>
    <row r="31" spans="2:10"/>
    <row r="32" spans="2:10"/>
    <row r="33" s="526" customFormat="1"/>
    <row r="34" s="526" customFormat="1"/>
    <row r="35" s="526" customFormat="1"/>
    <row r="36" s="526" customFormat="1"/>
    <row r="37" s="526" customFormat="1"/>
  </sheetData>
  <mergeCells count="6">
    <mergeCell ref="C22:D22"/>
    <mergeCell ref="E2:F2"/>
    <mergeCell ref="B20:D20"/>
    <mergeCell ref="B2:C2"/>
    <mergeCell ref="B3:C3"/>
    <mergeCell ref="B4:C4"/>
  </mergeCells>
  <dataValidations count="4">
    <dataValidation type="decimal" allowBlank="1" showInputMessage="1" showErrorMessage="1" sqref="C18" xr:uid="{00000000-0002-0000-0800-000000000000}">
      <formula1>8</formula1>
      <formula2>14</formula2>
    </dataValidation>
    <dataValidation type="custom" allowBlank="1" showInputMessage="1" showErrorMessage="1" sqref="C21:C22 B21:B25 C24:C25 D21:D25" xr:uid="{00000000-0002-0000-0800-000001000000}">
      <formula1>C14="Balance Transfer + Top Up"</formula1>
    </dataValidation>
    <dataValidation type="custom" allowBlank="1" showInputMessage="1" showErrorMessage="1" sqref="B27:D28" xr:uid="{00000000-0002-0000-0800-000002000000}">
      <formula1>C19="Balance Transfer + Top Up"</formula1>
    </dataValidation>
    <dataValidation type="custom" allowBlank="1" showInputMessage="1" showErrorMessage="1" sqref="B26:D26" xr:uid="{00000000-0002-0000-0800-000003000000}">
      <formula1>#REF!="Balance Transfer + Top Up"</formula1>
    </dataValidation>
  </dataValidations>
  <hyperlinks>
    <hyperlink ref="G2" location="'Sheet Index'!A1" display="Table of Content" xr:uid="{00000000-0004-0000-0800-000000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4000000}">
          <x14:formula1>
            <xm:f>Masters!$B$98:$B$100</xm:f>
          </x14:formula1>
          <xm:sqref>C9</xm:sqref>
        </x14:dataValidation>
        <x14:dataValidation type="list" allowBlank="1" showInputMessage="1" showErrorMessage="1" xr:uid="{00000000-0002-0000-0800-000005000000}">
          <x14:formula1>
            <xm:f>Masters!$B$18:$B$19</xm:f>
          </x14:formula1>
          <xm:sqref>C13</xm:sqref>
        </x14:dataValidation>
        <x14:dataValidation type="list" allowBlank="1" showInputMessage="1" showErrorMessage="1" xr:uid="{00000000-0002-0000-0800-000006000000}">
          <x14:formula1>
            <xm:f>Masters!$B$1:$B$15</xm:f>
          </x14:formula1>
          <xm:sqref>C11</xm:sqref>
        </x14:dataValidation>
        <x14:dataValidation type="list" allowBlank="1" showInputMessage="1" showErrorMessage="1" xr:uid="{00000000-0002-0000-0800-000007000000}">
          <x14:formula1>
            <xm:f>Masters!$B$21:$B$31</xm:f>
          </x14:formula1>
          <xm:sqref>C12</xm:sqref>
        </x14:dataValidation>
        <x14:dataValidation type="list" allowBlank="1" showInputMessage="1" showErrorMessage="1" xr:uid="{00000000-0002-0000-0800-000008000000}">
          <x14:formula1>
            <xm:f>Masters!$B$33:$B$36</xm:f>
          </x14:formula1>
          <xm:sqref>C14</xm:sqref>
        </x14:dataValidation>
        <x14:dataValidation type="list" allowBlank="1" showInputMessage="1" showErrorMessage="1" xr:uid="{00000000-0002-0000-0800-000009000000}">
          <x14:formula1>
            <xm:f>'GST Margins'!$B:$B</xm:f>
          </x14:formula1>
          <xm:sqref>C15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L112"/>
  <sheetViews>
    <sheetView topLeftCell="A64" zoomScaleNormal="100" zoomScaleSheetLayoutView="100" workbookViewId="0">
      <selection sqref="A1:I2"/>
    </sheetView>
  </sheetViews>
  <sheetFormatPr defaultColWidth="0" defaultRowHeight="32.1" customHeight="1" zeroHeight="1"/>
  <cols>
    <col min="1" max="1" width="37.28515625" style="394" customWidth="1"/>
    <col min="2" max="2" width="13.28515625" style="394" bestFit="1" customWidth="1"/>
    <col min="3" max="3" width="13" style="394" customWidth="1"/>
    <col min="4" max="4" width="15.85546875" style="405" bestFit="1" customWidth="1"/>
    <col min="5" max="5" width="12.28515625" style="394" customWidth="1"/>
    <col min="6" max="6" width="15.7109375" style="405" customWidth="1"/>
    <col min="7" max="7" width="12.28515625" style="394" customWidth="1"/>
    <col min="8" max="8" width="11.28515625" style="405" bestFit="1" customWidth="1"/>
    <col min="9" max="9" width="24.28515625" style="405" customWidth="1"/>
    <col min="10" max="10" width="22" style="394" customWidth="1"/>
    <col min="11" max="11" width="12" style="394" hidden="1" customWidth="1"/>
    <col min="12" max="12" width="0" style="394" hidden="1" customWidth="1"/>
    <col min="13" max="16384" width="13.5703125" style="394" hidden="1"/>
  </cols>
  <sheetData>
    <row r="1" spans="1:10" ht="18">
      <c r="A1" s="1419" t="s">
        <v>600</v>
      </c>
      <c r="B1" s="1420"/>
      <c r="C1" s="1420"/>
      <c r="D1" s="1420"/>
      <c r="E1" s="1420"/>
      <c r="F1" s="1420"/>
      <c r="G1" s="1420"/>
      <c r="H1" s="1420"/>
      <c r="I1" s="1421"/>
    </row>
    <row r="2" spans="1:10" ht="7.5" customHeight="1">
      <c r="A2" s="1422"/>
      <c r="B2" s="1423"/>
      <c r="C2" s="1423"/>
      <c r="D2" s="1423"/>
      <c r="E2" s="1423"/>
      <c r="F2" s="1423"/>
      <c r="G2" s="1423"/>
      <c r="H2" s="1423"/>
      <c r="I2" s="1424"/>
    </row>
    <row r="3" spans="1:10" ht="18">
      <c r="A3" s="1426" t="s">
        <v>137</v>
      </c>
      <c r="B3" s="376">
        <v>44286</v>
      </c>
      <c r="C3" s="277" t="s">
        <v>138</v>
      </c>
      <c r="D3" s="815">
        <f>IFERROR(EDATE(B3,-12),"-")</f>
        <v>43921</v>
      </c>
      <c r="E3" s="277" t="s">
        <v>138</v>
      </c>
      <c r="F3" s="815">
        <f>IFERROR(EDATE(D3,-12),"-")</f>
        <v>43555</v>
      </c>
      <c r="G3" s="27" t="s">
        <v>138</v>
      </c>
      <c r="H3" s="816">
        <f>IFERROR(EDATE(F3,-12),"-")</f>
        <v>43190</v>
      </c>
      <c r="I3" s="395" t="s">
        <v>842</v>
      </c>
    </row>
    <row r="4" spans="1:10" ht="18">
      <c r="A4" s="1426"/>
      <c r="B4" s="282" t="s">
        <v>139</v>
      </c>
      <c r="C4" s="279" t="s">
        <v>253</v>
      </c>
      <c r="D4" s="279" t="s">
        <v>139</v>
      </c>
      <c r="E4" s="279" t="s">
        <v>254</v>
      </c>
      <c r="F4" s="279" t="s">
        <v>139</v>
      </c>
      <c r="G4" s="448" t="s">
        <v>255</v>
      </c>
      <c r="H4" s="27" t="s">
        <v>139</v>
      </c>
      <c r="I4" s="396"/>
    </row>
    <row r="5" spans="1:10" ht="18">
      <c r="A5" s="280" t="s">
        <v>54</v>
      </c>
      <c r="B5" s="397">
        <v>0</v>
      </c>
      <c r="C5" s="817" t="e">
        <f>(B5-D5)/D5*100</f>
        <v>#DIV/0!</v>
      </c>
      <c r="D5" s="397">
        <v>0</v>
      </c>
      <c r="E5" s="818" t="e">
        <f>(D5-F5)/F5*100</f>
        <v>#DIV/0!</v>
      </c>
      <c r="F5" s="397">
        <v>0</v>
      </c>
      <c r="G5" s="819" t="e">
        <f>(F5-H5)/H5*100</f>
        <v>#DIV/0!</v>
      </c>
      <c r="H5" s="377">
        <v>0</v>
      </c>
      <c r="I5" s="398"/>
    </row>
    <row r="6" spans="1:10" ht="25.35" customHeight="1">
      <c r="A6" s="281" t="s">
        <v>140</v>
      </c>
      <c r="B6" s="397">
        <v>0</v>
      </c>
      <c r="C6" s="820" t="e">
        <f>(B6-D6)/D6*100</f>
        <v>#DIV/0!</v>
      </c>
      <c r="D6" s="399">
        <v>0</v>
      </c>
      <c r="E6" s="821" t="e">
        <f>(D6-F6)/F6*100</f>
        <v>#DIV/0!</v>
      </c>
      <c r="F6" s="400">
        <v>0</v>
      </c>
      <c r="G6" s="819" t="e">
        <f>(F6-H6)/H6*100</f>
        <v>#DIV/0!</v>
      </c>
      <c r="H6" s="378">
        <v>0</v>
      </c>
      <c r="I6" s="398"/>
    </row>
    <row r="7" spans="1:10" ht="18">
      <c r="A7" s="281" t="s">
        <v>141</v>
      </c>
      <c r="B7" s="397">
        <v>0</v>
      </c>
      <c r="C7" s="817" t="e">
        <f>(B7-D7)/D7*100</f>
        <v>#DIV/0!</v>
      </c>
      <c r="D7" s="397">
        <v>0</v>
      </c>
      <c r="E7" s="818" t="e">
        <f>(D7-F7)/F7*100</f>
        <v>#DIV/0!</v>
      </c>
      <c r="F7" s="397">
        <v>0</v>
      </c>
      <c r="G7" s="819" t="e">
        <f>(F7-H7)/H7*100</f>
        <v>#DIV/0!</v>
      </c>
      <c r="H7" s="378">
        <v>0</v>
      </c>
      <c r="I7" s="398"/>
    </row>
    <row r="8" spans="1:10" ht="18.75" thickBot="1">
      <c r="A8" s="32" t="s">
        <v>142</v>
      </c>
      <c r="B8" s="822">
        <f>B5+B6+B7</f>
        <v>0</v>
      </c>
      <c r="C8" s="823" t="e">
        <f>(B8-D8)/D8*100</f>
        <v>#DIV/0!</v>
      </c>
      <c r="D8" s="822">
        <f>D5+D6+D7</f>
        <v>0</v>
      </c>
      <c r="E8" s="823" t="e">
        <f>(D8-F8)/F8*100</f>
        <v>#DIV/0!</v>
      </c>
      <c r="F8" s="822">
        <f>F5+F6+F7</f>
        <v>0</v>
      </c>
      <c r="G8" s="824" t="e">
        <f>(F8-H8)/H8*100</f>
        <v>#DIV/0!</v>
      </c>
      <c r="H8" s="825">
        <f>H5+H6+H7</f>
        <v>0</v>
      </c>
      <c r="I8" s="398"/>
    </row>
    <row r="9" spans="1:10" ht="39" thickBot="1">
      <c r="A9" s="401"/>
      <c r="B9" s="402">
        <v>0</v>
      </c>
      <c r="C9" s="449" t="s">
        <v>256</v>
      </c>
      <c r="D9" s="402">
        <v>0</v>
      </c>
      <c r="E9" s="625" t="s">
        <v>257</v>
      </c>
      <c r="F9" s="402">
        <v>0</v>
      </c>
      <c r="G9" s="449" t="s">
        <v>258</v>
      </c>
      <c r="H9" s="404">
        <v>0</v>
      </c>
      <c r="I9" s="447" t="s">
        <v>259</v>
      </c>
    </row>
    <row r="10" spans="1:10" ht="18.75" thickBot="1">
      <c r="A10" s="278" t="s">
        <v>143</v>
      </c>
      <c r="B10" s="397">
        <v>0</v>
      </c>
      <c r="C10" s="826" t="e">
        <f t="shared" ref="C10:C29" si="0">B10/$B$5*100</f>
        <v>#DIV/0!</v>
      </c>
      <c r="D10" s="397">
        <v>0</v>
      </c>
      <c r="E10" s="818" t="e">
        <f t="shared" ref="E10:E29" si="1">D10/$D$5*100</f>
        <v>#DIV/0!</v>
      </c>
      <c r="F10" s="397">
        <v>0</v>
      </c>
      <c r="G10" s="819" t="e">
        <f t="shared" ref="G10:G29" si="2">F10/$F$5*100</f>
        <v>#DIV/0!</v>
      </c>
      <c r="H10" s="378">
        <v>0</v>
      </c>
      <c r="I10" s="827" t="e">
        <f t="shared" ref="I10:I29" si="3">H10/$H$5*100</f>
        <v>#DIV/0!</v>
      </c>
    </row>
    <row r="11" spans="1:10" ht="18.75" thickBot="1">
      <c r="A11" s="278" t="s">
        <v>144</v>
      </c>
      <c r="B11" s="397">
        <v>0</v>
      </c>
      <c r="C11" s="826" t="e">
        <f t="shared" si="0"/>
        <v>#DIV/0!</v>
      </c>
      <c r="D11" s="397">
        <v>0</v>
      </c>
      <c r="E11" s="818" t="e">
        <f t="shared" si="1"/>
        <v>#DIV/0!</v>
      </c>
      <c r="F11" s="397">
        <v>0</v>
      </c>
      <c r="G11" s="819" t="e">
        <f t="shared" si="2"/>
        <v>#DIV/0!</v>
      </c>
      <c r="H11" s="377">
        <v>0</v>
      </c>
      <c r="I11" s="827" t="e">
        <f t="shared" si="3"/>
        <v>#DIV/0!</v>
      </c>
      <c r="J11" s="405"/>
    </row>
    <row r="12" spans="1:10" ht="18.75" thickBot="1">
      <c r="A12" s="278" t="s">
        <v>145</v>
      </c>
      <c r="B12" s="397">
        <v>0</v>
      </c>
      <c r="C12" s="826" t="e">
        <f t="shared" si="0"/>
        <v>#DIV/0!</v>
      </c>
      <c r="D12" s="397">
        <v>0</v>
      </c>
      <c r="E12" s="818" t="e">
        <f t="shared" si="1"/>
        <v>#DIV/0!</v>
      </c>
      <c r="F12" s="397">
        <v>0</v>
      </c>
      <c r="G12" s="819" t="e">
        <f t="shared" si="2"/>
        <v>#DIV/0!</v>
      </c>
      <c r="H12" s="377">
        <v>0</v>
      </c>
      <c r="I12" s="827" t="e">
        <f t="shared" si="3"/>
        <v>#DIV/0!</v>
      </c>
    </row>
    <row r="13" spans="1:10" ht="18.75" thickBot="1">
      <c r="A13" s="36" t="s">
        <v>146</v>
      </c>
      <c r="B13" s="828">
        <f>B8-B10-B11-B12</f>
        <v>0</v>
      </c>
      <c r="C13" s="829" t="e">
        <f t="shared" si="0"/>
        <v>#DIV/0!</v>
      </c>
      <c r="D13" s="830">
        <f>D8-D10-D11-D12</f>
        <v>0</v>
      </c>
      <c r="E13" s="831" t="e">
        <f t="shared" si="1"/>
        <v>#DIV/0!</v>
      </c>
      <c r="F13" s="828">
        <f>F8-F10-F11-F12</f>
        <v>0</v>
      </c>
      <c r="G13" s="829" t="e">
        <f t="shared" si="2"/>
        <v>#DIV/0!</v>
      </c>
      <c r="H13" s="832">
        <f>H8-H10-H11-H12</f>
        <v>0</v>
      </c>
      <c r="I13" s="827" t="e">
        <f t="shared" si="3"/>
        <v>#DIV/0!</v>
      </c>
    </row>
    <row r="14" spans="1:10" ht="18.75" thickBot="1">
      <c r="A14" s="283" t="s">
        <v>147</v>
      </c>
      <c r="B14" s="624">
        <v>0</v>
      </c>
      <c r="C14" s="818" t="e">
        <f t="shared" si="0"/>
        <v>#DIV/0!</v>
      </c>
      <c r="D14" s="397">
        <v>0</v>
      </c>
      <c r="E14" s="833" t="e">
        <f t="shared" si="1"/>
        <v>#DIV/0!</v>
      </c>
      <c r="F14" s="397">
        <v>0</v>
      </c>
      <c r="G14" s="818" t="e">
        <f t="shared" si="2"/>
        <v>#DIV/0!</v>
      </c>
      <c r="H14" s="382">
        <v>0</v>
      </c>
      <c r="I14" s="834" t="e">
        <f t="shared" si="3"/>
        <v>#DIV/0!</v>
      </c>
      <c r="J14" s="405"/>
    </row>
    <row r="15" spans="1:10" ht="18.75" thickBot="1">
      <c r="A15" s="283" t="s">
        <v>148</v>
      </c>
      <c r="B15" s="397">
        <v>0</v>
      </c>
      <c r="C15" s="818" t="e">
        <f t="shared" si="0"/>
        <v>#DIV/0!</v>
      </c>
      <c r="D15" s="397">
        <v>0</v>
      </c>
      <c r="E15" s="833" t="e">
        <f t="shared" si="1"/>
        <v>#DIV/0!</v>
      </c>
      <c r="F15" s="397">
        <v>0</v>
      </c>
      <c r="G15" s="818" t="e">
        <f t="shared" si="2"/>
        <v>#DIV/0!</v>
      </c>
      <c r="H15" s="382">
        <v>0</v>
      </c>
      <c r="I15" s="834" t="e">
        <f t="shared" si="3"/>
        <v>#DIV/0!</v>
      </c>
      <c r="J15" s="405"/>
    </row>
    <row r="16" spans="1:10" ht="18.75" thickBot="1">
      <c r="A16" s="284" t="s">
        <v>149</v>
      </c>
      <c r="B16" s="835">
        <f>B13-B14-B15</f>
        <v>0</v>
      </c>
      <c r="C16" s="818" t="e">
        <f t="shared" si="0"/>
        <v>#DIV/0!</v>
      </c>
      <c r="D16" s="835">
        <f>D13-D14-D15</f>
        <v>0</v>
      </c>
      <c r="E16" s="833" t="e">
        <f t="shared" si="1"/>
        <v>#DIV/0!</v>
      </c>
      <c r="F16" s="835">
        <f>F13-F14-F15</f>
        <v>0</v>
      </c>
      <c r="G16" s="818" t="e">
        <f t="shared" si="2"/>
        <v>#DIV/0!</v>
      </c>
      <c r="H16" s="836">
        <f>H13-H14-H15</f>
        <v>0</v>
      </c>
      <c r="I16" s="834" t="e">
        <f t="shared" si="3"/>
        <v>#DIV/0!</v>
      </c>
    </row>
    <row r="17" spans="1:11" ht="18.75" thickBot="1">
      <c r="A17" s="278" t="s">
        <v>66</v>
      </c>
      <c r="B17" s="397">
        <v>0</v>
      </c>
      <c r="C17" s="818" t="e">
        <f t="shared" si="0"/>
        <v>#DIV/0!</v>
      </c>
      <c r="D17" s="397">
        <v>0</v>
      </c>
      <c r="E17" s="833" t="e">
        <f t="shared" si="1"/>
        <v>#DIV/0!</v>
      </c>
      <c r="F17" s="397">
        <v>0</v>
      </c>
      <c r="G17" s="818" t="e">
        <f t="shared" si="2"/>
        <v>#DIV/0!</v>
      </c>
      <c r="H17" s="382">
        <v>0</v>
      </c>
      <c r="I17" s="834" t="e">
        <f t="shared" si="3"/>
        <v>#DIV/0!</v>
      </c>
    </row>
    <row r="18" spans="1:11" ht="18.75" thickBot="1">
      <c r="A18" s="278" t="s">
        <v>150</v>
      </c>
      <c r="B18" s="397">
        <v>0</v>
      </c>
      <c r="C18" s="818" t="e">
        <f t="shared" si="0"/>
        <v>#DIV/0!</v>
      </c>
      <c r="D18" s="397">
        <v>0</v>
      </c>
      <c r="E18" s="833" t="e">
        <f t="shared" si="1"/>
        <v>#DIV/0!</v>
      </c>
      <c r="F18" s="397">
        <v>0</v>
      </c>
      <c r="G18" s="818" t="e">
        <f t="shared" si="2"/>
        <v>#DIV/0!</v>
      </c>
      <c r="H18" s="382">
        <v>0</v>
      </c>
      <c r="I18" s="834" t="e">
        <f t="shared" si="3"/>
        <v>#DIV/0!</v>
      </c>
    </row>
    <row r="19" spans="1:11" ht="18.75" thickBot="1">
      <c r="A19" s="278" t="s">
        <v>151</v>
      </c>
      <c r="B19" s="379">
        <v>0</v>
      </c>
      <c r="C19" s="818" t="e">
        <f t="shared" si="0"/>
        <v>#DIV/0!</v>
      </c>
      <c r="D19" s="380">
        <v>0</v>
      </c>
      <c r="E19" s="833" t="e">
        <f t="shared" si="1"/>
        <v>#DIV/0!</v>
      </c>
      <c r="F19" s="381">
        <v>0</v>
      </c>
      <c r="G19" s="818" t="e">
        <f t="shared" si="2"/>
        <v>#DIV/0!</v>
      </c>
      <c r="H19" s="382">
        <v>0</v>
      </c>
      <c r="I19" s="834" t="e">
        <f t="shared" si="3"/>
        <v>#DIV/0!</v>
      </c>
    </row>
    <row r="20" spans="1:11" ht="18.75" thickBot="1">
      <c r="A20" s="278" t="s">
        <v>152</v>
      </c>
      <c r="B20" s="397">
        <v>0</v>
      </c>
      <c r="C20" s="818" t="e">
        <f t="shared" si="0"/>
        <v>#DIV/0!</v>
      </c>
      <c r="D20" s="397">
        <v>0</v>
      </c>
      <c r="E20" s="833" t="e">
        <f t="shared" si="1"/>
        <v>#DIV/0!</v>
      </c>
      <c r="F20" s="381">
        <v>0</v>
      </c>
      <c r="G20" s="818" t="e">
        <f t="shared" si="2"/>
        <v>#DIV/0!</v>
      </c>
      <c r="H20" s="382">
        <v>0</v>
      </c>
      <c r="I20" s="834" t="e">
        <f t="shared" si="3"/>
        <v>#DIV/0!</v>
      </c>
    </row>
    <row r="21" spans="1:11" ht="18.75" thickBot="1">
      <c r="A21" s="278" t="s">
        <v>153</v>
      </c>
      <c r="B21" s="397">
        <v>0</v>
      </c>
      <c r="C21" s="818" t="e">
        <f t="shared" si="0"/>
        <v>#DIV/0!</v>
      </c>
      <c r="D21" s="397">
        <v>0</v>
      </c>
      <c r="E21" s="833" t="e">
        <f t="shared" si="1"/>
        <v>#DIV/0!</v>
      </c>
      <c r="F21" s="381">
        <v>0</v>
      </c>
      <c r="G21" s="818" t="e">
        <f t="shared" si="2"/>
        <v>#DIV/0!</v>
      </c>
      <c r="H21" s="382">
        <v>0</v>
      </c>
      <c r="I21" s="834" t="e">
        <f t="shared" si="3"/>
        <v>#DIV/0!</v>
      </c>
    </row>
    <row r="22" spans="1:11" ht="18.75" thickBot="1">
      <c r="A22" s="278" t="s">
        <v>154</v>
      </c>
      <c r="B22" s="379">
        <v>0</v>
      </c>
      <c r="C22" s="818" t="e">
        <f t="shared" si="0"/>
        <v>#DIV/0!</v>
      </c>
      <c r="D22" s="380">
        <v>0</v>
      </c>
      <c r="E22" s="833" t="e">
        <f t="shared" si="1"/>
        <v>#DIV/0!</v>
      </c>
      <c r="F22" s="381">
        <v>0</v>
      </c>
      <c r="G22" s="818" t="e">
        <f t="shared" si="2"/>
        <v>#DIV/0!</v>
      </c>
      <c r="H22" s="382">
        <v>0</v>
      </c>
      <c r="I22" s="834" t="e">
        <f t="shared" si="3"/>
        <v>#DIV/0!</v>
      </c>
    </row>
    <row r="23" spans="1:11" ht="18.75" thickBot="1">
      <c r="A23" s="285" t="s">
        <v>155</v>
      </c>
      <c r="B23" s="837">
        <f>B16-B17-B18-B22-B21-B19-B20</f>
        <v>0</v>
      </c>
      <c r="C23" s="818" t="e">
        <f t="shared" si="0"/>
        <v>#DIV/0!</v>
      </c>
      <c r="D23" s="837">
        <f>D16-D17-D18-D22-D21-D19-D20</f>
        <v>0</v>
      </c>
      <c r="E23" s="833" t="e">
        <f t="shared" si="1"/>
        <v>#DIV/0!</v>
      </c>
      <c r="F23" s="838">
        <f>F16-F17-F18-F22-F21-F19-F20</f>
        <v>0</v>
      </c>
      <c r="G23" s="818" t="e">
        <f t="shared" si="2"/>
        <v>#DIV/0!</v>
      </c>
      <c r="H23" s="839">
        <f>H16-H17-H18-H22-H21-H19-H20</f>
        <v>0</v>
      </c>
      <c r="I23" s="834" t="e">
        <f t="shared" si="3"/>
        <v>#DIV/0!</v>
      </c>
    </row>
    <row r="24" spans="1:11" ht="18.75" thickBot="1">
      <c r="A24" s="281" t="s">
        <v>156</v>
      </c>
      <c r="B24" s="397">
        <v>0</v>
      </c>
      <c r="C24" s="840" t="e">
        <f t="shared" si="0"/>
        <v>#DIV/0!</v>
      </c>
      <c r="D24" s="397">
        <v>0</v>
      </c>
      <c r="E24" s="841" t="e">
        <f t="shared" si="1"/>
        <v>#DIV/0!</v>
      </c>
      <c r="F24" s="397">
        <v>0</v>
      </c>
      <c r="G24" s="840" t="e">
        <f t="shared" si="2"/>
        <v>#DIV/0!</v>
      </c>
      <c r="H24" s="379">
        <v>0</v>
      </c>
      <c r="I24" s="834" t="e">
        <f t="shared" si="3"/>
        <v>#DIV/0!</v>
      </c>
      <c r="K24" s="406"/>
    </row>
    <row r="25" spans="1:11" ht="18.75" thickBot="1">
      <c r="A25" s="286" t="s">
        <v>55</v>
      </c>
      <c r="B25" s="842">
        <f>B23-B24</f>
        <v>0</v>
      </c>
      <c r="C25" s="843" t="e">
        <f t="shared" si="0"/>
        <v>#DIV/0!</v>
      </c>
      <c r="D25" s="844">
        <f>D23-D24</f>
        <v>0</v>
      </c>
      <c r="E25" s="845" t="e">
        <f t="shared" si="1"/>
        <v>#DIV/0!</v>
      </c>
      <c r="F25" s="846">
        <f>F23-F24</f>
        <v>0</v>
      </c>
      <c r="G25" s="818" t="e">
        <f t="shared" si="2"/>
        <v>#DIV/0!</v>
      </c>
      <c r="H25" s="842">
        <f>H23-H24</f>
        <v>0</v>
      </c>
      <c r="I25" s="834" t="e">
        <f t="shared" si="3"/>
        <v>#DIV/0!</v>
      </c>
      <c r="J25" s="407"/>
    </row>
    <row r="26" spans="1:11" ht="18.75" thickBot="1">
      <c r="A26" s="285" t="s">
        <v>157</v>
      </c>
      <c r="B26" s="839">
        <f>B25+B17+B22</f>
        <v>0</v>
      </c>
      <c r="C26" s="818" t="e">
        <f t="shared" si="0"/>
        <v>#DIV/0!</v>
      </c>
      <c r="D26" s="837">
        <f>D25+D17+D22</f>
        <v>0</v>
      </c>
      <c r="E26" s="833" t="e">
        <f t="shared" si="1"/>
        <v>#DIV/0!</v>
      </c>
      <c r="F26" s="838">
        <f>F25+F17+F22</f>
        <v>0</v>
      </c>
      <c r="G26" s="818" t="e">
        <f t="shared" si="2"/>
        <v>#DIV/0!</v>
      </c>
      <c r="H26" s="839">
        <f>H25+H17+H22</f>
        <v>0</v>
      </c>
      <c r="I26" s="834" t="e">
        <f t="shared" si="3"/>
        <v>#DIV/0!</v>
      </c>
    </row>
    <row r="27" spans="1:11" ht="18.75" thickBot="1">
      <c r="A27" s="287" t="s">
        <v>158</v>
      </c>
      <c r="B27" s="383">
        <v>0</v>
      </c>
      <c r="C27" s="818" t="e">
        <f t="shared" si="0"/>
        <v>#DIV/0!</v>
      </c>
      <c r="D27" s="379">
        <v>0</v>
      </c>
      <c r="E27" s="833" t="e">
        <f t="shared" si="1"/>
        <v>#DIV/0!</v>
      </c>
      <c r="F27" s="380">
        <v>0</v>
      </c>
      <c r="G27" s="818" t="e">
        <f t="shared" si="2"/>
        <v>#DIV/0!</v>
      </c>
      <c r="H27" s="383">
        <v>0</v>
      </c>
      <c r="I27" s="834" t="e">
        <f t="shared" si="3"/>
        <v>#DIV/0!</v>
      </c>
    </row>
    <row r="28" spans="1:11" ht="25.5" customHeight="1" thickBot="1">
      <c r="A28" s="287" t="s">
        <v>68</v>
      </c>
      <c r="B28" s="383">
        <v>0</v>
      </c>
      <c r="C28" s="818" t="e">
        <f t="shared" si="0"/>
        <v>#DIV/0!</v>
      </c>
      <c r="D28" s="379">
        <v>0</v>
      </c>
      <c r="E28" s="833" t="e">
        <f t="shared" si="1"/>
        <v>#DIV/0!</v>
      </c>
      <c r="F28" s="380">
        <v>0</v>
      </c>
      <c r="G28" s="818" t="e">
        <f t="shared" si="2"/>
        <v>#DIV/0!</v>
      </c>
      <c r="H28" s="383">
        <v>0</v>
      </c>
      <c r="I28" s="834" t="e">
        <f t="shared" si="3"/>
        <v>#DIV/0!</v>
      </c>
    </row>
    <row r="29" spans="1:11" ht="18.75" thickBot="1">
      <c r="A29" s="43" t="s">
        <v>56</v>
      </c>
      <c r="B29" s="847">
        <f>B26+B27+B28</f>
        <v>0</v>
      </c>
      <c r="C29" s="848" t="e">
        <f t="shared" si="0"/>
        <v>#DIV/0!</v>
      </c>
      <c r="D29" s="849">
        <f>D26+D27+D28</f>
        <v>0</v>
      </c>
      <c r="E29" s="850" t="e">
        <f t="shared" si="1"/>
        <v>#DIV/0!</v>
      </c>
      <c r="F29" s="851">
        <f>F26+F27+F28</f>
        <v>0</v>
      </c>
      <c r="G29" s="818" t="e">
        <f t="shared" si="2"/>
        <v>#DIV/0!</v>
      </c>
      <c r="H29" s="852">
        <f>H26+H27+H28</f>
        <v>0</v>
      </c>
      <c r="I29" s="834" t="e">
        <f t="shared" si="3"/>
        <v>#DIV/0!</v>
      </c>
    </row>
    <row r="30" spans="1:11" ht="18.75" thickBot="1">
      <c r="A30" s="408"/>
      <c r="B30" s="409"/>
      <c r="C30" s="410"/>
      <c r="D30" s="411"/>
      <c r="E30" s="410"/>
      <c r="F30" s="412"/>
      <c r="G30" s="413"/>
      <c r="H30" s="414"/>
      <c r="I30" s="415"/>
      <c r="J30" s="416"/>
    </row>
    <row r="31" spans="1:11" ht="18">
      <c r="A31" s="417"/>
      <c r="B31" s="418"/>
      <c r="C31" s="419"/>
      <c r="D31" s="420"/>
      <c r="E31" s="419"/>
      <c r="F31" s="420"/>
      <c r="G31" s="419"/>
      <c r="H31" s="418"/>
      <c r="I31" s="47" t="s">
        <v>159</v>
      </c>
    </row>
    <row r="32" spans="1:11" ht="18">
      <c r="A32" s="1426" t="s">
        <v>160</v>
      </c>
      <c r="B32" s="1427">
        <f>B3</f>
        <v>44286</v>
      </c>
      <c r="C32" s="235" t="s">
        <v>138</v>
      </c>
      <c r="D32" s="1429">
        <f>D3</f>
        <v>43921</v>
      </c>
      <c r="E32" s="235" t="s">
        <v>138</v>
      </c>
      <c r="F32" s="1429">
        <f>F3</f>
        <v>43555</v>
      </c>
      <c r="G32" s="235" t="s">
        <v>138</v>
      </c>
      <c r="H32" s="1431">
        <f>H3</f>
        <v>43190</v>
      </c>
      <c r="I32" s="421"/>
    </row>
    <row r="33" spans="1:10" ht="18">
      <c r="A33" s="1426"/>
      <c r="B33" s="1428"/>
      <c r="C33" s="450" t="str">
        <f>C4</f>
        <v>In 2021</v>
      </c>
      <c r="D33" s="1430"/>
      <c r="E33" s="450" t="str">
        <f>E4</f>
        <v>In 2020</v>
      </c>
      <c r="F33" s="1430"/>
      <c r="G33" s="235" t="str">
        <f>G4</f>
        <v>In 2019</v>
      </c>
      <c r="H33" s="1432"/>
      <c r="I33" s="422"/>
    </row>
    <row r="34" spans="1:10" ht="18">
      <c r="A34" s="288" t="s">
        <v>161</v>
      </c>
      <c r="B34" s="397">
        <v>0</v>
      </c>
      <c r="C34" s="818" t="e">
        <f t="shared" ref="C34:C67" si="4">(B34-D34)/D34*100</f>
        <v>#DIV/0!</v>
      </c>
      <c r="D34" s="397">
        <v>0</v>
      </c>
      <c r="E34" s="818" t="e">
        <f t="shared" ref="E34:E67" si="5">(D34-F34)/F34*100</f>
        <v>#DIV/0!</v>
      </c>
      <c r="F34" s="397">
        <v>0</v>
      </c>
      <c r="G34" s="819" t="e">
        <f t="shared" ref="G34:G67" si="6">(F34-H34)/H34*100</f>
        <v>#DIV/0!</v>
      </c>
      <c r="H34" s="378">
        <v>0</v>
      </c>
      <c r="I34" s="394"/>
    </row>
    <row r="35" spans="1:10" ht="26.25">
      <c r="A35" s="288" t="s">
        <v>162</v>
      </c>
      <c r="B35" s="397">
        <v>0</v>
      </c>
      <c r="C35" s="818" t="e">
        <f t="shared" si="4"/>
        <v>#DIV/0!</v>
      </c>
      <c r="D35" s="397">
        <v>0</v>
      </c>
      <c r="E35" s="818" t="e">
        <f t="shared" si="5"/>
        <v>#DIV/0!</v>
      </c>
      <c r="F35" s="397">
        <v>0</v>
      </c>
      <c r="G35" s="819" t="e">
        <f t="shared" si="6"/>
        <v>#DIV/0!</v>
      </c>
      <c r="H35" s="377">
        <v>0</v>
      </c>
      <c r="I35" s="394"/>
    </row>
    <row r="36" spans="1:10" ht="18">
      <c r="A36" s="289" t="s">
        <v>57</v>
      </c>
      <c r="B36" s="846">
        <f>SUM(B34:B35)</f>
        <v>0</v>
      </c>
      <c r="C36" s="818" t="e">
        <f t="shared" si="4"/>
        <v>#DIV/0!</v>
      </c>
      <c r="D36" s="846">
        <f>SUM(D34:D35)</f>
        <v>0</v>
      </c>
      <c r="E36" s="818" t="e">
        <f t="shared" si="5"/>
        <v>#DIV/0!</v>
      </c>
      <c r="F36" s="838">
        <f>SUM(F34:F35)</f>
        <v>0</v>
      </c>
      <c r="G36" s="819" t="e">
        <f t="shared" si="6"/>
        <v>#DIV/0!</v>
      </c>
      <c r="H36" s="853">
        <f>SUM(H34:H35)</f>
        <v>0</v>
      </c>
      <c r="I36" s="394"/>
    </row>
    <row r="37" spans="1:10" ht="18">
      <c r="A37" s="288" t="s">
        <v>163</v>
      </c>
      <c r="B37" s="380">
        <v>0</v>
      </c>
      <c r="C37" s="818" t="e">
        <f t="shared" si="4"/>
        <v>#DIV/0!</v>
      </c>
      <c r="D37" s="380">
        <v>0</v>
      </c>
      <c r="E37" s="818" t="e">
        <f t="shared" si="5"/>
        <v>#DIV/0!</v>
      </c>
      <c r="F37" s="380">
        <v>0</v>
      </c>
      <c r="G37" s="819" t="e">
        <f t="shared" si="6"/>
        <v>#DIV/0!</v>
      </c>
      <c r="H37" s="378">
        <v>0</v>
      </c>
      <c r="I37" s="394"/>
    </row>
    <row r="38" spans="1:10" ht="18">
      <c r="A38" s="289" t="s">
        <v>164</v>
      </c>
      <c r="B38" s="846">
        <f>B34+B35+B43-B64-B66-B54</f>
        <v>0</v>
      </c>
      <c r="C38" s="818" t="e">
        <f t="shared" si="4"/>
        <v>#DIV/0!</v>
      </c>
      <c r="D38" s="846">
        <f>D34+D35+D43-D64-D66-D54</f>
        <v>0</v>
      </c>
      <c r="E38" s="818" t="e">
        <f t="shared" si="5"/>
        <v>#DIV/0!</v>
      </c>
      <c r="F38" s="838">
        <f>F34+F35+F43-F64-F66-F54</f>
        <v>0</v>
      </c>
      <c r="G38" s="819" t="e">
        <f t="shared" si="6"/>
        <v>#DIV/0!</v>
      </c>
      <c r="H38" s="853">
        <f>H34+H35+H43-H64-H66-H54</f>
        <v>0</v>
      </c>
      <c r="I38" s="394"/>
    </row>
    <row r="39" spans="1:10" ht="18">
      <c r="A39" s="288" t="s">
        <v>58</v>
      </c>
      <c r="B39" s="397">
        <v>0</v>
      </c>
      <c r="C39" s="818" t="e">
        <f t="shared" si="4"/>
        <v>#DIV/0!</v>
      </c>
      <c r="D39" s="397">
        <v>0</v>
      </c>
      <c r="E39" s="818" t="e">
        <f t="shared" si="5"/>
        <v>#DIV/0!</v>
      </c>
      <c r="F39" s="381">
        <v>0</v>
      </c>
      <c r="G39" s="819" t="e">
        <f t="shared" si="6"/>
        <v>#DIV/0!</v>
      </c>
      <c r="H39" s="377">
        <v>0</v>
      </c>
    </row>
    <row r="40" spans="1:10" ht="18">
      <c r="A40" s="288" t="s">
        <v>59</v>
      </c>
      <c r="B40" s="397">
        <v>0</v>
      </c>
      <c r="C40" s="818" t="e">
        <f t="shared" si="4"/>
        <v>#DIV/0!</v>
      </c>
      <c r="D40" s="397">
        <v>0</v>
      </c>
      <c r="E40" s="818" t="e">
        <f t="shared" si="5"/>
        <v>#DIV/0!</v>
      </c>
      <c r="F40" s="381">
        <v>0</v>
      </c>
      <c r="G40" s="819" t="e">
        <f t="shared" si="6"/>
        <v>#DIV/0!</v>
      </c>
      <c r="H40" s="377">
        <v>0</v>
      </c>
      <c r="I40" s="423"/>
      <c r="J40" s="424"/>
    </row>
    <row r="41" spans="1:10" ht="18">
      <c r="A41" s="290" t="s">
        <v>165</v>
      </c>
      <c r="B41" s="854">
        <f>B39+B40</f>
        <v>0</v>
      </c>
      <c r="C41" s="818" t="e">
        <f t="shared" si="4"/>
        <v>#DIV/0!</v>
      </c>
      <c r="D41" s="854">
        <f>D39+D40</f>
        <v>0</v>
      </c>
      <c r="E41" s="818" t="e">
        <f t="shared" si="5"/>
        <v>#DIV/0!</v>
      </c>
      <c r="F41" s="854">
        <f>F39+F40</f>
        <v>0</v>
      </c>
      <c r="G41" s="819" t="e">
        <f t="shared" si="6"/>
        <v>#DIV/0!</v>
      </c>
      <c r="H41" s="855">
        <f>H39+H40</f>
        <v>0</v>
      </c>
      <c r="I41" s="394"/>
      <c r="J41" s="424"/>
    </row>
    <row r="42" spans="1:10" ht="18">
      <c r="A42" s="288" t="s">
        <v>166</v>
      </c>
      <c r="B42" s="397">
        <v>0</v>
      </c>
      <c r="C42" s="818" t="e">
        <f t="shared" si="4"/>
        <v>#DIV/0!</v>
      </c>
      <c r="D42" s="397">
        <v>0</v>
      </c>
      <c r="E42" s="818" t="e">
        <f t="shared" si="5"/>
        <v>#DIV/0!</v>
      </c>
      <c r="F42" s="397">
        <v>0</v>
      </c>
      <c r="G42" s="819" t="e">
        <f t="shared" si="6"/>
        <v>#DIV/0!</v>
      </c>
      <c r="H42" s="377">
        <v>0</v>
      </c>
      <c r="I42" s="394"/>
    </row>
    <row r="43" spans="1:10" ht="26.25">
      <c r="A43" s="291" t="s">
        <v>167</v>
      </c>
      <c r="B43" s="397">
        <v>0</v>
      </c>
      <c r="C43" s="818" t="e">
        <f t="shared" si="4"/>
        <v>#DIV/0!</v>
      </c>
      <c r="D43" s="397">
        <v>0</v>
      </c>
      <c r="E43" s="818" t="e">
        <f t="shared" si="5"/>
        <v>#DIV/0!</v>
      </c>
      <c r="F43" s="381">
        <v>0</v>
      </c>
      <c r="G43" s="819" t="e">
        <f t="shared" si="6"/>
        <v>#DIV/0!</v>
      </c>
      <c r="H43" s="377">
        <v>0</v>
      </c>
      <c r="I43" s="394"/>
    </row>
    <row r="44" spans="1:10" ht="18">
      <c r="A44" s="292" t="s">
        <v>168</v>
      </c>
      <c r="B44" s="856">
        <f>B45+B46+B47+B48</f>
        <v>0</v>
      </c>
      <c r="C44" s="818" t="e">
        <f t="shared" si="4"/>
        <v>#DIV/0!</v>
      </c>
      <c r="D44" s="856">
        <f>D45+D46+D47+D48</f>
        <v>0</v>
      </c>
      <c r="E44" s="818" t="e">
        <f t="shared" si="5"/>
        <v>#DIV/0!</v>
      </c>
      <c r="F44" s="856">
        <f>F45+F46+F47+F48</f>
        <v>0</v>
      </c>
      <c r="G44" s="819" t="e">
        <f t="shared" si="6"/>
        <v>#DIV/0!</v>
      </c>
      <c r="H44" s="856">
        <f>H45+H46+H47+H48</f>
        <v>0</v>
      </c>
      <c r="I44" s="394"/>
    </row>
    <row r="45" spans="1:10" ht="18">
      <c r="A45" s="288" t="s">
        <v>169</v>
      </c>
      <c r="B45" s="397">
        <v>0</v>
      </c>
      <c r="C45" s="818" t="e">
        <f t="shared" si="4"/>
        <v>#DIV/0!</v>
      </c>
      <c r="D45" s="397">
        <v>0</v>
      </c>
      <c r="E45" s="818" t="e">
        <f t="shared" si="5"/>
        <v>#DIV/0!</v>
      </c>
      <c r="F45" s="381">
        <v>0</v>
      </c>
      <c r="G45" s="819" t="e">
        <f t="shared" si="6"/>
        <v>#DIV/0!</v>
      </c>
      <c r="H45" s="377">
        <v>0</v>
      </c>
      <c r="I45" s="394"/>
    </row>
    <row r="46" spans="1:10" ht="18">
      <c r="A46" s="288" t="s">
        <v>952</v>
      </c>
      <c r="B46" s="397">
        <v>0</v>
      </c>
      <c r="C46" s="818" t="e">
        <f t="shared" si="4"/>
        <v>#DIV/0!</v>
      </c>
      <c r="D46" s="397">
        <v>0</v>
      </c>
      <c r="E46" s="818" t="e">
        <f t="shared" si="5"/>
        <v>#DIV/0!</v>
      </c>
      <c r="F46" s="381">
        <v>0</v>
      </c>
      <c r="G46" s="819" t="e">
        <f t="shared" si="6"/>
        <v>#DIV/0!</v>
      </c>
      <c r="H46" s="377">
        <v>0</v>
      </c>
      <c r="I46" s="394"/>
    </row>
    <row r="47" spans="1:10" ht="18">
      <c r="A47" s="288" t="s">
        <v>953</v>
      </c>
      <c r="B47" s="397">
        <v>0</v>
      </c>
      <c r="C47" s="818" t="e">
        <f t="shared" si="4"/>
        <v>#DIV/0!</v>
      </c>
      <c r="D47" s="397">
        <v>0</v>
      </c>
      <c r="E47" s="818" t="e">
        <f t="shared" si="5"/>
        <v>#DIV/0!</v>
      </c>
      <c r="F47" s="381">
        <v>0</v>
      </c>
      <c r="G47" s="819" t="e">
        <f t="shared" si="6"/>
        <v>#DIV/0!</v>
      </c>
      <c r="H47" s="377">
        <v>0</v>
      </c>
      <c r="I47" s="394"/>
    </row>
    <row r="48" spans="1:10" ht="18">
      <c r="A48" s="288" t="s">
        <v>170</v>
      </c>
      <c r="B48" s="397">
        <v>0</v>
      </c>
      <c r="C48" s="818" t="e">
        <f t="shared" si="4"/>
        <v>#DIV/0!</v>
      </c>
      <c r="D48" s="397">
        <v>0</v>
      </c>
      <c r="E48" s="818" t="e">
        <f t="shared" si="5"/>
        <v>#DIV/0!</v>
      </c>
      <c r="F48" s="397">
        <v>0</v>
      </c>
      <c r="G48" s="819" t="e">
        <f t="shared" si="6"/>
        <v>#DIV/0!</v>
      </c>
      <c r="H48" s="377">
        <v>0</v>
      </c>
      <c r="I48" s="394"/>
    </row>
    <row r="49" spans="1:9" ht="18">
      <c r="A49" s="293" t="s">
        <v>171</v>
      </c>
      <c r="B49" s="838">
        <f>B41+B42+B44</f>
        <v>0</v>
      </c>
      <c r="C49" s="818" t="e">
        <f t="shared" si="4"/>
        <v>#DIV/0!</v>
      </c>
      <c r="D49" s="838">
        <f>D41+D42+D44</f>
        <v>0</v>
      </c>
      <c r="E49" s="818" t="e">
        <f t="shared" si="5"/>
        <v>#DIV/0!</v>
      </c>
      <c r="F49" s="838">
        <f>F41+F42+F44</f>
        <v>0</v>
      </c>
      <c r="G49" s="819" t="e">
        <f t="shared" si="6"/>
        <v>#DIV/0!</v>
      </c>
      <c r="H49" s="853">
        <f>H41+H42+H44</f>
        <v>0</v>
      </c>
      <c r="I49" s="394"/>
    </row>
    <row r="50" spans="1:9" ht="18">
      <c r="A50" s="294" t="s">
        <v>172</v>
      </c>
      <c r="B50" s="857">
        <f>B36+B37+B41+B42+B43+B44</f>
        <v>0</v>
      </c>
      <c r="C50" s="843" t="e">
        <f t="shared" si="4"/>
        <v>#DIV/0!</v>
      </c>
      <c r="D50" s="857">
        <f>D36+D37+D41+D42+D43+D44</f>
        <v>0</v>
      </c>
      <c r="E50" s="843" t="e">
        <f t="shared" si="5"/>
        <v>#DIV/0!</v>
      </c>
      <c r="F50" s="857">
        <f>F36+F37+F41+F42+F43+F44</f>
        <v>0</v>
      </c>
      <c r="G50" s="858" t="e">
        <f t="shared" si="6"/>
        <v>#DIV/0!</v>
      </c>
      <c r="H50" s="859">
        <f>H36+H37+H41+H42+H43+H44</f>
        <v>0</v>
      </c>
      <c r="I50" s="394"/>
    </row>
    <row r="51" spans="1:9" ht="18">
      <c r="A51" s="291" t="s">
        <v>173</v>
      </c>
      <c r="B51" s="397">
        <v>0</v>
      </c>
      <c r="C51" s="818" t="e">
        <f t="shared" si="4"/>
        <v>#DIV/0!</v>
      </c>
      <c r="D51" s="397">
        <v>0</v>
      </c>
      <c r="E51" s="818" t="e">
        <f t="shared" si="5"/>
        <v>#DIV/0!</v>
      </c>
      <c r="F51" s="397">
        <v>0</v>
      </c>
      <c r="G51" s="819" t="e">
        <f t="shared" si="6"/>
        <v>#DIV/0!</v>
      </c>
      <c r="H51" s="377">
        <v>0</v>
      </c>
      <c r="I51" s="425"/>
    </row>
    <row r="52" spans="1:9" ht="18">
      <c r="A52" s="295" t="s">
        <v>174</v>
      </c>
      <c r="B52" s="838">
        <f>B53+B55+B54</f>
        <v>0</v>
      </c>
      <c r="C52" s="818" t="e">
        <f t="shared" si="4"/>
        <v>#DIV/0!</v>
      </c>
      <c r="D52" s="838">
        <f>D53+D55+D54</f>
        <v>0</v>
      </c>
      <c r="E52" s="818" t="e">
        <f t="shared" si="5"/>
        <v>#DIV/0!</v>
      </c>
      <c r="F52" s="838">
        <f>F53+F55+F54</f>
        <v>0</v>
      </c>
      <c r="G52" s="819" t="e">
        <f t="shared" si="6"/>
        <v>#DIV/0!</v>
      </c>
      <c r="H52" s="853">
        <f>H53+H55+H54</f>
        <v>0</v>
      </c>
      <c r="I52" s="394"/>
    </row>
    <row r="53" spans="1:9" ht="18">
      <c r="A53" s="296" t="s">
        <v>175</v>
      </c>
      <c r="B53" s="397">
        <v>0</v>
      </c>
      <c r="C53" s="818" t="e">
        <f t="shared" si="4"/>
        <v>#DIV/0!</v>
      </c>
      <c r="D53" s="397">
        <v>0</v>
      </c>
      <c r="E53" s="818" t="e">
        <f t="shared" si="5"/>
        <v>#DIV/0!</v>
      </c>
      <c r="F53" s="381">
        <v>0</v>
      </c>
      <c r="G53" s="819" t="e">
        <f t="shared" si="6"/>
        <v>#DIV/0!</v>
      </c>
      <c r="H53" s="377">
        <v>0</v>
      </c>
      <c r="I53" s="394"/>
    </row>
    <row r="54" spans="1:9" ht="18">
      <c r="A54" s="296" t="s">
        <v>176</v>
      </c>
      <c r="B54" s="380">
        <v>0</v>
      </c>
      <c r="C54" s="818" t="e">
        <f t="shared" si="4"/>
        <v>#DIV/0!</v>
      </c>
      <c r="D54" s="380">
        <v>0</v>
      </c>
      <c r="E54" s="818" t="e">
        <f t="shared" si="5"/>
        <v>#DIV/0!</v>
      </c>
      <c r="F54" s="380">
        <v>0</v>
      </c>
      <c r="G54" s="819" t="e">
        <f t="shared" si="6"/>
        <v>#DIV/0!</v>
      </c>
      <c r="H54" s="378">
        <v>0</v>
      </c>
      <c r="I54" s="394"/>
    </row>
    <row r="55" spans="1:9" ht="18">
      <c r="A55" s="296" t="s">
        <v>177</v>
      </c>
      <c r="B55" s="380">
        <v>0</v>
      </c>
      <c r="C55" s="818" t="e">
        <f t="shared" si="4"/>
        <v>#DIV/0!</v>
      </c>
      <c r="D55" s="380">
        <v>0</v>
      </c>
      <c r="E55" s="818" t="e">
        <f t="shared" si="5"/>
        <v>#DIV/0!</v>
      </c>
      <c r="F55" s="380">
        <v>0</v>
      </c>
      <c r="G55" s="819" t="e">
        <f t="shared" si="6"/>
        <v>#DIV/0!</v>
      </c>
      <c r="H55" s="378">
        <v>0</v>
      </c>
      <c r="I55" s="394"/>
    </row>
    <row r="56" spans="1:9" ht="18">
      <c r="A56" s="297" t="s">
        <v>178</v>
      </c>
      <c r="B56" s="856">
        <f>B58+B59+B62+B63+B57</f>
        <v>0</v>
      </c>
      <c r="C56" s="818" t="e">
        <f t="shared" si="4"/>
        <v>#DIV/0!</v>
      </c>
      <c r="D56" s="856">
        <f>D58+D59+D62+D63+D57</f>
        <v>0</v>
      </c>
      <c r="E56" s="818" t="e">
        <f t="shared" si="5"/>
        <v>#DIV/0!</v>
      </c>
      <c r="F56" s="856">
        <f>F58+F59+F62+F63+F57</f>
        <v>0</v>
      </c>
      <c r="G56" s="819" t="e">
        <f t="shared" si="6"/>
        <v>#DIV/0!</v>
      </c>
      <c r="H56" s="860">
        <f>H58+H59+H62+H63+H57</f>
        <v>0</v>
      </c>
      <c r="I56" s="394"/>
    </row>
    <row r="57" spans="1:9" ht="18">
      <c r="A57" s="291" t="s">
        <v>179</v>
      </c>
      <c r="B57" s="380">
        <v>0</v>
      </c>
      <c r="C57" s="818" t="e">
        <f t="shared" si="4"/>
        <v>#DIV/0!</v>
      </c>
      <c r="D57" s="380">
        <v>0</v>
      </c>
      <c r="E57" s="818" t="e">
        <f t="shared" si="5"/>
        <v>#DIV/0!</v>
      </c>
      <c r="F57" s="380">
        <v>0</v>
      </c>
      <c r="G57" s="819" t="e">
        <f t="shared" si="6"/>
        <v>#DIV/0!</v>
      </c>
      <c r="H57" s="378">
        <v>0</v>
      </c>
      <c r="I57" s="394"/>
    </row>
    <row r="58" spans="1:9" ht="18">
      <c r="A58" s="291" t="s">
        <v>180</v>
      </c>
      <c r="B58" s="397">
        <v>0</v>
      </c>
      <c r="C58" s="818" t="e">
        <f t="shared" si="4"/>
        <v>#DIV/0!</v>
      </c>
      <c r="D58" s="397">
        <v>0</v>
      </c>
      <c r="E58" s="818" t="e">
        <f t="shared" si="5"/>
        <v>#DIV/0!</v>
      </c>
      <c r="F58" s="397">
        <v>0</v>
      </c>
      <c r="G58" s="819" t="e">
        <f t="shared" si="6"/>
        <v>#DIV/0!</v>
      </c>
      <c r="H58" s="377">
        <v>0</v>
      </c>
      <c r="I58" s="394"/>
    </row>
    <row r="59" spans="1:9" ht="18">
      <c r="A59" s="298" t="s">
        <v>181</v>
      </c>
      <c r="B59" s="856">
        <f>B60+B61</f>
        <v>0</v>
      </c>
      <c r="C59" s="818" t="e">
        <f t="shared" si="4"/>
        <v>#DIV/0!</v>
      </c>
      <c r="D59" s="856">
        <f>D60+D61</f>
        <v>0</v>
      </c>
      <c r="E59" s="818" t="e">
        <f t="shared" si="5"/>
        <v>#DIV/0!</v>
      </c>
      <c r="F59" s="856">
        <f>F60+F61</f>
        <v>0</v>
      </c>
      <c r="G59" s="819" t="e">
        <f t="shared" si="6"/>
        <v>#DIV/0!</v>
      </c>
      <c r="H59" s="860">
        <f>H60+H61</f>
        <v>0</v>
      </c>
      <c r="I59" s="394"/>
    </row>
    <row r="60" spans="1:9" ht="18">
      <c r="A60" s="291" t="s">
        <v>182</v>
      </c>
      <c r="B60" s="397">
        <v>0</v>
      </c>
      <c r="C60" s="818" t="e">
        <f t="shared" si="4"/>
        <v>#DIV/0!</v>
      </c>
      <c r="D60" s="397">
        <v>0</v>
      </c>
      <c r="E60" s="818" t="e">
        <f t="shared" si="5"/>
        <v>#DIV/0!</v>
      </c>
      <c r="F60" s="380">
        <v>0</v>
      </c>
      <c r="G60" s="819" t="e">
        <f t="shared" si="6"/>
        <v>#DIV/0!</v>
      </c>
      <c r="H60" s="378">
        <v>0</v>
      </c>
      <c r="I60" s="394"/>
    </row>
    <row r="61" spans="1:9" ht="18">
      <c r="A61" s="291" t="s">
        <v>183</v>
      </c>
      <c r="B61" s="397">
        <v>0</v>
      </c>
      <c r="C61" s="818" t="e">
        <f t="shared" si="4"/>
        <v>#DIV/0!</v>
      </c>
      <c r="D61" s="397">
        <v>0</v>
      </c>
      <c r="E61" s="818" t="e">
        <f t="shared" si="5"/>
        <v>#DIV/0!</v>
      </c>
      <c r="F61" s="397">
        <v>0</v>
      </c>
      <c r="G61" s="819" t="e">
        <f t="shared" si="6"/>
        <v>#DIV/0!</v>
      </c>
      <c r="H61" s="377">
        <v>0</v>
      </c>
      <c r="I61" s="394"/>
    </row>
    <row r="62" spans="1:9" ht="18">
      <c r="A62" s="291" t="s">
        <v>184</v>
      </c>
      <c r="B62" s="397">
        <v>0</v>
      </c>
      <c r="C62" s="818" t="e">
        <f t="shared" si="4"/>
        <v>#DIV/0!</v>
      </c>
      <c r="D62" s="397">
        <v>0</v>
      </c>
      <c r="E62" s="818" t="e">
        <f t="shared" si="5"/>
        <v>#DIV/0!</v>
      </c>
      <c r="F62" s="397">
        <v>0</v>
      </c>
      <c r="G62" s="819" t="e">
        <f t="shared" si="6"/>
        <v>#DIV/0!</v>
      </c>
      <c r="H62" s="377">
        <v>0</v>
      </c>
      <c r="I62" s="425"/>
    </row>
    <row r="63" spans="1:9" ht="18">
      <c r="A63" s="299" t="s">
        <v>185</v>
      </c>
      <c r="B63" s="861">
        <f>B64+B65</f>
        <v>0</v>
      </c>
      <c r="C63" s="818" t="e">
        <f t="shared" si="4"/>
        <v>#DIV/0!</v>
      </c>
      <c r="D63" s="861">
        <f>D64+D65</f>
        <v>0</v>
      </c>
      <c r="E63" s="818" t="e">
        <f t="shared" si="5"/>
        <v>#DIV/0!</v>
      </c>
      <c r="F63" s="861">
        <f>F64+F65</f>
        <v>0</v>
      </c>
      <c r="G63" s="819" t="e">
        <f t="shared" si="6"/>
        <v>#DIV/0!</v>
      </c>
      <c r="H63" s="862">
        <f>H64+H65</f>
        <v>0</v>
      </c>
      <c r="I63" s="394"/>
    </row>
    <row r="64" spans="1:9" ht="26.25">
      <c r="A64" s="288" t="s">
        <v>186</v>
      </c>
      <c r="B64" s="397">
        <v>0</v>
      </c>
      <c r="C64" s="818" t="e">
        <f t="shared" si="4"/>
        <v>#DIV/0!</v>
      </c>
      <c r="D64" s="397">
        <v>0</v>
      </c>
      <c r="E64" s="818" t="e">
        <f t="shared" si="5"/>
        <v>#DIV/0!</v>
      </c>
      <c r="F64" s="397">
        <v>0</v>
      </c>
      <c r="G64" s="819" t="e">
        <f t="shared" si="6"/>
        <v>#DIV/0!</v>
      </c>
      <c r="H64" s="378">
        <v>0</v>
      </c>
      <c r="I64" s="394"/>
    </row>
    <row r="65" spans="1:10" ht="18">
      <c r="A65" s="288" t="s">
        <v>187</v>
      </c>
      <c r="B65" s="397">
        <v>0</v>
      </c>
      <c r="C65" s="818" t="e">
        <f t="shared" si="4"/>
        <v>#DIV/0!</v>
      </c>
      <c r="D65" s="397">
        <v>0</v>
      </c>
      <c r="E65" s="818" t="e">
        <f t="shared" si="5"/>
        <v>#DIV/0!</v>
      </c>
      <c r="F65" s="397">
        <v>0</v>
      </c>
      <c r="G65" s="819" t="e">
        <f t="shared" si="6"/>
        <v>#DIV/0!</v>
      </c>
      <c r="H65" s="377">
        <v>0</v>
      </c>
      <c r="I65" s="394"/>
    </row>
    <row r="66" spans="1:10" ht="26.25">
      <c r="A66" s="288" t="s">
        <v>188</v>
      </c>
      <c r="B66" s="397">
        <v>0</v>
      </c>
      <c r="C66" s="818" t="e">
        <f t="shared" si="4"/>
        <v>#DIV/0!</v>
      </c>
      <c r="D66" s="397">
        <v>0</v>
      </c>
      <c r="E66" s="818" t="e">
        <f t="shared" si="5"/>
        <v>#DIV/0!</v>
      </c>
      <c r="F66" s="397">
        <v>0</v>
      </c>
      <c r="G66" s="819" t="e">
        <f t="shared" si="6"/>
        <v>#DIV/0!</v>
      </c>
      <c r="H66" s="378">
        <v>0</v>
      </c>
      <c r="I66" s="394"/>
    </row>
    <row r="67" spans="1:10" ht="18">
      <c r="A67" s="82" t="s">
        <v>172</v>
      </c>
      <c r="B67" s="863">
        <f>B51+B52+B56+B66</f>
        <v>0</v>
      </c>
      <c r="C67" s="848" t="e">
        <f t="shared" si="4"/>
        <v>#DIV/0!</v>
      </c>
      <c r="D67" s="863">
        <f>D51+D52+D56+D66</f>
        <v>0</v>
      </c>
      <c r="E67" s="848" t="e">
        <f t="shared" si="5"/>
        <v>#DIV/0!</v>
      </c>
      <c r="F67" s="864">
        <f>F51+F52+F56+F66</f>
        <v>0</v>
      </c>
      <c r="G67" s="865" t="e">
        <f t="shared" si="6"/>
        <v>#DIV/0!</v>
      </c>
      <c r="H67" s="866">
        <f>H51+H52+H56+H66</f>
        <v>0</v>
      </c>
      <c r="I67" s="422"/>
    </row>
    <row r="68" spans="1:10" ht="18">
      <c r="A68" s="426"/>
      <c r="B68" s="427"/>
      <c r="C68" s="427"/>
      <c r="D68" s="427"/>
      <c r="E68" s="427"/>
      <c r="F68" s="427"/>
      <c r="G68" s="427"/>
      <c r="H68" s="427"/>
      <c r="I68" s="394"/>
      <c r="J68" s="405"/>
    </row>
    <row r="69" spans="1:10" ht="18">
      <c r="A69" s="1425" t="s">
        <v>189</v>
      </c>
      <c r="B69" s="1425"/>
      <c r="C69" s="1425"/>
      <c r="D69" s="1425"/>
      <c r="E69" s="1425"/>
      <c r="F69" s="1425"/>
      <c r="G69" s="1425"/>
      <c r="H69" s="1425"/>
      <c r="I69" s="394"/>
    </row>
    <row r="70" spans="1:10" ht="18">
      <c r="A70" s="1425"/>
      <c r="B70" s="1425"/>
      <c r="C70" s="1425"/>
      <c r="D70" s="1425"/>
      <c r="E70" s="1425"/>
      <c r="F70" s="1425"/>
      <c r="G70" s="1425"/>
      <c r="H70" s="1425"/>
      <c r="I70" s="394"/>
    </row>
    <row r="71" spans="1:10" ht="18.75" thickBot="1">
      <c r="A71" s="67" t="s">
        <v>190</v>
      </c>
      <c r="B71" s="867" t="e">
        <f>B59/B5*365</f>
        <v>#DIV/0!</v>
      </c>
      <c r="C71" s="429"/>
      <c r="D71" s="867" t="e">
        <f>D59/D5*365</f>
        <v>#DIV/0!</v>
      </c>
      <c r="E71" s="429"/>
      <c r="F71" s="867" t="e">
        <f>F59/F5*365</f>
        <v>#DIV/0!</v>
      </c>
      <c r="G71" s="429"/>
      <c r="H71" s="867" t="e">
        <f>H59/H5*365</f>
        <v>#DIV/0!</v>
      </c>
      <c r="I71" s="430"/>
    </row>
    <row r="72" spans="1:10" ht="18">
      <c r="A72" s="67" t="s">
        <v>191</v>
      </c>
      <c r="B72" s="867" t="e">
        <f>B58/(B10+B11+B12)*365</f>
        <v>#DIV/0!</v>
      </c>
      <c r="C72" s="429"/>
      <c r="D72" s="867" t="e">
        <f>D58/(D10+D11+D12)*365</f>
        <v>#DIV/0!</v>
      </c>
      <c r="E72" s="429"/>
      <c r="F72" s="867" t="e">
        <f>F58/(F10+F11+F12)*365</f>
        <v>#DIV/0!</v>
      </c>
      <c r="G72" s="429"/>
      <c r="H72" s="867" t="e">
        <f>H58/(H10+H11+H12)*365</f>
        <v>#DIV/0!</v>
      </c>
      <c r="I72" s="394"/>
    </row>
    <row r="73" spans="1:10" ht="18">
      <c r="A73" s="67" t="s">
        <v>192</v>
      </c>
      <c r="B73" s="867" t="e">
        <f>B58/(B11+B10+B12)</f>
        <v>#DIV/0!</v>
      </c>
      <c r="C73" s="429"/>
      <c r="D73" s="867" t="e">
        <f>D58/(D11+D10+D12)</f>
        <v>#DIV/0!</v>
      </c>
      <c r="E73" s="429"/>
      <c r="F73" s="867" t="e">
        <f>F58/(F11+F10+F12)</f>
        <v>#DIV/0!</v>
      </c>
      <c r="G73" s="429"/>
      <c r="H73" s="867" t="e">
        <f>H58/(H11+H10+H12)</f>
        <v>#DIV/0!</v>
      </c>
      <c r="I73" s="394"/>
    </row>
    <row r="74" spans="1:10" ht="18.75" thickBot="1">
      <c r="A74" s="67" t="s">
        <v>193</v>
      </c>
      <c r="B74" s="867" t="e">
        <f>B56/(B44+B40)</f>
        <v>#DIV/0!</v>
      </c>
      <c r="C74" s="429"/>
      <c r="D74" s="867" t="e">
        <f>D56/(D44+D40)</f>
        <v>#DIV/0!</v>
      </c>
      <c r="E74" s="429"/>
      <c r="F74" s="867" t="e">
        <f>F56/(F44+F40)</f>
        <v>#DIV/0!</v>
      </c>
      <c r="G74" s="429"/>
      <c r="H74" s="867" t="e">
        <f>H56/(H44+H40)</f>
        <v>#DIV/0!</v>
      </c>
      <c r="I74" s="394"/>
    </row>
    <row r="75" spans="1:10" ht="18.75" thickBot="1">
      <c r="A75" s="67" t="s">
        <v>194</v>
      </c>
      <c r="B75" s="867" t="e">
        <f>(B56-B58)/(B44+B40)</f>
        <v>#DIV/0!</v>
      </c>
      <c r="C75" s="429"/>
      <c r="D75" s="867" t="e">
        <f>(D56-D58)/(D44+D40)</f>
        <v>#DIV/0!</v>
      </c>
      <c r="E75" s="429"/>
      <c r="F75" s="867" t="e">
        <f>(F56-F58)/(F44+F40)</f>
        <v>#DIV/0!</v>
      </c>
      <c r="G75" s="429"/>
      <c r="H75" s="867" t="e">
        <f>(H56-H58)/(H44+H40)</f>
        <v>#DIV/0!</v>
      </c>
      <c r="I75" s="431"/>
    </row>
    <row r="76" spans="1:10" ht="18.75" thickBot="1">
      <c r="A76" s="67" t="s">
        <v>195</v>
      </c>
      <c r="B76" s="867" t="e">
        <f>(B39+B40+B42)/B36</f>
        <v>#DIV/0!</v>
      </c>
      <c r="C76" s="429"/>
      <c r="D76" s="867" t="e">
        <f>(D39+D40+D42)/D36</f>
        <v>#DIV/0!</v>
      </c>
      <c r="E76" s="429"/>
      <c r="F76" s="867" t="e">
        <f>(F39+F40+F42)/F36</f>
        <v>#DIV/0!</v>
      </c>
      <c r="G76" s="429"/>
      <c r="H76" s="867" t="e">
        <f>(H39+H40+H42)/H36</f>
        <v>#DIV/0!</v>
      </c>
      <c r="I76" s="431"/>
    </row>
    <row r="77" spans="1:10" ht="18">
      <c r="A77" s="67" t="s">
        <v>196</v>
      </c>
      <c r="B77" s="867" t="e">
        <f>B16/(B18+B19+B20+B21)</f>
        <v>#DIV/0!</v>
      </c>
      <c r="C77" s="429"/>
      <c r="D77" s="867" t="e">
        <f>D16/(D18+D19+D20+D21)</f>
        <v>#DIV/0!</v>
      </c>
      <c r="E77" s="429"/>
      <c r="F77" s="867" t="e">
        <f>F16/(F18+F19+F20+F21)</f>
        <v>#DIV/0!</v>
      </c>
      <c r="G77" s="429"/>
      <c r="H77" s="867" t="e">
        <f>H16/(H18+H19+H20+H21)</f>
        <v>#DIV/0!</v>
      </c>
      <c r="I77" s="394"/>
    </row>
    <row r="78" spans="1:10" ht="18">
      <c r="A78" s="67" t="s">
        <v>197</v>
      </c>
      <c r="B78" s="867" t="e">
        <f>$B$16/($B$18+$B$19+$B$20+$B$21+($B$39+$B$42)/5)</f>
        <v>#DIV/0!</v>
      </c>
      <c r="C78" s="429"/>
      <c r="D78" s="867" t="e">
        <f>$D$16/($D$18+$D$19+$D$20+$D$21+($D$39+$D$42)/5)</f>
        <v>#DIV/0!</v>
      </c>
      <c r="E78" s="429"/>
      <c r="F78" s="867" t="e">
        <f>$F$16/($F$18+$F$19+$F$20+$F$21+($F$39+$F$42)/5)</f>
        <v>#DIV/0!</v>
      </c>
      <c r="G78" s="429"/>
      <c r="H78" s="867" t="e">
        <f>$H$16/($H$18+$H$19+$H$20+$H$21+($H$39+$H$42)/5)</f>
        <v>#DIV/0!</v>
      </c>
      <c r="I78" s="394"/>
    </row>
    <row r="79" spans="1:10" ht="18">
      <c r="A79" s="67" t="s">
        <v>198</v>
      </c>
      <c r="B79" s="867" t="e">
        <f>$B$16/($B$18+$B$19+$B$20+$B$21+($B$39+$B$42)/5+('Normal &amp; CGTMSE Eligibility'!G139))</f>
        <v>#NUM!</v>
      </c>
      <c r="C79" s="429"/>
      <c r="D79" s="867" t="e">
        <f>$D$16/($D$18+$D$19+$D$20+$D$21+($D$39+$D$42)/5+('Normal &amp; CGTMSE Eligibility'!G139))</f>
        <v>#NUM!</v>
      </c>
      <c r="E79" s="429"/>
      <c r="F79" s="867" t="e">
        <f>$F$16/($F$18+$F$19+$F$20+$F$21+($F$39+$F$42)/5+('Normal &amp; CGTMSE Eligibility'!G139))</f>
        <v>#NUM!</v>
      </c>
      <c r="G79" s="429"/>
      <c r="H79" s="867" t="e">
        <f>$H$16/($H$18+$H$19+$H$20+$H$21+($H$39+$H$42)/5+('Normal &amp; CGTMSE Eligibility'!G139))</f>
        <v>#NUM!</v>
      </c>
      <c r="I79" s="394"/>
    </row>
    <row r="80" spans="1:10" ht="18">
      <c r="A80" s="67" t="s">
        <v>199</v>
      </c>
      <c r="B80" s="867" t="e">
        <f>(B13-B7)/B5*100</f>
        <v>#DIV/0!</v>
      </c>
      <c r="C80" s="429"/>
      <c r="D80" s="867" t="e">
        <f>(D13-D7)/D5*100</f>
        <v>#DIV/0!</v>
      </c>
      <c r="E80" s="429"/>
      <c r="F80" s="867" t="e">
        <f>(F13-F7)/F5*100</f>
        <v>#DIV/0!</v>
      </c>
      <c r="G80" s="429"/>
      <c r="H80" s="867" t="e">
        <f>(H13-H7)/H5*100</f>
        <v>#DIV/0!</v>
      </c>
      <c r="I80" s="394"/>
    </row>
    <row r="81" spans="1:10" ht="18">
      <c r="A81" s="67" t="s">
        <v>200</v>
      </c>
      <c r="B81" s="867" t="e">
        <f>(B25-B7)/B5*100</f>
        <v>#DIV/0!</v>
      </c>
      <c r="C81" s="429"/>
      <c r="D81" s="867" t="e">
        <f>(D25-D7)/D5*100</f>
        <v>#DIV/0!</v>
      </c>
      <c r="E81" s="429"/>
      <c r="F81" s="867" t="e">
        <f>(F25-F7)/F5*100</f>
        <v>#DIV/0!</v>
      </c>
      <c r="G81" s="429"/>
      <c r="H81" s="867" t="e">
        <f>(H25-H7)/H5*100</f>
        <v>#DIV/0!</v>
      </c>
      <c r="I81" s="394"/>
    </row>
    <row r="82" spans="1:10" ht="18">
      <c r="A82" s="67" t="s">
        <v>201</v>
      </c>
      <c r="B82" s="867" t="e">
        <f>(B26-B7)/B5*100</f>
        <v>#DIV/0!</v>
      </c>
      <c r="C82" s="429"/>
      <c r="D82" s="867" t="e">
        <f>(D26-D7)/D5*100</f>
        <v>#DIV/0!</v>
      </c>
      <c r="E82" s="429"/>
      <c r="F82" s="867" t="e">
        <f>(F26-F7)/F5*100</f>
        <v>#DIV/0!</v>
      </c>
      <c r="G82" s="429"/>
      <c r="H82" s="867" t="e">
        <f>(H26-H7)/H5*100</f>
        <v>#DIV/0!</v>
      </c>
      <c r="I82" s="394"/>
    </row>
    <row r="83" spans="1:10" ht="18">
      <c r="A83" s="67" t="s">
        <v>202</v>
      </c>
      <c r="B83" s="867" t="e">
        <f>(B5-D5)/D5*100</f>
        <v>#DIV/0!</v>
      </c>
      <c r="C83" s="429"/>
      <c r="D83" s="867" t="e">
        <f>(D5-F5)/F5*100</f>
        <v>#DIV/0!</v>
      </c>
      <c r="E83" s="429"/>
      <c r="F83" s="867" t="e">
        <f>#N/A</f>
        <v>#N/A</v>
      </c>
      <c r="G83" s="429"/>
      <c r="H83" s="867" t="e">
        <f>#N/A</f>
        <v>#N/A</v>
      </c>
      <c r="I83" s="394"/>
      <c r="J83" s="405"/>
    </row>
    <row r="84" spans="1:10" ht="18">
      <c r="A84" s="67" t="s">
        <v>203</v>
      </c>
      <c r="B84" s="867" t="e">
        <f>(B25-D25)/D25*100</f>
        <v>#DIV/0!</v>
      </c>
      <c r="C84" s="429"/>
      <c r="D84" s="867" t="e">
        <f>(D25-F25)/F25*100</f>
        <v>#DIV/0!</v>
      </c>
      <c r="E84" s="429"/>
      <c r="F84" s="867" t="e">
        <f>#N/A</f>
        <v>#N/A</v>
      </c>
      <c r="G84" s="429"/>
      <c r="H84" s="867" t="e">
        <f>#N/A</f>
        <v>#N/A</v>
      </c>
      <c r="I84" s="394"/>
    </row>
    <row r="85" spans="1:10" ht="18">
      <c r="A85" s="428"/>
      <c r="B85" s="432"/>
      <c r="C85" s="429"/>
      <c r="D85" s="432"/>
      <c r="E85" s="429"/>
      <c r="F85" s="432"/>
      <c r="G85" s="429"/>
      <c r="H85" s="432"/>
      <c r="I85" s="394"/>
    </row>
    <row r="86" spans="1:10" ht="18">
      <c r="A86" s="72" t="s">
        <v>204</v>
      </c>
      <c r="B86" s="432"/>
      <c r="C86" s="429"/>
      <c r="D86" s="432"/>
      <c r="E86" s="429"/>
      <c r="F86" s="432"/>
      <c r="G86" s="429"/>
      <c r="H86" s="432"/>
      <c r="I86" s="394"/>
    </row>
    <row r="87" spans="1:10" ht="18">
      <c r="A87" s="433"/>
      <c r="B87" s="432"/>
      <c r="C87" s="429"/>
      <c r="D87" s="432"/>
      <c r="E87" s="429"/>
      <c r="F87" s="432"/>
      <c r="G87" s="429"/>
      <c r="H87" s="432"/>
      <c r="I87" s="394"/>
    </row>
    <row r="88" spans="1:10" ht="18">
      <c r="A88" s="67" t="s">
        <v>205</v>
      </c>
      <c r="B88" s="867">
        <f>B25</f>
        <v>0</v>
      </c>
      <c r="C88" s="429"/>
      <c r="D88" s="867">
        <f>D25</f>
        <v>0</v>
      </c>
      <c r="E88" s="429"/>
      <c r="F88" s="867">
        <f>F25</f>
        <v>0</v>
      </c>
      <c r="G88" s="429"/>
      <c r="H88" s="867">
        <f>H25</f>
        <v>0</v>
      </c>
      <c r="I88" s="394"/>
    </row>
    <row r="89" spans="1:10" ht="18">
      <c r="A89" s="67" t="s">
        <v>206</v>
      </c>
      <c r="B89" s="432"/>
      <c r="C89" s="429"/>
      <c r="D89" s="432"/>
      <c r="E89" s="429"/>
      <c r="F89" s="432"/>
      <c r="G89" s="429"/>
      <c r="H89" s="432"/>
      <c r="I89" s="394"/>
    </row>
    <row r="90" spans="1:10" ht="18">
      <c r="A90" s="67" t="s">
        <v>207</v>
      </c>
      <c r="B90" s="867">
        <f>B17</f>
        <v>0</v>
      </c>
      <c r="C90" s="429"/>
      <c r="D90" s="867">
        <f>D17</f>
        <v>0</v>
      </c>
      <c r="E90" s="429"/>
      <c r="F90" s="867">
        <f>F17</f>
        <v>0</v>
      </c>
      <c r="G90" s="429"/>
      <c r="H90" s="867">
        <f>H17</f>
        <v>0</v>
      </c>
      <c r="I90" s="394"/>
    </row>
    <row r="91" spans="1:10" ht="18">
      <c r="A91" s="67" t="s">
        <v>208</v>
      </c>
      <c r="B91" s="867">
        <f>B22</f>
        <v>0</v>
      </c>
      <c r="C91" s="429"/>
      <c r="D91" s="867">
        <f>D22</f>
        <v>0</v>
      </c>
      <c r="E91" s="429"/>
      <c r="F91" s="867">
        <f>F22</f>
        <v>0</v>
      </c>
      <c r="G91" s="429"/>
      <c r="H91" s="867">
        <f>H22</f>
        <v>0</v>
      </c>
      <c r="I91" s="394"/>
    </row>
    <row r="92" spans="1:10" ht="18">
      <c r="A92" s="67" t="s">
        <v>209</v>
      </c>
      <c r="B92" s="867">
        <f>B27</f>
        <v>0</v>
      </c>
      <c r="C92" s="429"/>
      <c r="D92" s="867">
        <f>D27</f>
        <v>0</v>
      </c>
      <c r="E92" s="429"/>
      <c r="F92" s="867">
        <f>F27</f>
        <v>0</v>
      </c>
      <c r="G92" s="429"/>
      <c r="H92" s="867">
        <f>H27</f>
        <v>0</v>
      </c>
      <c r="I92" s="394"/>
    </row>
    <row r="93" spans="1:10" ht="18">
      <c r="A93" s="67" t="s">
        <v>210</v>
      </c>
      <c r="B93" s="867">
        <f>B28</f>
        <v>0</v>
      </c>
      <c r="C93" s="429"/>
      <c r="D93" s="867">
        <f>D28</f>
        <v>0</v>
      </c>
      <c r="E93" s="429"/>
      <c r="F93" s="867">
        <f>F28</f>
        <v>0</v>
      </c>
      <c r="G93" s="429"/>
      <c r="H93" s="867">
        <f>H28</f>
        <v>0</v>
      </c>
      <c r="I93" s="394"/>
    </row>
    <row r="94" spans="1:10" ht="18">
      <c r="A94" s="67" t="s">
        <v>211</v>
      </c>
      <c r="B94" s="867">
        <f>B24</f>
        <v>0</v>
      </c>
      <c r="C94" s="429"/>
      <c r="D94" s="867">
        <f>D24</f>
        <v>0</v>
      </c>
      <c r="E94" s="429"/>
      <c r="F94" s="867">
        <f>F24</f>
        <v>0</v>
      </c>
      <c r="G94" s="429"/>
      <c r="H94" s="867">
        <f>H24</f>
        <v>0</v>
      </c>
      <c r="I94" s="394"/>
    </row>
    <row r="95" spans="1:10" ht="18">
      <c r="A95" s="67" t="s">
        <v>212</v>
      </c>
      <c r="B95" s="867">
        <f>B18+B19+B20+B21</f>
        <v>0</v>
      </c>
      <c r="C95" s="429"/>
      <c r="D95" s="867">
        <f>D18+D19+D20+D21</f>
        <v>0</v>
      </c>
      <c r="E95" s="429"/>
      <c r="F95" s="867">
        <f>F18+F19+F20+F21</f>
        <v>0</v>
      </c>
      <c r="G95" s="429"/>
      <c r="H95" s="867">
        <f>H18+H19+H20+H21</f>
        <v>0</v>
      </c>
      <c r="I95" s="394"/>
    </row>
    <row r="96" spans="1:10" ht="26.25">
      <c r="A96" s="73" t="s">
        <v>213</v>
      </c>
      <c r="B96" s="868">
        <f>-B7</f>
        <v>0</v>
      </c>
      <c r="C96" s="435"/>
      <c r="D96" s="868">
        <f>-D7</f>
        <v>0</v>
      </c>
      <c r="E96" s="435"/>
      <c r="F96" s="868">
        <f>-F7</f>
        <v>0</v>
      </c>
      <c r="G96" s="435"/>
      <c r="H96" s="868">
        <f>-H7</f>
        <v>0</v>
      </c>
      <c r="I96" s="422"/>
    </row>
    <row r="97" spans="1:9" ht="18">
      <c r="A97" s="434"/>
      <c r="B97" s="436"/>
      <c r="C97" s="435"/>
      <c r="D97" s="436"/>
      <c r="E97" s="435"/>
      <c r="F97" s="436"/>
      <c r="G97" s="435"/>
      <c r="H97" s="436"/>
      <c r="I97" s="422"/>
    </row>
    <row r="98" spans="1:9" ht="18">
      <c r="A98" s="67" t="s">
        <v>214</v>
      </c>
      <c r="B98" s="867">
        <f>SUM(B88:B96)</f>
        <v>0</v>
      </c>
      <c r="C98" s="429"/>
      <c r="D98" s="867">
        <f>SUM(D88:D96)</f>
        <v>0</v>
      </c>
      <c r="E98" s="429"/>
      <c r="F98" s="867">
        <f>SUM(F88:F96)</f>
        <v>0</v>
      </c>
      <c r="G98" s="429"/>
      <c r="H98" s="867">
        <f>SUM(H88:H96)</f>
        <v>0</v>
      </c>
      <c r="I98" s="394"/>
    </row>
    <row r="99" spans="1:9" ht="18">
      <c r="A99" s="67" t="s">
        <v>215</v>
      </c>
      <c r="B99" s="867">
        <f>D59-B59</f>
        <v>0</v>
      </c>
      <c r="C99" s="429"/>
      <c r="D99" s="867">
        <f>F59-D59</f>
        <v>0</v>
      </c>
      <c r="E99" s="429"/>
      <c r="F99" s="867">
        <f>J59-F59</f>
        <v>0</v>
      </c>
      <c r="G99" s="429"/>
      <c r="H99" s="867">
        <f>L59-H59</f>
        <v>0</v>
      </c>
      <c r="I99" s="394"/>
    </row>
    <row r="100" spans="1:9" ht="18">
      <c r="A100" s="67" t="s">
        <v>216</v>
      </c>
      <c r="B100" s="867">
        <f>D58-B58</f>
        <v>0</v>
      </c>
      <c r="C100" s="429"/>
      <c r="D100" s="867">
        <f>F58-D58</f>
        <v>0</v>
      </c>
      <c r="E100" s="429"/>
      <c r="F100" s="867">
        <f>J58-F58</f>
        <v>0</v>
      </c>
      <c r="G100" s="429"/>
      <c r="H100" s="867">
        <f>L58-H58</f>
        <v>0</v>
      </c>
      <c r="I100" s="394"/>
    </row>
    <row r="101" spans="1:9" ht="18">
      <c r="A101" s="67" t="s">
        <v>217</v>
      </c>
      <c r="B101" s="867">
        <f>D63-B63</f>
        <v>0</v>
      </c>
      <c r="C101" s="429"/>
      <c r="D101" s="867">
        <f>F63-D63</f>
        <v>0</v>
      </c>
      <c r="E101" s="429"/>
      <c r="F101" s="867">
        <f>J63-F63</f>
        <v>0</v>
      </c>
      <c r="G101" s="429"/>
      <c r="H101" s="867">
        <f>L63-H63</f>
        <v>0</v>
      </c>
      <c r="I101" s="394"/>
    </row>
    <row r="102" spans="1:9" ht="18">
      <c r="A102" s="67" t="s">
        <v>218</v>
      </c>
      <c r="B102" s="867">
        <f>B44-D44</f>
        <v>0</v>
      </c>
      <c r="C102" s="429"/>
      <c r="D102" s="867">
        <f>D44-F44</f>
        <v>0</v>
      </c>
      <c r="E102" s="429"/>
      <c r="F102" s="867">
        <f>F44-J44</f>
        <v>0</v>
      </c>
      <c r="G102" s="429"/>
      <c r="H102" s="867">
        <f>H44-L44</f>
        <v>0</v>
      </c>
      <c r="I102" s="394"/>
    </row>
    <row r="103" spans="1:9" ht="18">
      <c r="A103" s="67" t="s">
        <v>219</v>
      </c>
      <c r="B103" s="867">
        <f>SUM(B99:B102)</f>
        <v>0</v>
      </c>
      <c r="C103" s="429"/>
      <c r="D103" s="867">
        <f>SUM(D99:D102)</f>
        <v>0</v>
      </c>
      <c r="E103" s="429"/>
      <c r="F103" s="867">
        <f>SUM(F99:F102)</f>
        <v>0</v>
      </c>
      <c r="G103" s="429"/>
      <c r="H103" s="867">
        <f>SUM(H99:H102)</f>
        <v>0</v>
      </c>
      <c r="I103" s="394"/>
    </row>
    <row r="104" spans="1:9" ht="18">
      <c r="A104" s="72" t="s">
        <v>220</v>
      </c>
      <c r="B104" s="868">
        <f>B98+B103</f>
        <v>0</v>
      </c>
      <c r="C104" s="435"/>
      <c r="D104" s="868">
        <f>D98+D103</f>
        <v>0</v>
      </c>
      <c r="E104" s="435"/>
      <c r="F104" s="868">
        <f>F98+F103</f>
        <v>0</v>
      </c>
      <c r="G104" s="435"/>
      <c r="H104" s="868">
        <f>H98+H103</f>
        <v>0</v>
      </c>
      <c r="I104" s="422"/>
    </row>
    <row r="105" spans="1:9" ht="18">
      <c r="A105" s="433"/>
      <c r="B105" s="436"/>
      <c r="C105" s="435"/>
      <c r="D105" s="436"/>
      <c r="E105" s="435"/>
      <c r="F105" s="436"/>
      <c r="G105" s="435"/>
      <c r="H105" s="436"/>
      <c r="I105" s="422"/>
    </row>
    <row r="106" spans="1:9" ht="18">
      <c r="A106" s="67" t="s">
        <v>221</v>
      </c>
      <c r="B106" s="867">
        <f>B24</f>
        <v>0</v>
      </c>
      <c r="C106" s="429"/>
      <c r="D106" s="867">
        <f>D24</f>
        <v>0</v>
      </c>
      <c r="E106" s="429"/>
      <c r="F106" s="867">
        <f>F24</f>
        <v>0</v>
      </c>
      <c r="G106" s="429"/>
      <c r="H106" s="867">
        <f>H24</f>
        <v>0</v>
      </c>
      <c r="I106" s="394"/>
    </row>
    <row r="107" spans="1:9" ht="18">
      <c r="A107" s="428"/>
      <c r="B107" s="432"/>
      <c r="C107" s="429"/>
      <c r="D107" s="432"/>
      <c r="E107" s="429"/>
      <c r="F107" s="432"/>
      <c r="G107" s="429"/>
      <c r="H107" s="432"/>
      <c r="I107" s="394"/>
    </row>
    <row r="108" spans="1:9" ht="18">
      <c r="A108" s="72" t="s">
        <v>222</v>
      </c>
      <c r="B108" s="867">
        <f>B104-B106</f>
        <v>0</v>
      </c>
      <c r="C108" s="429"/>
      <c r="D108" s="867">
        <f>D104-D106</f>
        <v>0</v>
      </c>
      <c r="E108" s="429"/>
      <c r="F108" s="867">
        <f>F104-F106</f>
        <v>0</v>
      </c>
      <c r="G108" s="429"/>
      <c r="H108" s="867">
        <f>H104-H106</f>
        <v>0</v>
      </c>
      <c r="I108" s="394"/>
    </row>
    <row r="109" spans="1:9" ht="18"/>
    <row r="110" spans="1:9" ht="32.1" customHeight="1"/>
    <row r="111" spans="1:9" ht="32.1" customHeight="1"/>
    <row r="112" spans="1:9" ht="32.1" customHeight="1"/>
  </sheetData>
  <mergeCells count="8">
    <mergeCell ref="A1:I2"/>
    <mergeCell ref="A69:H70"/>
    <mergeCell ref="A3:A4"/>
    <mergeCell ref="A32:A33"/>
    <mergeCell ref="B32:B33"/>
    <mergeCell ref="D32:D33"/>
    <mergeCell ref="F32:F33"/>
    <mergeCell ref="H32:H33"/>
  </mergeCells>
  <conditionalFormatting sqref="B67 B50">
    <cfRule type="expression" dxfId="237" priority="11">
      <formula>$B$50&lt;&gt;$B$67</formula>
    </cfRule>
  </conditionalFormatting>
  <conditionalFormatting sqref="D67 D50">
    <cfRule type="expression" dxfId="236" priority="10">
      <formula>$D$50&lt;&gt;$D$67</formula>
    </cfRule>
  </conditionalFormatting>
  <conditionalFormatting sqref="F50 F67">
    <cfRule type="expression" dxfId="235" priority="9">
      <formula>$F$67&lt;&gt;$F$50</formula>
    </cfRule>
  </conditionalFormatting>
  <conditionalFormatting sqref="H50 H67">
    <cfRule type="expression" dxfId="234" priority="8">
      <formula>$H$50&lt;&gt;$H$67</formula>
    </cfRule>
  </conditionalFormatting>
  <hyperlinks>
    <hyperlink ref="I3" location="'Sheet Index'!A1" display="Table of Content" xr:uid="{00000000-0004-0000-0900-000000000000}"/>
  </hyperlinks>
  <pageMargins left="0.78749999999999998" right="0.78749999999999998" top="1.0249999999999999" bottom="1.0249999999999999" header="0.78749999999999998" footer="0.78749999999999998"/>
  <pageSetup scale="49"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ignoredErrors>
    <ignoredError sqref="I10:I29" evalErro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3230-BB7E-4E76-AA6C-9B06BE82EE0D}">
  <sheetPr codeName="Sheet33"/>
  <dimension ref="A1:WVU122"/>
  <sheetViews>
    <sheetView topLeftCell="J1" workbookViewId="0">
      <selection sqref="A1:I2"/>
    </sheetView>
  </sheetViews>
  <sheetFormatPr defaultColWidth="0" defaultRowHeight="15.75"/>
  <cols>
    <col min="1" max="1" width="61.5703125" style="960" bestFit="1" customWidth="1"/>
    <col min="2" max="2" width="12.140625" style="965" bestFit="1" customWidth="1"/>
    <col min="3" max="3" width="9.85546875" style="965" customWidth="1"/>
    <col min="4" max="4" width="9.85546875" style="965" bestFit="1" customWidth="1"/>
    <col min="5" max="5" width="9.85546875" style="965" customWidth="1"/>
    <col min="6" max="6" width="9.85546875" style="965" bestFit="1" customWidth="1"/>
    <col min="7" max="7" width="9.85546875" style="965" customWidth="1"/>
    <col min="8" max="8" width="30.28515625" style="965" customWidth="1"/>
    <col min="9" max="9" width="9.85546875" style="965" customWidth="1"/>
    <col min="10" max="10" width="24.7109375" style="965" customWidth="1"/>
    <col min="11" max="11" width="9.85546875" style="965" customWidth="1"/>
    <col min="12" max="12" width="17.5703125" style="965" customWidth="1"/>
    <col min="13" max="13" width="12" style="965" customWidth="1"/>
    <col min="14" max="15" width="13.5703125" style="965" customWidth="1"/>
    <col min="16" max="256" width="13.5703125" style="965" hidden="1"/>
    <col min="257" max="257" width="37.5703125" style="965" hidden="1"/>
    <col min="258" max="258" width="29.7109375" style="965" hidden="1"/>
    <col min="259" max="259" width="9.85546875" style="965" hidden="1"/>
    <col min="260" max="260" width="16.7109375" style="965" hidden="1"/>
    <col min="261" max="261" width="9.85546875" style="965" hidden="1"/>
    <col min="262" max="262" width="16.7109375" style="965" hidden="1"/>
    <col min="263" max="263" width="9.85546875" style="965" hidden="1"/>
    <col min="264" max="264" width="16.7109375" style="965" hidden="1"/>
    <col min="265" max="265" width="9.85546875" style="965" hidden="1"/>
    <col min="266" max="266" width="16.7109375" style="965" hidden="1"/>
    <col min="267" max="267" width="9.85546875" style="965" hidden="1"/>
    <col min="268" max="268" width="17.5703125" style="965" hidden="1"/>
    <col min="269" max="269" width="12" style="965" hidden="1"/>
    <col min="270" max="512" width="13.5703125" style="965" hidden="1"/>
    <col min="513" max="513" width="37.5703125" style="965" hidden="1"/>
    <col min="514" max="514" width="29.7109375" style="965" hidden="1"/>
    <col min="515" max="515" width="9.85546875" style="965" hidden="1"/>
    <col min="516" max="516" width="16.7109375" style="965" hidden="1"/>
    <col min="517" max="517" width="9.85546875" style="965" hidden="1"/>
    <col min="518" max="518" width="16.7109375" style="965" hidden="1"/>
    <col min="519" max="519" width="9.85546875" style="965" hidden="1"/>
    <col min="520" max="520" width="16.7109375" style="965" hidden="1"/>
    <col min="521" max="521" width="9.85546875" style="965" hidden="1"/>
    <col min="522" max="522" width="16.7109375" style="965" hidden="1"/>
    <col min="523" max="523" width="9.85546875" style="965" hidden="1"/>
    <col min="524" max="524" width="17.5703125" style="965" hidden="1"/>
    <col min="525" max="525" width="12" style="965" hidden="1"/>
    <col min="526" max="768" width="13.5703125" style="965" hidden="1"/>
    <col min="769" max="769" width="37.5703125" style="965" hidden="1"/>
    <col min="770" max="770" width="29.7109375" style="965" hidden="1"/>
    <col min="771" max="771" width="9.85546875" style="965" hidden="1"/>
    <col min="772" max="772" width="16.7109375" style="965" hidden="1"/>
    <col min="773" max="773" width="9.85546875" style="965" hidden="1"/>
    <col min="774" max="774" width="16.7109375" style="965" hidden="1"/>
    <col min="775" max="775" width="9.85546875" style="965" hidden="1"/>
    <col min="776" max="776" width="16.7109375" style="965" hidden="1"/>
    <col min="777" max="777" width="9.85546875" style="965" hidden="1"/>
    <col min="778" max="778" width="16.7109375" style="965" hidden="1"/>
    <col min="779" max="779" width="9.85546875" style="965" hidden="1"/>
    <col min="780" max="780" width="17.5703125" style="965" hidden="1"/>
    <col min="781" max="781" width="12" style="965" hidden="1"/>
    <col min="782" max="1024" width="13.5703125" style="965" hidden="1"/>
    <col min="1025" max="1025" width="37.5703125" style="965" hidden="1"/>
    <col min="1026" max="1026" width="29.7109375" style="965" hidden="1"/>
    <col min="1027" max="1027" width="9.85546875" style="965" hidden="1"/>
    <col min="1028" max="1028" width="16.7109375" style="965" hidden="1"/>
    <col min="1029" max="1029" width="9.85546875" style="965" hidden="1"/>
    <col min="1030" max="1030" width="16.7109375" style="965" hidden="1"/>
    <col min="1031" max="1031" width="9.85546875" style="965" hidden="1"/>
    <col min="1032" max="1032" width="16.7109375" style="965" hidden="1"/>
    <col min="1033" max="1033" width="9.85546875" style="965" hidden="1"/>
    <col min="1034" max="1034" width="16.7109375" style="965" hidden="1"/>
    <col min="1035" max="1035" width="9.85546875" style="965" hidden="1"/>
    <col min="1036" max="1036" width="17.5703125" style="965" hidden="1"/>
    <col min="1037" max="1037" width="12" style="965" hidden="1"/>
    <col min="1038" max="1280" width="13.5703125" style="965" hidden="1"/>
    <col min="1281" max="1281" width="37.5703125" style="965" hidden="1"/>
    <col min="1282" max="1282" width="29.7109375" style="965" hidden="1"/>
    <col min="1283" max="1283" width="9.85546875" style="965" hidden="1"/>
    <col min="1284" max="1284" width="16.7109375" style="965" hidden="1"/>
    <col min="1285" max="1285" width="9.85546875" style="965" hidden="1"/>
    <col min="1286" max="1286" width="16.7109375" style="965" hidden="1"/>
    <col min="1287" max="1287" width="9.85546875" style="965" hidden="1"/>
    <col min="1288" max="1288" width="16.7109375" style="965" hidden="1"/>
    <col min="1289" max="1289" width="9.85546875" style="965" hidden="1"/>
    <col min="1290" max="1290" width="16.7109375" style="965" hidden="1"/>
    <col min="1291" max="1291" width="9.85546875" style="965" hidden="1"/>
    <col min="1292" max="1292" width="17.5703125" style="965" hidden="1"/>
    <col min="1293" max="1293" width="12" style="965" hidden="1"/>
    <col min="1294" max="1536" width="13.5703125" style="965" hidden="1"/>
    <col min="1537" max="1537" width="37.5703125" style="965" hidden="1"/>
    <col min="1538" max="1538" width="29.7109375" style="965" hidden="1"/>
    <col min="1539" max="1539" width="9.85546875" style="965" hidden="1"/>
    <col min="1540" max="1540" width="16.7109375" style="965" hidden="1"/>
    <col min="1541" max="1541" width="9.85546875" style="965" hidden="1"/>
    <col min="1542" max="1542" width="16.7109375" style="965" hidden="1"/>
    <col min="1543" max="1543" width="9.85546875" style="965" hidden="1"/>
    <col min="1544" max="1544" width="16.7109375" style="965" hidden="1"/>
    <col min="1545" max="1545" width="9.85546875" style="965" hidden="1"/>
    <col min="1546" max="1546" width="16.7109375" style="965" hidden="1"/>
    <col min="1547" max="1547" width="9.85546875" style="965" hidden="1"/>
    <col min="1548" max="1548" width="17.5703125" style="965" hidden="1"/>
    <col min="1549" max="1549" width="12" style="965" hidden="1"/>
    <col min="1550" max="1792" width="13.5703125" style="965" hidden="1"/>
    <col min="1793" max="1793" width="37.5703125" style="965" hidden="1"/>
    <col min="1794" max="1794" width="29.7109375" style="965" hidden="1"/>
    <col min="1795" max="1795" width="9.85546875" style="965" hidden="1"/>
    <col min="1796" max="1796" width="16.7109375" style="965" hidden="1"/>
    <col min="1797" max="1797" width="9.85546875" style="965" hidden="1"/>
    <col min="1798" max="1798" width="16.7109375" style="965" hidden="1"/>
    <col min="1799" max="1799" width="9.85546875" style="965" hidden="1"/>
    <col min="1800" max="1800" width="16.7109375" style="965" hidden="1"/>
    <col min="1801" max="1801" width="9.85546875" style="965" hidden="1"/>
    <col min="1802" max="1802" width="16.7109375" style="965" hidden="1"/>
    <col min="1803" max="1803" width="9.85546875" style="965" hidden="1"/>
    <col min="1804" max="1804" width="17.5703125" style="965" hidden="1"/>
    <col min="1805" max="1805" width="12" style="965" hidden="1"/>
    <col min="1806" max="2048" width="13.5703125" style="965" hidden="1"/>
    <col min="2049" max="2049" width="37.5703125" style="965" hidden="1"/>
    <col min="2050" max="2050" width="29.7109375" style="965" hidden="1"/>
    <col min="2051" max="2051" width="9.85546875" style="965" hidden="1"/>
    <col min="2052" max="2052" width="16.7109375" style="965" hidden="1"/>
    <col min="2053" max="2053" width="9.85546875" style="965" hidden="1"/>
    <col min="2054" max="2054" width="16.7109375" style="965" hidden="1"/>
    <col min="2055" max="2055" width="9.85546875" style="965" hidden="1"/>
    <col min="2056" max="2056" width="16.7109375" style="965" hidden="1"/>
    <col min="2057" max="2057" width="9.85546875" style="965" hidden="1"/>
    <col min="2058" max="2058" width="16.7109375" style="965" hidden="1"/>
    <col min="2059" max="2059" width="9.85546875" style="965" hidden="1"/>
    <col min="2060" max="2060" width="17.5703125" style="965" hidden="1"/>
    <col min="2061" max="2061" width="12" style="965" hidden="1"/>
    <col min="2062" max="2304" width="13.5703125" style="965" hidden="1"/>
    <col min="2305" max="2305" width="37.5703125" style="965" hidden="1"/>
    <col min="2306" max="2306" width="29.7109375" style="965" hidden="1"/>
    <col min="2307" max="2307" width="9.85546875" style="965" hidden="1"/>
    <col min="2308" max="2308" width="16.7109375" style="965" hidden="1"/>
    <col min="2309" max="2309" width="9.85546875" style="965" hidden="1"/>
    <col min="2310" max="2310" width="16.7109375" style="965" hidden="1"/>
    <col min="2311" max="2311" width="9.85546875" style="965" hidden="1"/>
    <col min="2312" max="2312" width="16.7109375" style="965" hidden="1"/>
    <col min="2313" max="2313" width="9.85546875" style="965" hidden="1"/>
    <col min="2314" max="2314" width="16.7109375" style="965" hidden="1"/>
    <col min="2315" max="2315" width="9.85546875" style="965" hidden="1"/>
    <col min="2316" max="2316" width="17.5703125" style="965" hidden="1"/>
    <col min="2317" max="2317" width="12" style="965" hidden="1"/>
    <col min="2318" max="2560" width="13.5703125" style="965" hidden="1"/>
    <col min="2561" max="2561" width="37.5703125" style="965" hidden="1"/>
    <col min="2562" max="2562" width="29.7109375" style="965" hidden="1"/>
    <col min="2563" max="2563" width="9.85546875" style="965" hidden="1"/>
    <col min="2564" max="2564" width="16.7109375" style="965" hidden="1"/>
    <col min="2565" max="2565" width="9.85546875" style="965" hidden="1"/>
    <col min="2566" max="2566" width="16.7109375" style="965" hidden="1"/>
    <col min="2567" max="2567" width="9.85546875" style="965" hidden="1"/>
    <col min="2568" max="2568" width="16.7109375" style="965" hidden="1"/>
    <col min="2569" max="2569" width="9.85546875" style="965" hidden="1"/>
    <col min="2570" max="2570" width="16.7109375" style="965" hidden="1"/>
    <col min="2571" max="2571" width="9.85546875" style="965" hidden="1"/>
    <col min="2572" max="2572" width="17.5703125" style="965" hidden="1"/>
    <col min="2573" max="2573" width="12" style="965" hidden="1"/>
    <col min="2574" max="2816" width="13.5703125" style="965" hidden="1"/>
    <col min="2817" max="2817" width="37.5703125" style="965" hidden="1"/>
    <col min="2818" max="2818" width="29.7109375" style="965" hidden="1"/>
    <col min="2819" max="2819" width="9.85546875" style="965" hidden="1"/>
    <col min="2820" max="2820" width="16.7109375" style="965" hidden="1"/>
    <col min="2821" max="2821" width="9.85546875" style="965" hidden="1"/>
    <col min="2822" max="2822" width="16.7109375" style="965" hidden="1"/>
    <col min="2823" max="2823" width="9.85546875" style="965" hidden="1"/>
    <col min="2824" max="2824" width="16.7109375" style="965" hidden="1"/>
    <col min="2825" max="2825" width="9.85546875" style="965" hidden="1"/>
    <col min="2826" max="2826" width="16.7109375" style="965" hidden="1"/>
    <col min="2827" max="2827" width="9.85546875" style="965" hidden="1"/>
    <col min="2828" max="2828" width="17.5703125" style="965" hidden="1"/>
    <col min="2829" max="2829" width="12" style="965" hidden="1"/>
    <col min="2830" max="3072" width="13.5703125" style="965" hidden="1"/>
    <col min="3073" max="3073" width="37.5703125" style="965" hidden="1"/>
    <col min="3074" max="3074" width="29.7109375" style="965" hidden="1"/>
    <col min="3075" max="3075" width="9.85546875" style="965" hidden="1"/>
    <col min="3076" max="3076" width="16.7109375" style="965" hidden="1"/>
    <col min="3077" max="3077" width="9.85546875" style="965" hidden="1"/>
    <col min="3078" max="3078" width="16.7109375" style="965" hidden="1"/>
    <col min="3079" max="3079" width="9.85546875" style="965" hidden="1"/>
    <col min="3080" max="3080" width="16.7109375" style="965" hidden="1"/>
    <col min="3081" max="3081" width="9.85546875" style="965" hidden="1"/>
    <col min="3082" max="3082" width="16.7109375" style="965" hidden="1"/>
    <col min="3083" max="3083" width="9.85546875" style="965" hidden="1"/>
    <col min="3084" max="3084" width="17.5703125" style="965" hidden="1"/>
    <col min="3085" max="3085" width="12" style="965" hidden="1"/>
    <col min="3086" max="3328" width="13.5703125" style="965" hidden="1"/>
    <col min="3329" max="3329" width="37.5703125" style="965" hidden="1"/>
    <col min="3330" max="3330" width="29.7109375" style="965" hidden="1"/>
    <col min="3331" max="3331" width="9.85546875" style="965" hidden="1"/>
    <col min="3332" max="3332" width="16.7109375" style="965" hidden="1"/>
    <col min="3333" max="3333" width="9.85546875" style="965" hidden="1"/>
    <col min="3334" max="3334" width="16.7109375" style="965" hidden="1"/>
    <col min="3335" max="3335" width="9.85546875" style="965" hidden="1"/>
    <col min="3336" max="3336" width="16.7109375" style="965" hidden="1"/>
    <col min="3337" max="3337" width="9.85546875" style="965" hidden="1"/>
    <col min="3338" max="3338" width="16.7109375" style="965" hidden="1"/>
    <col min="3339" max="3339" width="9.85546875" style="965" hidden="1"/>
    <col min="3340" max="3340" width="17.5703125" style="965" hidden="1"/>
    <col min="3341" max="3341" width="12" style="965" hidden="1"/>
    <col min="3342" max="3584" width="13.5703125" style="965" hidden="1"/>
    <col min="3585" max="3585" width="37.5703125" style="965" hidden="1"/>
    <col min="3586" max="3586" width="29.7109375" style="965" hidden="1"/>
    <col min="3587" max="3587" width="9.85546875" style="965" hidden="1"/>
    <col min="3588" max="3588" width="16.7109375" style="965" hidden="1"/>
    <col min="3589" max="3589" width="9.85546875" style="965" hidden="1"/>
    <col min="3590" max="3590" width="16.7109375" style="965" hidden="1"/>
    <col min="3591" max="3591" width="9.85546875" style="965" hidden="1"/>
    <col min="3592" max="3592" width="16.7109375" style="965" hidden="1"/>
    <col min="3593" max="3593" width="9.85546875" style="965" hidden="1"/>
    <col min="3594" max="3594" width="16.7109375" style="965" hidden="1"/>
    <col min="3595" max="3595" width="9.85546875" style="965" hidden="1"/>
    <col min="3596" max="3596" width="17.5703125" style="965" hidden="1"/>
    <col min="3597" max="3597" width="12" style="965" hidden="1"/>
    <col min="3598" max="3840" width="13.5703125" style="965" hidden="1"/>
    <col min="3841" max="3841" width="37.5703125" style="965" hidden="1"/>
    <col min="3842" max="3842" width="29.7109375" style="965" hidden="1"/>
    <col min="3843" max="3843" width="9.85546875" style="965" hidden="1"/>
    <col min="3844" max="3844" width="16.7109375" style="965" hidden="1"/>
    <col min="3845" max="3845" width="9.85546875" style="965" hidden="1"/>
    <col min="3846" max="3846" width="16.7109375" style="965" hidden="1"/>
    <col min="3847" max="3847" width="9.85546875" style="965" hidden="1"/>
    <col min="3848" max="3848" width="16.7109375" style="965" hidden="1"/>
    <col min="3849" max="3849" width="9.85546875" style="965" hidden="1"/>
    <col min="3850" max="3850" width="16.7109375" style="965" hidden="1"/>
    <col min="3851" max="3851" width="9.85546875" style="965" hidden="1"/>
    <col min="3852" max="3852" width="17.5703125" style="965" hidden="1"/>
    <col min="3853" max="3853" width="12" style="965" hidden="1"/>
    <col min="3854" max="4096" width="13.5703125" style="965" hidden="1"/>
    <col min="4097" max="4097" width="37.5703125" style="965" hidden="1"/>
    <col min="4098" max="4098" width="29.7109375" style="965" hidden="1"/>
    <col min="4099" max="4099" width="9.85546875" style="965" hidden="1"/>
    <col min="4100" max="4100" width="16.7109375" style="965" hidden="1"/>
    <col min="4101" max="4101" width="9.85546875" style="965" hidden="1"/>
    <col min="4102" max="4102" width="16.7109375" style="965" hidden="1"/>
    <col min="4103" max="4103" width="9.85546875" style="965" hidden="1"/>
    <col min="4104" max="4104" width="16.7109375" style="965" hidden="1"/>
    <col min="4105" max="4105" width="9.85546875" style="965" hidden="1"/>
    <col min="4106" max="4106" width="16.7109375" style="965" hidden="1"/>
    <col min="4107" max="4107" width="9.85546875" style="965" hidden="1"/>
    <col min="4108" max="4108" width="17.5703125" style="965" hidden="1"/>
    <col min="4109" max="4109" width="12" style="965" hidden="1"/>
    <col min="4110" max="4352" width="13.5703125" style="965" hidden="1"/>
    <col min="4353" max="4353" width="37.5703125" style="965" hidden="1"/>
    <col min="4354" max="4354" width="29.7109375" style="965" hidden="1"/>
    <col min="4355" max="4355" width="9.85546875" style="965" hidden="1"/>
    <col min="4356" max="4356" width="16.7109375" style="965" hidden="1"/>
    <col min="4357" max="4357" width="9.85546875" style="965" hidden="1"/>
    <col min="4358" max="4358" width="16.7109375" style="965" hidden="1"/>
    <col min="4359" max="4359" width="9.85546875" style="965" hidden="1"/>
    <col min="4360" max="4360" width="16.7109375" style="965" hidden="1"/>
    <col min="4361" max="4361" width="9.85546875" style="965" hidden="1"/>
    <col min="4362" max="4362" width="16.7109375" style="965" hidden="1"/>
    <col min="4363" max="4363" width="9.85546875" style="965" hidden="1"/>
    <col min="4364" max="4364" width="17.5703125" style="965" hidden="1"/>
    <col min="4365" max="4365" width="12" style="965" hidden="1"/>
    <col min="4366" max="4608" width="13.5703125" style="965" hidden="1"/>
    <col min="4609" max="4609" width="37.5703125" style="965" hidden="1"/>
    <col min="4610" max="4610" width="29.7109375" style="965" hidden="1"/>
    <col min="4611" max="4611" width="9.85546875" style="965" hidden="1"/>
    <col min="4612" max="4612" width="16.7109375" style="965" hidden="1"/>
    <col min="4613" max="4613" width="9.85546875" style="965" hidden="1"/>
    <col min="4614" max="4614" width="16.7109375" style="965" hidden="1"/>
    <col min="4615" max="4615" width="9.85546875" style="965" hidden="1"/>
    <col min="4616" max="4616" width="16.7109375" style="965" hidden="1"/>
    <col min="4617" max="4617" width="9.85546875" style="965" hidden="1"/>
    <col min="4618" max="4618" width="16.7109375" style="965" hidden="1"/>
    <col min="4619" max="4619" width="9.85546875" style="965" hidden="1"/>
    <col min="4620" max="4620" width="17.5703125" style="965" hidden="1"/>
    <col min="4621" max="4621" width="12" style="965" hidden="1"/>
    <col min="4622" max="4864" width="13.5703125" style="965" hidden="1"/>
    <col min="4865" max="4865" width="37.5703125" style="965" hidden="1"/>
    <col min="4866" max="4866" width="29.7109375" style="965" hidden="1"/>
    <col min="4867" max="4867" width="9.85546875" style="965" hidden="1"/>
    <col min="4868" max="4868" width="16.7109375" style="965" hidden="1"/>
    <col min="4869" max="4869" width="9.85546875" style="965" hidden="1"/>
    <col min="4870" max="4870" width="16.7109375" style="965" hidden="1"/>
    <col min="4871" max="4871" width="9.85546875" style="965" hidden="1"/>
    <col min="4872" max="4872" width="16.7109375" style="965" hidden="1"/>
    <col min="4873" max="4873" width="9.85546875" style="965" hidden="1"/>
    <col min="4874" max="4874" width="16.7109375" style="965" hidden="1"/>
    <col min="4875" max="4875" width="9.85546875" style="965" hidden="1"/>
    <col min="4876" max="4876" width="17.5703125" style="965" hidden="1"/>
    <col min="4877" max="4877" width="12" style="965" hidden="1"/>
    <col min="4878" max="5120" width="13.5703125" style="965" hidden="1"/>
    <col min="5121" max="5121" width="37.5703125" style="965" hidden="1"/>
    <col min="5122" max="5122" width="29.7109375" style="965" hidden="1"/>
    <col min="5123" max="5123" width="9.85546875" style="965" hidden="1"/>
    <col min="5124" max="5124" width="16.7109375" style="965" hidden="1"/>
    <col min="5125" max="5125" width="9.85546875" style="965" hidden="1"/>
    <col min="5126" max="5126" width="16.7109375" style="965" hidden="1"/>
    <col min="5127" max="5127" width="9.85546875" style="965" hidden="1"/>
    <col min="5128" max="5128" width="16.7109375" style="965" hidden="1"/>
    <col min="5129" max="5129" width="9.85546875" style="965" hidden="1"/>
    <col min="5130" max="5130" width="16.7109375" style="965" hidden="1"/>
    <col min="5131" max="5131" width="9.85546875" style="965" hidden="1"/>
    <col min="5132" max="5132" width="17.5703125" style="965" hidden="1"/>
    <col min="5133" max="5133" width="12" style="965" hidden="1"/>
    <col min="5134" max="5376" width="13.5703125" style="965" hidden="1"/>
    <col min="5377" max="5377" width="37.5703125" style="965" hidden="1"/>
    <col min="5378" max="5378" width="29.7109375" style="965" hidden="1"/>
    <col min="5379" max="5379" width="9.85546875" style="965" hidden="1"/>
    <col min="5380" max="5380" width="16.7109375" style="965" hidden="1"/>
    <col min="5381" max="5381" width="9.85546875" style="965" hidden="1"/>
    <col min="5382" max="5382" width="16.7109375" style="965" hidden="1"/>
    <col min="5383" max="5383" width="9.85546875" style="965" hidden="1"/>
    <col min="5384" max="5384" width="16.7109375" style="965" hidden="1"/>
    <col min="5385" max="5385" width="9.85546875" style="965" hidden="1"/>
    <col min="5386" max="5386" width="16.7109375" style="965" hidden="1"/>
    <col min="5387" max="5387" width="9.85546875" style="965" hidden="1"/>
    <col min="5388" max="5388" width="17.5703125" style="965" hidden="1"/>
    <col min="5389" max="5389" width="12" style="965" hidden="1"/>
    <col min="5390" max="5632" width="13.5703125" style="965" hidden="1"/>
    <col min="5633" max="5633" width="37.5703125" style="965" hidden="1"/>
    <col min="5634" max="5634" width="29.7109375" style="965" hidden="1"/>
    <col min="5635" max="5635" width="9.85546875" style="965" hidden="1"/>
    <col min="5636" max="5636" width="16.7109375" style="965" hidden="1"/>
    <col min="5637" max="5637" width="9.85546875" style="965" hidden="1"/>
    <col min="5638" max="5638" width="16.7109375" style="965" hidden="1"/>
    <col min="5639" max="5639" width="9.85546875" style="965" hidden="1"/>
    <col min="5640" max="5640" width="16.7109375" style="965" hidden="1"/>
    <col min="5641" max="5641" width="9.85546875" style="965" hidden="1"/>
    <col min="5642" max="5642" width="16.7109375" style="965" hidden="1"/>
    <col min="5643" max="5643" width="9.85546875" style="965" hidden="1"/>
    <col min="5644" max="5644" width="17.5703125" style="965" hidden="1"/>
    <col min="5645" max="5645" width="12" style="965" hidden="1"/>
    <col min="5646" max="5888" width="13.5703125" style="965" hidden="1"/>
    <col min="5889" max="5889" width="37.5703125" style="965" hidden="1"/>
    <col min="5890" max="5890" width="29.7109375" style="965" hidden="1"/>
    <col min="5891" max="5891" width="9.85546875" style="965" hidden="1"/>
    <col min="5892" max="5892" width="16.7109375" style="965" hidden="1"/>
    <col min="5893" max="5893" width="9.85546875" style="965" hidden="1"/>
    <col min="5894" max="5894" width="16.7109375" style="965" hidden="1"/>
    <col min="5895" max="5895" width="9.85546875" style="965" hidden="1"/>
    <col min="5896" max="5896" width="16.7109375" style="965" hidden="1"/>
    <col min="5897" max="5897" width="9.85546875" style="965" hidden="1"/>
    <col min="5898" max="5898" width="16.7109375" style="965" hidden="1"/>
    <col min="5899" max="5899" width="9.85546875" style="965" hidden="1"/>
    <col min="5900" max="5900" width="17.5703125" style="965" hidden="1"/>
    <col min="5901" max="5901" width="12" style="965" hidden="1"/>
    <col min="5902" max="6144" width="13.5703125" style="965" hidden="1"/>
    <col min="6145" max="6145" width="37.5703125" style="965" hidden="1"/>
    <col min="6146" max="6146" width="29.7109375" style="965" hidden="1"/>
    <col min="6147" max="6147" width="9.85546875" style="965" hidden="1"/>
    <col min="6148" max="6148" width="16.7109375" style="965" hidden="1"/>
    <col min="6149" max="6149" width="9.85546875" style="965" hidden="1"/>
    <col min="6150" max="6150" width="16.7109375" style="965" hidden="1"/>
    <col min="6151" max="6151" width="9.85546875" style="965" hidden="1"/>
    <col min="6152" max="6152" width="16.7109375" style="965" hidden="1"/>
    <col min="6153" max="6153" width="9.85546875" style="965" hidden="1"/>
    <col min="6154" max="6154" width="16.7109375" style="965" hidden="1"/>
    <col min="6155" max="6155" width="9.85546875" style="965" hidden="1"/>
    <col min="6156" max="6156" width="17.5703125" style="965" hidden="1"/>
    <col min="6157" max="6157" width="12" style="965" hidden="1"/>
    <col min="6158" max="6400" width="13.5703125" style="965" hidden="1"/>
    <col min="6401" max="6401" width="37.5703125" style="965" hidden="1"/>
    <col min="6402" max="6402" width="29.7109375" style="965" hidden="1"/>
    <col min="6403" max="6403" width="9.85546875" style="965" hidden="1"/>
    <col min="6404" max="6404" width="16.7109375" style="965" hidden="1"/>
    <col min="6405" max="6405" width="9.85546875" style="965" hidden="1"/>
    <col min="6406" max="6406" width="16.7109375" style="965" hidden="1"/>
    <col min="6407" max="6407" width="9.85546875" style="965" hidden="1"/>
    <col min="6408" max="6408" width="16.7109375" style="965" hidden="1"/>
    <col min="6409" max="6409" width="9.85546875" style="965" hidden="1"/>
    <col min="6410" max="6410" width="16.7109375" style="965" hidden="1"/>
    <col min="6411" max="6411" width="9.85546875" style="965" hidden="1"/>
    <col min="6412" max="6412" width="17.5703125" style="965" hidden="1"/>
    <col min="6413" max="6413" width="12" style="965" hidden="1"/>
    <col min="6414" max="6656" width="13.5703125" style="965" hidden="1"/>
    <col min="6657" max="6657" width="37.5703125" style="965" hidden="1"/>
    <col min="6658" max="6658" width="29.7109375" style="965" hidden="1"/>
    <col min="6659" max="6659" width="9.85546875" style="965" hidden="1"/>
    <col min="6660" max="6660" width="16.7109375" style="965" hidden="1"/>
    <col min="6661" max="6661" width="9.85546875" style="965" hidden="1"/>
    <col min="6662" max="6662" width="16.7109375" style="965" hidden="1"/>
    <col min="6663" max="6663" width="9.85546875" style="965" hidden="1"/>
    <col min="6664" max="6664" width="16.7109375" style="965" hidden="1"/>
    <col min="6665" max="6665" width="9.85546875" style="965" hidden="1"/>
    <col min="6666" max="6666" width="16.7109375" style="965" hidden="1"/>
    <col min="6667" max="6667" width="9.85546875" style="965" hidden="1"/>
    <col min="6668" max="6668" width="17.5703125" style="965" hidden="1"/>
    <col min="6669" max="6669" width="12" style="965" hidden="1"/>
    <col min="6670" max="6912" width="13.5703125" style="965" hidden="1"/>
    <col min="6913" max="6913" width="37.5703125" style="965" hidden="1"/>
    <col min="6914" max="6914" width="29.7109375" style="965" hidden="1"/>
    <col min="6915" max="6915" width="9.85546875" style="965" hidden="1"/>
    <col min="6916" max="6916" width="16.7109375" style="965" hidden="1"/>
    <col min="6917" max="6917" width="9.85546875" style="965" hidden="1"/>
    <col min="6918" max="6918" width="16.7109375" style="965" hidden="1"/>
    <col min="6919" max="6919" width="9.85546875" style="965" hidden="1"/>
    <col min="6920" max="6920" width="16.7109375" style="965" hidden="1"/>
    <col min="6921" max="6921" width="9.85546875" style="965" hidden="1"/>
    <col min="6922" max="6922" width="16.7109375" style="965" hidden="1"/>
    <col min="6923" max="6923" width="9.85546875" style="965" hidden="1"/>
    <col min="6924" max="6924" width="17.5703125" style="965" hidden="1"/>
    <col min="6925" max="6925" width="12" style="965" hidden="1"/>
    <col min="6926" max="7168" width="13.5703125" style="965" hidden="1"/>
    <col min="7169" max="7169" width="37.5703125" style="965" hidden="1"/>
    <col min="7170" max="7170" width="29.7109375" style="965" hidden="1"/>
    <col min="7171" max="7171" width="9.85546875" style="965" hidden="1"/>
    <col min="7172" max="7172" width="16.7109375" style="965" hidden="1"/>
    <col min="7173" max="7173" width="9.85546875" style="965" hidden="1"/>
    <col min="7174" max="7174" width="16.7109375" style="965" hidden="1"/>
    <col min="7175" max="7175" width="9.85546875" style="965" hidden="1"/>
    <col min="7176" max="7176" width="16.7109375" style="965" hidden="1"/>
    <col min="7177" max="7177" width="9.85546875" style="965" hidden="1"/>
    <col min="7178" max="7178" width="16.7109375" style="965" hidden="1"/>
    <col min="7179" max="7179" width="9.85546875" style="965" hidden="1"/>
    <col min="7180" max="7180" width="17.5703125" style="965" hidden="1"/>
    <col min="7181" max="7181" width="12" style="965" hidden="1"/>
    <col min="7182" max="7424" width="13.5703125" style="965" hidden="1"/>
    <col min="7425" max="7425" width="37.5703125" style="965" hidden="1"/>
    <col min="7426" max="7426" width="29.7109375" style="965" hidden="1"/>
    <col min="7427" max="7427" width="9.85546875" style="965" hidden="1"/>
    <col min="7428" max="7428" width="16.7109375" style="965" hidden="1"/>
    <col min="7429" max="7429" width="9.85546875" style="965" hidden="1"/>
    <col min="7430" max="7430" width="16.7109375" style="965" hidden="1"/>
    <col min="7431" max="7431" width="9.85546875" style="965" hidden="1"/>
    <col min="7432" max="7432" width="16.7109375" style="965" hidden="1"/>
    <col min="7433" max="7433" width="9.85546875" style="965" hidden="1"/>
    <col min="7434" max="7434" width="16.7109375" style="965" hidden="1"/>
    <col min="7435" max="7435" width="9.85546875" style="965" hidden="1"/>
    <col min="7436" max="7436" width="17.5703125" style="965" hidden="1"/>
    <col min="7437" max="7437" width="12" style="965" hidden="1"/>
    <col min="7438" max="7680" width="13.5703125" style="965" hidden="1"/>
    <col min="7681" max="7681" width="37.5703125" style="965" hidden="1"/>
    <col min="7682" max="7682" width="29.7109375" style="965" hidden="1"/>
    <col min="7683" max="7683" width="9.85546875" style="965" hidden="1"/>
    <col min="7684" max="7684" width="16.7109375" style="965" hidden="1"/>
    <col min="7685" max="7685" width="9.85546875" style="965" hidden="1"/>
    <col min="7686" max="7686" width="16.7109375" style="965" hidden="1"/>
    <col min="7687" max="7687" width="9.85546875" style="965" hidden="1"/>
    <col min="7688" max="7688" width="16.7109375" style="965" hidden="1"/>
    <col min="7689" max="7689" width="9.85546875" style="965" hidden="1"/>
    <col min="7690" max="7690" width="16.7109375" style="965" hidden="1"/>
    <col min="7691" max="7691" width="9.85546875" style="965" hidden="1"/>
    <col min="7692" max="7692" width="17.5703125" style="965" hidden="1"/>
    <col min="7693" max="7693" width="12" style="965" hidden="1"/>
    <col min="7694" max="7936" width="13.5703125" style="965" hidden="1"/>
    <col min="7937" max="7937" width="37.5703125" style="965" hidden="1"/>
    <col min="7938" max="7938" width="29.7109375" style="965" hidden="1"/>
    <col min="7939" max="7939" width="9.85546875" style="965" hidden="1"/>
    <col min="7940" max="7940" width="16.7109375" style="965" hidden="1"/>
    <col min="7941" max="7941" width="9.85546875" style="965" hidden="1"/>
    <col min="7942" max="7942" width="16.7109375" style="965" hidden="1"/>
    <col min="7943" max="7943" width="9.85546875" style="965" hidden="1"/>
    <col min="7944" max="7944" width="16.7109375" style="965" hidden="1"/>
    <col min="7945" max="7945" width="9.85546875" style="965" hidden="1"/>
    <col min="7946" max="7946" width="16.7109375" style="965" hidden="1"/>
    <col min="7947" max="7947" width="9.85546875" style="965" hidden="1"/>
    <col min="7948" max="7948" width="17.5703125" style="965" hidden="1"/>
    <col min="7949" max="7949" width="12" style="965" hidden="1"/>
    <col min="7950" max="8192" width="13.5703125" style="965" hidden="1"/>
    <col min="8193" max="8193" width="37.5703125" style="965" hidden="1"/>
    <col min="8194" max="8194" width="29.7109375" style="965" hidden="1"/>
    <col min="8195" max="8195" width="9.85546875" style="965" hidden="1"/>
    <col min="8196" max="8196" width="16.7109375" style="965" hidden="1"/>
    <col min="8197" max="8197" width="9.85546875" style="965" hidden="1"/>
    <col min="8198" max="8198" width="16.7109375" style="965" hidden="1"/>
    <col min="8199" max="8199" width="9.85546875" style="965" hidden="1"/>
    <col min="8200" max="8200" width="16.7109375" style="965" hidden="1"/>
    <col min="8201" max="8201" width="9.85546875" style="965" hidden="1"/>
    <col min="8202" max="8202" width="16.7109375" style="965" hidden="1"/>
    <col min="8203" max="8203" width="9.85546875" style="965" hidden="1"/>
    <col min="8204" max="8204" width="17.5703125" style="965" hidden="1"/>
    <col min="8205" max="8205" width="12" style="965" hidden="1"/>
    <col min="8206" max="8448" width="13.5703125" style="965" hidden="1"/>
    <col min="8449" max="8449" width="37.5703125" style="965" hidden="1"/>
    <col min="8450" max="8450" width="29.7109375" style="965" hidden="1"/>
    <col min="8451" max="8451" width="9.85546875" style="965" hidden="1"/>
    <col min="8452" max="8452" width="16.7109375" style="965" hidden="1"/>
    <col min="8453" max="8453" width="9.85546875" style="965" hidden="1"/>
    <col min="8454" max="8454" width="16.7109375" style="965" hidden="1"/>
    <col min="8455" max="8455" width="9.85546875" style="965" hidden="1"/>
    <col min="8456" max="8456" width="16.7109375" style="965" hidden="1"/>
    <col min="8457" max="8457" width="9.85546875" style="965" hidden="1"/>
    <col min="8458" max="8458" width="16.7109375" style="965" hidden="1"/>
    <col min="8459" max="8459" width="9.85546875" style="965" hidden="1"/>
    <col min="8460" max="8460" width="17.5703125" style="965" hidden="1"/>
    <col min="8461" max="8461" width="12" style="965" hidden="1"/>
    <col min="8462" max="8704" width="13.5703125" style="965" hidden="1"/>
    <col min="8705" max="8705" width="37.5703125" style="965" hidden="1"/>
    <col min="8706" max="8706" width="29.7109375" style="965" hidden="1"/>
    <col min="8707" max="8707" width="9.85546875" style="965" hidden="1"/>
    <col min="8708" max="8708" width="16.7109375" style="965" hidden="1"/>
    <col min="8709" max="8709" width="9.85546875" style="965" hidden="1"/>
    <col min="8710" max="8710" width="16.7109375" style="965" hidden="1"/>
    <col min="8711" max="8711" width="9.85546875" style="965" hidden="1"/>
    <col min="8712" max="8712" width="16.7109375" style="965" hidden="1"/>
    <col min="8713" max="8713" width="9.85546875" style="965" hidden="1"/>
    <col min="8714" max="8714" width="16.7109375" style="965" hidden="1"/>
    <col min="8715" max="8715" width="9.85546875" style="965" hidden="1"/>
    <col min="8716" max="8716" width="17.5703125" style="965" hidden="1"/>
    <col min="8717" max="8717" width="12" style="965" hidden="1"/>
    <col min="8718" max="8960" width="13.5703125" style="965" hidden="1"/>
    <col min="8961" max="8961" width="37.5703125" style="965" hidden="1"/>
    <col min="8962" max="8962" width="29.7109375" style="965" hidden="1"/>
    <col min="8963" max="8963" width="9.85546875" style="965" hidden="1"/>
    <col min="8964" max="8964" width="16.7109375" style="965" hidden="1"/>
    <col min="8965" max="8965" width="9.85546875" style="965" hidden="1"/>
    <col min="8966" max="8966" width="16.7109375" style="965" hidden="1"/>
    <col min="8967" max="8967" width="9.85546875" style="965" hidden="1"/>
    <col min="8968" max="8968" width="16.7109375" style="965" hidden="1"/>
    <col min="8969" max="8969" width="9.85546875" style="965" hidden="1"/>
    <col min="8970" max="8970" width="16.7109375" style="965" hidden="1"/>
    <col min="8971" max="8971" width="9.85546875" style="965" hidden="1"/>
    <col min="8972" max="8972" width="17.5703125" style="965" hidden="1"/>
    <col min="8973" max="8973" width="12" style="965" hidden="1"/>
    <col min="8974" max="9216" width="13.5703125" style="965" hidden="1"/>
    <col min="9217" max="9217" width="37.5703125" style="965" hidden="1"/>
    <col min="9218" max="9218" width="29.7109375" style="965" hidden="1"/>
    <col min="9219" max="9219" width="9.85546875" style="965" hidden="1"/>
    <col min="9220" max="9220" width="16.7109375" style="965" hidden="1"/>
    <col min="9221" max="9221" width="9.85546875" style="965" hidden="1"/>
    <col min="9222" max="9222" width="16.7109375" style="965" hidden="1"/>
    <col min="9223" max="9223" width="9.85546875" style="965" hidden="1"/>
    <col min="9224" max="9224" width="16.7109375" style="965" hidden="1"/>
    <col min="9225" max="9225" width="9.85546875" style="965" hidden="1"/>
    <col min="9226" max="9226" width="16.7109375" style="965" hidden="1"/>
    <col min="9227" max="9227" width="9.85546875" style="965" hidden="1"/>
    <col min="9228" max="9228" width="17.5703125" style="965" hidden="1"/>
    <col min="9229" max="9229" width="12" style="965" hidden="1"/>
    <col min="9230" max="9472" width="13.5703125" style="965" hidden="1"/>
    <col min="9473" max="9473" width="37.5703125" style="965" hidden="1"/>
    <col min="9474" max="9474" width="29.7109375" style="965" hidden="1"/>
    <col min="9475" max="9475" width="9.85546875" style="965" hidden="1"/>
    <col min="9476" max="9476" width="16.7109375" style="965" hidden="1"/>
    <col min="9477" max="9477" width="9.85546875" style="965" hidden="1"/>
    <col min="9478" max="9478" width="16.7109375" style="965" hidden="1"/>
    <col min="9479" max="9479" width="9.85546875" style="965" hidden="1"/>
    <col min="9480" max="9480" width="16.7109375" style="965" hidden="1"/>
    <col min="9481" max="9481" width="9.85546875" style="965" hidden="1"/>
    <col min="9482" max="9482" width="16.7109375" style="965" hidden="1"/>
    <col min="9483" max="9483" width="9.85546875" style="965" hidden="1"/>
    <col min="9484" max="9484" width="17.5703125" style="965" hidden="1"/>
    <col min="9485" max="9485" width="12" style="965" hidden="1"/>
    <col min="9486" max="9728" width="13.5703125" style="965" hidden="1"/>
    <col min="9729" max="9729" width="37.5703125" style="965" hidden="1"/>
    <col min="9730" max="9730" width="29.7109375" style="965" hidden="1"/>
    <col min="9731" max="9731" width="9.85546875" style="965" hidden="1"/>
    <col min="9732" max="9732" width="16.7109375" style="965" hidden="1"/>
    <col min="9733" max="9733" width="9.85546875" style="965" hidden="1"/>
    <col min="9734" max="9734" width="16.7109375" style="965" hidden="1"/>
    <col min="9735" max="9735" width="9.85546875" style="965" hidden="1"/>
    <col min="9736" max="9736" width="16.7109375" style="965" hidden="1"/>
    <col min="9737" max="9737" width="9.85546875" style="965" hidden="1"/>
    <col min="9738" max="9738" width="16.7109375" style="965" hidden="1"/>
    <col min="9739" max="9739" width="9.85546875" style="965" hidden="1"/>
    <col min="9740" max="9740" width="17.5703125" style="965" hidden="1"/>
    <col min="9741" max="9741" width="12" style="965" hidden="1"/>
    <col min="9742" max="9984" width="13.5703125" style="965" hidden="1"/>
    <col min="9985" max="9985" width="37.5703125" style="965" hidden="1"/>
    <col min="9986" max="9986" width="29.7109375" style="965" hidden="1"/>
    <col min="9987" max="9987" width="9.85546875" style="965" hidden="1"/>
    <col min="9988" max="9988" width="16.7109375" style="965" hidden="1"/>
    <col min="9989" max="9989" width="9.85546875" style="965" hidden="1"/>
    <col min="9990" max="9990" width="16.7109375" style="965" hidden="1"/>
    <col min="9991" max="9991" width="9.85546875" style="965" hidden="1"/>
    <col min="9992" max="9992" width="16.7109375" style="965" hidden="1"/>
    <col min="9993" max="9993" width="9.85546875" style="965" hidden="1"/>
    <col min="9994" max="9994" width="16.7109375" style="965" hidden="1"/>
    <col min="9995" max="9995" width="9.85546875" style="965" hidden="1"/>
    <col min="9996" max="9996" width="17.5703125" style="965" hidden="1"/>
    <col min="9997" max="9997" width="12" style="965" hidden="1"/>
    <col min="9998" max="10240" width="13.5703125" style="965" hidden="1"/>
    <col min="10241" max="10241" width="37.5703125" style="965" hidden="1"/>
    <col min="10242" max="10242" width="29.7109375" style="965" hidden="1"/>
    <col min="10243" max="10243" width="9.85546875" style="965" hidden="1"/>
    <col min="10244" max="10244" width="16.7109375" style="965" hidden="1"/>
    <col min="10245" max="10245" width="9.85546875" style="965" hidden="1"/>
    <col min="10246" max="10246" width="16.7109375" style="965" hidden="1"/>
    <col min="10247" max="10247" width="9.85546875" style="965" hidden="1"/>
    <col min="10248" max="10248" width="16.7109375" style="965" hidden="1"/>
    <col min="10249" max="10249" width="9.85546875" style="965" hidden="1"/>
    <col min="10250" max="10250" width="16.7109375" style="965" hidden="1"/>
    <col min="10251" max="10251" width="9.85546875" style="965" hidden="1"/>
    <col min="10252" max="10252" width="17.5703125" style="965" hidden="1"/>
    <col min="10253" max="10253" width="12" style="965" hidden="1"/>
    <col min="10254" max="10496" width="13.5703125" style="965" hidden="1"/>
    <col min="10497" max="10497" width="37.5703125" style="965" hidden="1"/>
    <col min="10498" max="10498" width="29.7109375" style="965" hidden="1"/>
    <col min="10499" max="10499" width="9.85546875" style="965" hidden="1"/>
    <col min="10500" max="10500" width="16.7109375" style="965" hidden="1"/>
    <col min="10501" max="10501" width="9.85546875" style="965" hidden="1"/>
    <col min="10502" max="10502" width="16.7109375" style="965" hidden="1"/>
    <col min="10503" max="10503" width="9.85546875" style="965" hidden="1"/>
    <col min="10504" max="10504" width="16.7109375" style="965" hidden="1"/>
    <col min="10505" max="10505" width="9.85546875" style="965" hidden="1"/>
    <col min="10506" max="10506" width="16.7109375" style="965" hidden="1"/>
    <col min="10507" max="10507" width="9.85546875" style="965" hidden="1"/>
    <col min="10508" max="10508" width="17.5703125" style="965" hidden="1"/>
    <col min="10509" max="10509" width="12" style="965" hidden="1"/>
    <col min="10510" max="10752" width="13.5703125" style="965" hidden="1"/>
    <col min="10753" max="10753" width="37.5703125" style="965" hidden="1"/>
    <col min="10754" max="10754" width="29.7109375" style="965" hidden="1"/>
    <col min="10755" max="10755" width="9.85546875" style="965" hidden="1"/>
    <col min="10756" max="10756" width="16.7109375" style="965" hidden="1"/>
    <col min="10757" max="10757" width="9.85546875" style="965" hidden="1"/>
    <col min="10758" max="10758" width="16.7109375" style="965" hidden="1"/>
    <col min="10759" max="10759" width="9.85546875" style="965" hidden="1"/>
    <col min="10760" max="10760" width="16.7109375" style="965" hidden="1"/>
    <col min="10761" max="10761" width="9.85546875" style="965" hidden="1"/>
    <col min="10762" max="10762" width="16.7109375" style="965" hidden="1"/>
    <col min="10763" max="10763" width="9.85546875" style="965" hidden="1"/>
    <col min="10764" max="10764" width="17.5703125" style="965" hidden="1"/>
    <col min="10765" max="10765" width="12" style="965" hidden="1"/>
    <col min="10766" max="11008" width="13.5703125" style="965" hidden="1"/>
    <col min="11009" max="11009" width="37.5703125" style="965" hidden="1"/>
    <col min="11010" max="11010" width="29.7109375" style="965" hidden="1"/>
    <col min="11011" max="11011" width="9.85546875" style="965" hidden="1"/>
    <col min="11012" max="11012" width="16.7109375" style="965" hidden="1"/>
    <col min="11013" max="11013" width="9.85546875" style="965" hidden="1"/>
    <col min="11014" max="11014" width="16.7109375" style="965" hidden="1"/>
    <col min="11015" max="11015" width="9.85546875" style="965" hidden="1"/>
    <col min="11016" max="11016" width="16.7109375" style="965" hidden="1"/>
    <col min="11017" max="11017" width="9.85546875" style="965" hidden="1"/>
    <col min="11018" max="11018" width="16.7109375" style="965" hidden="1"/>
    <col min="11019" max="11019" width="9.85546875" style="965" hidden="1"/>
    <col min="11020" max="11020" width="17.5703125" style="965" hidden="1"/>
    <col min="11021" max="11021" width="12" style="965" hidden="1"/>
    <col min="11022" max="11264" width="13.5703125" style="965" hidden="1"/>
    <col min="11265" max="11265" width="37.5703125" style="965" hidden="1"/>
    <col min="11266" max="11266" width="29.7109375" style="965" hidden="1"/>
    <col min="11267" max="11267" width="9.85546875" style="965" hidden="1"/>
    <col min="11268" max="11268" width="16.7109375" style="965" hidden="1"/>
    <col min="11269" max="11269" width="9.85546875" style="965" hidden="1"/>
    <col min="11270" max="11270" width="16.7109375" style="965" hidden="1"/>
    <col min="11271" max="11271" width="9.85546875" style="965" hidden="1"/>
    <col min="11272" max="11272" width="16.7109375" style="965" hidden="1"/>
    <col min="11273" max="11273" width="9.85546875" style="965" hidden="1"/>
    <col min="11274" max="11274" width="16.7109375" style="965" hidden="1"/>
    <col min="11275" max="11275" width="9.85546875" style="965" hidden="1"/>
    <col min="11276" max="11276" width="17.5703125" style="965" hidden="1"/>
    <col min="11277" max="11277" width="12" style="965" hidden="1"/>
    <col min="11278" max="11520" width="13.5703125" style="965" hidden="1"/>
    <col min="11521" max="11521" width="37.5703125" style="965" hidden="1"/>
    <col min="11522" max="11522" width="29.7109375" style="965" hidden="1"/>
    <col min="11523" max="11523" width="9.85546875" style="965" hidden="1"/>
    <col min="11524" max="11524" width="16.7109375" style="965" hidden="1"/>
    <col min="11525" max="11525" width="9.85546875" style="965" hidden="1"/>
    <col min="11526" max="11526" width="16.7109375" style="965" hidden="1"/>
    <col min="11527" max="11527" width="9.85546875" style="965" hidden="1"/>
    <col min="11528" max="11528" width="16.7109375" style="965" hidden="1"/>
    <col min="11529" max="11529" width="9.85546875" style="965" hidden="1"/>
    <col min="11530" max="11530" width="16.7109375" style="965" hidden="1"/>
    <col min="11531" max="11531" width="9.85546875" style="965" hidden="1"/>
    <col min="11532" max="11532" width="17.5703125" style="965" hidden="1"/>
    <col min="11533" max="11533" width="12" style="965" hidden="1"/>
    <col min="11534" max="11776" width="13.5703125" style="965" hidden="1"/>
    <col min="11777" max="11777" width="37.5703125" style="965" hidden="1"/>
    <col min="11778" max="11778" width="29.7109375" style="965" hidden="1"/>
    <col min="11779" max="11779" width="9.85546875" style="965" hidden="1"/>
    <col min="11780" max="11780" width="16.7109375" style="965" hidden="1"/>
    <col min="11781" max="11781" width="9.85546875" style="965" hidden="1"/>
    <col min="11782" max="11782" width="16.7109375" style="965" hidden="1"/>
    <col min="11783" max="11783" width="9.85546875" style="965" hidden="1"/>
    <col min="11784" max="11784" width="16.7109375" style="965" hidden="1"/>
    <col min="11785" max="11785" width="9.85546875" style="965" hidden="1"/>
    <col min="11786" max="11786" width="16.7109375" style="965" hidden="1"/>
    <col min="11787" max="11787" width="9.85546875" style="965" hidden="1"/>
    <col min="11788" max="11788" width="17.5703125" style="965" hidden="1"/>
    <col min="11789" max="11789" width="12" style="965" hidden="1"/>
    <col min="11790" max="12032" width="13.5703125" style="965" hidden="1"/>
    <col min="12033" max="12033" width="37.5703125" style="965" hidden="1"/>
    <col min="12034" max="12034" width="29.7109375" style="965" hidden="1"/>
    <col min="12035" max="12035" width="9.85546875" style="965" hidden="1"/>
    <col min="12036" max="12036" width="16.7109375" style="965" hidden="1"/>
    <col min="12037" max="12037" width="9.85546875" style="965" hidden="1"/>
    <col min="12038" max="12038" width="16.7109375" style="965" hidden="1"/>
    <col min="12039" max="12039" width="9.85546875" style="965" hidden="1"/>
    <col min="12040" max="12040" width="16.7109375" style="965" hidden="1"/>
    <col min="12041" max="12041" width="9.85546875" style="965" hidden="1"/>
    <col min="12042" max="12042" width="16.7109375" style="965" hidden="1"/>
    <col min="12043" max="12043" width="9.85546875" style="965" hidden="1"/>
    <col min="12044" max="12044" width="17.5703125" style="965" hidden="1"/>
    <col min="12045" max="12045" width="12" style="965" hidden="1"/>
    <col min="12046" max="12288" width="13.5703125" style="965" hidden="1"/>
    <col min="12289" max="12289" width="37.5703125" style="965" hidden="1"/>
    <col min="12290" max="12290" width="29.7109375" style="965" hidden="1"/>
    <col min="12291" max="12291" width="9.85546875" style="965" hidden="1"/>
    <col min="12292" max="12292" width="16.7109375" style="965" hidden="1"/>
    <col min="12293" max="12293" width="9.85546875" style="965" hidden="1"/>
    <col min="12294" max="12294" width="16.7109375" style="965" hidden="1"/>
    <col min="12295" max="12295" width="9.85546875" style="965" hidden="1"/>
    <col min="12296" max="12296" width="16.7109375" style="965" hidden="1"/>
    <col min="12297" max="12297" width="9.85546875" style="965" hidden="1"/>
    <col min="12298" max="12298" width="16.7109375" style="965" hidden="1"/>
    <col min="12299" max="12299" width="9.85546875" style="965" hidden="1"/>
    <col min="12300" max="12300" width="17.5703125" style="965" hidden="1"/>
    <col min="12301" max="12301" width="12" style="965" hidden="1"/>
    <col min="12302" max="12544" width="13.5703125" style="965" hidden="1"/>
    <col min="12545" max="12545" width="37.5703125" style="965" hidden="1"/>
    <col min="12546" max="12546" width="29.7109375" style="965" hidden="1"/>
    <col min="12547" max="12547" width="9.85546875" style="965" hidden="1"/>
    <col min="12548" max="12548" width="16.7109375" style="965" hidden="1"/>
    <col min="12549" max="12549" width="9.85546875" style="965" hidden="1"/>
    <col min="12550" max="12550" width="16.7109375" style="965" hidden="1"/>
    <col min="12551" max="12551" width="9.85546875" style="965" hidden="1"/>
    <col min="12552" max="12552" width="16.7109375" style="965" hidden="1"/>
    <col min="12553" max="12553" width="9.85546875" style="965" hidden="1"/>
    <col min="12554" max="12554" width="16.7109375" style="965" hidden="1"/>
    <col min="12555" max="12555" width="9.85546875" style="965" hidden="1"/>
    <col min="12556" max="12556" width="17.5703125" style="965" hidden="1"/>
    <col min="12557" max="12557" width="12" style="965" hidden="1"/>
    <col min="12558" max="12800" width="13.5703125" style="965" hidden="1"/>
    <col min="12801" max="12801" width="37.5703125" style="965" hidden="1"/>
    <col min="12802" max="12802" width="29.7109375" style="965" hidden="1"/>
    <col min="12803" max="12803" width="9.85546875" style="965" hidden="1"/>
    <col min="12804" max="12804" width="16.7109375" style="965" hidden="1"/>
    <col min="12805" max="12805" width="9.85546875" style="965" hidden="1"/>
    <col min="12806" max="12806" width="16.7109375" style="965" hidden="1"/>
    <col min="12807" max="12807" width="9.85546875" style="965" hidden="1"/>
    <col min="12808" max="12808" width="16.7109375" style="965" hidden="1"/>
    <col min="12809" max="12809" width="9.85546875" style="965" hidden="1"/>
    <col min="12810" max="12810" width="16.7109375" style="965" hidden="1"/>
    <col min="12811" max="12811" width="9.85546875" style="965" hidden="1"/>
    <col min="12812" max="12812" width="17.5703125" style="965" hidden="1"/>
    <col min="12813" max="12813" width="12" style="965" hidden="1"/>
    <col min="12814" max="13056" width="13.5703125" style="965" hidden="1"/>
    <col min="13057" max="13057" width="37.5703125" style="965" hidden="1"/>
    <col min="13058" max="13058" width="29.7109375" style="965" hidden="1"/>
    <col min="13059" max="13059" width="9.85546875" style="965" hidden="1"/>
    <col min="13060" max="13060" width="16.7109375" style="965" hidden="1"/>
    <col min="13061" max="13061" width="9.85546875" style="965" hidden="1"/>
    <col min="13062" max="13062" width="16.7109375" style="965" hidden="1"/>
    <col min="13063" max="13063" width="9.85546875" style="965" hidden="1"/>
    <col min="13064" max="13064" width="16.7109375" style="965" hidden="1"/>
    <col min="13065" max="13065" width="9.85546875" style="965" hidden="1"/>
    <col min="13066" max="13066" width="16.7109375" style="965" hidden="1"/>
    <col min="13067" max="13067" width="9.85546875" style="965" hidden="1"/>
    <col min="13068" max="13068" width="17.5703125" style="965" hidden="1"/>
    <col min="13069" max="13069" width="12" style="965" hidden="1"/>
    <col min="13070" max="13312" width="13.5703125" style="965" hidden="1"/>
    <col min="13313" max="13313" width="37.5703125" style="965" hidden="1"/>
    <col min="13314" max="13314" width="29.7109375" style="965" hidden="1"/>
    <col min="13315" max="13315" width="9.85546875" style="965" hidden="1"/>
    <col min="13316" max="13316" width="16.7109375" style="965" hidden="1"/>
    <col min="13317" max="13317" width="9.85546875" style="965" hidden="1"/>
    <col min="13318" max="13318" width="16.7109375" style="965" hidden="1"/>
    <col min="13319" max="13319" width="9.85546875" style="965" hidden="1"/>
    <col min="13320" max="13320" width="16.7109375" style="965" hidden="1"/>
    <col min="13321" max="13321" width="9.85546875" style="965" hidden="1"/>
    <col min="13322" max="13322" width="16.7109375" style="965" hidden="1"/>
    <col min="13323" max="13323" width="9.85546875" style="965" hidden="1"/>
    <col min="13324" max="13324" width="17.5703125" style="965" hidden="1"/>
    <col min="13325" max="13325" width="12" style="965" hidden="1"/>
    <col min="13326" max="13568" width="13.5703125" style="965" hidden="1"/>
    <col min="13569" max="13569" width="37.5703125" style="965" hidden="1"/>
    <col min="13570" max="13570" width="29.7109375" style="965" hidden="1"/>
    <col min="13571" max="13571" width="9.85546875" style="965" hidden="1"/>
    <col min="13572" max="13572" width="16.7109375" style="965" hidden="1"/>
    <col min="13573" max="13573" width="9.85546875" style="965" hidden="1"/>
    <col min="13574" max="13574" width="16.7109375" style="965" hidden="1"/>
    <col min="13575" max="13575" width="9.85546875" style="965" hidden="1"/>
    <col min="13576" max="13576" width="16.7109375" style="965" hidden="1"/>
    <col min="13577" max="13577" width="9.85546875" style="965" hidden="1"/>
    <col min="13578" max="13578" width="16.7109375" style="965" hidden="1"/>
    <col min="13579" max="13579" width="9.85546875" style="965" hidden="1"/>
    <col min="13580" max="13580" width="17.5703125" style="965" hidden="1"/>
    <col min="13581" max="13581" width="12" style="965" hidden="1"/>
    <col min="13582" max="13824" width="13.5703125" style="965" hidden="1"/>
    <col min="13825" max="13825" width="37.5703125" style="965" hidden="1"/>
    <col min="13826" max="13826" width="29.7109375" style="965" hidden="1"/>
    <col min="13827" max="13827" width="9.85546875" style="965" hidden="1"/>
    <col min="13828" max="13828" width="16.7109375" style="965" hidden="1"/>
    <col min="13829" max="13829" width="9.85546875" style="965" hidden="1"/>
    <col min="13830" max="13830" width="16.7109375" style="965" hidden="1"/>
    <col min="13831" max="13831" width="9.85546875" style="965" hidden="1"/>
    <col min="13832" max="13832" width="16.7109375" style="965" hidden="1"/>
    <col min="13833" max="13833" width="9.85546875" style="965" hidden="1"/>
    <col min="13834" max="13834" width="16.7109375" style="965" hidden="1"/>
    <col min="13835" max="13835" width="9.85546875" style="965" hidden="1"/>
    <col min="13836" max="13836" width="17.5703125" style="965" hidden="1"/>
    <col min="13837" max="13837" width="12" style="965" hidden="1"/>
    <col min="13838" max="14080" width="13.5703125" style="965" hidden="1"/>
    <col min="14081" max="14081" width="37.5703125" style="965" hidden="1"/>
    <col min="14082" max="14082" width="29.7109375" style="965" hidden="1"/>
    <col min="14083" max="14083" width="9.85546875" style="965" hidden="1"/>
    <col min="14084" max="14084" width="16.7109375" style="965" hidden="1"/>
    <col min="14085" max="14085" width="9.85546875" style="965" hidden="1"/>
    <col min="14086" max="14086" width="16.7109375" style="965" hidden="1"/>
    <col min="14087" max="14087" width="9.85546875" style="965" hidden="1"/>
    <col min="14088" max="14088" width="16.7109375" style="965" hidden="1"/>
    <col min="14089" max="14089" width="9.85546875" style="965" hidden="1"/>
    <col min="14090" max="14090" width="16.7109375" style="965" hidden="1"/>
    <col min="14091" max="14091" width="9.85546875" style="965" hidden="1"/>
    <col min="14092" max="14092" width="17.5703125" style="965" hidden="1"/>
    <col min="14093" max="14093" width="12" style="965" hidden="1"/>
    <col min="14094" max="14336" width="13.5703125" style="965" hidden="1"/>
    <col min="14337" max="14337" width="37.5703125" style="965" hidden="1"/>
    <col min="14338" max="14338" width="29.7109375" style="965" hidden="1"/>
    <col min="14339" max="14339" width="9.85546875" style="965" hidden="1"/>
    <col min="14340" max="14340" width="16.7109375" style="965" hidden="1"/>
    <col min="14341" max="14341" width="9.85546875" style="965" hidden="1"/>
    <col min="14342" max="14342" width="16.7109375" style="965" hidden="1"/>
    <col min="14343" max="14343" width="9.85546875" style="965" hidden="1"/>
    <col min="14344" max="14344" width="16.7109375" style="965" hidden="1"/>
    <col min="14345" max="14345" width="9.85546875" style="965" hidden="1"/>
    <col min="14346" max="14346" width="16.7109375" style="965" hidden="1"/>
    <col min="14347" max="14347" width="9.85546875" style="965" hidden="1"/>
    <col min="14348" max="14348" width="17.5703125" style="965" hidden="1"/>
    <col min="14349" max="14349" width="12" style="965" hidden="1"/>
    <col min="14350" max="14592" width="13.5703125" style="965" hidden="1"/>
    <col min="14593" max="14593" width="37.5703125" style="965" hidden="1"/>
    <col min="14594" max="14594" width="29.7109375" style="965" hidden="1"/>
    <col min="14595" max="14595" width="9.85546875" style="965" hidden="1"/>
    <col min="14596" max="14596" width="16.7109375" style="965" hidden="1"/>
    <col min="14597" max="14597" width="9.85546875" style="965" hidden="1"/>
    <col min="14598" max="14598" width="16.7109375" style="965" hidden="1"/>
    <col min="14599" max="14599" width="9.85546875" style="965" hidden="1"/>
    <col min="14600" max="14600" width="16.7109375" style="965" hidden="1"/>
    <col min="14601" max="14601" width="9.85546875" style="965" hidden="1"/>
    <col min="14602" max="14602" width="16.7109375" style="965" hidden="1"/>
    <col min="14603" max="14603" width="9.85546875" style="965" hidden="1"/>
    <col min="14604" max="14604" width="17.5703125" style="965" hidden="1"/>
    <col min="14605" max="14605" width="12" style="965" hidden="1"/>
    <col min="14606" max="14848" width="13.5703125" style="965" hidden="1"/>
    <col min="14849" max="14849" width="37.5703125" style="965" hidden="1"/>
    <col min="14850" max="14850" width="29.7109375" style="965" hidden="1"/>
    <col min="14851" max="14851" width="9.85546875" style="965" hidden="1"/>
    <col min="14852" max="14852" width="16.7109375" style="965" hidden="1"/>
    <col min="14853" max="14853" width="9.85546875" style="965" hidden="1"/>
    <col min="14854" max="14854" width="16.7109375" style="965" hidden="1"/>
    <col min="14855" max="14855" width="9.85546875" style="965" hidden="1"/>
    <col min="14856" max="14856" width="16.7109375" style="965" hidden="1"/>
    <col min="14857" max="14857" width="9.85546875" style="965" hidden="1"/>
    <col min="14858" max="14858" width="16.7109375" style="965" hidden="1"/>
    <col min="14859" max="14859" width="9.85546875" style="965" hidden="1"/>
    <col min="14860" max="14860" width="17.5703125" style="965" hidden="1"/>
    <col min="14861" max="14861" width="12" style="965" hidden="1"/>
    <col min="14862" max="15104" width="13.5703125" style="965" hidden="1"/>
    <col min="15105" max="15105" width="37.5703125" style="965" hidden="1"/>
    <col min="15106" max="15106" width="29.7109375" style="965" hidden="1"/>
    <col min="15107" max="15107" width="9.85546875" style="965" hidden="1"/>
    <col min="15108" max="15108" width="16.7109375" style="965" hidden="1"/>
    <col min="15109" max="15109" width="9.85546875" style="965" hidden="1"/>
    <col min="15110" max="15110" width="16.7109375" style="965" hidden="1"/>
    <col min="15111" max="15111" width="9.85546875" style="965" hidden="1"/>
    <col min="15112" max="15112" width="16.7109375" style="965" hidden="1"/>
    <col min="15113" max="15113" width="9.85546875" style="965" hidden="1"/>
    <col min="15114" max="15114" width="16.7109375" style="965" hidden="1"/>
    <col min="15115" max="15115" width="9.85546875" style="965" hidden="1"/>
    <col min="15116" max="15116" width="17.5703125" style="965" hidden="1"/>
    <col min="15117" max="15117" width="12" style="965" hidden="1"/>
    <col min="15118" max="15360" width="13.5703125" style="965" hidden="1"/>
    <col min="15361" max="15361" width="37.5703125" style="965" hidden="1"/>
    <col min="15362" max="15362" width="29.7109375" style="965" hidden="1"/>
    <col min="15363" max="15363" width="9.85546875" style="965" hidden="1"/>
    <col min="15364" max="15364" width="16.7109375" style="965" hidden="1"/>
    <col min="15365" max="15365" width="9.85546875" style="965" hidden="1"/>
    <col min="15366" max="15366" width="16.7109375" style="965" hidden="1"/>
    <col min="15367" max="15367" width="9.85546875" style="965" hidden="1"/>
    <col min="15368" max="15368" width="16.7109375" style="965" hidden="1"/>
    <col min="15369" max="15369" width="9.85546875" style="965" hidden="1"/>
    <col min="15370" max="15370" width="16.7109375" style="965" hidden="1"/>
    <col min="15371" max="15371" width="9.85546875" style="965" hidden="1"/>
    <col min="15372" max="15372" width="17.5703125" style="965" hidden="1"/>
    <col min="15373" max="15373" width="12" style="965" hidden="1"/>
    <col min="15374" max="15616" width="13.5703125" style="965" hidden="1"/>
    <col min="15617" max="15617" width="37.5703125" style="965" hidden="1"/>
    <col min="15618" max="15618" width="29.7109375" style="965" hidden="1"/>
    <col min="15619" max="15619" width="9.85546875" style="965" hidden="1"/>
    <col min="15620" max="15620" width="16.7109375" style="965" hidden="1"/>
    <col min="15621" max="15621" width="9.85546875" style="965" hidden="1"/>
    <col min="15622" max="15622" width="16.7109375" style="965" hidden="1"/>
    <col min="15623" max="15623" width="9.85546875" style="965" hidden="1"/>
    <col min="15624" max="15624" width="16.7109375" style="965" hidden="1"/>
    <col min="15625" max="15625" width="9.85546875" style="965" hidden="1"/>
    <col min="15626" max="15626" width="16.7109375" style="965" hidden="1"/>
    <col min="15627" max="15627" width="9.85546875" style="965" hidden="1"/>
    <col min="15628" max="15628" width="17.5703125" style="965" hidden="1"/>
    <col min="15629" max="15629" width="12" style="965" hidden="1"/>
    <col min="15630" max="15872" width="13.5703125" style="965" hidden="1"/>
    <col min="15873" max="15873" width="37.5703125" style="965" hidden="1"/>
    <col min="15874" max="15874" width="29.7109375" style="965" hidden="1"/>
    <col min="15875" max="15875" width="9.85546875" style="965" hidden="1"/>
    <col min="15876" max="15876" width="16.7109375" style="965" hidden="1"/>
    <col min="15877" max="15877" width="9.85546875" style="965" hidden="1"/>
    <col min="15878" max="15878" width="16.7109375" style="965" hidden="1"/>
    <col min="15879" max="15879" width="9.85546875" style="965" hidden="1"/>
    <col min="15880" max="15880" width="16.7109375" style="965" hidden="1"/>
    <col min="15881" max="15881" width="9.85546875" style="965" hidden="1"/>
    <col min="15882" max="15882" width="16.7109375" style="965" hidden="1"/>
    <col min="15883" max="15883" width="9.85546875" style="965" hidden="1"/>
    <col min="15884" max="15884" width="17.5703125" style="965" hidden="1"/>
    <col min="15885" max="15885" width="12" style="965" hidden="1"/>
    <col min="15886" max="16128" width="13.5703125" style="965" hidden="1"/>
    <col min="16129" max="16129" width="37.5703125" style="965" hidden="1"/>
    <col min="16130" max="16130" width="29.7109375" style="965" hidden="1"/>
    <col min="16131" max="16131" width="9.85546875" style="965" hidden="1"/>
    <col min="16132" max="16132" width="16.7109375" style="965" hidden="1"/>
    <col min="16133" max="16133" width="9.85546875" style="965" hidden="1"/>
    <col min="16134" max="16134" width="16.7109375" style="965" hidden="1"/>
    <col min="16135" max="16135" width="9.85546875" style="965" hidden="1"/>
    <col min="16136" max="16136" width="16.7109375" style="965" hidden="1"/>
    <col min="16137" max="16137" width="9.85546875" style="965" hidden="1"/>
    <col min="16138" max="16138" width="16.7109375" style="965" hidden="1"/>
    <col min="16139" max="16139" width="9.85546875" style="965" hidden="1"/>
    <col min="16140" max="16140" width="17.5703125" style="965" hidden="1"/>
    <col min="16141" max="16141" width="12" style="965" hidden="1"/>
    <col min="16142" max="16384" width="13.5703125" style="965" hidden="1"/>
  </cols>
  <sheetData>
    <row r="1" spans="1:26">
      <c r="A1" s="960" t="s">
        <v>1075</v>
      </c>
      <c r="B1" s="961" t="s">
        <v>1076</v>
      </c>
      <c r="C1" s="962">
        <v>0</v>
      </c>
      <c r="D1" s="963" t="s">
        <v>1076</v>
      </c>
      <c r="E1" s="964">
        <v>0</v>
      </c>
      <c r="F1" s="964" t="s">
        <v>1076</v>
      </c>
      <c r="G1" s="964">
        <v>0</v>
      </c>
      <c r="H1" s="964"/>
      <c r="I1" s="964"/>
      <c r="J1" s="964"/>
      <c r="K1" s="964"/>
    </row>
    <row r="2" spans="1:26">
      <c r="A2" s="966" t="s">
        <v>1077</v>
      </c>
      <c r="B2" s="526" t="s">
        <v>1076</v>
      </c>
      <c r="C2" s="964"/>
      <c r="D2" s="967"/>
      <c r="E2" s="967"/>
      <c r="F2" s="967"/>
      <c r="G2" s="967"/>
      <c r="H2" s="1054"/>
      <c r="I2" s="1054"/>
      <c r="J2" s="1054"/>
      <c r="K2" s="1054"/>
      <c r="L2" s="1053" t="s">
        <v>1078</v>
      </c>
      <c r="M2" s="965" t="s">
        <v>1079</v>
      </c>
      <c r="Z2" s="965" t="str">
        <f>IFERROR(TRIM(MID('Financials_Applicant 1'!A1,FIND(" ",'Financials_Applicant 1'!A1,1),100)),"-")</f>
        <v>-</v>
      </c>
    </row>
    <row r="3" spans="1:26">
      <c r="A3" s="968"/>
      <c r="B3" s="969" t="s">
        <v>1080</v>
      </c>
      <c r="C3" s="970"/>
      <c r="D3" s="969" t="s">
        <v>1081</v>
      </c>
      <c r="E3" s="970"/>
      <c r="F3" s="969" t="s">
        <v>1082</v>
      </c>
      <c r="G3" s="970"/>
      <c r="L3" s="974"/>
      <c r="M3" s="965" t="s">
        <v>1083</v>
      </c>
    </row>
    <row r="4" spans="1:26" ht="12.75">
      <c r="A4" s="971" t="s">
        <v>1084</v>
      </c>
      <c r="B4" s="969"/>
      <c r="C4" s="970"/>
      <c r="D4" s="969"/>
      <c r="E4" s="970"/>
      <c r="F4" s="969"/>
      <c r="G4" s="970"/>
      <c r="L4" s="974"/>
    </row>
    <row r="5" spans="1:26" ht="15.75" customHeight="1">
      <c r="A5" s="972" t="s">
        <v>1085</v>
      </c>
      <c r="B5" s="526" t="s">
        <v>1079</v>
      </c>
      <c r="C5" s="973"/>
      <c r="D5" s="526" t="s">
        <v>1079</v>
      </c>
      <c r="E5" s="973"/>
      <c r="F5" s="526" t="s">
        <v>1079</v>
      </c>
      <c r="G5" s="973"/>
      <c r="L5" s="974"/>
    </row>
    <row r="6" spans="1:26" ht="12.75" customHeight="1">
      <c r="A6" s="1442" t="s">
        <v>137</v>
      </c>
      <c r="B6" s="975">
        <f>'Financials_Applicant 1'!B3</f>
        <v>44286</v>
      </c>
      <c r="C6" s="976" t="s">
        <v>138</v>
      </c>
      <c r="D6" s="975">
        <f>'Financials_Applicant 1'!D3</f>
        <v>43921</v>
      </c>
      <c r="E6" s="976" t="s">
        <v>138</v>
      </c>
      <c r="F6" s="975">
        <f>'Financials_Applicant 1'!F3</f>
        <v>43555</v>
      </c>
      <c r="G6" s="1055" t="s">
        <v>138</v>
      </c>
      <c r="L6" s="984"/>
    </row>
    <row r="7" spans="1:26" ht="12.75" customHeight="1">
      <c r="A7" s="1442"/>
      <c r="B7" s="976" t="str">
        <f>CONCATENATE("Rs. ",$L$2)</f>
        <v>Rs. Actuals</v>
      </c>
      <c r="C7" s="978">
        <f>B6</f>
        <v>44286</v>
      </c>
      <c r="D7" s="976" t="str">
        <f>CONCATENATE("Rs. ",$L$2)</f>
        <v>Rs. Actuals</v>
      </c>
      <c r="E7" s="978">
        <f>D6</f>
        <v>43921</v>
      </c>
      <c r="F7" s="976" t="str">
        <f>CONCATENATE("Rs. ",$L$2)</f>
        <v>Rs. Actuals</v>
      </c>
      <c r="G7" s="1056">
        <f>F6</f>
        <v>43555</v>
      </c>
      <c r="L7" s="984"/>
    </row>
    <row r="8" spans="1:26">
      <c r="A8" s="979" t="s">
        <v>1086</v>
      </c>
      <c r="B8" s="980">
        <f>'Financials_Applicant 1'!B5*100000</f>
        <v>0</v>
      </c>
      <c r="C8" s="980"/>
      <c r="D8" s="980">
        <f>'Financials_Applicant 1'!D5*100000</f>
        <v>0</v>
      </c>
      <c r="E8" s="980"/>
      <c r="F8" s="980">
        <f>'Financials_Applicant 1'!F5*100000</f>
        <v>0</v>
      </c>
      <c r="G8" s="1057"/>
      <c r="H8" s="982"/>
      <c r="J8" s="983"/>
      <c r="L8" s="984"/>
    </row>
    <row r="9" spans="1:26" ht="12.75">
      <c r="A9" s="979" t="s">
        <v>1087</v>
      </c>
      <c r="B9" s="980">
        <v>0</v>
      </c>
      <c r="C9" s="981"/>
      <c r="D9" s="980">
        <v>0</v>
      </c>
      <c r="E9" s="981"/>
      <c r="F9" s="980">
        <v>0</v>
      </c>
      <c r="G9" s="1057"/>
      <c r="H9" s="985"/>
      <c r="L9" s="984"/>
    </row>
    <row r="10" spans="1:26">
      <c r="A10" s="986" t="s">
        <v>54</v>
      </c>
      <c r="B10" s="987">
        <f>B8+B9</f>
        <v>0</v>
      </c>
      <c r="C10" s="988" t="str">
        <f>IFERROR((B10-D10)/D10*100,"")</f>
        <v/>
      </c>
      <c r="D10" s="987">
        <f>D8+D9</f>
        <v>0</v>
      </c>
      <c r="E10" s="988" t="str">
        <f>IFERROR((D10-F10)/F10*100,"")</f>
        <v/>
      </c>
      <c r="F10" s="987">
        <f>F8+F9</f>
        <v>0</v>
      </c>
      <c r="G10" s="988" t="str">
        <f>IFERROR((F10-H10)/H10*100,"")</f>
        <v/>
      </c>
      <c r="H10" s="985"/>
      <c r="L10" s="989"/>
    </row>
    <row r="11" spans="1:26">
      <c r="A11" s="990" t="s">
        <v>1088</v>
      </c>
      <c r="B11" s="991">
        <f>'Financials_Applicant 1'!B6*100000</f>
        <v>0</v>
      </c>
      <c r="C11" s="991"/>
      <c r="D11" s="991">
        <f>'Financials_Applicant 1'!D6*100000</f>
        <v>0</v>
      </c>
      <c r="E11" s="991"/>
      <c r="F11" s="991">
        <f>'Financials_Applicant 1'!F6*100000</f>
        <v>0</v>
      </c>
      <c r="G11" s="992" t="str">
        <f>IFERROR((F11-H11)/H11*100,"")</f>
        <v/>
      </c>
      <c r="H11" s="982"/>
      <c r="L11" s="989"/>
    </row>
    <row r="12" spans="1:26" ht="15">
      <c r="A12" s="993" t="s">
        <v>1089</v>
      </c>
      <c r="B12" s="987">
        <f>B10+B11</f>
        <v>0</v>
      </c>
      <c r="C12" s="992"/>
      <c r="D12" s="987">
        <f>D10+D11</f>
        <v>0</v>
      </c>
      <c r="E12" s="992"/>
      <c r="F12" s="987">
        <f>F10+F11</f>
        <v>0</v>
      </c>
      <c r="G12" s="992"/>
      <c r="H12" s="985"/>
      <c r="L12" s="989"/>
    </row>
    <row r="13" spans="1:26">
      <c r="A13" s="990" t="s">
        <v>1090</v>
      </c>
      <c r="B13" s="987">
        <f>B14+B15+B16+B17+B18</f>
        <v>0</v>
      </c>
      <c r="C13" s="992" t="str">
        <f>IFERROR((B13-D13)/D13*100,"")</f>
        <v/>
      </c>
      <c r="D13" s="987">
        <f>D14+D15+D16+D17+D18</f>
        <v>0</v>
      </c>
      <c r="E13" s="992" t="str">
        <f>IFERROR((D13-F13)/F13*100,"")</f>
        <v/>
      </c>
      <c r="F13" s="987">
        <f>F14+F15+F16+F17+F18</f>
        <v>0</v>
      </c>
      <c r="G13" s="992" t="str">
        <f>IFERROR((F13-H13)/H13*100,"")</f>
        <v/>
      </c>
      <c r="H13" s="985"/>
      <c r="L13" s="994"/>
    </row>
    <row r="14" spans="1:26" ht="12.75">
      <c r="A14" s="995" t="s">
        <v>1091</v>
      </c>
      <c r="B14" s="996">
        <v>0</v>
      </c>
      <c r="C14" s="997"/>
      <c r="D14" s="996">
        <v>0</v>
      </c>
      <c r="E14" s="997"/>
      <c r="F14" s="996">
        <v>0</v>
      </c>
      <c r="G14" s="997"/>
      <c r="H14" s="985"/>
      <c r="L14" s="994"/>
    </row>
    <row r="15" spans="1:26" ht="12.75">
      <c r="A15" s="995" t="s">
        <v>1092</v>
      </c>
      <c r="B15" s="996">
        <v>0</v>
      </c>
      <c r="C15" s="997"/>
      <c r="D15" s="996">
        <v>0</v>
      </c>
      <c r="E15" s="997"/>
      <c r="F15" s="996">
        <v>0</v>
      </c>
      <c r="G15" s="997"/>
      <c r="H15" s="985"/>
      <c r="L15" s="994"/>
    </row>
    <row r="16" spans="1:26">
      <c r="A16" s="998" t="s">
        <v>1093</v>
      </c>
      <c r="B16" s="996">
        <v>0</v>
      </c>
      <c r="C16" s="997"/>
      <c r="D16" s="996">
        <v>0</v>
      </c>
      <c r="E16" s="997"/>
      <c r="F16" s="996">
        <v>0</v>
      </c>
      <c r="G16" s="997"/>
      <c r="H16" s="985"/>
      <c r="L16" s="994"/>
    </row>
    <row r="17" spans="1:12" ht="12.75">
      <c r="A17" s="995" t="s">
        <v>1094</v>
      </c>
      <c r="B17" s="996">
        <v>0</v>
      </c>
      <c r="C17" s="997"/>
      <c r="D17" s="996">
        <v>0</v>
      </c>
      <c r="E17" s="997"/>
      <c r="F17" s="996">
        <v>0</v>
      </c>
      <c r="G17" s="997"/>
      <c r="H17" s="985"/>
      <c r="L17" s="994"/>
    </row>
    <row r="18" spans="1:12" ht="12.75" customHeight="1">
      <c r="A18" s="999" t="s">
        <v>623</v>
      </c>
      <c r="B18" s="996">
        <f>'Financials_Applicant 1'!B7*100000</f>
        <v>0</v>
      </c>
      <c r="C18" s="996"/>
      <c r="D18" s="996">
        <f>'Financials_Applicant 1'!D7*100000</f>
        <v>0</v>
      </c>
      <c r="E18" s="996"/>
      <c r="F18" s="996">
        <f>'Financials_Applicant 1'!F7*100000</f>
        <v>0</v>
      </c>
      <c r="G18" s="997"/>
      <c r="H18" s="982"/>
      <c r="J18" s="983"/>
      <c r="L18" s="994"/>
    </row>
    <row r="19" spans="1:12" ht="18" customHeight="1">
      <c r="A19" s="1000" t="s">
        <v>142</v>
      </c>
      <c r="B19" s="987">
        <f>B10+B11+B13</f>
        <v>0</v>
      </c>
      <c r="C19" s="1001" t="str">
        <f>IFERROR((B19-D19)/D19*100,"")</f>
        <v/>
      </c>
      <c r="D19" s="987">
        <f>D10+D11+D13</f>
        <v>0</v>
      </c>
      <c r="E19" s="1001" t="str">
        <f>IFERROR((D19-F19)/F19*100,"")</f>
        <v/>
      </c>
      <c r="F19" s="987">
        <f>F10+F11+F13</f>
        <v>0</v>
      </c>
      <c r="G19" s="1001" t="str">
        <f>IFERROR((F19-H19)/H19*100,"")</f>
        <v/>
      </c>
      <c r="H19" s="985"/>
      <c r="L19" s="994"/>
    </row>
    <row r="20" spans="1:12" ht="63.95" customHeight="1">
      <c r="A20" s="1002"/>
      <c r="B20" s="1003"/>
      <c r="C20" s="1004" t="str">
        <f>CONCATENATE("% Sales of ",YEAR(C7))</f>
        <v>% Sales of 2021</v>
      </c>
      <c r="D20" s="1003"/>
      <c r="E20" s="1004" t="str">
        <f>CONCATENATE("% Sales of ",YEAR(E7))</f>
        <v>% Sales of 2020</v>
      </c>
      <c r="F20" s="1005"/>
      <c r="G20" s="1004" t="str">
        <f>CONCATENATE("% Sales of ",YEAR(G7))</f>
        <v>% Sales of 2019</v>
      </c>
      <c r="H20" s="985"/>
      <c r="L20" s="1006"/>
    </row>
    <row r="21" spans="1:12">
      <c r="A21" s="1007" t="s">
        <v>143</v>
      </c>
      <c r="B21" s="991">
        <f>'Financials_Applicant 1'!B10*100000</f>
        <v>0</v>
      </c>
      <c r="C21" s="992" t="str">
        <f t="shared" ref="C21:C33" si="0">IFERROR(B21/$B$10*100,"")</f>
        <v/>
      </c>
      <c r="D21" s="991">
        <f>'Financials_Applicant 1'!D10*100000</f>
        <v>0</v>
      </c>
      <c r="E21" s="992" t="str">
        <f t="shared" ref="E21:E33" si="1">IFERROR(D21/$D$10*100,"")</f>
        <v/>
      </c>
      <c r="F21" s="991">
        <f>'Financials_Applicant 1'!F10*100000</f>
        <v>0</v>
      </c>
      <c r="G21" s="992" t="str">
        <f t="shared" ref="G21:G33" si="2">IFERROR(F21/$F$10*100,"")</f>
        <v/>
      </c>
      <c r="H21" s="982"/>
      <c r="L21" s="1008"/>
    </row>
    <row r="22" spans="1:12">
      <c r="A22" s="1007" t="s">
        <v>1095</v>
      </c>
      <c r="B22" s="991">
        <f>'Financials_Applicant 1'!B11*100000</f>
        <v>0</v>
      </c>
      <c r="C22" s="992" t="str">
        <f t="shared" si="0"/>
        <v/>
      </c>
      <c r="D22" s="991">
        <f>'Financials_Applicant 1'!D11*100000</f>
        <v>0</v>
      </c>
      <c r="E22" s="992" t="str">
        <f t="shared" si="1"/>
        <v/>
      </c>
      <c r="F22" s="991">
        <f>'Financials_Applicant 1'!F11*100000</f>
        <v>0</v>
      </c>
      <c r="G22" s="992" t="str">
        <f t="shared" si="2"/>
        <v/>
      </c>
      <c r="H22" s="982"/>
      <c r="L22" s="1008"/>
    </row>
    <row r="23" spans="1:12">
      <c r="A23" s="1007" t="s">
        <v>1096</v>
      </c>
      <c r="B23" s="991">
        <f>'Financials_Applicant 1'!B12*100000</f>
        <v>0</v>
      </c>
      <c r="C23" s="992" t="str">
        <f t="shared" si="0"/>
        <v/>
      </c>
      <c r="D23" s="991">
        <f>'Financials_Applicant 1'!D12*100000</f>
        <v>0</v>
      </c>
      <c r="E23" s="992" t="str">
        <f t="shared" si="1"/>
        <v/>
      </c>
      <c r="F23" s="991">
        <f>'Financials_Applicant 1'!F12*100000</f>
        <v>0</v>
      </c>
      <c r="G23" s="992" t="str">
        <f t="shared" si="2"/>
        <v/>
      </c>
      <c r="H23" s="982"/>
      <c r="L23" s="1008"/>
    </row>
    <row r="24" spans="1:12">
      <c r="A24" s="1009" t="s">
        <v>146</v>
      </c>
      <c r="B24" s="987">
        <f>B19-B21-B22-B23-B13</f>
        <v>0</v>
      </c>
      <c r="C24" s="992" t="str">
        <f t="shared" si="0"/>
        <v/>
      </c>
      <c r="D24" s="987">
        <f>D19-D21-D22-D23-D13</f>
        <v>0</v>
      </c>
      <c r="E24" s="992" t="str">
        <f t="shared" si="1"/>
        <v/>
      </c>
      <c r="F24" s="987">
        <f>F19-F21-F22-F23-F13</f>
        <v>0</v>
      </c>
      <c r="G24" s="992" t="str">
        <f t="shared" si="2"/>
        <v/>
      </c>
      <c r="H24" s="985"/>
      <c r="L24" s="1008"/>
    </row>
    <row r="25" spans="1:12">
      <c r="A25" s="1010" t="s">
        <v>147</v>
      </c>
      <c r="B25" s="991">
        <f>'Financials_Applicant 1'!B14*100000</f>
        <v>0</v>
      </c>
      <c r="C25" s="992" t="str">
        <f t="shared" si="0"/>
        <v/>
      </c>
      <c r="D25" s="991">
        <f>'Financials_Applicant 1'!D14*100000</f>
        <v>0</v>
      </c>
      <c r="E25" s="992" t="str">
        <f t="shared" si="1"/>
        <v/>
      </c>
      <c r="F25" s="991">
        <f>'Financials_Applicant 1'!F14*100000</f>
        <v>0</v>
      </c>
      <c r="G25" s="992" t="str">
        <f t="shared" si="2"/>
        <v/>
      </c>
      <c r="H25" s="982"/>
      <c r="L25" s="1008"/>
    </row>
    <row r="26" spans="1:12">
      <c r="A26" s="1010" t="s">
        <v>1097</v>
      </c>
      <c r="B26" s="991">
        <f>'Financials_Applicant 1'!B15*100000</f>
        <v>0</v>
      </c>
      <c r="C26" s="992" t="str">
        <f t="shared" si="0"/>
        <v/>
      </c>
      <c r="D26" s="991">
        <f>'Financials_Applicant 1'!D15*100000</f>
        <v>0</v>
      </c>
      <c r="E26" s="992" t="str">
        <f t="shared" si="1"/>
        <v/>
      </c>
      <c r="F26" s="991">
        <f>'Financials_Applicant 1'!F15*100000</f>
        <v>0</v>
      </c>
      <c r="G26" s="992" t="str">
        <f t="shared" si="2"/>
        <v/>
      </c>
      <c r="H26" s="982"/>
      <c r="L26" s="1008"/>
    </row>
    <row r="27" spans="1:12">
      <c r="A27" s="1009" t="s">
        <v>149</v>
      </c>
      <c r="B27" s="987">
        <f>B24-B25-B26</f>
        <v>0</v>
      </c>
      <c r="C27" s="992" t="str">
        <f t="shared" si="0"/>
        <v/>
      </c>
      <c r="D27" s="987">
        <f>D24-D25-D26</f>
        <v>0</v>
      </c>
      <c r="E27" s="992" t="str">
        <f t="shared" si="1"/>
        <v/>
      </c>
      <c r="F27" s="987">
        <f>F24-F25-F26</f>
        <v>0</v>
      </c>
      <c r="G27" s="992" t="str">
        <f t="shared" si="2"/>
        <v/>
      </c>
      <c r="H27" s="985"/>
      <c r="L27" s="1008"/>
    </row>
    <row r="28" spans="1:12">
      <c r="A28" s="1007" t="s">
        <v>66</v>
      </c>
      <c r="B28" s="991">
        <f>'Financials_Applicant 1'!B17*100000</f>
        <v>0</v>
      </c>
      <c r="C28" s="992" t="str">
        <f t="shared" si="0"/>
        <v/>
      </c>
      <c r="D28" s="991">
        <f>'Financials_Applicant 1'!D17*100000</f>
        <v>0</v>
      </c>
      <c r="E28" s="992" t="str">
        <f t="shared" si="1"/>
        <v/>
      </c>
      <c r="F28" s="991">
        <f>'Financials_Applicant 1'!F17*100000</f>
        <v>0</v>
      </c>
      <c r="G28" s="992" t="str">
        <f t="shared" si="2"/>
        <v/>
      </c>
      <c r="H28" s="982"/>
      <c r="L28" s="1008"/>
    </row>
    <row r="29" spans="1:12">
      <c r="A29" s="1007" t="s">
        <v>1098</v>
      </c>
      <c r="B29" s="991">
        <f>'Financials_Applicant 1'!B18*100000</f>
        <v>0</v>
      </c>
      <c r="C29" s="992" t="str">
        <f t="shared" si="0"/>
        <v/>
      </c>
      <c r="D29" s="991">
        <f>'Financials_Applicant 1'!D18*100000</f>
        <v>0</v>
      </c>
      <c r="E29" s="992" t="str">
        <f t="shared" si="1"/>
        <v/>
      </c>
      <c r="F29" s="991">
        <f>'Financials_Applicant 1'!F18*100000</f>
        <v>0</v>
      </c>
      <c r="G29" s="992" t="str">
        <f t="shared" si="2"/>
        <v/>
      </c>
      <c r="H29" s="982"/>
      <c r="L29" s="1008"/>
    </row>
    <row r="30" spans="1:12">
      <c r="A30" s="1007" t="s">
        <v>1099</v>
      </c>
      <c r="B30" s="991">
        <f>'Financials_Applicant 1'!B19*100000</f>
        <v>0</v>
      </c>
      <c r="C30" s="992" t="str">
        <f t="shared" si="0"/>
        <v/>
      </c>
      <c r="D30" s="991">
        <f>'Financials_Applicant 1'!D19*100000</f>
        <v>0</v>
      </c>
      <c r="E30" s="992" t="str">
        <f t="shared" si="1"/>
        <v/>
      </c>
      <c r="F30" s="991">
        <f>'Financials_Applicant 1'!F19*100000</f>
        <v>0</v>
      </c>
      <c r="G30" s="992" t="str">
        <f t="shared" si="2"/>
        <v/>
      </c>
      <c r="H30" s="982"/>
      <c r="L30" s="1008"/>
    </row>
    <row r="31" spans="1:12">
      <c r="A31" s="1007" t="s">
        <v>1100</v>
      </c>
      <c r="B31" s="991">
        <f>'Financials_Applicant 1'!B20*100000</f>
        <v>0</v>
      </c>
      <c r="C31" s="992" t="str">
        <f t="shared" si="0"/>
        <v/>
      </c>
      <c r="D31" s="991">
        <f>'Financials_Applicant 1'!D20*100000</f>
        <v>0</v>
      </c>
      <c r="E31" s="992" t="str">
        <f t="shared" si="1"/>
        <v/>
      </c>
      <c r="F31" s="991">
        <f>'Financials_Applicant 1'!F20*100000</f>
        <v>0</v>
      </c>
      <c r="G31" s="992" t="str">
        <f t="shared" si="2"/>
        <v/>
      </c>
      <c r="H31" s="982"/>
      <c r="L31" s="1008"/>
    </row>
    <row r="32" spans="1:12">
      <c r="A32" s="1007" t="s">
        <v>1101</v>
      </c>
      <c r="B32" s="991">
        <f>'Financials_Applicant 1'!B21*100000</f>
        <v>0</v>
      </c>
      <c r="C32" s="992" t="str">
        <f t="shared" si="0"/>
        <v/>
      </c>
      <c r="D32" s="991">
        <f>'Financials_Applicant 1'!D21*100000</f>
        <v>0</v>
      </c>
      <c r="E32" s="992" t="str">
        <f t="shared" si="1"/>
        <v/>
      </c>
      <c r="F32" s="991">
        <f>'Financials_Applicant 1'!F21*100000</f>
        <v>0</v>
      </c>
      <c r="G32" s="992" t="str">
        <f t="shared" si="2"/>
        <v/>
      </c>
      <c r="H32" s="982"/>
      <c r="L32" s="1008"/>
    </row>
    <row r="33" spans="1:14">
      <c r="A33" s="1007" t="s">
        <v>1102</v>
      </c>
      <c r="B33" s="991">
        <f>'Financials_Applicant 1'!B22*100000</f>
        <v>0</v>
      </c>
      <c r="C33" s="992" t="str">
        <f t="shared" si="0"/>
        <v/>
      </c>
      <c r="D33" s="991">
        <f>'Financials_Applicant 1'!D22*100000</f>
        <v>0</v>
      </c>
      <c r="E33" s="992" t="str">
        <f t="shared" si="1"/>
        <v/>
      </c>
      <c r="F33" s="991">
        <f>'Financials_Applicant 1'!F22*100000</f>
        <v>0</v>
      </c>
      <c r="G33" s="992" t="str">
        <f t="shared" si="2"/>
        <v/>
      </c>
      <c r="H33" s="982"/>
      <c r="L33" s="1008"/>
    </row>
    <row r="34" spans="1:14">
      <c r="A34" s="1002" t="s">
        <v>1103</v>
      </c>
      <c r="B34" s="987">
        <f>B27-B28-B29-B33-B32-B30-B31</f>
        <v>0</v>
      </c>
      <c r="C34" s="992"/>
      <c r="D34" s="987">
        <f>D27-D28-D29-D33-D32-D30-D31</f>
        <v>0</v>
      </c>
      <c r="E34" s="992"/>
      <c r="F34" s="987">
        <f>F27-F28-F29-F33-F32-F30-F31</f>
        <v>0</v>
      </c>
      <c r="G34" s="992"/>
      <c r="H34" s="985"/>
      <c r="L34" s="1008"/>
    </row>
    <row r="35" spans="1:14">
      <c r="A35" s="1002" t="s">
        <v>155</v>
      </c>
      <c r="B35" s="987">
        <f>B27-B28-B29-B33-B32-B30-B31+B13</f>
        <v>0</v>
      </c>
      <c r="C35" s="992" t="str">
        <f t="shared" ref="C35:C41" si="3">IFERROR(B35/$B$10*100,"")</f>
        <v/>
      </c>
      <c r="D35" s="987">
        <f>D27-D28-D29-D33-D32-D30-D31+D13</f>
        <v>0</v>
      </c>
      <c r="E35" s="992" t="str">
        <f t="shared" ref="E35:E41" si="4">IFERROR(D35/$D$10*100,"")</f>
        <v/>
      </c>
      <c r="F35" s="987">
        <f>F27-F28-F29-F33-F32-F30-F31+F13</f>
        <v>0</v>
      </c>
      <c r="G35" s="992" t="str">
        <f t="shared" ref="G35:G41" si="5">IFERROR(F35/$F$10*100,"")</f>
        <v/>
      </c>
      <c r="H35" s="985"/>
      <c r="L35" s="1008"/>
    </row>
    <row r="36" spans="1:14">
      <c r="A36" s="990" t="s">
        <v>1104</v>
      </c>
      <c r="B36" s="991">
        <f>'Financials_Applicant 1'!B24*100000</f>
        <v>0</v>
      </c>
      <c r="C36" s="992" t="str">
        <f t="shared" si="3"/>
        <v/>
      </c>
      <c r="D36" s="991">
        <f>'Financials_Applicant 1'!D24*100000</f>
        <v>0</v>
      </c>
      <c r="E36" s="992" t="str">
        <f t="shared" si="4"/>
        <v/>
      </c>
      <c r="F36" s="991">
        <f>'Financials_Applicant 1'!F24*100000</f>
        <v>0</v>
      </c>
      <c r="G36" s="992" t="str">
        <f t="shared" si="5"/>
        <v/>
      </c>
      <c r="H36" s="982"/>
      <c r="L36" s="1008"/>
      <c r="M36" s="1011"/>
    </row>
    <row r="37" spans="1:14">
      <c r="A37" s="1012" t="s">
        <v>55</v>
      </c>
      <c r="B37" s="987">
        <f>B35-B36</f>
        <v>0</v>
      </c>
      <c r="C37" s="992" t="str">
        <f t="shared" si="3"/>
        <v/>
      </c>
      <c r="D37" s="987">
        <f>D35-D36</f>
        <v>0</v>
      </c>
      <c r="E37" s="992" t="str">
        <f t="shared" si="4"/>
        <v/>
      </c>
      <c r="F37" s="987">
        <f>F35-F36</f>
        <v>0</v>
      </c>
      <c r="G37" s="992" t="str">
        <f t="shared" si="5"/>
        <v/>
      </c>
      <c r="H37" s="985"/>
      <c r="L37" s="1008"/>
    </row>
    <row r="38" spans="1:14">
      <c r="A38" s="1002" t="s">
        <v>157</v>
      </c>
      <c r="B38" s="987">
        <f>B37+B28+B33</f>
        <v>0</v>
      </c>
      <c r="C38" s="992" t="str">
        <f t="shared" si="3"/>
        <v/>
      </c>
      <c r="D38" s="987">
        <f>D37+D28+D33</f>
        <v>0</v>
      </c>
      <c r="E38" s="992" t="str">
        <f t="shared" si="4"/>
        <v/>
      </c>
      <c r="F38" s="987">
        <f>F37+F28+F33</f>
        <v>0</v>
      </c>
      <c r="G38" s="992" t="str">
        <f t="shared" si="5"/>
        <v/>
      </c>
      <c r="H38" s="985"/>
      <c r="L38" s="1008"/>
      <c r="M38" s="1013"/>
      <c r="N38" s="1013"/>
    </row>
    <row r="39" spans="1:14">
      <c r="A39" s="1007" t="s">
        <v>1105</v>
      </c>
      <c r="B39" s="991">
        <f>'Financials_Applicant 1'!B27*100000</f>
        <v>0</v>
      </c>
      <c r="C39" s="992" t="str">
        <f t="shared" si="3"/>
        <v/>
      </c>
      <c r="D39" s="991">
        <f>'Financials_Applicant 1'!D27*100000</f>
        <v>0</v>
      </c>
      <c r="E39" s="992" t="str">
        <f t="shared" si="4"/>
        <v/>
      </c>
      <c r="F39" s="991">
        <f>'Financials_Applicant 1'!F27*100000</f>
        <v>0</v>
      </c>
      <c r="G39" s="992" t="str">
        <f t="shared" si="5"/>
        <v/>
      </c>
      <c r="H39" s="982"/>
      <c r="L39" s="1008"/>
    </row>
    <row r="40" spans="1:14">
      <c r="A40" s="1007" t="s">
        <v>1106</v>
      </c>
      <c r="B40" s="991">
        <f>'Financials_Applicant 1'!B28*100000</f>
        <v>0</v>
      </c>
      <c r="C40" s="992" t="str">
        <f t="shared" si="3"/>
        <v/>
      </c>
      <c r="D40" s="991">
        <f>'Financials_Applicant 1'!D28*100000</f>
        <v>0</v>
      </c>
      <c r="E40" s="992" t="str">
        <f t="shared" si="4"/>
        <v/>
      </c>
      <c r="F40" s="991">
        <f>'Financials_Applicant 1'!F28*100000</f>
        <v>0</v>
      </c>
      <c r="G40" s="992" t="str">
        <f t="shared" si="5"/>
        <v/>
      </c>
      <c r="H40" s="982"/>
      <c r="L40" s="1008"/>
    </row>
    <row r="41" spans="1:14">
      <c r="A41" s="1014" t="s">
        <v>56</v>
      </c>
      <c r="B41" s="987">
        <f>B38+B39+B40</f>
        <v>0</v>
      </c>
      <c r="C41" s="992" t="str">
        <f t="shared" si="3"/>
        <v/>
      </c>
      <c r="D41" s="987">
        <f>D38+D39+D40</f>
        <v>0</v>
      </c>
      <c r="E41" s="992" t="str">
        <f t="shared" si="4"/>
        <v/>
      </c>
      <c r="F41" s="987">
        <f>F38+F39+F40</f>
        <v>0</v>
      </c>
      <c r="G41" s="992" t="str">
        <f t="shared" si="5"/>
        <v/>
      </c>
      <c r="H41" s="985"/>
      <c r="L41" s="1008"/>
    </row>
    <row r="42" spans="1:14">
      <c r="A42" s="1014"/>
      <c r="B42" s="1015"/>
      <c r="C42" s="1003"/>
      <c r="D42" s="1015"/>
      <c r="E42" s="992"/>
      <c r="F42" s="1015"/>
      <c r="G42" s="1003"/>
      <c r="H42" s="985"/>
      <c r="L42" s="1016"/>
    </row>
    <row r="43" spans="1:14">
      <c r="A43" s="1017"/>
      <c r="B43" s="1018"/>
      <c r="C43" s="1019"/>
      <c r="D43" s="1018"/>
      <c r="E43" s="1019"/>
      <c r="F43" s="1018"/>
      <c r="G43" s="1019"/>
      <c r="H43" s="985"/>
    </row>
    <row r="44" spans="1:14" ht="12.75" customHeight="1">
      <c r="A44" s="1442" t="s">
        <v>1107</v>
      </c>
      <c r="B44" s="1438">
        <f>B6</f>
        <v>44286</v>
      </c>
      <c r="C44" s="1020" t="s">
        <v>138</v>
      </c>
      <c r="D44" s="1438">
        <f>D6</f>
        <v>43921</v>
      </c>
      <c r="E44" s="1020" t="s">
        <v>138</v>
      </c>
      <c r="F44" s="1438">
        <f>F6</f>
        <v>43555</v>
      </c>
      <c r="G44" s="1020" t="s">
        <v>138</v>
      </c>
      <c r="H44" s="1435"/>
      <c r="J44" s="1434"/>
      <c r="L44" s="1021"/>
    </row>
    <row r="45" spans="1:14" ht="12.75" customHeight="1">
      <c r="A45" s="1442"/>
      <c r="B45" s="1438"/>
      <c r="C45" s="978">
        <f>C7</f>
        <v>44286</v>
      </c>
      <c r="D45" s="1438"/>
      <c r="E45" s="978">
        <f>E7</f>
        <v>43921</v>
      </c>
      <c r="F45" s="1438"/>
      <c r="G45" s="978">
        <f>G7</f>
        <v>43555</v>
      </c>
      <c r="H45" s="1435"/>
      <c r="J45" s="1434"/>
      <c r="L45" s="1021"/>
    </row>
    <row r="46" spans="1:14">
      <c r="A46" s="1022" t="s">
        <v>1108</v>
      </c>
      <c r="B46" s="991">
        <f>'Financials_Applicant 1'!B34*100000</f>
        <v>0</v>
      </c>
      <c r="C46" s="992" t="str">
        <f t="shared" ref="C46:C77" si="6">IFERROR((B46-D46)/D46*100,"")</f>
        <v/>
      </c>
      <c r="D46" s="991">
        <f>'Financials_Applicant 1'!D34*100000</f>
        <v>0</v>
      </c>
      <c r="E46" s="992" t="str">
        <f>IFERROR((D46-F46)/F46*100,"")</f>
        <v/>
      </c>
      <c r="F46" s="991">
        <f>'Financials_Applicant 1'!F34*100000</f>
        <v>0</v>
      </c>
      <c r="G46" s="992" t="str">
        <f t="shared" ref="G46:G77" si="7">IFERROR((F46-H46)/H46*100,"")</f>
        <v/>
      </c>
      <c r="H46" s="985"/>
    </row>
    <row r="47" spans="1:14">
      <c r="A47" s="1023" t="s">
        <v>1109</v>
      </c>
      <c r="B47" s="991">
        <f>'Financials_Applicant 1'!B35*100000</f>
        <v>0</v>
      </c>
      <c r="C47" s="992" t="str">
        <f t="shared" si="6"/>
        <v/>
      </c>
      <c r="D47" s="991">
        <f>'Financials_Applicant 1'!D35*100000</f>
        <v>0</v>
      </c>
      <c r="E47" s="992" t="str">
        <f>IFERROR((D47-F47)/F47*100,"")</f>
        <v/>
      </c>
      <c r="F47" s="991">
        <f>'Financials_Applicant 1'!F35*100000</f>
        <v>0</v>
      </c>
      <c r="G47" s="992" t="str">
        <f t="shared" si="7"/>
        <v/>
      </c>
      <c r="H47" s="985"/>
    </row>
    <row r="48" spans="1:14">
      <c r="A48" s="1024" t="s">
        <v>57</v>
      </c>
      <c r="B48" s="987">
        <f>B46+B47</f>
        <v>0</v>
      </c>
      <c r="C48" s="992" t="str">
        <f t="shared" si="6"/>
        <v/>
      </c>
      <c r="D48" s="987">
        <f>D46+D47</f>
        <v>0</v>
      </c>
      <c r="E48" s="992" t="str">
        <f t="shared" ref="E48:E77" si="8">IFERROR((D48-F48)/F48*100,"")</f>
        <v/>
      </c>
      <c r="F48" s="987">
        <f>F46+F47</f>
        <v>0</v>
      </c>
      <c r="G48" s="992" t="str">
        <f t="shared" si="7"/>
        <v/>
      </c>
      <c r="H48" s="985"/>
    </row>
    <row r="49" spans="1:8">
      <c r="A49" s="1023" t="s">
        <v>163</v>
      </c>
      <c r="B49" s="991">
        <f>'Financials_Applicant 1'!B37*100000</f>
        <v>0</v>
      </c>
      <c r="C49" s="992" t="str">
        <f t="shared" si="6"/>
        <v/>
      </c>
      <c r="D49" s="991">
        <f>'Financials_Applicant 1'!D37*100000</f>
        <v>0</v>
      </c>
      <c r="E49" s="992" t="str">
        <f t="shared" si="8"/>
        <v/>
      </c>
      <c r="F49" s="991">
        <f>'Financials_Applicant 1'!F37*100000</f>
        <v>0</v>
      </c>
      <c r="G49" s="992" t="str">
        <f t="shared" si="7"/>
        <v/>
      </c>
      <c r="H49" s="985"/>
    </row>
    <row r="50" spans="1:8">
      <c r="A50" s="1024" t="s">
        <v>164</v>
      </c>
      <c r="B50" s="987">
        <f>B46+B47+B55-B74-B76-B64</f>
        <v>0</v>
      </c>
      <c r="C50" s="992" t="str">
        <f t="shared" si="6"/>
        <v/>
      </c>
      <c r="D50" s="987">
        <f>D46+D47+D55-D74-D76-D64</f>
        <v>0</v>
      </c>
      <c r="E50" s="992" t="str">
        <f t="shared" si="8"/>
        <v/>
      </c>
      <c r="F50" s="987">
        <f>F46+F47+F55-F74-F76-F64</f>
        <v>0</v>
      </c>
      <c r="G50" s="992" t="str">
        <f t="shared" si="7"/>
        <v/>
      </c>
      <c r="H50" s="985"/>
    </row>
    <row r="51" spans="1:8">
      <c r="A51" s="1023" t="s">
        <v>1110</v>
      </c>
      <c r="B51" s="991">
        <f>'Financials_Applicant 1'!B39*100000</f>
        <v>0</v>
      </c>
      <c r="C51" s="992" t="str">
        <f t="shared" si="6"/>
        <v/>
      </c>
      <c r="D51" s="991">
        <f>'Financials_Applicant 1'!D39*100000</f>
        <v>0</v>
      </c>
      <c r="E51" s="992" t="str">
        <f t="shared" si="8"/>
        <v/>
      </c>
      <c r="F51" s="991">
        <f>'Financials_Applicant 1'!F39*100000</f>
        <v>0</v>
      </c>
      <c r="G51" s="992" t="str">
        <f t="shared" si="7"/>
        <v/>
      </c>
      <c r="H51" s="985"/>
    </row>
    <row r="52" spans="1:8">
      <c r="A52" s="1023" t="s">
        <v>1111</v>
      </c>
      <c r="B52" s="991">
        <f>'Financials_Applicant 1'!B40*100000</f>
        <v>0</v>
      </c>
      <c r="C52" s="992" t="str">
        <f t="shared" si="6"/>
        <v/>
      </c>
      <c r="D52" s="991">
        <f>'Financials_Applicant 1'!D40*100000</f>
        <v>0</v>
      </c>
      <c r="E52" s="992" t="str">
        <f t="shared" si="8"/>
        <v/>
      </c>
      <c r="F52" s="991">
        <f>'Financials_Applicant 1'!F40*100000</f>
        <v>0</v>
      </c>
      <c r="G52" s="992" t="str">
        <f t="shared" si="7"/>
        <v/>
      </c>
      <c r="H52" s="985"/>
    </row>
    <row r="53" spans="1:8">
      <c r="A53" s="1025" t="s">
        <v>1112</v>
      </c>
      <c r="B53" s="987">
        <f>B51+B52</f>
        <v>0</v>
      </c>
      <c r="C53" s="992" t="str">
        <f t="shared" si="6"/>
        <v/>
      </c>
      <c r="D53" s="987">
        <f>D51+D52</f>
        <v>0</v>
      </c>
      <c r="E53" s="992" t="str">
        <f t="shared" si="8"/>
        <v/>
      </c>
      <c r="F53" s="987">
        <f>F51+F52</f>
        <v>0</v>
      </c>
      <c r="G53" s="992" t="str">
        <f t="shared" si="7"/>
        <v/>
      </c>
      <c r="H53" s="985"/>
    </row>
    <row r="54" spans="1:8">
      <c r="A54" s="1023" t="s">
        <v>1113</v>
      </c>
      <c r="B54" s="991">
        <f>'Financials_Applicant 1'!B42*100000</f>
        <v>0</v>
      </c>
      <c r="C54" s="992" t="str">
        <f t="shared" si="6"/>
        <v/>
      </c>
      <c r="D54" s="991">
        <f>'Financials_Applicant 1'!D42*100000</f>
        <v>0</v>
      </c>
      <c r="E54" s="992" t="str">
        <f t="shared" si="8"/>
        <v/>
      </c>
      <c r="F54" s="991">
        <f>'Financials_Applicant 1'!F42*100000</f>
        <v>0</v>
      </c>
      <c r="G54" s="992" t="str">
        <f t="shared" si="7"/>
        <v/>
      </c>
      <c r="H54" s="985"/>
    </row>
    <row r="55" spans="1:8">
      <c r="A55" s="1026" t="s">
        <v>1114</v>
      </c>
      <c r="B55" s="991">
        <f>'Financials_Applicant 1'!B43*100000</f>
        <v>0</v>
      </c>
      <c r="C55" s="992" t="str">
        <f t="shared" si="6"/>
        <v/>
      </c>
      <c r="D55" s="991">
        <f>'Financials_Applicant 1'!D43*100000</f>
        <v>0</v>
      </c>
      <c r="E55" s="992" t="str">
        <f t="shared" si="8"/>
        <v/>
      </c>
      <c r="F55" s="991">
        <f>'Financials_Applicant 1'!F43*100000</f>
        <v>0</v>
      </c>
      <c r="G55" s="992" t="str">
        <f t="shared" si="7"/>
        <v/>
      </c>
      <c r="H55" s="985"/>
    </row>
    <row r="56" spans="1:8">
      <c r="A56" s="1024" t="s">
        <v>1115</v>
      </c>
      <c r="B56" s="987">
        <f>B57+B58</f>
        <v>0</v>
      </c>
      <c r="C56" s="992" t="str">
        <f t="shared" si="6"/>
        <v/>
      </c>
      <c r="D56" s="987">
        <f>D57+D58</f>
        <v>0</v>
      </c>
      <c r="E56" s="992" t="str">
        <f t="shared" si="8"/>
        <v/>
      </c>
      <c r="F56" s="987">
        <f>F57+F58</f>
        <v>0</v>
      </c>
      <c r="G56" s="992" t="str">
        <f t="shared" si="7"/>
        <v/>
      </c>
      <c r="H56" s="985"/>
    </row>
    <row r="57" spans="1:8">
      <c r="A57" s="1023" t="s">
        <v>1116</v>
      </c>
      <c r="B57" s="991">
        <f>'Financials_Applicant 1'!B45*100000</f>
        <v>0</v>
      </c>
      <c r="C57" s="992" t="str">
        <f t="shared" si="6"/>
        <v/>
      </c>
      <c r="D57" s="991">
        <f>'Financials_Applicant 1'!D45*100000</f>
        <v>0</v>
      </c>
      <c r="E57" s="992" t="str">
        <f t="shared" si="8"/>
        <v/>
      </c>
      <c r="F57" s="991">
        <f>'Financials_Applicant 1'!F45*100000</f>
        <v>0</v>
      </c>
      <c r="G57" s="992" t="str">
        <f t="shared" si="7"/>
        <v/>
      </c>
      <c r="H57" s="985"/>
    </row>
    <row r="58" spans="1:8">
      <c r="A58" s="1023" t="s">
        <v>170</v>
      </c>
      <c r="B58" s="991">
        <f>SUM('Financials_Applicant 1'!B46:B48)*100000</f>
        <v>0</v>
      </c>
      <c r="C58" s="992" t="str">
        <f t="shared" si="6"/>
        <v/>
      </c>
      <c r="D58" s="991">
        <f>SUM('Financials_Applicant 1'!D46:D48)*100000</f>
        <v>0</v>
      </c>
      <c r="E58" s="992" t="str">
        <f t="shared" si="8"/>
        <v/>
      </c>
      <c r="F58" s="991">
        <f>SUM('Financials_Applicant 1'!F46:F48)*100000</f>
        <v>0</v>
      </c>
      <c r="G58" s="992" t="str">
        <f t="shared" si="7"/>
        <v/>
      </c>
      <c r="H58" s="985"/>
    </row>
    <row r="59" spans="1:8">
      <c r="A59" s="1023" t="s">
        <v>1117</v>
      </c>
      <c r="B59" s="987">
        <f>B53+B54+B56</f>
        <v>0</v>
      </c>
      <c r="C59" s="992" t="str">
        <f t="shared" si="6"/>
        <v/>
      </c>
      <c r="D59" s="987">
        <f>D53+D54+D56</f>
        <v>0</v>
      </c>
      <c r="E59" s="992" t="str">
        <f t="shared" si="8"/>
        <v/>
      </c>
      <c r="F59" s="987">
        <f>F53+F54+F56</f>
        <v>0</v>
      </c>
      <c r="G59" s="992" t="str">
        <f t="shared" si="7"/>
        <v/>
      </c>
      <c r="H59" s="985"/>
    </row>
    <row r="60" spans="1:8">
      <c r="A60" s="1027" t="s">
        <v>172</v>
      </c>
      <c r="B60" s="987">
        <f>B48+B49+B53+B54+B55+B56</f>
        <v>0</v>
      </c>
      <c r="C60" s="992" t="str">
        <f t="shared" si="6"/>
        <v/>
      </c>
      <c r="D60" s="987">
        <f>D48+D49+D53+D54+D55+D56</f>
        <v>0</v>
      </c>
      <c r="E60" s="992" t="str">
        <f t="shared" si="8"/>
        <v/>
      </c>
      <c r="F60" s="987">
        <f>F48+F49+F53+F54+F55+F56</f>
        <v>0</v>
      </c>
      <c r="G60" s="992" t="str">
        <f t="shared" si="7"/>
        <v/>
      </c>
      <c r="H60" s="985"/>
    </row>
    <row r="61" spans="1:8">
      <c r="A61" s="1026" t="s">
        <v>1118</v>
      </c>
      <c r="B61" s="991">
        <f>'Financials_Applicant 1'!B51*100000</f>
        <v>0</v>
      </c>
      <c r="C61" s="992" t="str">
        <f t="shared" si="6"/>
        <v/>
      </c>
      <c r="D61" s="991">
        <f>'Financials_Applicant 1'!D51*100000</f>
        <v>0</v>
      </c>
      <c r="E61" s="992" t="str">
        <f t="shared" si="8"/>
        <v/>
      </c>
      <c r="F61" s="991">
        <f>'Financials_Applicant 1'!F51*100000</f>
        <v>0</v>
      </c>
      <c r="G61" s="992" t="str">
        <f t="shared" si="7"/>
        <v/>
      </c>
      <c r="H61" s="985"/>
    </row>
    <row r="62" spans="1:8">
      <c r="A62" s="1026" t="s">
        <v>174</v>
      </c>
      <c r="B62" s="987">
        <f>B63+B65+B64</f>
        <v>0</v>
      </c>
      <c r="C62" s="992" t="str">
        <f t="shared" si="6"/>
        <v/>
      </c>
      <c r="D62" s="987">
        <f>D63+D65+D64</f>
        <v>0</v>
      </c>
      <c r="E62" s="992" t="str">
        <f t="shared" si="8"/>
        <v/>
      </c>
      <c r="F62" s="987">
        <f>F63+F65+F64</f>
        <v>0</v>
      </c>
      <c r="G62" s="992" t="str">
        <f t="shared" si="7"/>
        <v/>
      </c>
      <c r="H62" s="985"/>
    </row>
    <row r="63" spans="1:8">
      <c r="A63" s="1028" t="s">
        <v>1119</v>
      </c>
      <c r="B63" s="991">
        <f>'Financials_Applicant 1'!B53*100000</f>
        <v>0</v>
      </c>
      <c r="C63" s="992" t="str">
        <f t="shared" si="6"/>
        <v/>
      </c>
      <c r="D63" s="991">
        <f>'Financials_Applicant 1'!D53*100000</f>
        <v>0</v>
      </c>
      <c r="E63" s="992" t="str">
        <f t="shared" si="8"/>
        <v/>
      </c>
      <c r="F63" s="991">
        <f>'Financials_Applicant 1'!F53*100000</f>
        <v>0</v>
      </c>
      <c r="G63" s="992" t="str">
        <f t="shared" si="7"/>
        <v/>
      </c>
      <c r="H63" s="985"/>
    </row>
    <row r="64" spans="1:8">
      <c r="A64" s="1026" t="s">
        <v>1120</v>
      </c>
      <c r="B64" s="991">
        <f>'Financials_Applicant 1'!B54*100000</f>
        <v>0</v>
      </c>
      <c r="C64" s="992" t="str">
        <f t="shared" si="6"/>
        <v/>
      </c>
      <c r="D64" s="991">
        <f>'Financials_Applicant 1'!D54*100000</f>
        <v>0</v>
      </c>
      <c r="E64" s="992" t="str">
        <f t="shared" si="8"/>
        <v/>
      </c>
      <c r="F64" s="991">
        <f>'Financials_Applicant 1'!F54*100000</f>
        <v>0</v>
      </c>
      <c r="G64" s="992" t="str">
        <f t="shared" si="7"/>
        <v/>
      </c>
      <c r="H64" s="985"/>
    </row>
    <row r="65" spans="1:12">
      <c r="A65" s="1028" t="s">
        <v>1121</v>
      </c>
      <c r="B65" s="991">
        <f>'Financials_Applicant 1'!B55*100000</f>
        <v>0</v>
      </c>
      <c r="C65" s="992" t="str">
        <f t="shared" si="6"/>
        <v/>
      </c>
      <c r="D65" s="991">
        <f>'Financials_Applicant 1'!D55*100000</f>
        <v>0</v>
      </c>
      <c r="E65" s="992" t="str">
        <f t="shared" si="8"/>
        <v/>
      </c>
      <c r="F65" s="991">
        <f>'Financials_Applicant 1'!F55*100000</f>
        <v>0</v>
      </c>
      <c r="G65" s="992" t="str">
        <f t="shared" si="7"/>
        <v/>
      </c>
      <c r="H65" s="985"/>
    </row>
    <row r="66" spans="1:12">
      <c r="A66" s="1029" t="s">
        <v>1122</v>
      </c>
      <c r="B66" s="987">
        <f>B68+B69+B72+B73+B67</f>
        <v>0</v>
      </c>
      <c r="C66" s="992" t="str">
        <f t="shared" si="6"/>
        <v/>
      </c>
      <c r="D66" s="987">
        <f>D68+D69+D72+D73+D67</f>
        <v>0</v>
      </c>
      <c r="E66" s="992" t="str">
        <f t="shared" si="8"/>
        <v/>
      </c>
      <c r="F66" s="987">
        <f>F68+F69+F72+F73+F67</f>
        <v>0</v>
      </c>
      <c r="G66" s="992" t="str">
        <f t="shared" si="7"/>
        <v/>
      </c>
      <c r="H66" s="985"/>
    </row>
    <row r="67" spans="1:12">
      <c r="A67" s="1026" t="s">
        <v>179</v>
      </c>
      <c r="B67" s="991">
        <f>'Financials_Applicant 1'!B57*100000</f>
        <v>0</v>
      </c>
      <c r="C67" s="992" t="str">
        <f t="shared" si="6"/>
        <v/>
      </c>
      <c r="D67" s="991">
        <f>'Financials_Applicant 1'!D57*100000</f>
        <v>0</v>
      </c>
      <c r="E67" s="992" t="str">
        <f t="shared" si="8"/>
        <v/>
      </c>
      <c r="F67" s="991">
        <f>'Financials_Applicant 1'!F57*100000</f>
        <v>0</v>
      </c>
      <c r="G67" s="992" t="str">
        <f t="shared" si="7"/>
        <v/>
      </c>
      <c r="H67" s="985"/>
    </row>
    <row r="68" spans="1:12">
      <c r="A68" s="1026" t="s">
        <v>180</v>
      </c>
      <c r="B68" s="991">
        <f>'Financials_Applicant 1'!B58*100000</f>
        <v>0</v>
      </c>
      <c r="C68" s="992" t="str">
        <f t="shared" si="6"/>
        <v/>
      </c>
      <c r="D68" s="991">
        <f>'Financials_Applicant 1'!D58*100000</f>
        <v>0</v>
      </c>
      <c r="E68" s="992" t="str">
        <f t="shared" si="8"/>
        <v/>
      </c>
      <c r="F68" s="991">
        <f>'Financials_Applicant 1'!F58*100000</f>
        <v>0</v>
      </c>
      <c r="G68" s="992" t="str">
        <f t="shared" si="7"/>
        <v/>
      </c>
      <c r="H68" s="985"/>
    </row>
    <row r="69" spans="1:12">
      <c r="A69" s="1026" t="s">
        <v>1123</v>
      </c>
      <c r="B69" s="987">
        <f>B70+B71</f>
        <v>0</v>
      </c>
      <c r="C69" s="992" t="str">
        <f t="shared" si="6"/>
        <v/>
      </c>
      <c r="D69" s="987">
        <f>D70+D71</f>
        <v>0</v>
      </c>
      <c r="E69" s="992" t="str">
        <f t="shared" si="8"/>
        <v/>
      </c>
      <c r="F69" s="987">
        <f>F70+F71</f>
        <v>0</v>
      </c>
      <c r="G69" s="992" t="str">
        <f t="shared" si="7"/>
        <v/>
      </c>
      <c r="H69" s="985"/>
    </row>
    <row r="70" spans="1:12">
      <c r="A70" s="1026" t="s">
        <v>1124</v>
      </c>
      <c r="B70" s="991">
        <f>'Financials_Applicant 1'!B60*100000</f>
        <v>0</v>
      </c>
      <c r="C70" s="992" t="str">
        <f t="shared" si="6"/>
        <v/>
      </c>
      <c r="D70" s="991">
        <f>'Financials_Applicant 1'!D60*100000</f>
        <v>0</v>
      </c>
      <c r="E70" s="992" t="str">
        <f t="shared" si="8"/>
        <v/>
      </c>
      <c r="F70" s="991">
        <f>'Financials_Applicant 1'!F60*100000</f>
        <v>0</v>
      </c>
      <c r="G70" s="992" t="str">
        <f t="shared" si="7"/>
        <v/>
      </c>
      <c r="H70" s="985"/>
    </row>
    <row r="71" spans="1:12">
      <c r="A71" s="1026" t="s">
        <v>1125</v>
      </c>
      <c r="B71" s="991">
        <f>'Financials_Applicant 1'!B61*100000</f>
        <v>0</v>
      </c>
      <c r="C71" s="992" t="str">
        <f t="shared" si="6"/>
        <v/>
      </c>
      <c r="D71" s="991">
        <f>'Financials_Applicant 1'!D61*100000</f>
        <v>0</v>
      </c>
      <c r="E71" s="992" t="str">
        <f t="shared" si="8"/>
        <v/>
      </c>
      <c r="F71" s="991">
        <f>'Financials_Applicant 1'!F61*100000</f>
        <v>0</v>
      </c>
      <c r="G71" s="992" t="str">
        <f t="shared" si="7"/>
        <v/>
      </c>
      <c r="H71" s="985"/>
    </row>
    <row r="72" spans="1:12">
      <c r="A72" s="1026" t="s">
        <v>1126</v>
      </c>
      <c r="B72" s="991">
        <f>'Financials_Applicant 1'!B62*100000</f>
        <v>0</v>
      </c>
      <c r="C72" s="992" t="str">
        <f t="shared" si="6"/>
        <v/>
      </c>
      <c r="D72" s="991">
        <f>'Financials_Applicant 1'!D62*100000</f>
        <v>0</v>
      </c>
      <c r="E72" s="992" t="str">
        <f t="shared" si="8"/>
        <v/>
      </c>
      <c r="F72" s="991">
        <f>'Financials_Applicant 1'!F62*100000</f>
        <v>0</v>
      </c>
      <c r="G72" s="992" t="str">
        <f t="shared" si="7"/>
        <v/>
      </c>
      <c r="H72" s="985"/>
    </row>
    <row r="73" spans="1:12">
      <c r="A73" s="1023" t="s">
        <v>1127</v>
      </c>
      <c r="B73" s="1030">
        <f>B74+B75</f>
        <v>0</v>
      </c>
      <c r="C73" s="992" t="str">
        <f t="shared" si="6"/>
        <v/>
      </c>
      <c r="D73" s="1030">
        <f>D74+D75</f>
        <v>0</v>
      </c>
      <c r="E73" s="992" t="str">
        <f t="shared" si="8"/>
        <v/>
      </c>
      <c r="F73" s="1030">
        <f>F74+F75</f>
        <v>0</v>
      </c>
      <c r="G73" s="992" t="str">
        <f t="shared" si="7"/>
        <v/>
      </c>
      <c r="H73" s="985"/>
    </row>
    <row r="74" spans="1:12">
      <c r="A74" s="1023" t="s">
        <v>1128</v>
      </c>
      <c r="B74" s="991">
        <f>'Financials_Applicant 1'!B64*100000</f>
        <v>0</v>
      </c>
      <c r="C74" s="992" t="str">
        <f t="shared" si="6"/>
        <v/>
      </c>
      <c r="D74" s="991">
        <f>'Financials_Applicant 1'!D64*100000</f>
        <v>0</v>
      </c>
      <c r="E74" s="992" t="str">
        <f t="shared" si="8"/>
        <v/>
      </c>
      <c r="F74" s="991">
        <f>'Financials_Applicant 1'!F64*100000</f>
        <v>0</v>
      </c>
      <c r="G74" s="992" t="str">
        <f t="shared" si="7"/>
        <v/>
      </c>
      <c r="H74" s="985"/>
    </row>
    <row r="75" spans="1:12">
      <c r="A75" s="1023" t="s">
        <v>1129</v>
      </c>
      <c r="B75" s="991">
        <f>'Financials_Applicant 1'!B65*100000</f>
        <v>0</v>
      </c>
      <c r="C75" s="992" t="str">
        <f t="shared" si="6"/>
        <v/>
      </c>
      <c r="D75" s="991">
        <f>'Financials_Applicant 1'!D65*100000</f>
        <v>0</v>
      </c>
      <c r="E75" s="992" t="str">
        <f t="shared" si="8"/>
        <v/>
      </c>
      <c r="F75" s="991">
        <f>'Financials_Applicant 1'!F65*100000</f>
        <v>0</v>
      </c>
      <c r="G75" s="992" t="str">
        <f t="shared" si="7"/>
        <v/>
      </c>
      <c r="H75" s="985"/>
    </row>
    <row r="76" spans="1:12">
      <c r="A76" s="1023" t="s">
        <v>1130</v>
      </c>
      <c r="B76" s="991">
        <f>'Financials_Applicant 1'!B66*100000</f>
        <v>0</v>
      </c>
      <c r="C76" s="992" t="str">
        <f t="shared" si="6"/>
        <v/>
      </c>
      <c r="D76" s="991">
        <f>'Financials_Applicant 1'!D66*100000</f>
        <v>0</v>
      </c>
      <c r="E76" s="992" t="str">
        <f t="shared" si="8"/>
        <v/>
      </c>
      <c r="F76" s="991">
        <f>'Financials_Applicant 1'!F66*100000</f>
        <v>0</v>
      </c>
      <c r="G76" s="992" t="str">
        <f t="shared" si="7"/>
        <v/>
      </c>
      <c r="H76" s="985"/>
    </row>
    <row r="77" spans="1:12">
      <c r="A77" s="1024" t="s">
        <v>1131</v>
      </c>
      <c r="B77" s="987">
        <f>B61+B62+B66+B76</f>
        <v>0</v>
      </c>
      <c r="C77" s="992" t="str">
        <f t="shared" si="6"/>
        <v/>
      </c>
      <c r="D77" s="987">
        <f>D61+D62+D66+D76</f>
        <v>0</v>
      </c>
      <c r="E77" s="992" t="str">
        <f t="shared" si="8"/>
        <v/>
      </c>
      <c r="F77" s="987">
        <f>F61+F62+F66+F76</f>
        <v>0</v>
      </c>
      <c r="G77" s="992" t="str">
        <f t="shared" si="7"/>
        <v/>
      </c>
      <c r="L77" s="1021"/>
    </row>
    <row r="78" spans="1:12">
      <c r="A78" s="1059"/>
      <c r="B78" s="1060"/>
      <c r="C78" s="1060"/>
      <c r="D78" s="1060"/>
      <c r="E78" s="1060"/>
      <c r="F78" s="1060"/>
      <c r="G78" s="1060"/>
    </row>
    <row r="79" spans="1:12" ht="12.75" customHeight="1">
      <c r="A79" s="1433" t="s">
        <v>1132</v>
      </c>
      <c r="B79" s="1433"/>
      <c r="C79" s="1433"/>
      <c r="D79" s="1433"/>
      <c r="E79" s="1433"/>
      <c r="F79" s="1433"/>
      <c r="G79" s="1433"/>
    </row>
    <row r="80" spans="1:12" ht="12.75" customHeight="1">
      <c r="A80" s="1433"/>
      <c r="B80" s="1433"/>
      <c r="C80" s="1433"/>
      <c r="D80" s="1433"/>
      <c r="E80" s="1433"/>
      <c r="F80" s="1433"/>
      <c r="G80" s="1433"/>
    </row>
    <row r="81" spans="1:10" ht="12.75" customHeight="1">
      <c r="A81" s="1441" t="s">
        <v>1133</v>
      </c>
      <c r="B81" s="1443">
        <f>B6</f>
        <v>44286</v>
      </c>
      <c r="C81" s="1444"/>
      <c r="D81" s="1443">
        <f>D6</f>
        <v>43921</v>
      </c>
      <c r="E81" s="1444"/>
      <c r="F81" s="1445">
        <f>F6</f>
        <v>43555</v>
      </c>
      <c r="G81" s="1447"/>
      <c r="H81" s="1434"/>
      <c r="I81" s="1434"/>
      <c r="J81" s="1434"/>
    </row>
    <row r="82" spans="1:10" ht="12.75" customHeight="1">
      <c r="A82" s="1442"/>
      <c r="B82" s="1438"/>
      <c r="C82" s="1440"/>
      <c r="D82" s="1438"/>
      <c r="E82" s="1440"/>
      <c r="F82" s="1446"/>
      <c r="G82" s="1448"/>
      <c r="H82" s="1434"/>
      <c r="I82" s="1434"/>
      <c r="J82" s="1434"/>
    </row>
    <row r="83" spans="1:10">
      <c r="A83" s="1031" t="s">
        <v>1134</v>
      </c>
      <c r="B83" s="1032" t="str">
        <f>IFERROR(B69/B10*365,"-")</f>
        <v>-</v>
      </c>
      <c r="C83" s="1033"/>
      <c r="D83" s="1032" t="str">
        <f>IFERROR(D69/D10*365,"-")</f>
        <v>-</v>
      </c>
      <c r="E83" s="1033"/>
      <c r="F83" s="1032" t="str">
        <f>IFERROR(F69/F10*365,"-")</f>
        <v>-</v>
      </c>
      <c r="G83" s="1058"/>
    </row>
    <row r="84" spans="1:10">
      <c r="A84" s="1031" t="s">
        <v>1135</v>
      </c>
      <c r="B84" s="1032" t="str">
        <f>IFERROR(B68/(B21+B22+B23)*365,"-")</f>
        <v>-</v>
      </c>
      <c r="C84" s="1033"/>
      <c r="D84" s="1032" t="str">
        <f>IFERROR(D68/(D21+D22+D23)*365,"-")</f>
        <v>-</v>
      </c>
      <c r="E84" s="1033"/>
      <c r="F84" s="1032" t="str">
        <f>IFERROR(F68/(F21+F22+F23)*365,"-")</f>
        <v>-</v>
      </c>
      <c r="G84" s="1033"/>
    </row>
    <row r="85" spans="1:10">
      <c r="A85" s="1031" t="s">
        <v>582</v>
      </c>
      <c r="B85" s="1032" t="str">
        <f>IFERROR(B66/(B56+B52),"-")</f>
        <v>-</v>
      </c>
      <c r="C85" s="1033"/>
      <c r="D85" s="1032" t="str">
        <f>IFERROR(D66/(D56+D52),"-")</f>
        <v>-</v>
      </c>
      <c r="E85" s="1033"/>
      <c r="F85" s="1032" t="str">
        <f>IFERROR(F66/(F56+F52),"-")</f>
        <v>-</v>
      </c>
      <c r="G85" s="1033"/>
    </row>
    <row r="86" spans="1:10">
      <c r="A86" s="1031" t="s">
        <v>1136</v>
      </c>
      <c r="B86" s="1032" t="str">
        <f>IFERROR((B66-B68)/(B56+B52),"-")</f>
        <v>-</v>
      </c>
      <c r="C86" s="1033"/>
      <c r="D86" s="1032" t="str">
        <f>IFERROR((D66-D68)/(D56+D52),"-")</f>
        <v>-</v>
      </c>
      <c r="E86" s="1033"/>
      <c r="F86" s="1032" t="str">
        <f>IFERROR((F66-F68)/(F56+F52),"-")</f>
        <v>-</v>
      </c>
      <c r="G86" s="1033"/>
    </row>
    <row r="87" spans="1:10">
      <c r="A87" s="1031" t="s">
        <v>1137</v>
      </c>
      <c r="B87" s="1032" t="str">
        <f>IFERROR((B51+B52+B54)/B48,"-")</f>
        <v>-</v>
      </c>
      <c r="C87" s="1033"/>
      <c r="D87" s="1032" t="str">
        <f>IFERROR((D51+D52+D54)/D48,"-")</f>
        <v>-</v>
      </c>
      <c r="E87" s="1033"/>
      <c r="F87" s="1032" t="str">
        <f>IFERROR((F51+F52+F54)/F48,"-")</f>
        <v>-</v>
      </c>
      <c r="G87" s="1033"/>
    </row>
    <row r="88" spans="1:10">
      <c r="A88" s="1031" t="s">
        <v>1138</v>
      </c>
      <c r="B88" s="1032" t="str">
        <f>IFERROR(B27/(B29+B30+B31+B32),"-")</f>
        <v>-</v>
      </c>
      <c r="C88" s="1033"/>
      <c r="D88" s="1032" t="str">
        <f>IFERROR(D27/(D29+D30+D31+D32),"-")</f>
        <v>-</v>
      </c>
      <c r="E88" s="1033"/>
      <c r="F88" s="1032" t="str">
        <f>IFERROR(F27/(F29+F30+F31+F32),"-")</f>
        <v>-</v>
      </c>
      <c r="G88" s="1033"/>
    </row>
    <row r="89" spans="1:10">
      <c r="A89" s="1031" t="s">
        <v>1139</v>
      </c>
      <c r="B89" s="1032" t="str">
        <f>IFERROR($B$27/($B$29+$B$30+$B$31+$B$32+($B$51+$B$54)/5),"-")</f>
        <v>-</v>
      </c>
      <c r="C89" s="1033"/>
      <c r="D89" s="1032" t="str">
        <f>IFERROR($D$27/($D$29+$D$30+$D$31+$D$32+($D$51+$D$54)/5),"-")</f>
        <v>-</v>
      </c>
      <c r="E89" s="1033"/>
      <c r="F89" s="1032" t="str">
        <f>IFERROR($F$27/($F$29+$F$30+$F$31+$F$32+($F$51+$F$54)/5),"-")</f>
        <v>-</v>
      </c>
      <c r="G89" s="1033"/>
    </row>
    <row r="90" spans="1:10">
      <c r="A90" s="1031" t="s">
        <v>1140</v>
      </c>
      <c r="B90" s="1034" t="str">
        <f>IFERROR($B$27/($B$29+$B$30+$B$31+$B$32+($B$51+$B$54)/5),"-")</f>
        <v>-</v>
      </c>
      <c r="C90" s="1033"/>
      <c r="D90" s="1034" t="str">
        <f>IFERROR($D$27/($D$29+$D$30+$D$31+$D$32+($D$51+$D$54)/5),"-")</f>
        <v>-</v>
      </c>
      <c r="E90" s="1033"/>
      <c r="F90" s="1034" t="str">
        <f>IFERROR($F$27/($F$29+$F$30+$F$31+$F$32+($F$51+$F$54)/5),"-")</f>
        <v>-</v>
      </c>
      <c r="G90" s="1033"/>
    </row>
    <row r="91" spans="1:10">
      <c r="A91" s="1031" t="s">
        <v>1141</v>
      </c>
      <c r="B91" s="1032" t="str">
        <f>IFERROR(B24/B10*100,"-")</f>
        <v>-</v>
      </c>
      <c r="C91" s="1033"/>
      <c r="D91" s="1032" t="str">
        <f>IFERROR(D24/D10*100,"-")</f>
        <v>-</v>
      </c>
      <c r="E91" s="1033"/>
      <c r="F91" s="1032" t="str">
        <f>IFERROR(F24/F10*100,"-")</f>
        <v>-</v>
      </c>
      <c r="G91" s="1033"/>
    </row>
    <row r="92" spans="1:10">
      <c r="A92" s="1031" t="s">
        <v>1142</v>
      </c>
      <c r="B92" s="1032" t="str">
        <f>IFERROR(B37/B10*100,"-")</f>
        <v>-</v>
      </c>
      <c r="C92" s="1033"/>
      <c r="D92" s="1032" t="str">
        <f>IFERROR(D37/D10*100,"-")</f>
        <v>-</v>
      </c>
      <c r="E92" s="1033"/>
      <c r="F92" s="1032" t="str">
        <f>IFERROR(F37/F10*100,"-")</f>
        <v>-</v>
      </c>
      <c r="G92" s="1033"/>
    </row>
    <row r="93" spans="1:10">
      <c r="A93" s="1031" t="s">
        <v>1143</v>
      </c>
      <c r="B93" s="1032" t="str">
        <f>IFERROR(B38/B10*100,"-")</f>
        <v>-</v>
      </c>
      <c r="C93" s="1033"/>
      <c r="D93" s="1032" t="str">
        <f>IFERROR(D38/D10*100,"-")</f>
        <v>-</v>
      </c>
      <c r="E93" s="1033"/>
      <c r="F93" s="1032" t="str">
        <f>IFERROR(F38/F10*100,"-")</f>
        <v>-</v>
      </c>
      <c r="G93" s="1033"/>
    </row>
    <row r="94" spans="1:10">
      <c r="A94" s="1031" t="s">
        <v>1144</v>
      </c>
      <c r="B94" s="1032" t="str">
        <f>IFERROR((B10-D10)/D10*100,"-")</f>
        <v>-</v>
      </c>
      <c r="C94" s="1035"/>
      <c r="D94" s="1032" t="str">
        <f>IFERROR((D10-F10)/F10*100,"-")</f>
        <v>-</v>
      </c>
      <c r="E94" s="1035"/>
      <c r="F94" s="1032" t="str">
        <f>IFERROR((F10-H10)/H10*100,"-")</f>
        <v>-</v>
      </c>
      <c r="G94" s="1035"/>
    </row>
    <row r="95" spans="1:10">
      <c r="A95" s="1031" t="s">
        <v>1145</v>
      </c>
      <c r="B95" s="1032" t="str">
        <f>IFERROR((B37-D37)/D37*100,"-")</f>
        <v>-</v>
      </c>
      <c r="C95" s="1035"/>
      <c r="D95" s="1032" t="str">
        <f>IFERROR((D37-F37)/F37*100,"-")</f>
        <v>-</v>
      </c>
      <c r="E95" s="1035"/>
      <c r="F95" s="1032" t="str">
        <f>IFERROR((F37-H37)/H37*100,"-")</f>
        <v>-</v>
      </c>
      <c r="G95" s="1035"/>
    </row>
    <row r="96" spans="1:10">
      <c r="A96" s="1036" t="s">
        <v>1146</v>
      </c>
      <c r="B96" s="1037" t="str">
        <f>IFERROR(B35/B13*100,"")</f>
        <v/>
      </c>
      <c r="C96" s="1033"/>
      <c r="D96" s="1037" t="str">
        <f>IFERROR(D35/D13*100,"")</f>
        <v/>
      </c>
      <c r="E96" s="1033"/>
      <c r="F96" s="1037" t="str">
        <f>IFERROR(F35/F13*100,"")</f>
        <v/>
      </c>
      <c r="G96" s="1033"/>
    </row>
    <row r="97" spans="1:12">
      <c r="A97" s="1031" t="s">
        <v>1147</v>
      </c>
      <c r="B97" s="1033" t="str">
        <f>IFERROR((B41-D41)/D41*100,"-")</f>
        <v>-</v>
      </c>
      <c r="C97" s="1033"/>
      <c r="D97" s="1033" t="str">
        <f>IFERROR((D41-F41)/F41*100,"-")</f>
        <v>-</v>
      </c>
      <c r="E97" s="1033"/>
      <c r="F97" s="1033" t="str">
        <f>IFERROR((F41-H41)/H41*100,"-")</f>
        <v>-</v>
      </c>
      <c r="G97" s="1033"/>
    </row>
    <row r="98" spans="1:12">
      <c r="A98" s="1031"/>
      <c r="B98" s="1033"/>
      <c r="C98" s="1033"/>
      <c r="D98" s="1033"/>
      <c r="E98" s="1033"/>
      <c r="F98" s="1033"/>
      <c r="G98" s="1033"/>
    </row>
    <row r="99" spans="1:12" ht="12.75">
      <c r="A99" s="1442" t="s">
        <v>1148</v>
      </c>
      <c r="B99" s="1438">
        <f>B6</f>
        <v>44286</v>
      </c>
      <c r="C99" s="1439"/>
      <c r="D99" s="1438">
        <f>D6</f>
        <v>43921</v>
      </c>
      <c r="E99" s="1439"/>
      <c r="F99" s="1438">
        <f>F6</f>
        <v>43555</v>
      </c>
      <c r="G99" s="1439"/>
      <c r="H99" s="1437"/>
      <c r="I99" s="1437"/>
      <c r="J99" s="1052"/>
      <c r="K99" s="1436"/>
    </row>
    <row r="100" spans="1:12" ht="12.75">
      <c r="A100" s="1442"/>
      <c r="B100" s="1438"/>
      <c r="C100" s="1440"/>
      <c r="D100" s="1438"/>
      <c r="E100" s="1440"/>
      <c r="F100" s="1438"/>
      <c r="G100" s="1440"/>
      <c r="H100" s="1437"/>
      <c r="I100" s="1437"/>
      <c r="J100" s="1052"/>
      <c r="K100" s="1436"/>
    </row>
    <row r="101" spans="1:12">
      <c r="A101" s="1038"/>
      <c r="B101" s="1033"/>
      <c r="C101" s="1033"/>
      <c r="D101" s="1033"/>
      <c r="E101" s="1033"/>
      <c r="F101" s="1033"/>
      <c r="G101" s="1033"/>
    </row>
    <row r="102" spans="1:12">
      <c r="A102" s="1031" t="s">
        <v>1149</v>
      </c>
      <c r="B102" s="1033">
        <f>B37</f>
        <v>0</v>
      </c>
      <c r="C102" s="1033"/>
      <c r="D102" s="1033">
        <f>D37</f>
        <v>0</v>
      </c>
      <c r="E102" s="1033"/>
      <c r="F102" s="1033">
        <f>F37</f>
        <v>0</v>
      </c>
      <c r="G102" s="1033"/>
    </row>
    <row r="103" spans="1:12">
      <c r="A103" s="1031" t="s">
        <v>1150</v>
      </c>
      <c r="B103" s="1033"/>
      <c r="C103" s="1033"/>
      <c r="D103" s="1033"/>
      <c r="E103" s="1033"/>
      <c r="F103" s="1033"/>
      <c r="G103" s="1033"/>
    </row>
    <row r="104" spans="1:12">
      <c r="A104" s="1031" t="s">
        <v>66</v>
      </c>
      <c r="B104" s="1033">
        <f>B28</f>
        <v>0</v>
      </c>
      <c r="C104" s="1033"/>
      <c r="D104" s="1033">
        <f>D28</f>
        <v>0</v>
      </c>
      <c r="E104" s="1033"/>
      <c r="F104" s="1033">
        <f>F28</f>
        <v>0</v>
      </c>
      <c r="G104" s="1033"/>
    </row>
    <row r="105" spans="1:12">
      <c r="A105" s="1031" t="s">
        <v>1151</v>
      </c>
      <c r="B105" s="1033">
        <f>B33</f>
        <v>0</v>
      </c>
      <c r="C105" s="1033"/>
      <c r="D105" s="1033">
        <f>D33</f>
        <v>0</v>
      </c>
      <c r="E105" s="1033"/>
      <c r="F105" s="1033">
        <f>F33</f>
        <v>0</v>
      </c>
      <c r="G105" s="1033"/>
    </row>
    <row r="106" spans="1:12">
      <c r="A106" s="1031" t="s">
        <v>1152</v>
      </c>
      <c r="B106" s="1033">
        <f>B39</f>
        <v>0</v>
      </c>
      <c r="C106" s="1033"/>
      <c r="D106" s="1033">
        <f>D39</f>
        <v>0</v>
      </c>
      <c r="E106" s="1033"/>
      <c r="F106" s="1033">
        <f>F39</f>
        <v>0</v>
      </c>
      <c r="G106" s="1033"/>
      <c r="L106" s="1021"/>
    </row>
    <row r="107" spans="1:12">
      <c r="A107" s="1031" t="s">
        <v>1153</v>
      </c>
      <c r="B107" s="1033">
        <f>B40</f>
        <v>0</v>
      </c>
      <c r="C107" s="1033"/>
      <c r="D107" s="1033">
        <f>D40</f>
        <v>0</v>
      </c>
      <c r="E107" s="1033"/>
      <c r="F107" s="1033">
        <f>F40</f>
        <v>0</v>
      </c>
      <c r="G107" s="1033"/>
      <c r="L107" s="1021"/>
    </row>
    <row r="108" spans="1:12">
      <c r="A108" s="1031" t="s">
        <v>1154</v>
      </c>
      <c r="B108" s="1033">
        <f>B36</f>
        <v>0</v>
      </c>
      <c r="C108" s="1033"/>
      <c r="D108" s="1033">
        <f>D36</f>
        <v>0</v>
      </c>
      <c r="E108" s="1033"/>
      <c r="F108" s="1033">
        <f>F36</f>
        <v>0</v>
      </c>
      <c r="G108" s="1033"/>
    </row>
    <row r="109" spans="1:12">
      <c r="A109" s="1031" t="s">
        <v>1155</v>
      </c>
      <c r="B109" s="1033">
        <f>B29+B30+B31+B32</f>
        <v>0</v>
      </c>
      <c r="C109" s="1033"/>
      <c r="D109" s="1033">
        <f>D29+D30+D31+D32</f>
        <v>0</v>
      </c>
      <c r="E109" s="1033"/>
      <c r="F109" s="1033">
        <f>F29+F30+F31+F32</f>
        <v>0</v>
      </c>
      <c r="G109" s="1033"/>
    </row>
    <row r="110" spans="1:12">
      <c r="A110" s="1039" t="s">
        <v>1156</v>
      </c>
      <c r="B110" s="1040">
        <f>-B13</f>
        <v>0</v>
      </c>
      <c r="C110" s="1040"/>
      <c r="D110" s="1040">
        <f>-D13</f>
        <v>0</v>
      </c>
      <c r="E110" s="1040"/>
      <c r="F110" s="1040">
        <f>-F13</f>
        <v>0</v>
      </c>
      <c r="G110" s="1040"/>
    </row>
    <row r="111" spans="1:12">
      <c r="A111" s="1039"/>
      <c r="B111" s="1040"/>
      <c r="C111" s="1040"/>
      <c r="D111" s="1040"/>
      <c r="E111" s="1040"/>
      <c r="F111" s="1040"/>
      <c r="G111" s="1040"/>
    </row>
    <row r="112" spans="1:12">
      <c r="A112" s="1031" t="s">
        <v>1157</v>
      </c>
      <c r="B112" s="1033">
        <f>SUM(B102:B110)</f>
        <v>0</v>
      </c>
      <c r="C112" s="1033"/>
      <c r="D112" s="1033">
        <f>SUM(D102:D110)</f>
        <v>0</v>
      </c>
      <c r="E112" s="1033"/>
      <c r="F112" s="1033">
        <f>SUM(F102:F110)</f>
        <v>0</v>
      </c>
      <c r="G112" s="1033"/>
    </row>
    <row r="113" spans="1:12">
      <c r="A113" s="1031" t="s">
        <v>1158</v>
      </c>
      <c r="B113" s="1033">
        <f>D69-B69</f>
        <v>0</v>
      </c>
      <c r="C113" s="1033"/>
      <c r="D113" s="1033">
        <f>F69-D69</f>
        <v>0</v>
      </c>
      <c r="E113" s="1033"/>
      <c r="F113" s="1033">
        <f>M69-F69</f>
        <v>0</v>
      </c>
      <c r="G113" s="1033"/>
    </row>
    <row r="114" spans="1:12">
      <c r="A114" s="1041" t="s">
        <v>180</v>
      </c>
      <c r="B114" s="1033">
        <f>D68-B68</f>
        <v>0</v>
      </c>
      <c r="C114" s="1033"/>
      <c r="D114" s="1033">
        <f>F68-D68</f>
        <v>0</v>
      </c>
      <c r="E114" s="1033"/>
      <c r="F114" s="1033">
        <f>M68-F68</f>
        <v>0</v>
      </c>
      <c r="G114" s="1033"/>
      <c r="L114" s="1021"/>
    </row>
    <row r="115" spans="1:12">
      <c r="A115" s="1031" t="s">
        <v>1127</v>
      </c>
      <c r="B115" s="1033">
        <f>D73-B73</f>
        <v>0</v>
      </c>
      <c r="C115" s="1033"/>
      <c r="D115" s="1033">
        <f>F73-D73</f>
        <v>0</v>
      </c>
      <c r="E115" s="1033"/>
      <c r="F115" s="1033">
        <f>M73-F73</f>
        <v>0</v>
      </c>
      <c r="G115" s="1033"/>
      <c r="L115" s="1021"/>
    </row>
    <row r="116" spans="1:12">
      <c r="A116" s="1031" t="s">
        <v>1159</v>
      </c>
      <c r="B116" s="1033">
        <f>B56-D56</f>
        <v>0</v>
      </c>
      <c r="C116" s="1033"/>
      <c r="D116" s="1033">
        <f>D56-F56</f>
        <v>0</v>
      </c>
      <c r="E116" s="1033"/>
      <c r="F116" s="1033">
        <f>F56-M56</f>
        <v>0</v>
      </c>
      <c r="G116" s="1033"/>
    </row>
    <row r="117" spans="1:12">
      <c r="A117" s="1031" t="s">
        <v>40</v>
      </c>
      <c r="B117" s="1033">
        <f>SUM(B113:B116)</f>
        <v>0</v>
      </c>
      <c r="C117" s="1033"/>
      <c r="D117" s="1033">
        <f>SUM(D113:D116)</f>
        <v>0</v>
      </c>
      <c r="E117" s="1033"/>
      <c r="F117" s="1033">
        <f>SUM(F113:F116)</f>
        <v>0</v>
      </c>
      <c r="G117" s="1033"/>
    </row>
    <row r="118" spans="1:12">
      <c r="A118" s="1038" t="s">
        <v>1160</v>
      </c>
      <c r="B118" s="1040">
        <f>B112+B117</f>
        <v>0</v>
      </c>
      <c r="C118" s="1040"/>
      <c r="D118" s="1040">
        <f>D112+D117</f>
        <v>0</v>
      </c>
      <c r="E118" s="1040"/>
      <c r="F118" s="1040">
        <f>F112+F117</f>
        <v>0</v>
      </c>
      <c r="G118" s="1040"/>
    </row>
    <row r="119" spans="1:12">
      <c r="A119" s="1038"/>
      <c r="B119" s="1040"/>
      <c r="C119" s="1040"/>
      <c r="D119" s="1040"/>
      <c r="E119" s="1040"/>
      <c r="F119" s="1040"/>
      <c r="G119" s="1040"/>
    </row>
    <row r="120" spans="1:12">
      <c r="A120" s="1031" t="s">
        <v>1161</v>
      </c>
      <c r="B120" s="1033">
        <f>B36</f>
        <v>0</v>
      </c>
      <c r="C120" s="1033"/>
      <c r="D120" s="1033">
        <f>D36</f>
        <v>0</v>
      </c>
      <c r="E120" s="1033"/>
      <c r="F120" s="1033">
        <f>F36</f>
        <v>0</v>
      </c>
      <c r="G120" s="1033"/>
    </row>
    <row r="121" spans="1:12">
      <c r="A121" s="1031"/>
      <c r="B121" s="1033"/>
      <c r="C121" s="1033"/>
      <c r="D121" s="1033"/>
      <c r="E121" s="1033"/>
      <c r="F121" s="1033"/>
      <c r="G121" s="1033"/>
    </row>
    <row r="122" spans="1:12">
      <c r="A122" s="1038" t="s">
        <v>1162</v>
      </c>
      <c r="B122" s="1033">
        <f>B118-B120</f>
        <v>0</v>
      </c>
      <c r="C122" s="1033"/>
      <c r="D122" s="1033">
        <f>D118-D120</f>
        <v>0</v>
      </c>
      <c r="E122" s="1033"/>
      <c r="F122" s="1033">
        <f>F118-F120</f>
        <v>0</v>
      </c>
      <c r="G122" s="1033"/>
    </row>
  </sheetData>
  <mergeCells count="28">
    <mergeCell ref="A6:A7"/>
    <mergeCell ref="A44:A45"/>
    <mergeCell ref="B44:B45"/>
    <mergeCell ref="D44:D45"/>
    <mergeCell ref="F44:F45"/>
    <mergeCell ref="F81:F82"/>
    <mergeCell ref="G81:G82"/>
    <mergeCell ref="A99:A100"/>
    <mergeCell ref="B99:B100"/>
    <mergeCell ref="C99:C100"/>
    <mergeCell ref="D99:D100"/>
    <mergeCell ref="E99:E100"/>
    <mergeCell ref="A79:G80"/>
    <mergeCell ref="H81:H82"/>
    <mergeCell ref="H44:H45"/>
    <mergeCell ref="K99:K100"/>
    <mergeCell ref="I99:I100"/>
    <mergeCell ref="H99:H100"/>
    <mergeCell ref="I81:I82"/>
    <mergeCell ref="J81:J82"/>
    <mergeCell ref="F99:F100"/>
    <mergeCell ref="G99:G100"/>
    <mergeCell ref="J44:J45"/>
    <mergeCell ref="A81:A82"/>
    <mergeCell ref="B81:B82"/>
    <mergeCell ref="C81:C82"/>
    <mergeCell ref="D81:D82"/>
    <mergeCell ref="E81:E82"/>
  </mergeCells>
  <conditionalFormatting sqref="B60 B77">
    <cfRule type="expression" dxfId="233" priority="7" stopIfTrue="1">
      <formula>$B$57&lt;&gt;$B$74</formula>
    </cfRule>
  </conditionalFormatting>
  <conditionalFormatting sqref="D77">
    <cfRule type="expression" dxfId="232" priority="8" stopIfTrue="1">
      <formula>$B$57&lt;&gt;$B$74</formula>
    </cfRule>
  </conditionalFormatting>
  <conditionalFormatting sqref="F77">
    <cfRule type="expression" dxfId="231" priority="9" stopIfTrue="1">
      <formula>$B$57&lt;&gt;$B$74</formula>
    </cfRule>
  </conditionalFormatting>
  <conditionalFormatting sqref="H77">
    <cfRule type="expression" dxfId="230" priority="6" stopIfTrue="1">
      <formula>$B$57&lt;&gt;$B$74</formula>
    </cfRule>
  </conditionalFormatting>
  <conditionalFormatting sqref="J77">
    <cfRule type="expression" dxfId="229" priority="5" stopIfTrue="1">
      <formula>$B$57&lt;&gt;$B$74</formula>
    </cfRule>
  </conditionalFormatting>
  <conditionalFormatting sqref="D60">
    <cfRule type="expression" dxfId="228" priority="4" stopIfTrue="1">
      <formula>$B$57&lt;&gt;$B$74</formula>
    </cfRule>
  </conditionalFormatting>
  <conditionalFormatting sqref="F60">
    <cfRule type="expression" dxfId="227" priority="3" stopIfTrue="1">
      <formula>$B$57&lt;&gt;$B$74</formula>
    </cfRule>
  </conditionalFormatting>
  <conditionalFormatting sqref="H60">
    <cfRule type="expression" dxfId="226" priority="2" stopIfTrue="1">
      <formula>$B$57&lt;&gt;$B$74</formula>
    </cfRule>
  </conditionalFormatting>
  <conditionalFormatting sqref="J60">
    <cfRule type="expression" dxfId="225" priority="1" stopIfTrue="1">
      <formula>$B$57&lt;&gt;$B$74</formula>
    </cfRule>
  </conditionalFormatting>
  <dataValidations count="2">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WVR98304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xr:uid="{A0FF5932-EA57-4113-BF6B-EA1E4A291732}">
      <formula1>$M$2:$M$3</formula1>
    </dataValidation>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799CA3F4-E47C-4C3C-9A0C-22F6F190C4E3}">
      <formula1>"Actuals,Thousands,Lakhs,Millions,Crores"</formula1>
      <formula2>0</formula2>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pageSetUpPr autoPageBreaks="0"/>
  </sheetPr>
  <dimension ref="A1:L109"/>
  <sheetViews>
    <sheetView zoomScaleNormal="100" zoomScaleSheetLayoutView="90" workbookViewId="0">
      <selection sqref="A1:I2"/>
    </sheetView>
  </sheetViews>
  <sheetFormatPr defaultColWidth="0" defaultRowHeight="32.1" customHeight="1"/>
  <cols>
    <col min="1" max="1" width="37.28515625" style="394" customWidth="1"/>
    <col min="2" max="2" width="11.28515625" style="394" bestFit="1" customWidth="1"/>
    <col min="3" max="3" width="12.7109375" style="394" customWidth="1"/>
    <col min="4" max="4" width="11.28515625" style="405" bestFit="1" customWidth="1"/>
    <col min="5" max="5" width="12.28515625" style="394" customWidth="1"/>
    <col min="6" max="6" width="15.7109375" style="405" customWidth="1"/>
    <col min="7" max="7" width="12.28515625" style="394" customWidth="1"/>
    <col min="8" max="8" width="15.7109375" style="405" customWidth="1"/>
    <col min="9" max="9" width="22.42578125" style="405" bestFit="1" customWidth="1"/>
    <col min="10" max="10" width="22" style="394" customWidth="1"/>
    <col min="11" max="11" width="12" style="394" hidden="1" customWidth="1"/>
    <col min="12" max="12" width="0" style="394" hidden="1" customWidth="1"/>
    <col min="13" max="16384" width="13.5703125" style="394" hidden="1"/>
  </cols>
  <sheetData>
    <row r="1" spans="1:10" ht="18">
      <c r="A1" s="1419" t="s">
        <v>600</v>
      </c>
      <c r="B1" s="1420"/>
      <c r="C1" s="1420"/>
      <c r="D1" s="1420"/>
      <c r="E1" s="1420"/>
      <c r="F1" s="1420"/>
      <c r="G1" s="1420"/>
      <c r="H1" s="1420"/>
      <c r="I1" s="1421"/>
    </row>
    <row r="2" spans="1:10" ht="7.5" customHeight="1">
      <c r="A2" s="1422"/>
      <c r="B2" s="1423"/>
      <c r="C2" s="1423"/>
      <c r="D2" s="1423"/>
      <c r="E2" s="1423"/>
      <c r="F2" s="1423"/>
      <c r="G2" s="1423"/>
      <c r="H2" s="1423"/>
      <c r="I2" s="1424"/>
    </row>
    <row r="3" spans="1:10" ht="18">
      <c r="A3" s="1426" t="s">
        <v>137</v>
      </c>
      <c r="B3" s="130">
        <v>44286</v>
      </c>
      <c r="C3" s="27" t="s">
        <v>138</v>
      </c>
      <c r="D3" s="816">
        <f>IFERROR(EDATE(B3,-12),"-")</f>
        <v>43921</v>
      </c>
      <c r="E3" s="27" t="s">
        <v>138</v>
      </c>
      <c r="F3" s="816">
        <f>IFERROR(EDATE(D3,-12),"-")</f>
        <v>43555</v>
      </c>
      <c r="G3" s="27" t="s">
        <v>138</v>
      </c>
      <c r="H3" s="816">
        <f>IFERROR(EDATE(F3,-12),"-")</f>
        <v>43190</v>
      </c>
      <c r="I3" s="395" t="s">
        <v>843</v>
      </c>
    </row>
    <row r="4" spans="1:10" ht="18">
      <c r="A4" s="1426"/>
      <c r="B4" s="27" t="s">
        <v>139</v>
      </c>
      <c r="C4" s="27" t="s">
        <v>253</v>
      </c>
      <c r="D4" s="27" t="s">
        <v>139</v>
      </c>
      <c r="E4" s="27" t="s">
        <v>254</v>
      </c>
      <c r="F4" s="27" t="s">
        <v>139</v>
      </c>
      <c r="G4" s="27" t="s">
        <v>255</v>
      </c>
      <c r="H4" s="27" t="s">
        <v>139</v>
      </c>
      <c r="I4" s="437"/>
    </row>
    <row r="5" spans="1:10" ht="18">
      <c r="A5" s="29" t="s">
        <v>54</v>
      </c>
      <c r="B5" s="384">
        <v>0</v>
      </c>
      <c r="C5" s="811" t="e">
        <f>(B5-D5)/D5*100</f>
        <v>#DIV/0!</v>
      </c>
      <c r="D5" s="384">
        <v>0</v>
      </c>
      <c r="E5" s="811" t="e">
        <f>(D5-F5)/F5*100</f>
        <v>#DIV/0!</v>
      </c>
      <c r="F5" s="385">
        <v>0</v>
      </c>
      <c r="G5" s="811" t="e">
        <f>(F5-H5)/H5*100</f>
        <v>#DIV/0!</v>
      </c>
      <c r="H5" s="385">
        <v>0</v>
      </c>
      <c r="I5" s="398"/>
    </row>
    <row r="6" spans="1:10" ht="25.35" customHeight="1">
      <c r="A6" s="31" t="s">
        <v>140</v>
      </c>
      <c r="B6" s="384">
        <v>0</v>
      </c>
      <c r="C6" s="811" t="e">
        <f>(B6-D6)/D6*100</f>
        <v>#DIV/0!</v>
      </c>
      <c r="D6" s="384">
        <v>0</v>
      </c>
      <c r="E6" s="811" t="e">
        <f>(D6-F6)/F6*100</f>
        <v>#DIV/0!</v>
      </c>
      <c r="F6" s="385">
        <v>0</v>
      </c>
      <c r="G6" s="811" t="e">
        <f>(F6-H6)/H6*100</f>
        <v>#DIV/0!</v>
      </c>
      <c r="H6" s="385">
        <v>0</v>
      </c>
      <c r="I6" s="398"/>
    </row>
    <row r="7" spans="1:10" ht="18">
      <c r="A7" s="31" t="s">
        <v>141</v>
      </c>
      <c r="B7" s="384">
        <v>0</v>
      </c>
      <c r="C7" s="811" t="e">
        <f>(B7-D7)/D7*100</f>
        <v>#DIV/0!</v>
      </c>
      <c r="D7" s="384">
        <v>0</v>
      </c>
      <c r="E7" s="811" t="e">
        <f>(D7-F7)/F7*100</f>
        <v>#DIV/0!</v>
      </c>
      <c r="F7" s="385">
        <v>0</v>
      </c>
      <c r="G7" s="811" t="e">
        <f>(F7-H7)/H7*100</f>
        <v>#DIV/0!</v>
      </c>
      <c r="H7" s="385">
        <v>0</v>
      </c>
      <c r="I7" s="398"/>
    </row>
    <row r="8" spans="1:10" ht="18.75" thickBot="1">
      <c r="A8" s="32" t="s">
        <v>142</v>
      </c>
      <c r="B8" s="869">
        <f>B5+B6+B7</f>
        <v>0</v>
      </c>
      <c r="C8" s="811" t="e">
        <f>(B8-D8)/D8*100</f>
        <v>#DIV/0!</v>
      </c>
      <c r="D8" s="869">
        <f>D5+D6+D7</f>
        <v>0</v>
      </c>
      <c r="E8" s="811" t="e">
        <f>(D8-F8)/F8*100</f>
        <v>#DIV/0!</v>
      </c>
      <c r="F8" s="869">
        <f>F5+F6+F7</f>
        <v>0</v>
      </c>
      <c r="G8" s="811" t="e">
        <f>(F8-H8)/H8*100</f>
        <v>#DIV/0!</v>
      </c>
      <c r="H8" s="869">
        <f>H5+H6+H7</f>
        <v>0</v>
      </c>
      <c r="I8" s="398"/>
    </row>
    <row r="9" spans="1:10" ht="39" thickBot="1">
      <c r="A9" s="401"/>
      <c r="B9" s="403"/>
      <c r="C9" s="446" t="s">
        <v>256</v>
      </c>
      <c r="D9" s="403"/>
      <c r="E9" s="446" t="s">
        <v>257</v>
      </c>
      <c r="F9" s="438"/>
      <c r="G9" s="446" t="s">
        <v>258</v>
      </c>
      <c r="H9" s="438"/>
      <c r="I9" s="447" t="s">
        <v>259</v>
      </c>
    </row>
    <row r="10" spans="1:10" ht="18.75" thickBot="1">
      <c r="A10" s="34" t="s">
        <v>143</v>
      </c>
      <c r="B10" s="384">
        <v>0</v>
      </c>
      <c r="C10" s="811" t="e">
        <f t="shared" ref="C10:C29" si="0">B10/$B$5*100</f>
        <v>#DIV/0!</v>
      </c>
      <c r="D10" s="384">
        <v>0</v>
      </c>
      <c r="E10" s="811" t="e">
        <f t="shared" ref="E10:E29" si="1">D10/$D$5*100</f>
        <v>#DIV/0!</v>
      </c>
      <c r="F10" s="384">
        <v>0</v>
      </c>
      <c r="G10" s="811" t="e">
        <f t="shared" ref="G10:G29" si="2">F10/$F$5*100</f>
        <v>#DIV/0!</v>
      </c>
      <c r="H10" s="384">
        <v>0</v>
      </c>
      <c r="I10" s="870" t="e">
        <f t="shared" ref="I10:I29" si="3">H10/$H$5*100</f>
        <v>#DIV/0!</v>
      </c>
    </row>
    <row r="11" spans="1:10" ht="18.75" thickBot="1">
      <c r="A11" s="34" t="s">
        <v>144</v>
      </c>
      <c r="B11" s="384">
        <v>0</v>
      </c>
      <c r="C11" s="811" t="e">
        <f t="shared" si="0"/>
        <v>#DIV/0!</v>
      </c>
      <c r="D11" s="384">
        <v>0</v>
      </c>
      <c r="E11" s="811" t="e">
        <f t="shared" si="1"/>
        <v>#DIV/0!</v>
      </c>
      <c r="F11" s="384">
        <v>0</v>
      </c>
      <c r="G11" s="811" t="e">
        <f t="shared" si="2"/>
        <v>#DIV/0!</v>
      </c>
      <c r="H11" s="384">
        <v>0</v>
      </c>
      <c r="I11" s="870" t="e">
        <f t="shared" si="3"/>
        <v>#DIV/0!</v>
      </c>
      <c r="J11" s="405"/>
    </row>
    <row r="12" spans="1:10" ht="18.75" thickBot="1">
      <c r="A12" s="34" t="s">
        <v>145</v>
      </c>
      <c r="B12" s="384">
        <v>0</v>
      </c>
      <c r="C12" s="811" t="e">
        <f t="shared" si="0"/>
        <v>#DIV/0!</v>
      </c>
      <c r="D12" s="384">
        <v>0</v>
      </c>
      <c r="E12" s="811" t="e">
        <f t="shared" si="1"/>
        <v>#DIV/0!</v>
      </c>
      <c r="F12" s="384">
        <v>0</v>
      </c>
      <c r="G12" s="811" t="e">
        <f t="shared" si="2"/>
        <v>#DIV/0!</v>
      </c>
      <c r="H12" s="384">
        <v>0</v>
      </c>
      <c r="I12" s="870" t="e">
        <f t="shared" si="3"/>
        <v>#DIV/0!</v>
      </c>
    </row>
    <row r="13" spans="1:10" ht="18.75" thickBot="1">
      <c r="A13" s="36" t="s">
        <v>146</v>
      </c>
      <c r="B13" s="871">
        <f>B8-B10-B11-B12</f>
        <v>0</v>
      </c>
      <c r="C13" s="811" t="e">
        <f t="shared" si="0"/>
        <v>#DIV/0!</v>
      </c>
      <c r="D13" s="871">
        <f>D8-D10-D11-D12</f>
        <v>0</v>
      </c>
      <c r="E13" s="811" t="e">
        <f t="shared" si="1"/>
        <v>#DIV/0!</v>
      </c>
      <c r="F13" s="871">
        <f>F8-F10-F11-F12</f>
        <v>0</v>
      </c>
      <c r="G13" s="811" t="e">
        <f t="shared" si="2"/>
        <v>#DIV/0!</v>
      </c>
      <c r="H13" s="871">
        <f>H8-H10-H11-H12</f>
        <v>0</v>
      </c>
      <c r="I13" s="870" t="e">
        <f t="shared" si="3"/>
        <v>#DIV/0!</v>
      </c>
    </row>
    <row r="14" spans="1:10" ht="18.75" thickBot="1">
      <c r="A14" s="37" t="s">
        <v>147</v>
      </c>
      <c r="B14" s="384">
        <v>0</v>
      </c>
      <c r="C14" s="811" t="e">
        <f t="shared" si="0"/>
        <v>#DIV/0!</v>
      </c>
      <c r="D14" s="384">
        <v>0</v>
      </c>
      <c r="E14" s="811" t="e">
        <f t="shared" si="1"/>
        <v>#DIV/0!</v>
      </c>
      <c r="F14" s="385">
        <v>0</v>
      </c>
      <c r="G14" s="811" t="e">
        <f t="shared" si="2"/>
        <v>#DIV/0!</v>
      </c>
      <c r="H14" s="385">
        <v>0</v>
      </c>
      <c r="I14" s="870" t="e">
        <f t="shared" si="3"/>
        <v>#DIV/0!</v>
      </c>
      <c r="J14" s="405"/>
    </row>
    <row r="15" spans="1:10" ht="18.75" thickBot="1">
      <c r="A15" s="37" t="s">
        <v>148</v>
      </c>
      <c r="B15" s="384">
        <v>0</v>
      </c>
      <c r="C15" s="811" t="e">
        <f t="shared" si="0"/>
        <v>#DIV/0!</v>
      </c>
      <c r="D15" s="384">
        <v>0</v>
      </c>
      <c r="E15" s="811" t="e">
        <f t="shared" si="1"/>
        <v>#DIV/0!</v>
      </c>
      <c r="F15" s="385">
        <v>0</v>
      </c>
      <c r="G15" s="811" t="e">
        <f t="shared" si="2"/>
        <v>#DIV/0!</v>
      </c>
      <c r="H15" s="385">
        <v>0</v>
      </c>
      <c r="I15" s="870" t="e">
        <f t="shared" si="3"/>
        <v>#DIV/0!</v>
      </c>
      <c r="J15" s="405"/>
    </row>
    <row r="16" spans="1:10" ht="18.75" thickBot="1">
      <c r="A16" s="36" t="s">
        <v>149</v>
      </c>
      <c r="B16" s="871">
        <f>B13-B14-B15</f>
        <v>0</v>
      </c>
      <c r="C16" s="811" t="e">
        <f t="shared" si="0"/>
        <v>#DIV/0!</v>
      </c>
      <c r="D16" s="871">
        <f>D13-D14-D15</f>
        <v>0</v>
      </c>
      <c r="E16" s="811" t="e">
        <f t="shared" si="1"/>
        <v>#DIV/0!</v>
      </c>
      <c r="F16" s="871">
        <f>F13-F14-F15</f>
        <v>0</v>
      </c>
      <c r="G16" s="811" t="e">
        <f t="shared" si="2"/>
        <v>#DIV/0!</v>
      </c>
      <c r="H16" s="871">
        <f>H13-H14-H15</f>
        <v>0</v>
      </c>
      <c r="I16" s="870" t="e">
        <f t="shared" si="3"/>
        <v>#DIV/0!</v>
      </c>
    </row>
    <row r="17" spans="1:11" ht="18.75" thickBot="1">
      <c r="A17" s="34" t="s">
        <v>66</v>
      </c>
      <c r="B17" s="384">
        <v>0</v>
      </c>
      <c r="C17" s="811" t="e">
        <f t="shared" si="0"/>
        <v>#DIV/0!</v>
      </c>
      <c r="D17" s="384">
        <v>0</v>
      </c>
      <c r="E17" s="811" t="e">
        <f t="shared" si="1"/>
        <v>#DIV/0!</v>
      </c>
      <c r="F17" s="385">
        <v>0</v>
      </c>
      <c r="G17" s="811" t="e">
        <f t="shared" si="2"/>
        <v>#DIV/0!</v>
      </c>
      <c r="H17" s="385">
        <v>0</v>
      </c>
      <c r="I17" s="870" t="e">
        <f t="shared" si="3"/>
        <v>#DIV/0!</v>
      </c>
    </row>
    <row r="18" spans="1:11" ht="18.75" thickBot="1">
      <c r="A18" s="34" t="s">
        <v>150</v>
      </c>
      <c r="B18" s="384">
        <v>0</v>
      </c>
      <c r="C18" s="811" t="e">
        <f t="shared" si="0"/>
        <v>#DIV/0!</v>
      </c>
      <c r="D18" s="384">
        <v>0</v>
      </c>
      <c r="E18" s="811" t="e">
        <f t="shared" si="1"/>
        <v>#DIV/0!</v>
      </c>
      <c r="F18" s="385">
        <v>0</v>
      </c>
      <c r="G18" s="811" t="e">
        <f t="shared" si="2"/>
        <v>#DIV/0!</v>
      </c>
      <c r="H18" s="385">
        <v>0</v>
      </c>
      <c r="I18" s="870" t="e">
        <f t="shared" si="3"/>
        <v>#DIV/0!</v>
      </c>
    </row>
    <row r="19" spans="1:11" ht="18.75" thickBot="1">
      <c r="A19" s="34" t="s">
        <v>151</v>
      </c>
      <c r="B19" s="384">
        <v>0</v>
      </c>
      <c r="C19" s="811" t="e">
        <f t="shared" si="0"/>
        <v>#DIV/0!</v>
      </c>
      <c r="D19" s="384">
        <v>0</v>
      </c>
      <c r="E19" s="811" t="e">
        <f t="shared" si="1"/>
        <v>#DIV/0!</v>
      </c>
      <c r="F19" s="385">
        <v>0</v>
      </c>
      <c r="G19" s="811" t="e">
        <f t="shared" si="2"/>
        <v>#DIV/0!</v>
      </c>
      <c r="H19" s="385">
        <v>0</v>
      </c>
      <c r="I19" s="870" t="e">
        <f t="shared" si="3"/>
        <v>#DIV/0!</v>
      </c>
    </row>
    <row r="20" spans="1:11" ht="18.75" thickBot="1">
      <c r="A20" s="34" t="s">
        <v>152</v>
      </c>
      <c r="B20" s="384">
        <v>0</v>
      </c>
      <c r="C20" s="811" t="e">
        <f t="shared" si="0"/>
        <v>#DIV/0!</v>
      </c>
      <c r="D20" s="384">
        <v>0</v>
      </c>
      <c r="E20" s="811" t="e">
        <f t="shared" si="1"/>
        <v>#DIV/0!</v>
      </c>
      <c r="F20" s="385">
        <v>0</v>
      </c>
      <c r="G20" s="811" t="e">
        <f t="shared" si="2"/>
        <v>#DIV/0!</v>
      </c>
      <c r="H20" s="385">
        <v>0</v>
      </c>
      <c r="I20" s="870" t="e">
        <f t="shared" si="3"/>
        <v>#DIV/0!</v>
      </c>
    </row>
    <row r="21" spans="1:11" ht="18.75" thickBot="1">
      <c r="A21" s="34" t="s">
        <v>153</v>
      </c>
      <c r="B21" s="384">
        <v>0</v>
      </c>
      <c r="C21" s="811" t="e">
        <f t="shared" si="0"/>
        <v>#DIV/0!</v>
      </c>
      <c r="D21" s="384">
        <v>0</v>
      </c>
      <c r="E21" s="811" t="e">
        <f t="shared" si="1"/>
        <v>#DIV/0!</v>
      </c>
      <c r="F21" s="385">
        <v>0</v>
      </c>
      <c r="G21" s="811" t="e">
        <f t="shared" si="2"/>
        <v>#DIV/0!</v>
      </c>
      <c r="H21" s="385">
        <v>0</v>
      </c>
      <c r="I21" s="870" t="e">
        <f t="shared" si="3"/>
        <v>#DIV/0!</v>
      </c>
    </row>
    <row r="22" spans="1:11" ht="18.75" thickBot="1">
      <c r="A22" s="34" t="s">
        <v>154</v>
      </c>
      <c r="B22" s="384">
        <v>0</v>
      </c>
      <c r="C22" s="811" t="e">
        <f t="shared" si="0"/>
        <v>#DIV/0!</v>
      </c>
      <c r="D22" s="384">
        <v>0</v>
      </c>
      <c r="E22" s="811" t="e">
        <f t="shared" si="1"/>
        <v>#DIV/0!</v>
      </c>
      <c r="F22" s="385">
        <v>0</v>
      </c>
      <c r="G22" s="811" t="e">
        <f t="shared" si="2"/>
        <v>#DIV/0!</v>
      </c>
      <c r="H22" s="385">
        <v>0</v>
      </c>
      <c r="I22" s="870" t="e">
        <f t="shared" si="3"/>
        <v>#DIV/0!</v>
      </c>
    </row>
    <row r="23" spans="1:11" ht="18.75" thickBot="1">
      <c r="A23" s="38" t="s">
        <v>155</v>
      </c>
      <c r="B23" s="872">
        <f>B16-B17-B18-B22-B21-B19-B20</f>
        <v>0</v>
      </c>
      <c r="C23" s="811" t="e">
        <f t="shared" si="0"/>
        <v>#DIV/0!</v>
      </c>
      <c r="D23" s="872">
        <f>D16-D17-D18-D22-D21-D19-D20</f>
        <v>0</v>
      </c>
      <c r="E23" s="811" t="e">
        <f t="shared" si="1"/>
        <v>#DIV/0!</v>
      </c>
      <c r="F23" s="872">
        <f>F16-F17-F18-F22-F21-F19-F20</f>
        <v>0</v>
      </c>
      <c r="G23" s="811" t="e">
        <f t="shared" si="2"/>
        <v>#DIV/0!</v>
      </c>
      <c r="H23" s="872">
        <f>H16-H17-H18-H22-H21-H19-H20</f>
        <v>0</v>
      </c>
      <c r="I23" s="870" t="e">
        <f t="shared" si="3"/>
        <v>#DIV/0!</v>
      </c>
    </row>
    <row r="24" spans="1:11" ht="18.75" thickBot="1">
      <c r="A24" s="31" t="s">
        <v>156</v>
      </c>
      <c r="B24" s="384">
        <v>0</v>
      </c>
      <c r="C24" s="811" t="e">
        <f t="shared" si="0"/>
        <v>#DIV/0!</v>
      </c>
      <c r="D24" s="384">
        <v>0</v>
      </c>
      <c r="E24" s="811" t="e">
        <f t="shared" si="1"/>
        <v>#DIV/0!</v>
      </c>
      <c r="F24" s="384">
        <v>0</v>
      </c>
      <c r="G24" s="811" t="e">
        <f t="shared" si="2"/>
        <v>#DIV/0!</v>
      </c>
      <c r="H24" s="384">
        <v>0</v>
      </c>
      <c r="I24" s="870" t="e">
        <f t="shared" si="3"/>
        <v>#DIV/0!</v>
      </c>
      <c r="K24" s="406"/>
    </row>
    <row r="25" spans="1:11" ht="18.75" thickBot="1">
      <c r="A25" s="40" t="s">
        <v>55</v>
      </c>
      <c r="B25" s="869">
        <f>B23-B24</f>
        <v>0</v>
      </c>
      <c r="C25" s="873" t="e">
        <f t="shared" si="0"/>
        <v>#DIV/0!</v>
      </c>
      <c r="D25" s="869">
        <f>D23-D24</f>
        <v>0</v>
      </c>
      <c r="E25" s="873" t="e">
        <f t="shared" si="1"/>
        <v>#DIV/0!</v>
      </c>
      <c r="F25" s="869">
        <f>F23-F24</f>
        <v>0</v>
      </c>
      <c r="G25" s="811" t="e">
        <f t="shared" si="2"/>
        <v>#DIV/0!</v>
      </c>
      <c r="H25" s="869">
        <f>H23-H24</f>
        <v>0</v>
      </c>
      <c r="I25" s="870" t="e">
        <f t="shared" si="3"/>
        <v>#DIV/0!</v>
      </c>
      <c r="J25" s="407"/>
    </row>
    <row r="26" spans="1:11" ht="18.75" thickBot="1">
      <c r="A26" s="38" t="s">
        <v>157</v>
      </c>
      <c r="B26" s="872">
        <f>B25+B17+B22</f>
        <v>0</v>
      </c>
      <c r="C26" s="811" t="e">
        <f t="shared" si="0"/>
        <v>#DIV/0!</v>
      </c>
      <c r="D26" s="872">
        <f>D25+D17+D22</f>
        <v>0</v>
      </c>
      <c r="E26" s="811" t="e">
        <f t="shared" si="1"/>
        <v>#DIV/0!</v>
      </c>
      <c r="F26" s="872">
        <f>F25+F17+F22</f>
        <v>0</v>
      </c>
      <c r="G26" s="811" t="e">
        <f t="shared" si="2"/>
        <v>#DIV/0!</v>
      </c>
      <c r="H26" s="872">
        <f>H25+H17+H22</f>
        <v>0</v>
      </c>
      <c r="I26" s="870" t="e">
        <f t="shared" si="3"/>
        <v>#DIV/0!</v>
      </c>
    </row>
    <row r="27" spans="1:11" ht="18.75" thickBot="1">
      <c r="A27" s="42" t="s">
        <v>158</v>
      </c>
      <c r="B27" s="384">
        <v>0</v>
      </c>
      <c r="C27" s="811" t="e">
        <f t="shared" si="0"/>
        <v>#DIV/0!</v>
      </c>
      <c r="D27" s="384">
        <v>0</v>
      </c>
      <c r="E27" s="811" t="e">
        <f t="shared" si="1"/>
        <v>#DIV/0!</v>
      </c>
      <c r="F27" s="384">
        <v>0</v>
      </c>
      <c r="G27" s="811" t="e">
        <f t="shared" si="2"/>
        <v>#DIV/0!</v>
      </c>
      <c r="H27" s="384">
        <v>0</v>
      </c>
      <c r="I27" s="870" t="e">
        <f t="shared" si="3"/>
        <v>#DIV/0!</v>
      </c>
    </row>
    <row r="28" spans="1:11" ht="18.75" thickBot="1">
      <c r="A28" s="42" t="s">
        <v>68</v>
      </c>
      <c r="B28" s="384">
        <v>0</v>
      </c>
      <c r="C28" s="811" t="e">
        <f t="shared" si="0"/>
        <v>#DIV/0!</v>
      </c>
      <c r="D28" s="384">
        <v>0</v>
      </c>
      <c r="E28" s="811" t="e">
        <f t="shared" si="1"/>
        <v>#DIV/0!</v>
      </c>
      <c r="F28" s="384">
        <v>0</v>
      </c>
      <c r="G28" s="811" t="e">
        <f t="shared" si="2"/>
        <v>#DIV/0!</v>
      </c>
      <c r="H28" s="384">
        <v>0</v>
      </c>
      <c r="I28" s="870" t="e">
        <f t="shared" si="3"/>
        <v>#DIV/0!</v>
      </c>
    </row>
    <row r="29" spans="1:11" ht="18.75" thickBot="1">
      <c r="A29" s="43" t="s">
        <v>56</v>
      </c>
      <c r="B29" s="874">
        <f>B26+B27+B28</f>
        <v>0</v>
      </c>
      <c r="C29" s="873" t="e">
        <f t="shared" si="0"/>
        <v>#DIV/0!</v>
      </c>
      <c r="D29" s="874">
        <f>D26+D27+D28</f>
        <v>0</v>
      </c>
      <c r="E29" s="873" t="e">
        <f t="shared" si="1"/>
        <v>#DIV/0!</v>
      </c>
      <c r="F29" s="874">
        <f>F26+F27+F28</f>
        <v>0</v>
      </c>
      <c r="G29" s="811" t="e">
        <f t="shared" si="2"/>
        <v>#DIV/0!</v>
      </c>
      <c r="H29" s="874">
        <f>H26+H27+H28</f>
        <v>0</v>
      </c>
      <c r="I29" s="870" t="e">
        <f t="shared" si="3"/>
        <v>#DIV/0!</v>
      </c>
    </row>
    <row r="30" spans="1:11" ht="18.75" thickBot="1">
      <c r="A30" s="408"/>
      <c r="B30" s="439"/>
      <c r="C30" s="440"/>
      <c r="D30" s="439"/>
      <c r="E30" s="440"/>
      <c r="F30" s="439"/>
      <c r="G30" s="440"/>
      <c r="H30" s="439"/>
      <c r="I30" s="415"/>
      <c r="J30" s="416"/>
    </row>
    <row r="31" spans="1:11" ht="18">
      <c r="A31" s="417"/>
      <c r="B31" s="441"/>
      <c r="C31" s="442"/>
      <c r="D31" s="441"/>
      <c r="E31" s="442"/>
      <c r="F31" s="441"/>
      <c r="G31" s="442"/>
      <c r="H31" s="441"/>
      <c r="I31" s="47" t="s">
        <v>159</v>
      </c>
    </row>
    <row r="32" spans="1:11" ht="18">
      <c r="A32" s="1426" t="s">
        <v>160</v>
      </c>
      <c r="B32" s="1449">
        <f>B3</f>
        <v>44286</v>
      </c>
      <c r="C32" s="48" t="s">
        <v>138</v>
      </c>
      <c r="D32" s="1449">
        <v>43921</v>
      </c>
      <c r="E32" s="48" t="s">
        <v>138</v>
      </c>
      <c r="F32" s="1449">
        <v>43555</v>
      </c>
      <c r="G32" s="48" t="s">
        <v>138</v>
      </c>
      <c r="H32" s="1449">
        <v>43190</v>
      </c>
      <c r="I32" s="421"/>
    </row>
    <row r="33" spans="1:10" ht="18">
      <c r="A33" s="1426"/>
      <c r="B33" s="1450"/>
      <c r="C33" s="445" t="str">
        <f>C4</f>
        <v>In 2021</v>
      </c>
      <c r="D33" s="1450"/>
      <c r="E33" s="445" t="str">
        <f>E4</f>
        <v>In 2020</v>
      </c>
      <c r="F33" s="1450"/>
      <c r="G33" s="445" t="str">
        <f>G4</f>
        <v>In 2019</v>
      </c>
      <c r="H33" s="1450"/>
      <c r="I33" s="422"/>
    </row>
    <row r="34" spans="1:10" ht="18">
      <c r="A34" s="52" t="s">
        <v>161</v>
      </c>
      <c r="B34" s="384">
        <v>0</v>
      </c>
      <c r="C34" s="811" t="e">
        <f t="shared" ref="C34:C67" si="4">(B34-D34)/D34*100</f>
        <v>#DIV/0!</v>
      </c>
      <c r="D34" s="384">
        <v>0</v>
      </c>
      <c r="E34" s="811" t="e">
        <f t="shared" ref="E34:E67" si="5">(D34-F34)/F34*100</f>
        <v>#DIV/0!</v>
      </c>
      <c r="F34" s="384">
        <v>0</v>
      </c>
      <c r="G34" s="811" t="e">
        <f t="shared" ref="G34:G67" si="6">(F34-H34)/H34*100</f>
        <v>#DIV/0!</v>
      </c>
      <c r="H34" s="384">
        <v>0</v>
      </c>
      <c r="I34" s="394"/>
    </row>
    <row r="35" spans="1:10" ht="26.25">
      <c r="A35" s="52" t="s">
        <v>162</v>
      </c>
      <c r="B35" s="384">
        <v>0</v>
      </c>
      <c r="C35" s="811" t="e">
        <f t="shared" si="4"/>
        <v>#DIV/0!</v>
      </c>
      <c r="D35" s="384">
        <v>0</v>
      </c>
      <c r="E35" s="811" t="e">
        <f t="shared" si="5"/>
        <v>#DIV/0!</v>
      </c>
      <c r="F35" s="384">
        <v>0</v>
      </c>
      <c r="G35" s="811" t="e">
        <f t="shared" si="6"/>
        <v>#DIV/0!</v>
      </c>
      <c r="H35" s="384">
        <v>0</v>
      </c>
      <c r="I35" s="394"/>
    </row>
    <row r="36" spans="1:10" ht="18">
      <c r="A36" s="53" t="s">
        <v>57</v>
      </c>
      <c r="B36" s="869">
        <f>SUM(B34:B35)</f>
        <v>0</v>
      </c>
      <c r="C36" s="811" t="e">
        <f t="shared" si="4"/>
        <v>#DIV/0!</v>
      </c>
      <c r="D36" s="869">
        <f>SUM(D34:D35)</f>
        <v>0</v>
      </c>
      <c r="E36" s="811" t="e">
        <f t="shared" si="5"/>
        <v>#DIV/0!</v>
      </c>
      <c r="F36" s="872">
        <f>SUM(F34:F35)</f>
        <v>0</v>
      </c>
      <c r="G36" s="811" t="e">
        <f t="shared" si="6"/>
        <v>#DIV/0!</v>
      </c>
      <c r="H36" s="872">
        <f>SUM(H34:H35)</f>
        <v>0</v>
      </c>
      <c r="I36" s="394"/>
    </row>
    <row r="37" spans="1:10" ht="18">
      <c r="A37" s="52" t="s">
        <v>163</v>
      </c>
      <c r="B37" s="384">
        <v>0</v>
      </c>
      <c r="C37" s="811" t="e">
        <f t="shared" si="4"/>
        <v>#DIV/0!</v>
      </c>
      <c r="D37" s="384">
        <v>0</v>
      </c>
      <c r="E37" s="811" t="e">
        <f t="shared" si="5"/>
        <v>#DIV/0!</v>
      </c>
      <c r="F37" s="384">
        <v>0</v>
      </c>
      <c r="G37" s="811" t="e">
        <f t="shared" si="6"/>
        <v>#DIV/0!</v>
      </c>
      <c r="H37" s="384">
        <v>0</v>
      </c>
      <c r="I37" s="394"/>
    </row>
    <row r="38" spans="1:10" ht="18">
      <c r="A38" s="53" t="s">
        <v>164</v>
      </c>
      <c r="B38" s="869">
        <f>B34+B35+B43-B64-B66-B54</f>
        <v>0</v>
      </c>
      <c r="C38" s="811" t="e">
        <f t="shared" si="4"/>
        <v>#DIV/0!</v>
      </c>
      <c r="D38" s="869">
        <f>D34+D35+D43-D64-D66-D54</f>
        <v>0</v>
      </c>
      <c r="E38" s="811" t="e">
        <f t="shared" si="5"/>
        <v>#DIV/0!</v>
      </c>
      <c r="F38" s="872">
        <f>F34+F35+F43-F64-F66-F54</f>
        <v>0</v>
      </c>
      <c r="G38" s="811" t="e">
        <f t="shared" si="6"/>
        <v>#DIV/0!</v>
      </c>
      <c r="H38" s="872">
        <f>H34+H35+H43-H64-H66-H54</f>
        <v>0</v>
      </c>
      <c r="I38" s="394"/>
    </row>
    <row r="39" spans="1:10" ht="18">
      <c r="A39" s="52" t="s">
        <v>58</v>
      </c>
      <c r="B39" s="384">
        <v>0</v>
      </c>
      <c r="C39" s="811" t="e">
        <f t="shared" si="4"/>
        <v>#DIV/0!</v>
      </c>
      <c r="D39" s="384">
        <v>0</v>
      </c>
      <c r="E39" s="811" t="e">
        <f t="shared" si="5"/>
        <v>#DIV/0!</v>
      </c>
      <c r="F39" s="385">
        <v>0</v>
      </c>
      <c r="G39" s="811" t="e">
        <f t="shared" si="6"/>
        <v>#DIV/0!</v>
      </c>
      <c r="H39" s="385">
        <v>0</v>
      </c>
    </row>
    <row r="40" spans="1:10" ht="18">
      <c r="A40" s="52" t="s">
        <v>59</v>
      </c>
      <c r="B40" s="384">
        <v>0</v>
      </c>
      <c r="C40" s="811" t="e">
        <f t="shared" si="4"/>
        <v>#DIV/0!</v>
      </c>
      <c r="D40" s="384">
        <v>0</v>
      </c>
      <c r="E40" s="811" t="e">
        <f t="shared" si="5"/>
        <v>#DIV/0!</v>
      </c>
      <c r="F40" s="385">
        <v>0</v>
      </c>
      <c r="G40" s="811" t="e">
        <f t="shared" si="6"/>
        <v>#DIV/0!</v>
      </c>
      <c r="H40" s="385">
        <v>0</v>
      </c>
      <c r="I40" s="423"/>
      <c r="J40" s="424"/>
    </row>
    <row r="41" spans="1:10" ht="18">
      <c r="A41" s="56" t="s">
        <v>165</v>
      </c>
      <c r="B41" s="875">
        <f>B39+B40</f>
        <v>0</v>
      </c>
      <c r="C41" s="811" t="e">
        <f t="shared" si="4"/>
        <v>#DIV/0!</v>
      </c>
      <c r="D41" s="875">
        <f>D39+D40</f>
        <v>0</v>
      </c>
      <c r="E41" s="811" t="e">
        <f t="shared" si="5"/>
        <v>#DIV/0!</v>
      </c>
      <c r="F41" s="875">
        <f>F39+F40</f>
        <v>0</v>
      </c>
      <c r="G41" s="811" t="e">
        <f t="shared" si="6"/>
        <v>#DIV/0!</v>
      </c>
      <c r="H41" s="875">
        <f>H39+H40</f>
        <v>0</v>
      </c>
      <c r="I41" s="394"/>
      <c r="J41" s="424"/>
    </row>
    <row r="42" spans="1:10" ht="18">
      <c r="A42" s="52" t="s">
        <v>166</v>
      </c>
      <c r="B42" s="384">
        <v>0</v>
      </c>
      <c r="C42" s="811" t="e">
        <f t="shared" si="4"/>
        <v>#DIV/0!</v>
      </c>
      <c r="D42" s="384">
        <v>0</v>
      </c>
      <c r="E42" s="811" t="e">
        <f t="shared" si="5"/>
        <v>#DIV/0!</v>
      </c>
      <c r="F42" s="385">
        <v>0</v>
      </c>
      <c r="G42" s="811" t="e">
        <f t="shared" si="6"/>
        <v>#DIV/0!</v>
      </c>
      <c r="H42" s="385">
        <v>0</v>
      </c>
      <c r="I42" s="394"/>
    </row>
    <row r="43" spans="1:10" ht="26.25">
      <c r="A43" s="57" t="s">
        <v>167</v>
      </c>
      <c r="B43" s="384">
        <v>0</v>
      </c>
      <c r="C43" s="811" t="e">
        <f t="shared" si="4"/>
        <v>#DIV/0!</v>
      </c>
      <c r="D43" s="384">
        <v>0</v>
      </c>
      <c r="E43" s="811" t="e">
        <f t="shared" si="5"/>
        <v>#DIV/0!</v>
      </c>
      <c r="F43" s="385">
        <v>0</v>
      </c>
      <c r="G43" s="811" t="e">
        <f t="shared" si="6"/>
        <v>#DIV/0!</v>
      </c>
      <c r="H43" s="385">
        <v>0</v>
      </c>
      <c r="I43" s="394"/>
    </row>
    <row r="44" spans="1:10" ht="18">
      <c r="A44" s="58" t="s">
        <v>168</v>
      </c>
      <c r="B44" s="856">
        <f>B45+B46+B47+B48</f>
        <v>0</v>
      </c>
      <c r="C44" s="811" t="e">
        <f t="shared" si="4"/>
        <v>#DIV/0!</v>
      </c>
      <c r="D44" s="856">
        <f>D45+D46+D47+D48</f>
        <v>0</v>
      </c>
      <c r="E44" s="811" t="e">
        <f t="shared" si="5"/>
        <v>#DIV/0!</v>
      </c>
      <c r="F44" s="856">
        <f>F45+F46+F47+F48</f>
        <v>0</v>
      </c>
      <c r="G44" s="811" t="e">
        <f t="shared" si="6"/>
        <v>#DIV/0!</v>
      </c>
      <c r="H44" s="856">
        <f>H45+H46+H47+H48</f>
        <v>0</v>
      </c>
      <c r="I44" s="394"/>
    </row>
    <row r="45" spans="1:10" ht="18">
      <c r="A45" s="52" t="s">
        <v>169</v>
      </c>
      <c r="B45" s="384">
        <v>0</v>
      </c>
      <c r="C45" s="811" t="e">
        <f t="shared" si="4"/>
        <v>#DIV/0!</v>
      </c>
      <c r="D45" s="384">
        <v>0</v>
      </c>
      <c r="E45" s="811" t="e">
        <f t="shared" si="5"/>
        <v>#DIV/0!</v>
      </c>
      <c r="F45" s="385">
        <v>0</v>
      </c>
      <c r="G45" s="811" t="e">
        <f t="shared" si="6"/>
        <v>#DIV/0!</v>
      </c>
      <c r="H45" s="385">
        <v>0</v>
      </c>
      <c r="I45" s="394"/>
    </row>
    <row r="46" spans="1:10" ht="18">
      <c r="A46" s="288" t="s">
        <v>952</v>
      </c>
      <c r="B46" s="384">
        <v>0</v>
      </c>
      <c r="C46" s="811" t="e">
        <f t="shared" si="4"/>
        <v>#DIV/0!</v>
      </c>
      <c r="D46" s="384">
        <v>0</v>
      </c>
      <c r="E46" s="811" t="e">
        <f t="shared" si="5"/>
        <v>#DIV/0!</v>
      </c>
      <c r="F46" s="385">
        <v>0</v>
      </c>
      <c r="G46" s="811" t="e">
        <f t="shared" si="6"/>
        <v>#DIV/0!</v>
      </c>
      <c r="H46" s="385">
        <v>0</v>
      </c>
      <c r="I46" s="394"/>
    </row>
    <row r="47" spans="1:10" ht="18">
      <c r="A47" s="288" t="s">
        <v>953</v>
      </c>
      <c r="B47" s="384">
        <v>0</v>
      </c>
      <c r="C47" s="811" t="e">
        <f t="shared" si="4"/>
        <v>#DIV/0!</v>
      </c>
      <c r="D47" s="384">
        <v>0</v>
      </c>
      <c r="E47" s="811" t="e">
        <f t="shared" si="5"/>
        <v>#DIV/0!</v>
      </c>
      <c r="F47" s="385">
        <v>0</v>
      </c>
      <c r="G47" s="811" t="e">
        <f t="shared" si="6"/>
        <v>#DIV/0!</v>
      </c>
      <c r="H47" s="385">
        <v>0</v>
      </c>
      <c r="I47" s="394"/>
    </row>
    <row r="48" spans="1:10" ht="18">
      <c r="A48" s="52" t="s">
        <v>170</v>
      </c>
      <c r="B48" s="384">
        <v>0</v>
      </c>
      <c r="C48" s="811" t="e">
        <f t="shared" si="4"/>
        <v>#DIV/0!</v>
      </c>
      <c r="D48" s="384">
        <v>0</v>
      </c>
      <c r="E48" s="811" t="e">
        <f t="shared" si="5"/>
        <v>#DIV/0!</v>
      </c>
      <c r="F48" s="385">
        <v>0</v>
      </c>
      <c r="G48" s="811" t="e">
        <f t="shared" si="6"/>
        <v>#DIV/0!</v>
      </c>
      <c r="H48" s="385">
        <v>0</v>
      </c>
      <c r="I48" s="394"/>
    </row>
    <row r="49" spans="1:9" ht="18">
      <c r="A49" s="59" t="s">
        <v>171</v>
      </c>
      <c r="B49" s="872">
        <f>B41+B42+B44</f>
        <v>0</v>
      </c>
      <c r="C49" s="811" t="e">
        <f t="shared" si="4"/>
        <v>#DIV/0!</v>
      </c>
      <c r="D49" s="872">
        <f>D41+D42+D44</f>
        <v>0</v>
      </c>
      <c r="E49" s="811" t="e">
        <f t="shared" si="5"/>
        <v>#DIV/0!</v>
      </c>
      <c r="F49" s="872">
        <f>F41+F42+F44</f>
        <v>0</v>
      </c>
      <c r="G49" s="811" t="e">
        <f t="shared" si="6"/>
        <v>#DIV/0!</v>
      </c>
      <c r="H49" s="872">
        <f>H41+H42+H44</f>
        <v>0</v>
      </c>
      <c r="I49" s="394"/>
    </row>
    <row r="50" spans="1:9" ht="18">
      <c r="A50" s="82" t="s">
        <v>172</v>
      </c>
      <c r="B50" s="876">
        <f>B36+B37+B41+B42+B43+B44</f>
        <v>0</v>
      </c>
      <c r="C50" s="873" t="e">
        <f t="shared" si="4"/>
        <v>#DIV/0!</v>
      </c>
      <c r="D50" s="876">
        <f>D36+D37+D41+D42+D43+D44</f>
        <v>0</v>
      </c>
      <c r="E50" s="873" t="e">
        <f t="shared" si="5"/>
        <v>#DIV/0!</v>
      </c>
      <c r="F50" s="876">
        <f>F36+F37+F41+F42+F43+F44</f>
        <v>0</v>
      </c>
      <c r="G50" s="873" t="e">
        <f t="shared" si="6"/>
        <v>#DIV/0!</v>
      </c>
      <c r="H50" s="876">
        <f>H36+H37+H41+H42+H43+H44</f>
        <v>0</v>
      </c>
      <c r="I50" s="394"/>
    </row>
    <row r="51" spans="1:9" ht="18">
      <c r="A51" s="57" t="s">
        <v>173</v>
      </c>
      <c r="B51" s="384">
        <v>0</v>
      </c>
      <c r="C51" s="811" t="e">
        <f t="shared" si="4"/>
        <v>#DIV/0!</v>
      </c>
      <c r="D51" s="384">
        <v>0</v>
      </c>
      <c r="E51" s="811" t="e">
        <f t="shared" si="5"/>
        <v>#DIV/0!</v>
      </c>
      <c r="F51" s="385">
        <v>0</v>
      </c>
      <c r="G51" s="811" t="e">
        <f t="shared" si="6"/>
        <v>#DIV/0!</v>
      </c>
      <c r="H51" s="385">
        <v>0</v>
      </c>
      <c r="I51" s="425"/>
    </row>
    <row r="52" spans="1:9" ht="18">
      <c r="A52" s="61" t="s">
        <v>174</v>
      </c>
      <c r="B52" s="872">
        <f>B53+B55+B54</f>
        <v>0</v>
      </c>
      <c r="C52" s="811" t="e">
        <f t="shared" si="4"/>
        <v>#DIV/0!</v>
      </c>
      <c r="D52" s="872">
        <f>D53+D55+D54</f>
        <v>0</v>
      </c>
      <c r="E52" s="811" t="e">
        <f t="shared" si="5"/>
        <v>#DIV/0!</v>
      </c>
      <c r="F52" s="872">
        <f>F53+F55+F54</f>
        <v>0</v>
      </c>
      <c r="G52" s="811" t="e">
        <f t="shared" si="6"/>
        <v>#DIV/0!</v>
      </c>
      <c r="H52" s="872">
        <f>H53+H55+H54</f>
        <v>0</v>
      </c>
      <c r="I52" s="394"/>
    </row>
    <row r="53" spans="1:9" ht="18">
      <c r="A53" s="62" t="s">
        <v>175</v>
      </c>
      <c r="B53" s="384">
        <v>0</v>
      </c>
      <c r="C53" s="811" t="e">
        <f t="shared" si="4"/>
        <v>#DIV/0!</v>
      </c>
      <c r="D53" s="384">
        <v>0</v>
      </c>
      <c r="E53" s="811" t="e">
        <f t="shared" si="5"/>
        <v>#DIV/0!</v>
      </c>
      <c r="F53" s="385">
        <v>0</v>
      </c>
      <c r="G53" s="811" t="e">
        <f t="shared" si="6"/>
        <v>#DIV/0!</v>
      </c>
      <c r="H53" s="385">
        <v>0</v>
      </c>
      <c r="I53" s="394"/>
    </row>
    <row r="54" spans="1:9" ht="18">
      <c r="A54" s="62" t="s">
        <v>176</v>
      </c>
      <c r="B54" s="384">
        <v>0</v>
      </c>
      <c r="C54" s="811" t="e">
        <f t="shared" si="4"/>
        <v>#DIV/0!</v>
      </c>
      <c r="D54" s="384">
        <v>0</v>
      </c>
      <c r="E54" s="811" t="e">
        <f t="shared" si="5"/>
        <v>#DIV/0!</v>
      </c>
      <c r="F54" s="385">
        <v>0</v>
      </c>
      <c r="G54" s="811" t="e">
        <f t="shared" si="6"/>
        <v>#DIV/0!</v>
      </c>
      <c r="H54" s="385">
        <v>0</v>
      </c>
      <c r="I54" s="394"/>
    </row>
    <row r="55" spans="1:9" ht="18">
      <c r="A55" s="62" t="s">
        <v>177</v>
      </c>
      <c r="B55" s="384">
        <v>0</v>
      </c>
      <c r="C55" s="811" t="e">
        <f t="shared" si="4"/>
        <v>#DIV/0!</v>
      </c>
      <c r="D55" s="384">
        <v>0</v>
      </c>
      <c r="E55" s="811" t="e">
        <f t="shared" si="5"/>
        <v>#DIV/0!</v>
      </c>
      <c r="F55" s="385">
        <v>0</v>
      </c>
      <c r="G55" s="811" t="e">
        <f t="shared" si="6"/>
        <v>#DIV/0!</v>
      </c>
      <c r="H55" s="385">
        <v>0</v>
      </c>
      <c r="I55" s="394"/>
    </row>
    <row r="56" spans="1:9" ht="18">
      <c r="A56" s="63" t="s">
        <v>178</v>
      </c>
      <c r="B56" s="877">
        <f>B58+B59+B62+B63+B57</f>
        <v>0</v>
      </c>
      <c r="C56" s="811" t="e">
        <f t="shared" si="4"/>
        <v>#DIV/0!</v>
      </c>
      <c r="D56" s="877">
        <f>D58+D59+D62+D63+D57</f>
        <v>0</v>
      </c>
      <c r="E56" s="811" t="e">
        <f t="shared" si="5"/>
        <v>#DIV/0!</v>
      </c>
      <c r="F56" s="877">
        <f>F58+F59+F62+F63+F57</f>
        <v>0</v>
      </c>
      <c r="G56" s="811" t="e">
        <f t="shared" si="6"/>
        <v>#DIV/0!</v>
      </c>
      <c r="H56" s="877">
        <f>H58+H59+H62+H63+H57</f>
        <v>0</v>
      </c>
      <c r="I56" s="394"/>
    </row>
    <row r="57" spans="1:9" ht="18">
      <c r="A57" s="57" t="s">
        <v>179</v>
      </c>
      <c r="B57" s="384">
        <v>0</v>
      </c>
      <c r="C57" s="811" t="e">
        <f t="shared" si="4"/>
        <v>#DIV/0!</v>
      </c>
      <c r="D57" s="384">
        <v>0</v>
      </c>
      <c r="E57" s="811" t="e">
        <f t="shared" si="5"/>
        <v>#DIV/0!</v>
      </c>
      <c r="F57" s="384">
        <v>0</v>
      </c>
      <c r="G57" s="811" t="e">
        <f t="shared" si="6"/>
        <v>#DIV/0!</v>
      </c>
      <c r="H57" s="384">
        <v>0</v>
      </c>
      <c r="I57" s="394"/>
    </row>
    <row r="58" spans="1:9" ht="18">
      <c r="A58" s="57" t="s">
        <v>180</v>
      </c>
      <c r="B58" s="384">
        <v>0</v>
      </c>
      <c r="C58" s="811" t="e">
        <f t="shared" si="4"/>
        <v>#DIV/0!</v>
      </c>
      <c r="D58" s="384">
        <v>0</v>
      </c>
      <c r="E58" s="811" t="e">
        <f t="shared" si="5"/>
        <v>#DIV/0!</v>
      </c>
      <c r="F58" s="384">
        <v>0</v>
      </c>
      <c r="G58" s="811" t="e">
        <f t="shared" si="6"/>
        <v>#DIV/0!</v>
      </c>
      <c r="H58" s="384">
        <v>0</v>
      </c>
      <c r="I58" s="394"/>
    </row>
    <row r="59" spans="1:9" ht="18">
      <c r="A59" s="64" t="s">
        <v>181</v>
      </c>
      <c r="B59" s="877">
        <f>B60+B61</f>
        <v>0</v>
      </c>
      <c r="C59" s="811" t="e">
        <f t="shared" si="4"/>
        <v>#DIV/0!</v>
      </c>
      <c r="D59" s="877">
        <f>D60+D61</f>
        <v>0</v>
      </c>
      <c r="E59" s="811" t="e">
        <f t="shared" si="5"/>
        <v>#DIV/0!</v>
      </c>
      <c r="F59" s="877">
        <f>F60+F61</f>
        <v>0</v>
      </c>
      <c r="G59" s="811" t="e">
        <f t="shared" si="6"/>
        <v>#DIV/0!</v>
      </c>
      <c r="H59" s="877">
        <f>H60+H61</f>
        <v>0</v>
      </c>
      <c r="I59" s="394"/>
    </row>
    <row r="60" spans="1:9" ht="18">
      <c r="A60" s="57" t="s">
        <v>182</v>
      </c>
      <c r="B60" s="384">
        <v>0</v>
      </c>
      <c r="C60" s="811" t="e">
        <f t="shared" si="4"/>
        <v>#DIV/0!</v>
      </c>
      <c r="D60" s="384">
        <v>0</v>
      </c>
      <c r="E60" s="811" t="e">
        <f t="shared" si="5"/>
        <v>#DIV/0!</v>
      </c>
      <c r="F60" s="384">
        <v>0</v>
      </c>
      <c r="G60" s="811" t="e">
        <f t="shared" si="6"/>
        <v>#DIV/0!</v>
      </c>
      <c r="H60" s="384">
        <v>0</v>
      </c>
      <c r="I60" s="394"/>
    </row>
    <row r="61" spans="1:9" ht="18">
      <c r="A61" s="57" t="s">
        <v>183</v>
      </c>
      <c r="B61" s="384">
        <v>0</v>
      </c>
      <c r="C61" s="811" t="e">
        <f t="shared" si="4"/>
        <v>#DIV/0!</v>
      </c>
      <c r="D61" s="384">
        <v>0</v>
      </c>
      <c r="E61" s="811" t="e">
        <f t="shared" si="5"/>
        <v>#DIV/0!</v>
      </c>
      <c r="F61" s="384">
        <v>0</v>
      </c>
      <c r="G61" s="811" t="e">
        <f t="shared" si="6"/>
        <v>#DIV/0!</v>
      </c>
      <c r="H61" s="384">
        <v>0</v>
      </c>
      <c r="I61" s="394"/>
    </row>
    <row r="62" spans="1:9" ht="18">
      <c r="A62" s="57" t="s">
        <v>184</v>
      </c>
      <c r="B62" s="384">
        <v>0</v>
      </c>
      <c r="C62" s="811" t="e">
        <f t="shared" si="4"/>
        <v>#DIV/0!</v>
      </c>
      <c r="D62" s="384">
        <v>0</v>
      </c>
      <c r="E62" s="811" t="e">
        <f t="shared" si="5"/>
        <v>#DIV/0!</v>
      </c>
      <c r="F62" s="384">
        <v>0</v>
      </c>
      <c r="G62" s="811" t="e">
        <f t="shared" si="6"/>
        <v>#DIV/0!</v>
      </c>
      <c r="H62" s="384">
        <v>0</v>
      </c>
      <c r="I62" s="425"/>
    </row>
    <row r="63" spans="1:9" ht="18">
      <c r="A63" s="65" t="s">
        <v>185</v>
      </c>
      <c r="B63" s="878">
        <f>B64+B65</f>
        <v>0</v>
      </c>
      <c r="C63" s="811" t="e">
        <f t="shared" si="4"/>
        <v>#DIV/0!</v>
      </c>
      <c r="D63" s="878">
        <f>D64+D65</f>
        <v>0</v>
      </c>
      <c r="E63" s="811" t="e">
        <f t="shared" si="5"/>
        <v>#DIV/0!</v>
      </c>
      <c r="F63" s="878">
        <f>F64+F65</f>
        <v>0</v>
      </c>
      <c r="G63" s="811" t="e">
        <f t="shared" si="6"/>
        <v>#DIV/0!</v>
      </c>
      <c r="H63" s="878">
        <f>H64+H65</f>
        <v>0</v>
      </c>
      <c r="I63" s="394"/>
    </row>
    <row r="64" spans="1:9" ht="26.25">
      <c r="A64" s="52" t="s">
        <v>186</v>
      </c>
      <c r="B64" s="384">
        <v>0</v>
      </c>
      <c r="C64" s="811" t="e">
        <f t="shared" si="4"/>
        <v>#DIV/0!</v>
      </c>
      <c r="D64" s="384">
        <v>0</v>
      </c>
      <c r="E64" s="811" t="e">
        <f t="shared" si="5"/>
        <v>#DIV/0!</v>
      </c>
      <c r="F64" s="384">
        <v>0</v>
      </c>
      <c r="G64" s="811" t="e">
        <f t="shared" si="6"/>
        <v>#DIV/0!</v>
      </c>
      <c r="H64" s="384">
        <v>0</v>
      </c>
      <c r="I64" s="394"/>
    </row>
    <row r="65" spans="1:10" ht="18">
      <c r="A65" s="52" t="s">
        <v>187</v>
      </c>
      <c r="B65" s="384">
        <v>0</v>
      </c>
      <c r="C65" s="811" t="e">
        <f t="shared" si="4"/>
        <v>#DIV/0!</v>
      </c>
      <c r="D65" s="384">
        <v>0</v>
      </c>
      <c r="E65" s="811" t="e">
        <f t="shared" si="5"/>
        <v>#DIV/0!</v>
      </c>
      <c r="F65" s="384">
        <v>0</v>
      </c>
      <c r="G65" s="811" t="e">
        <f t="shared" si="6"/>
        <v>#DIV/0!</v>
      </c>
      <c r="H65" s="384">
        <v>0</v>
      </c>
      <c r="I65" s="394"/>
    </row>
    <row r="66" spans="1:10" ht="26.25">
      <c r="A66" s="52" t="s">
        <v>188</v>
      </c>
      <c r="B66" s="384">
        <v>0</v>
      </c>
      <c r="C66" s="811" t="e">
        <f t="shared" si="4"/>
        <v>#DIV/0!</v>
      </c>
      <c r="D66" s="384">
        <v>0</v>
      </c>
      <c r="E66" s="811" t="e">
        <f t="shared" si="5"/>
        <v>#DIV/0!</v>
      </c>
      <c r="F66" s="384">
        <v>0</v>
      </c>
      <c r="G66" s="811" t="e">
        <f t="shared" si="6"/>
        <v>#DIV/0!</v>
      </c>
      <c r="H66" s="384">
        <v>0</v>
      </c>
      <c r="I66" s="394"/>
    </row>
    <row r="67" spans="1:10" ht="18">
      <c r="A67" s="82" t="s">
        <v>172</v>
      </c>
      <c r="B67" s="879">
        <f>B51+B52+B56+B66</f>
        <v>0</v>
      </c>
      <c r="C67" s="873" t="e">
        <f t="shared" si="4"/>
        <v>#DIV/0!</v>
      </c>
      <c r="D67" s="879">
        <f>D51+D52+D56+D66</f>
        <v>0</v>
      </c>
      <c r="E67" s="873" t="e">
        <f t="shared" si="5"/>
        <v>#DIV/0!</v>
      </c>
      <c r="F67" s="879">
        <f>F51+F52+F56+F66</f>
        <v>0</v>
      </c>
      <c r="G67" s="873" t="e">
        <f t="shared" si="6"/>
        <v>#DIV/0!</v>
      </c>
      <c r="H67" s="879">
        <f>H51+H52+H56+H66</f>
        <v>0</v>
      </c>
      <c r="I67" s="422"/>
    </row>
    <row r="68" spans="1:10" ht="18">
      <c r="A68" s="426"/>
      <c r="B68" s="426"/>
      <c r="C68" s="426"/>
      <c r="D68" s="426"/>
      <c r="E68" s="426"/>
      <c r="F68" s="426"/>
      <c r="G68" s="426"/>
      <c r="H68" s="426"/>
      <c r="I68" s="394"/>
      <c r="J68" s="405"/>
    </row>
    <row r="69" spans="1:10" ht="18">
      <c r="A69" s="1425" t="s">
        <v>189</v>
      </c>
      <c r="B69" s="1425"/>
      <c r="C69" s="1425"/>
      <c r="D69" s="1425"/>
      <c r="E69" s="1425"/>
      <c r="F69" s="1425"/>
      <c r="G69" s="1425"/>
      <c r="H69" s="1425"/>
      <c r="I69" s="394"/>
    </row>
    <row r="70" spans="1:10" ht="18">
      <c r="A70" s="1425"/>
      <c r="B70" s="1425"/>
      <c r="C70" s="1425"/>
      <c r="D70" s="1425"/>
      <c r="E70" s="1425"/>
      <c r="F70" s="1425"/>
      <c r="G70" s="1425"/>
      <c r="H70" s="1425"/>
      <c r="I70" s="394"/>
    </row>
    <row r="71" spans="1:10" ht="18.75" thickBot="1">
      <c r="A71" s="67" t="s">
        <v>190</v>
      </c>
      <c r="B71" s="880" t="e">
        <f>B59/B5*365</f>
        <v>#DIV/0!</v>
      </c>
      <c r="C71" s="428"/>
      <c r="D71" s="880" t="e">
        <f>D59/D5*365</f>
        <v>#DIV/0!</v>
      </c>
      <c r="E71" s="428"/>
      <c r="F71" s="880" t="e">
        <f>F59/F5*365</f>
        <v>#DIV/0!</v>
      </c>
      <c r="G71" s="428"/>
      <c r="H71" s="880" t="e">
        <f>H59/H5*365</f>
        <v>#DIV/0!</v>
      </c>
      <c r="I71" s="430"/>
    </row>
    <row r="72" spans="1:10" ht="18">
      <c r="A72" s="67" t="s">
        <v>191</v>
      </c>
      <c r="B72" s="880" t="e">
        <f>B58/(B10+B11+B12)*365</f>
        <v>#DIV/0!</v>
      </c>
      <c r="C72" s="428"/>
      <c r="D72" s="880" t="e">
        <f>D58/(D10+D11+D12)*365</f>
        <v>#DIV/0!</v>
      </c>
      <c r="E72" s="428"/>
      <c r="F72" s="880" t="e">
        <f>F58/(F10+F11+F12)*365</f>
        <v>#DIV/0!</v>
      </c>
      <c r="G72" s="428"/>
      <c r="H72" s="880" t="e">
        <f>H58/(H10+H11+H12)*365</f>
        <v>#DIV/0!</v>
      </c>
      <c r="I72" s="394"/>
    </row>
    <row r="73" spans="1:10" ht="18">
      <c r="A73" s="67" t="s">
        <v>192</v>
      </c>
      <c r="B73" s="880" t="e">
        <f>B58/(B11+B10+B12)</f>
        <v>#DIV/0!</v>
      </c>
      <c r="C73" s="428"/>
      <c r="D73" s="880" t="e">
        <f>D58/(D11+D10+D12)</f>
        <v>#DIV/0!</v>
      </c>
      <c r="E73" s="428"/>
      <c r="F73" s="880" t="e">
        <f>F58/(F11+F10+F12)</f>
        <v>#DIV/0!</v>
      </c>
      <c r="G73" s="428"/>
      <c r="H73" s="880" t="e">
        <f>H58/(H11+H10+H12)</f>
        <v>#DIV/0!</v>
      </c>
      <c r="I73" s="394"/>
    </row>
    <row r="74" spans="1:10" ht="18.75" thickBot="1">
      <c r="A74" s="67" t="s">
        <v>193</v>
      </c>
      <c r="B74" s="880" t="e">
        <f>B56/(B44+B40)</f>
        <v>#DIV/0!</v>
      </c>
      <c r="C74" s="428"/>
      <c r="D74" s="880" t="e">
        <f>D56/(D44+D40)</f>
        <v>#DIV/0!</v>
      </c>
      <c r="E74" s="428"/>
      <c r="F74" s="880" t="e">
        <f>F56/(F44+F40)</f>
        <v>#DIV/0!</v>
      </c>
      <c r="G74" s="428"/>
      <c r="H74" s="880" t="e">
        <f>H56/(H44+H40)</f>
        <v>#DIV/0!</v>
      </c>
      <c r="I74" s="394"/>
    </row>
    <row r="75" spans="1:10" ht="18.75" thickBot="1">
      <c r="A75" s="67" t="s">
        <v>194</v>
      </c>
      <c r="B75" s="880" t="e">
        <f>(B56-B58)/(B44+B40)</f>
        <v>#DIV/0!</v>
      </c>
      <c r="C75" s="428"/>
      <c r="D75" s="880" t="e">
        <f>(D56-D58)/(D44+D40)</f>
        <v>#DIV/0!</v>
      </c>
      <c r="E75" s="428"/>
      <c r="F75" s="880" t="e">
        <f>(F56-F58)/(F44+F40)</f>
        <v>#DIV/0!</v>
      </c>
      <c r="G75" s="428"/>
      <c r="H75" s="880" t="e">
        <f>(H56-H58)/(H44+H40)</f>
        <v>#DIV/0!</v>
      </c>
      <c r="I75" s="431"/>
    </row>
    <row r="76" spans="1:10" ht="18.75" thickBot="1">
      <c r="A76" s="67" t="s">
        <v>195</v>
      </c>
      <c r="B76" s="880" t="e">
        <f>(B39+B40+B42)/B36</f>
        <v>#DIV/0!</v>
      </c>
      <c r="C76" s="428"/>
      <c r="D76" s="880" t="e">
        <f>(D39+D40+D42)/D36</f>
        <v>#DIV/0!</v>
      </c>
      <c r="E76" s="428"/>
      <c r="F76" s="880" t="e">
        <f>(F39+F40+F42)/F36</f>
        <v>#DIV/0!</v>
      </c>
      <c r="G76" s="428"/>
      <c r="H76" s="880" t="e">
        <f>(H39+H40+H42)/H36</f>
        <v>#DIV/0!</v>
      </c>
      <c r="I76" s="431"/>
    </row>
    <row r="77" spans="1:10" ht="18">
      <c r="A77" s="67" t="s">
        <v>196</v>
      </c>
      <c r="B77" s="880" t="e">
        <f>B16/(B18+B19+B20+B21)</f>
        <v>#DIV/0!</v>
      </c>
      <c r="C77" s="428"/>
      <c r="D77" s="880" t="e">
        <f>D16/(D18+D19+D20+D21)</f>
        <v>#DIV/0!</v>
      </c>
      <c r="E77" s="428"/>
      <c r="F77" s="880" t="e">
        <f>F16/(F18+F19+F20+F21)</f>
        <v>#DIV/0!</v>
      </c>
      <c r="G77" s="428"/>
      <c r="H77" s="880" t="e">
        <f>H16/(H18+H19+H20+H21)</f>
        <v>#DIV/0!</v>
      </c>
      <c r="I77" s="394"/>
    </row>
    <row r="78" spans="1:10" ht="18">
      <c r="A78" s="67" t="s">
        <v>197</v>
      </c>
      <c r="B78" s="880" t="e">
        <f>$B$16/($B$18+$B$19+$B$20+$B$21+($B$39+$B$42)/5)</f>
        <v>#DIV/0!</v>
      </c>
      <c r="C78" s="428"/>
      <c r="D78" s="880" t="e">
        <f>$D$16/($D$18+$D$19+$D$20+$D$21+($D$39+$D$42)/5)</f>
        <v>#DIV/0!</v>
      </c>
      <c r="E78" s="428"/>
      <c r="F78" s="880" t="e">
        <f>$F$16/($F$18+$F$19+$F$20+$F$21+($F$39+$F$42)/5)</f>
        <v>#DIV/0!</v>
      </c>
      <c r="G78" s="428"/>
      <c r="H78" s="880" t="e">
        <f>$H$16/($H$18+$H$19+$H$20+$H$21+($H$39+$H$42)/5)</f>
        <v>#DIV/0!</v>
      </c>
      <c r="I78" s="394"/>
    </row>
    <row r="79" spans="1:10" ht="18">
      <c r="A79" s="67" t="s">
        <v>198</v>
      </c>
      <c r="B79" s="880" t="e">
        <f>$B$16/($B$18+$B$19+$B$20+$B$21+($B$39+$B$42)/5+('Normal &amp; CGTMSE Eligibility'!G139))</f>
        <v>#NUM!</v>
      </c>
      <c r="C79" s="428"/>
      <c r="D79" s="880" t="e">
        <f>$D$16/($D$18+$D$19+$D$20+$D$21+($D$39+$D$42)/5+('Normal &amp; CGTMSE Eligibility'!G139))</f>
        <v>#NUM!</v>
      </c>
      <c r="E79" s="428"/>
      <c r="F79" s="880" t="e">
        <f>$F$16/($F$18+$F$19+$F$20+$F$21+($F$39+$F$42)/5+('Normal &amp; CGTMSE Eligibility'!G139))</f>
        <v>#NUM!</v>
      </c>
      <c r="G79" s="428"/>
      <c r="H79" s="880" t="e">
        <f>$H$16/($H$18+$H$19+$H$20+$H$21+($H$39+$H$42)/5+('Normal &amp; CGTMSE Eligibility'!G139))</f>
        <v>#NUM!</v>
      </c>
      <c r="I79" s="394"/>
    </row>
    <row r="80" spans="1:10" ht="18">
      <c r="A80" s="67" t="s">
        <v>199</v>
      </c>
      <c r="B80" s="880" t="e">
        <f>(B13-B7)/B5*100</f>
        <v>#DIV/0!</v>
      </c>
      <c r="C80" s="428"/>
      <c r="D80" s="880" t="e">
        <f>(D13-D7)/D5*100</f>
        <v>#DIV/0!</v>
      </c>
      <c r="E80" s="428"/>
      <c r="F80" s="880" t="e">
        <f>(F13-F7)/F5*100</f>
        <v>#DIV/0!</v>
      </c>
      <c r="G80" s="428"/>
      <c r="H80" s="880" t="e">
        <f>(H13-H7)/H5*100</f>
        <v>#DIV/0!</v>
      </c>
      <c r="I80" s="394"/>
    </row>
    <row r="81" spans="1:10" ht="18">
      <c r="A81" s="67" t="s">
        <v>200</v>
      </c>
      <c r="B81" s="880" t="e">
        <f>(B25-B7)/B5*100</f>
        <v>#DIV/0!</v>
      </c>
      <c r="C81" s="428"/>
      <c r="D81" s="880" t="e">
        <f>(D25-D7)/D5*100</f>
        <v>#DIV/0!</v>
      </c>
      <c r="E81" s="428"/>
      <c r="F81" s="880" t="e">
        <f>(F25-F7)/F5*100</f>
        <v>#DIV/0!</v>
      </c>
      <c r="G81" s="428"/>
      <c r="H81" s="880" t="e">
        <f>(H25-H7)/H5*100</f>
        <v>#DIV/0!</v>
      </c>
      <c r="I81" s="394"/>
    </row>
    <row r="82" spans="1:10" ht="18">
      <c r="A82" s="67" t="s">
        <v>201</v>
      </c>
      <c r="B82" s="880" t="e">
        <f>(B26-B7)/B5*100</f>
        <v>#DIV/0!</v>
      </c>
      <c r="C82" s="428"/>
      <c r="D82" s="880" t="e">
        <f>(D26-D7)/D5*100</f>
        <v>#DIV/0!</v>
      </c>
      <c r="E82" s="428"/>
      <c r="F82" s="880" t="e">
        <f>(F26-F7)/F5*100</f>
        <v>#DIV/0!</v>
      </c>
      <c r="G82" s="428"/>
      <c r="H82" s="880" t="e">
        <f>(H26-H7)/H5*100</f>
        <v>#DIV/0!</v>
      </c>
      <c r="I82" s="394"/>
    </row>
    <row r="83" spans="1:10" ht="18">
      <c r="A83" s="67" t="s">
        <v>202</v>
      </c>
      <c r="B83" s="867" t="e">
        <f>(B5-D5)/D5*100</f>
        <v>#DIV/0!</v>
      </c>
      <c r="C83" s="429"/>
      <c r="D83" s="867" t="e">
        <f>(D5-F5)/F5*100</f>
        <v>#DIV/0!</v>
      </c>
      <c r="E83" s="429"/>
      <c r="F83" s="867" t="e">
        <f>#N/A</f>
        <v>#N/A</v>
      </c>
      <c r="G83" s="429"/>
      <c r="H83" s="867" t="e">
        <f>#N/A</f>
        <v>#N/A</v>
      </c>
      <c r="I83" s="394"/>
      <c r="J83" s="405"/>
    </row>
    <row r="84" spans="1:10" ht="18">
      <c r="A84" s="67" t="s">
        <v>203</v>
      </c>
      <c r="B84" s="867" t="e">
        <f>(B25-D25)/D25*100</f>
        <v>#DIV/0!</v>
      </c>
      <c r="C84" s="429"/>
      <c r="D84" s="867" t="e">
        <f>(D25-F25)/F25*100</f>
        <v>#DIV/0!</v>
      </c>
      <c r="E84" s="429"/>
      <c r="F84" s="867" t="e">
        <f>#N/A</f>
        <v>#N/A</v>
      </c>
      <c r="G84" s="429"/>
      <c r="H84" s="867" t="e">
        <f>#N/A</f>
        <v>#N/A</v>
      </c>
      <c r="I84" s="394"/>
    </row>
    <row r="85" spans="1:10" ht="18">
      <c r="A85" s="428"/>
      <c r="B85" s="443"/>
      <c r="C85" s="428"/>
      <c r="D85" s="443"/>
      <c r="E85" s="428"/>
      <c r="F85" s="443"/>
      <c r="G85" s="428"/>
      <c r="H85" s="443"/>
      <c r="I85" s="394"/>
    </row>
    <row r="86" spans="1:10" ht="18">
      <c r="A86" s="72" t="s">
        <v>204</v>
      </c>
      <c r="B86" s="443"/>
      <c r="C86" s="428"/>
      <c r="D86" s="443"/>
      <c r="E86" s="428"/>
      <c r="F86" s="443"/>
      <c r="G86" s="428"/>
      <c r="H86" s="443"/>
      <c r="I86" s="394"/>
    </row>
    <row r="87" spans="1:10" ht="18">
      <c r="A87" s="433"/>
      <c r="B87" s="443"/>
      <c r="C87" s="428"/>
      <c r="D87" s="443"/>
      <c r="E87" s="428"/>
      <c r="F87" s="443"/>
      <c r="G87" s="428"/>
      <c r="H87" s="443"/>
      <c r="I87" s="394"/>
    </row>
    <row r="88" spans="1:10" ht="18">
      <c r="A88" s="67" t="s">
        <v>205</v>
      </c>
      <c r="B88" s="880">
        <f>B25</f>
        <v>0</v>
      </c>
      <c r="C88" s="428"/>
      <c r="D88" s="880">
        <f>D25</f>
        <v>0</v>
      </c>
      <c r="E88" s="428"/>
      <c r="F88" s="880">
        <f>F25</f>
        <v>0</v>
      </c>
      <c r="G88" s="428"/>
      <c r="H88" s="880">
        <f>H25</f>
        <v>0</v>
      </c>
      <c r="I88" s="394"/>
    </row>
    <row r="89" spans="1:10" ht="18">
      <c r="A89" s="67" t="s">
        <v>206</v>
      </c>
      <c r="B89" s="443"/>
      <c r="C89" s="428"/>
      <c r="D89" s="443"/>
      <c r="E89" s="428"/>
      <c r="F89" s="443"/>
      <c r="G89" s="428"/>
      <c r="H89" s="443"/>
      <c r="I89" s="394"/>
    </row>
    <row r="90" spans="1:10" ht="18">
      <c r="A90" s="67" t="s">
        <v>207</v>
      </c>
      <c r="B90" s="880">
        <f>B17</f>
        <v>0</v>
      </c>
      <c r="C90" s="428"/>
      <c r="D90" s="880">
        <f>D17</f>
        <v>0</v>
      </c>
      <c r="E90" s="428"/>
      <c r="F90" s="880">
        <f>F17</f>
        <v>0</v>
      </c>
      <c r="G90" s="428"/>
      <c r="H90" s="880">
        <f>H17</f>
        <v>0</v>
      </c>
      <c r="I90" s="394"/>
    </row>
    <row r="91" spans="1:10" ht="18">
      <c r="A91" s="67" t="s">
        <v>208</v>
      </c>
      <c r="B91" s="880">
        <f>B22</f>
        <v>0</v>
      </c>
      <c r="C91" s="428"/>
      <c r="D91" s="880">
        <f>D22</f>
        <v>0</v>
      </c>
      <c r="E91" s="428"/>
      <c r="F91" s="880">
        <f>F22</f>
        <v>0</v>
      </c>
      <c r="G91" s="428"/>
      <c r="H91" s="880">
        <f>H22</f>
        <v>0</v>
      </c>
      <c r="I91" s="394"/>
    </row>
    <row r="92" spans="1:10" ht="18">
      <c r="A92" s="67" t="s">
        <v>209</v>
      </c>
      <c r="B92" s="880">
        <f>B27</f>
        <v>0</v>
      </c>
      <c r="C92" s="428"/>
      <c r="D92" s="880">
        <f>D27</f>
        <v>0</v>
      </c>
      <c r="E92" s="428"/>
      <c r="F92" s="880">
        <f>F27</f>
        <v>0</v>
      </c>
      <c r="G92" s="428"/>
      <c r="H92" s="880">
        <f>H27</f>
        <v>0</v>
      </c>
      <c r="I92" s="394"/>
    </row>
    <row r="93" spans="1:10" ht="18">
      <c r="A93" s="67" t="s">
        <v>210</v>
      </c>
      <c r="B93" s="880">
        <f>B28</f>
        <v>0</v>
      </c>
      <c r="C93" s="428"/>
      <c r="D93" s="880">
        <f>D28</f>
        <v>0</v>
      </c>
      <c r="E93" s="428"/>
      <c r="F93" s="880">
        <f>F28</f>
        <v>0</v>
      </c>
      <c r="G93" s="428"/>
      <c r="H93" s="880">
        <f>H28</f>
        <v>0</v>
      </c>
      <c r="I93" s="394"/>
    </row>
    <row r="94" spans="1:10" ht="18">
      <c r="A94" s="67" t="s">
        <v>211</v>
      </c>
      <c r="B94" s="880">
        <f>B24</f>
        <v>0</v>
      </c>
      <c r="C94" s="428"/>
      <c r="D94" s="880">
        <f>D24</f>
        <v>0</v>
      </c>
      <c r="E94" s="428"/>
      <c r="F94" s="880">
        <f>F24</f>
        <v>0</v>
      </c>
      <c r="G94" s="428"/>
      <c r="H94" s="880">
        <f>H24</f>
        <v>0</v>
      </c>
      <c r="I94" s="394"/>
    </row>
    <row r="95" spans="1:10" ht="18">
      <c r="A95" s="67" t="s">
        <v>212</v>
      </c>
      <c r="B95" s="880">
        <f>B18+B19+B20+B21</f>
        <v>0</v>
      </c>
      <c r="C95" s="428"/>
      <c r="D95" s="880">
        <f>D18+D19+D20+D21</f>
        <v>0</v>
      </c>
      <c r="E95" s="428"/>
      <c r="F95" s="880">
        <f>F18+F19+F20+F21</f>
        <v>0</v>
      </c>
      <c r="G95" s="428"/>
      <c r="H95" s="880">
        <f>H18+H19+H20+H21</f>
        <v>0</v>
      </c>
      <c r="I95" s="394"/>
    </row>
    <row r="96" spans="1:10" ht="26.25">
      <c r="A96" s="73" t="s">
        <v>213</v>
      </c>
      <c r="B96" s="881">
        <f>-B7</f>
        <v>0</v>
      </c>
      <c r="C96" s="433"/>
      <c r="D96" s="881">
        <f>-D7</f>
        <v>0</v>
      </c>
      <c r="E96" s="433"/>
      <c r="F96" s="881">
        <f>-F7</f>
        <v>0</v>
      </c>
      <c r="G96" s="433"/>
      <c r="H96" s="881">
        <f>-H7</f>
        <v>0</v>
      </c>
      <c r="I96" s="422"/>
    </row>
    <row r="97" spans="1:9" ht="18">
      <c r="A97" s="434"/>
      <c r="B97" s="444"/>
      <c r="C97" s="433"/>
      <c r="D97" s="444"/>
      <c r="E97" s="433"/>
      <c r="F97" s="444"/>
      <c r="G97" s="433"/>
      <c r="H97" s="444"/>
      <c r="I97" s="422"/>
    </row>
    <row r="98" spans="1:9" ht="18">
      <c r="A98" s="67" t="s">
        <v>214</v>
      </c>
      <c r="B98" s="880">
        <f>SUM(B88:B96)</f>
        <v>0</v>
      </c>
      <c r="C98" s="428"/>
      <c r="D98" s="880">
        <f>SUM(D88:D96)</f>
        <v>0</v>
      </c>
      <c r="E98" s="428"/>
      <c r="F98" s="880">
        <f>SUM(F88:F96)</f>
        <v>0</v>
      </c>
      <c r="G98" s="428"/>
      <c r="H98" s="880">
        <f>SUM(H88:H96)</f>
        <v>0</v>
      </c>
      <c r="I98" s="394"/>
    </row>
    <row r="99" spans="1:9" ht="18">
      <c r="A99" s="67" t="s">
        <v>215</v>
      </c>
      <c r="B99" s="880">
        <f>D59-B59</f>
        <v>0</v>
      </c>
      <c r="C99" s="428"/>
      <c r="D99" s="880">
        <f>F59-D59</f>
        <v>0</v>
      </c>
      <c r="E99" s="428"/>
      <c r="F99" s="880">
        <f>J59-F59</f>
        <v>0</v>
      </c>
      <c r="G99" s="428"/>
      <c r="H99" s="880">
        <f>L59-H59</f>
        <v>0</v>
      </c>
      <c r="I99" s="394"/>
    </row>
    <row r="100" spans="1:9" ht="18">
      <c r="A100" s="67" t="s">
        <v>216</v>
      </c>
      <c r="B100" s="880">
        <f>D58-B58</f>
        <v>0</v>
      </c>
      <c r="C100" s="428"/>
      <c r="D100" s="880">
        <f>F58-D58</f>
        <v>0</v>
      </c>
      <c r="E100" s="428"/>
      <c r="F100" s="880">
        <f>J58-F58</f>
        <v>0</v>
      </c>
      <c r="G100" s="428"/>
      <c r="H100" s="880">
        <f>L58-H58</f>
        <v>0</v>
      </c>
      <c r="I100" s="394"/>
    </row>
    <row r="101" spans="1:9" ht="18">
      <c r="A101" s="67" t="s">
        <v>217</v>
      </c>
      <c r="B101" s="880">
        <f>D63-B63</f>
        <v>0</v>
      </c>
      <c r="C101" s="428"/>
      <c r="D101" s="880">
        <f>F63-D63</f>
        <v>0</v>
      </c>
      <c r="E101" s="428"/>
      <c r="F101" s="880">
        <f>J63-F63</f>
        <v>0</v>
      </c>
      <c r="G101" s="428"/>
      <c r="H101" s="880">
        <f>L63-H63</f>
        <v>0</v>
      </c>
      <c r="I101" s="394"/>
    </row>
    <row r="102" spans="1:9" ht="18">
      <c r="A102" s="67" t="s">
        <v>218</v>
      </c>
      <c r="B102" s="880">
        <f>B44-D44</f>
        <v>0</v>
      </c>
      <c r="C102" s="428"/>
      <c r="D102" s="880">
        <f>D44-F44</f>
        <v>0</v>
      </c>
      <c r="E102" s="428"/>
      <c r="F102" s="880">
        <f>F44-J44</f>
        <v>0</v>
      </c>
      <c r="G102" s="428"/>
      <c r="H102" s="880">
        <f>H44-L44</f>
        <v>0</v>
      </c>
      <c r="I102" s="394"/>
    </row>
    <row r="103" spans="1:9" ht="18">
      <c r="A103" s="67" t="s">
        <v>219</v>
      </c>
      <c r="B103" s="880">
        <f>SUM(B99:B102)</f>
        <v>0</v>
      </c>
      <c r="C103" s="428"/>
      <c r="D103" s="880">
        <f>SUM(D99:D102)</f>
        <v>0</v>
      </c>
      <c r="E103" s="428"/>
      <c r="F103" s="880">
        <f>SUM(F99:F102)</f>
        <v>0</v>
      </c>
      <c r="G103" s="428"/>
      <c r="H103" s="880">
        <f>SUM(H99:H102)</f>
        <v>0</v>
      </c>
      <c r="I103" s="394"/>
    </row>
    <row r="104" spans="1:9" ht="18">
      <c r="A104" s="72" t="s">
        <v>220</v>
      </c>
      <c r="B104" s="881">
        <f>B98+B103</f>
        <v>0</v>
      </c>
      <c r="C104" s="433"/>
      <c r="D104" s="881">
        <f>D98+D103</f>
        <v>0</v>
      </c>
      <c r="E104" s="433"/>
      <c r="F104" s="881">
        <f>F98+F103</f>
        <v>0</v>
      </c>
      <c r="G104" s="433"/>
      <c r="H104" s="881">
        <f>H98+H103</f>
        <v>0</v>
      </c>
      <c r="I104" s="422"/>
    </row>
    <row r="105" spans="1:9" ht="18">
      <c r="A105" s="433"/>
      <c r="B105" s="444"/>
      <c r="C105" s="433"/>
      <c r="D105" s="444"/>
      <c r="E105" s="433"/>
      <c r="F105" s="444"/>
      <c r="G105" s="433"/>
      <c r="H105" s="444"/>
      <c r="I105" s="422"/>
    </row>
    <row r="106" spans="1:9" ht="18">
      <c r="A106" s="67" t="s">
        <v>221</v>
      </c>
      <c r="B106" s="880">
        <f>B24</f>
        <v>0</v>
      </c>
      <c r="C106" s="428"/>
      <c r="D106" s="880">
        <f>D24</f>
        <v>0</v>
      </c>
      <c r="E106" s="428"/>
      <c r="F106" s="880">
        <f>F24</f>
        <v>0</v>
      </c>
      <c r="G106" s="428"/>
      <c r="H106" s="880">
        <f>H24</f>
        <v>0</v>
      </c>
      <c r="I106" s="394"/>
    </row>
    <row r="107" spans="1:9" ht="18">
      <c r="A107" s="428"/>
      <c r="B107" s="443"/>
      <c r="C107" s="428"/>
      <c r="D107" s="443"/>
      <c r="E107" s="428"/>
      <c r="F107" s="443"/>
      <c r="G107" s="428"/>
      <c r="H107" s="443"/>
      <c r="I107" s="394"/>
    </row>
    <row r="108" spans="1:9" ht="18">
      <c r="A108" s="72" t="s">
        <v>222</v>
      </c>
      <c r="B108" s="880">
        <f>B104-B106</f>
        <v>0</v>
      </c>
      <c r="C108" s="428"/>
      <c r="D108" s="880">
        <f>D104-D106</f>
        <v>0</v>
      </c>
      <c r="E108" s="428"/>
      <c r="F108" s="880">
        <f>F104-F106</f>
        <v>0</v>
      </c>
      <c r="G108" s="428"/>
      <c r="H108" s="880">
        <f>H104-H106</f>
        <v>0</v>
      </c>
      <c r="I108" s="394"/>
    </row>
    <row r="109" spans="1:9" ht="18"/>
  </sheetData>
  <mergeCells count="8">
    <mergeCell ref="A1:I2"/>
    <mergeCell ref="A69:H70"/>
    <mergeCell ref="A3:A4"/>
    <mergeCell ref="A32:A33"/>
    <mergeCell ref="B32:B33"/>
    <mergeCell ref="D32:D33"/>
    <mergeCell ref="F32:F33"/>
    <mergeCell ref="H32:H33"/>
  </mergeCells>
  <conditionalFormatting sqref="B67 B50">
    <cfRule type="expression" dxfId="224" priority="4">
      <formula>$B$50&lt;&gt;$B$67</formula>
    </cfRule>
  </conditionalFormatting>
  <conditionalFormatting sqref="D67 D50">
    <cfRule type="expression" dxfId="223" priority="3">
      <formula>$D$50&lt;&gt;$D$67</formula>
    </cfRule>
  </conditionalFormatting>
  <conditionalFormatting sqref="F50 F67">
    <cfRule type="expression" dxfId="222" priority="2">
      <formula>$F$67&lt;&gt;$F$50</formula>
    </cfRule>
  </conditionalFormatting>
  <conditionalFormatting sqref="H50 H67">
    <cfRule type="expression" dxfId="221" priority="1">
      <formula>$H$50&lt;&gt;$H$67</formula>
    </cfRule>
  </conditionalFormatting>
  <hyperlinks>
    <hyperlink ref="I3" location="'Sheet Index'!I3" display="TABLE OF CONTECT" xr:uid="{00000000-0004-0000-0A00-000000000000}"/>
  </hyperlink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ignoredErrors>
    <ignoredError sqref="C7" evalErro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2D70-45E4-4105-AC51-A1DF46DF42DA}">
  <sheetPr codeName="Sheet34"/>
  <dimension ref="A1:WVU122"/>
  <sheetViews>
    <sheetView topLeftCell="J1" workbookViewId="0">
      <selection sqref="A1:I2"/>
    </sheetView>
  </sheetViews>
  <sheetFormatPr defaultColWidth="0" defaultRowHeight="15.75"/>
  <cols>
    <col min="1" max="1" width="37.5703125" style="960" customWidth="1"/>
    <col min="2" max="2" width="12.140625" style="965" bestFit="1" customWidth="1"/>
    <col min="3" max="3" width="9.85546875" style="965" customWidth="1"/>
    <col min="4" max="4" width="9.85546875" style="965" bestFit="1" customWidth="1"/>
    <col min="5" max="5" width="9.85546875" style="965" customWidth="1"/>
    <col min="6" max="6" width="9.85546875" style="965" bestFit="1" customWidth="1"/>
    <col min="7" max="7" width="9.85546875" style="965" customWidth="1"/>
    <col min="8" max="8" width="30.28515625" style="965" customWidth="1"/>
    <col min="9" max="9" width="9.85546875" style="965" customWidth="1"/>
    <col min="10" max="10" width="24.7109375" style="965" customWidth="1"/>
    <col min="11" max="11" width="9.85546875" style="965" customWidth="1"/>
    <col min="12" max="12" width="17.5703125" style="965" customWidth="1"/>
    <col min="13" max="13" width="12" style="965" customWidth="1"/>
    <col min="14" max="15" width="13.5703125" style="965" customWidth="1"/>
    <col min="16" max="256" width="13.5703125" style="965" hidden="1"/>
    <col min="257" max="257" width="37.5703125" style="965" hidden="1"/>
    <col min="258" max="258" width="29.7109375" style="965" hidden="1"/>
    <col min="259" max="259" width="9.85546875" style="965" hidden="1"/>
    <col min="260" max="260" width="16.7109375" style="965" hidden="1"/>
    <col min="261" max="261" width="9.85546875" style="965" hidden="1"/>
    <col min="262" max="262" width="16.7109375" style="965" hidden="1"/>
    <col min="263" max="263" width="9.85546875" style="965" hidden="1"/>
    <col min="264" max="264" width="16.7109375" style="965" hidden="1"/>
    <col min="265" max="265" width="9.85546875" style="965" hidden="1"/>
    <col min="266" max="266" width="16.7109375" style="965" hidden="1"/>
    <col min="267" max="267" width="9.85546875" style="965" hidden="1"/>
    <col min="268" max="268" width="17.5703125" style="965" hidden="1"/>
    <col min="269" max="269" width="12" style="965" hidden="1"/>
    <col min="270" max="512" width="13.5703125" style="965" hidden="1"/>
    <col min="513" max="513" width="37.5703125" style="965" hidden="1"/>
    <col min="514" max="514" width="29.7109375" style="965" hidden="1"/>
    <col min="515" max="515" width="9.85546875" style="965" hidden="1"/>
    <col min="516" max="516" width="16.7109375" style="965" hidden="1"/>
    <col min="517" max="517" width="9.85546875" style="965" hidden="1"/>
    <col min="518" max="518" width="16.7109375" style="965" hidden="1"/>
    <col min="519" max="519" width="9.85546875" style="965" hidden="1"/>
    <col min="520" max="520" width="16.7109375" style="965" hidden="1"/>
    <col min="521" max="521" width="9.85546875" style="965" hidden="1"/>
    <col min="522" max="522" width="16.7109375" style="965" hidden="1"/>
    <col min="523" max="523" width="9.85546875" style="965" hidden="1"/>
    <col min="524" max="524" width="17.5703125" style="965" hidden="1"/>
    <col min="525" max="525" width="12" style="965" hidden="1"/>
    <col min="526" max="768" width="13.5703125" style="965" hidden="1"/>
    <col min="769" max="769" width="37.5703125" style="965" hidden="1"/>
    <col min="770" max="770" width="29.7109375" style="965" hidden="1"/>
    <col min="771" max="771" width="9.85546875" style="965" hidden="1"/>
    <col min="772" max="772" width="16.7109375" style="965" hidden="1"/>
    <col min="773" max="773" width="9.85546875" style="965" hidden="1"/>
    <col min="774" max="774" width="16.7109375" style="965" hidden="1"/>
    <col min="775" max="775" width="9.85546875" style="965" hidden="1"/>
    <col min="776" max="776" width="16.7109375" style="965" hidden="1"/>
    <col min="777" max="777" width="9.85546875" style="965" hidden="1"/>
    <col min="778" max="778" width="16.7109375" style="965" hidden="1"/>
    <col min="779" max="779" width="9.85546875" style="965" hidden="1"/>
    <col min="780" max="780" width="17.5703125" style="965" hidden="1"/>
    <col min="781" max="781" width="12" style="965" hidden="1"/>
    <col min="782" max="1024" width="13.5703125" style="965" hidden="1"/>
    <col min="1025" max="1025" width="37.5703125" style="965" hidden="1"/>
    <col min="1026" max="1026" width="29.7109375" style="965" hidden="1"/>
    <col min="1027" max="1027" width="9.85546875" style="965" hidden="1"/>
    <col min="1028" max="1028" width="16.7109375" style="965" hidden="1"/>
    <col min="1029" max="1029" width="9.85546875" style="965" hidden="1"/>
    <col min="1030" max="1030" width="16.7109375" style="965" hidden="1"/>
    <col min="1031" max="1031" width="9.85546875" style="965" hidden="1"/>
    <col min="1032" max="1032" width="16.7109375" style="965" hidden="1"/>
    <col min="1033" max="1033" width="9.85546875" style="965" hidden="1"/>
    <col min="1034" max="1034" width="16.7109375" style="965" hidden="1"/>
    <col min="1035" max="1035" width="9.85546875" style="965" hidden="1"/>
    <col min="1036" max="1036" width="17.5703125" style="965" hidden="1"/>
    <col min="1037" max="1037" width="12" style="965" hidden="1"/>
    <col min="1038" max="1280" width="13.5703125" style="965" hidden="1"/>
    <col min="1281" max="1281" width="37.5703125" style="965" hidden="1"/>
    <col min="1282" max="1282" width="29.7109375" style="965" hidden="1"/>
    <col min="1283" max="1283" width="9.85546875" style="965" hidden="1"/>
    <col min="1284" max="1284" width="16.7109375" style="965" hidden="1"/>
    <col min="1285" max="1285" width="9.85546875" style="965" hidden="1"/>
    <col min="1286" max="1286" width="16.7109375" style="965" hidden="1"/>
    <col min="1287" max="1287" width="9.85546875" style="965" hidden="1"/>
    <col min="1288" max="1288" width="16.7109375" style="965" hidden="1"/>
    <col min="1289" max="1289" width="9.85546875" style="965" hidden="1"/>
    <col min="1290" max="1290" width="16.7109375" style="965" hidden="1"/>
    <col min="1291" max="1291" width="9.85546875" style="965" hidden="1"/>
    <col min="1292" max="1292" width="17.5703125" style="965" hidden="1"/>
    <col min="1293" max="1293" width="12" style="965" hidden="1"/>
    <col min="1294" max="1536" width="13.5703125" style="965" hidden="1"/>
    <col min="1537" max="1537" width="37.5703125" style="965" hidden="1"/>
    <col min="1538" max="1538" width="29.7109375" style="965" hidden="1"/>
    <col min="1539" max="1539" width="9.85546875" style="965" hidden="1"/>
    <col min="1540" max="1540" width="16.7109375" style="965" hidden="1"/>
    <col min="1541" max="1541" width="9.85546875" style="965" hidden="1"/>
    <col min="1542" max="1542" width="16.7109375" style="965" hidden="1"/>
    <col min="1543" max="1543" width="9.85546875" style="965" hidden="1"/>
    <col min="1544" max="1544" width="16.7109375" style="965" hidden="1"/>
    <col min="1545" max="1545" width="9.85546875" style="965" hidden="1"/>
    <col min="1546" max="1546" width="16.7109375" style="965" hidden="1"/>
    <col min="1547" max="1547" width="9.85546875" style="965" hidden="1"/>
    <col min="1548" max="1548" width="17.5703125" style="965" hidden="1"/>
    <col min="1549" max="1549" width="12" style="965" hidden="1"/>
    <col min="1550" max="1792" width="13.5703125" style="965" hidden="1"/>
    <col min="1793" max="1793" width="37.5703125" style="965" hidden="1"/>
    <col min="1794" max="1794" width="29.7109375" style="965" hidden="1"/>
    <col min="1795" max="1795" width="9.85546875" style="965" hidden="1"/>
    <col min="1796" max="1796" width="16.7109375" style="965" hidden="1"/>
    <col min="1797" max="1797" width="9.85546875" style="965" hidden="1"/>
    <col min="1798" max="1798" width="16.7109375" style="965" hidden="1"/>
    <col min="1799" max="1799" width="9.85546875" style="965" hidden="1"/>
    <col min="1800" max="1800" width="16.7109375" style="965" hidden="1"/>
    <col min="1801" max="1801" width="9.85546875" style="965" hidden="1"/>
    <col min="1802" max="1802" width="16.7109375" style="965" hidden="1"/>
    <col min="1803" max="1803" width="9.85546875" style="965" hidden="1"/>
    <col min="1804" max="1804" width="17.5703125" style="965" hidden="1"/>
    <col min="1805" max="1805" width="12" style="965" hidden="1"/>
    <col min="1806" max="2048" width="13.5703125" style="965" hidden="1"/>
    <col min="2049" max="2049" width="37.5703125" style="965" hidden="1"/>
    <col min="2050" max="2050" width="29.7109375" style="965" hidden="1"/>
    <col min="2051" max="2051" width="9.85546875" style="965" hidden="1"/>
    <col min="2052" max="2052" width="16.7109375" style="965" hidden="1"/>
    <col min="2053" max="2053" width="9.85546875" style="965" hidden="1"/>
    <col min="2054" max="2054" width="16.7109375" style="965" hidden="1"/>
    <col min="2055" max="2055" width="9.85546875" style="965" hidden="1"/>
    <col min="2056" max="2056" width="16.7109375" style="965" hidden="1"/>
    <col min="2057" max="2057" width="9.85546875" style="965" hidden="1"/>
    <col min="2058" max="2058" width="16.7109375" style="965" hidden="1"/>
    <col min="2059" max="2059" width="9.85546875" style="965" hidden="1"/>
    <col min="2060" max="2060" width="17.5703125" style="965" hidden="1"/>
    <col min="2061" max="2061" width="12" style="965" hidden="1"/>
    <col min="2062" max="2304" width="13.5703125" style="965" hidden="1"/>
    <col min="2305" max="2305" width="37.5703125" style="965" hidden="1"/>
    <col min="2306" max="2306" width="29.7109375" style="965" hidden="1"/>
    <col min="2307" max="2307" width="9.85546875" style="965" hidden="1"/>
    <col min="2308" max="2308" width="16.7109375" style="965" hidden="1"/>
    <col min="2309" max="2309" width="9.85546875" style="965" hidden="1"/>
    <col min="2310" max="2310" width="16.7109375" style="965" hidden="1"/>
    <col min="2311" max="2311" width="9.85546875" style="965" hidden="1"/>
    <col min="2312" max="2312" width="16.7109375" style="965" hidden="1"/>
    <col min="2313" max="2313" width="9.85546875" style="965" hidden="1"/>
    <col min="2314" max="2314" width="16.7109375" style="965" hidden="1"/>
    <col min="2315" max="2315" width="9.85546875" style="965" hidden="1"/>
    <col min="2316" max="2316" width="17.5703125" style="965" hidden="1"/>
    <col min="2317" max="2317" width="12" style="965" hidden="1"/>
    <col min="2318" max="2560" width="13.5703125" style="965" hidden="1"/>
    <col min="2561" max="2561" width="37.5703125" style="965" hidden="1"/>
    <col min="2562" max="2562" width="29.7109375" style="965" hidden="1"/>
    <col min="2563" max="2563" width="9.85546875" style="965" hidden="1"/>
    <col min="2564" max="2564" width="16.7109375" style="965" hidden="1"/>
    <col min="2565" max="2565" width="9.85546875" style="965" hidden="1"/>
    <col min="2566" max="2566" width="16.7109375" style="965" hidden="1"/>
    <col min="2567" max="2567" width="9.85546875" style="965" hidden="1"/>
    <col min="2568" max="2568" width="16.7109375" style="965" hidden="1"/>
    <col min="2569" max="2569" width="9.85546875" style="965" hidden="1"/>
    <col min="2570" max="2570" width="16.7109375" style="965" hidden="1"/>
    <col min="2571" max="2571" width="9.85546875" style="965" hidden="1"/>
    <col min="2572" max="2572" width="17.5703125" style="965" hidden="1"/>
    <col min="2573" max="2573" width="12" style="965" hidden="1"/>
    <col min="2574" max="2816" width="13.5703125" style="965" hidden="1"/>
    <col min="2817" max="2817" width="37.5703125" style="965" hidden="1"/>
    <col min="2818" max="2818" width="29.7109375" style="965" hidden="1"/>
    <col min="2819" max="2819" width="9.85546875" style="965" hidden="1"/>
    <col min="2820" max="2820" width="16.7109375" style="965" hidden="1"/>
    <col min="2821" max="2821" width="9.85546875" style="965" hidden="1"/>
    <col min="2822" max="2822" width="16.7109375" style="965" hidden="1"/>
    <col min="2823" max="2823" width="9.85546875" style="965" hidden="1"/>
    <col min="2824" max="2824" width="16.7109375" style="965" hidden="1"/>
    <col min="2825" max="2825" width="9.85546875" style="965" hidden="1"/>
    <col min="2826" max="2826" width="16.7109375" style="965" hidden="1"/>
    <col min="2827" max="2827" width="9.85546875" style="965" hidden="1"/>
    <col min="2828" max="2828" width="17.5703125" style="965" hidden="1"/>
    <col min="2829" max="2829" width="12" style="965" hidden="1"/>
    <col min="2830" max="3072" width="13.5703125" style="965" hidden="1"/>
    <col min="3073" max="3073" width="37.5703125" style="965" hidden="1"/>
    <col min="3074" max="3074" width="29.7109375" style="965" hidden="1"/>
    <col min="3075" max="3075" width="9.85546875" style="965" hidden="1"/>
    <col min="3076" max="3076" width="16.7109375" style="965" hidden="1"/>
    <col min="3077" max="3077" width="9.85546875" style="965" hidden="1"/>
    <col min="3078" max="3078" width="16.7109375" style="965" hidden="1"/>
    <col min="3079" max="3079" width="9.85546875" style="965" hidden="1"/>
    <col min="3080" max="3080" width="16.7109375" style="965" hidden="1"/>
    <col min="3081" max="3081" width="9.85546875" style="965" hidden="1"/>
    <col min="3082" max="3082" width="16.7109375" style="965" hidden="1"/>
    <col min="3083" max="3083" width="9.85546875" style="965" hidden="1"/>
    <col min="3084" max="3084" width="17.5703125" style="965" hidden="1"/>
    <col min="3085" max="3085" width="12" style="965" hidden="1"/>
    <col min="3086" max="3328" width="13.5703125" style="965" hidden="1"/>
    <col min="3329" max="3329" width="37.5703125" style="965" hidden="1"/>
    <col min="3330" max="3330" width="29.7109375" style="965" hidden="1"/>
    <col min="3331" max="3331" width="9.85546875" style="965" hidden="1"/>
    <col min="3332" max="3332" width="16.7109375" style="965" hidden="1"/>
    <col min="3333" max="3333" width="9.85546875" style="965" hidden="1"/>
    <col min="3334" max="3334" width="16.7109375" style="965" hidden="1"/>
    <col min="3335" max="3335" width="9.85546875" style="965" hidden="1"/>
    <col min="3336" max="3336" width="16.7109375" style="965" hidden="1"/>
    <col min="3337" max="3337" width="9.85546875" style="965" hidden="1"/>
    <col min="3338" max="3338" width="16.7109375" style="965" hidden="1"/>
    <col min="3339" max="3339" width="9.85546875" style="965" hidden="1"/>
    <col min="3340" max="3340" width="17.5703125" style="965" hidden="1"/>
    <col min="3341" max="3341" width="12" style="965" hidden="1"/>
    <col min="3342" max="3584" width="13.5703125" style="965" hidden="1"/>
    <col min="3585" max="3585" width="37.5703125" style="965" hidden="1"/>
    <col min="3586" max="3586" width="29.7109375" style="965" hidden="1"/>
    <col min="3587" max="3587" width="9.85546875" style="965" hidden="1"/>
    <col min="3588" max="3588" width="16.7109375" style="965" hidden="1"/>
    <col min="3589" max="3589" width="9.85546875" style="965" hidden="1"/>
    <col min="3590" max="3590" width="16.7109375" style="965" hidden="1"/>
    <col min="3591" max="3591" width="9.85546875" style="965" hidden="1"/>
    <col min="3592" max="3592" width="16.7109375" style="965" hidden="1"/>
    <col min="3593" max="3593" width="9.85546875" style="965" hidden="1"/>
    <col min="3594" max="3594" width="16.7109375" style="965" hidden="1"/>
    <col min="3595" max="3595" width="9.85546875" style="965" hidden="1"/>
    <col min="3596" max="3596" width="17.5703125" style="965" hidden="1"/>
    <col min="3597" max="3597" width="12" style="965" hidden="1"/>
    <col min="3598" max="3840" width="13.5703125" style="965" hidden="1"/>
    <col min="3841" max="3841" width="37.5703125" style="965" hidden="1"/>
    <col min="3842" max="3842" width="29.7109375" style="965" hidden="1"/>
    <col min="3843" max="3843" width="9.85546875" style="965" hidden="1"/>
    <col min="3844" max="3844" width="16.7109375" style="965" hidden="1"/>
    <col min="3845" max="3845" width="9.85546875" style="965" hidden="1"/>
    <col min="3846" max="3846" width="16.7109375" style="965" hidden="1"/>
    <col min="3847" max="3847" width="9.85546875" style="965" hidden="1"/>
    <col min="3848" max="3848" width="16.7109375" style="965" hidden="1"/>
    <col min="3849" max="3849" width="9.85546875" style="965" hidden="1"/>
    <col min="3850" max="3850" width="16.7109375" style="965" hidden="1"/>
    <col min="3851" max="3851" width="9.85546875" style="965" hidden="1"/>
    <col min="3852" max="3852" width="17.5703125" style="965" hidden="1"/>
    <col min="3853" max="3853" width="12" style="965" hidden="1"/>
    <col min="3854" max="4096" width="13.5703125" style="965" hidden="1"/>
    <col min="4097" max="4097" width="37.5703125" style="965" hidden="1"/>
    <col min="4098" max="4098" width="29.7109375" style="965" hidden="1"/>
    <col min="4099" max="4099" width="9.85546875" style="965" hidden="1"/>
    <col min="4100" max="4100" width="16.7109375" style="965" hidden="1"/>
    <col min="4101" max="4101" width="9.85546875" style="965" hidden="1"/>
    <col min="4102" max="4102" width="16.7109375" style="965" hidden="1"/>
    <col min="4103" max="4103" width="9.85546875" style="965" hidden="1"/>
    <col min="4104" max="4104" width="16.7109375" style="965" hidden="1"/>
    <col min="4105" max="4105" width="9.85546875" style="965" hidden="1"/>
    <col min="4106" max="4106" width="16.7109375" style="965" hidden="1"/>
    <col min="4107" max="4107" width="9.85546875" style="965" hidden="1"/>
    <col min="4108" max="4108" width="17.5703125" style="965" hidden="1"/>
    <col min="4109" max="4109" width="12" style="965" hidden="1"/>
    <col min="4110" max="4352" width="13.5703125" style="965" hidden="1"/>
    <col min="4353" max="4353" width="37.5703125" style="965" hidden="1"/>
    <col min="4354" max="4354" width="29.7109375" style="965" hidden="1"/>
    <col min="4355" max="4355" width="9.85546875" style="965" hidden="1"/>
    <col min="4356" max="4356" width="16.7109375" style="965" hidden="1"/>
    <col min="4357" max="4357" width="9.85546875" style="965" hidden="1"/>
    <col min="4358" max="4358" width="16.7109375" style="965" hidden="1"/>
    <col min="4359" max="4359" width="9.85546875" style="965" hidden="1"/>
    <col min="4360" max="4360" width="16.7109375" style="965" hidden="1"/>
    <col min="4361" max="4361" width="9.85546875" style="965" hidden="1"/>
    <col min="4362" max="4362" width="16.7109375" style="965" hidden="1"/>
    <col min="4363" max="4363" width="9.85546875" style="965" hidden="1"/>
    <col min="4364" max="4364" width="17.5703125" style="965" hidden="1"/>
    <col min="4365" max="4365" width="12" style="965" hidden="1"/>
    <col min="4366" max="4608" width="13.5703125" style="965" hidden="1"/>
    <col min="4609" max="4609" width="37.5703125" style="965" hidden="1"/>
    <col min="4610" max="4610" width="29.7109375" style="965" hidden="1"/>
    <col min="4611" max="4611" width="9.85546875" style="965" hidden="1"/>
    <col min="4612" max="4612" width="16.7109375" style="965" hidden="1"/>
    <col min="4613" max="4613" width="9.85546875" style="965" hidden="1"/>
    <col min="4614" max="4614" width="16.7109375" style="965" hidden="1"/>
    <col min="4615" max="4615" width="9.85546875" style="965" hidden="1"/>
    <col min="4616" max="4616" width="16.7109375" style="965" hidden="1"/>
    <col min="4617" max="4617" width="9.85546875" style="965" hidden="1"/>
    <col min="4618" max="4618" width="16.7109375" style="965" hidden="1"/>
    <col min="4619" max="4619" width="9.85546875" style="965" hidden="1"/>
    <col min="4620" max="4620" width="17.5703125" style="965" hidden="1"/>
    <col min="4621" max="4621" width="12" style="965" hidden="1"/>
    <col min="4622" max="4864" width="13.5703125" style="965" hidden="1"/>
    <col min="4865" max="4865" width="37.5703125" style="965" hidden="1"/>
    <col min="4866" max="4866" width="29.7109375" style="965" hidden="1"/>
    <col min="4867" max="4867" width="9.85546875" style="965" hidden="1"/>
    <col min="4868" max="4868" width="16.7109375" style="965" hidden="1"/>
    <col min="4869" max="4869" width="9.85546875" style="965" hidden="1"/>
    <col min="4870" max="4870" width="16.7109375" style="965" hidden="1"/>
    <col min="4871" max="4871" width="9.85546875" style="965" hidden="1"/>
    <col min="4872" max="4872" width="16.7109375" style="965" hidden="1"/>
    <col min="4873" max="4873" width="9.85546875" style="965" hidden="1"/>
    <col min="4874" max="4874" width="16.7109375" style="965" hidden="1"/>
    <col min="4875" max="4875" width="9.85546875" style="965" hidden="1"/>
    <col min="4876" max="4876" width="17.5703125" style="965" hidden="1"/>
    <col min="4877" max="4877" width="12" style="965" hidden="1"/>
    <col min="4878" max="5120" width="13.5703125" style="965" hidden="1"/>
    <col min="5121" max="5121" width="37.5703125" style="965" hidden="1"/>
    <col min="5122" max="5122" width="29.7109375" style="965" hidden="1"/>
    <col min="5123" max="5123" width="9.85546875" style="965" hidden="1"/>
    <col min="5124" max="5124" width="16.7109375" style="965" hidden="1"/>
    <col min="5125" max="5125" width="9.85546875" style="965" hidden="1"/>
    <col min="5126" max="5126" width="16.7109375" style="965" hidden="1"/>
    <col min="5127" max="5127" width="9.85546875" style="965" hidden="1"/>
    <col min="5128" max="5128" width="16.7109375" style="965" hidden="1"/>
    <col min="5129" max="5129" width="9.85546875" style="965" hidden="1"/>
    <col min="5130" max="5130" width="16.7109375" style="965" hidden="1"/>
    <col min="5131" max="5131" width="9.85546875" style="965" hidden="1"/>
    <col min="5132" max="5132" width="17.5703125" style="965" hidden="1"/>
    <col min="5133" max="5133" width="12" style="965" hidden="1"/>
    <col min="5134" max="5376" width="13.5703125" style="965" hidden="1"/>
    <col min="5377" max="5377" width="37.5703125" style="965" hidden="1"/>
    <col min="5378" max="5378" width="29.7109375" style="965" hidden="1"/>
    <col min="5379" max="5379" width="9.85546875" style="965" hidden="1"/>
    <col min="5380" max="5380" width="16.7109375" style="965" hidden="1"/>
    <col min="5381" max="5381" width="9.85546875" style="965" hidden="1"/>
    <col min="5382" max="5382" width="16.7109375" style="965" hidden="1"/>
    <col min="5383" max="5383" width="9.85546875" style="965" hidden="1"/>
    <col min="5384" max="5384" width="16.7109375" style="965" hidden="1"/>
    <col min="5385" max="5385" width="9.85546875" style="965" hidden="1"/>
    <col min="5386" max="5386" width="16.7109375" style="965" hidden="1"/>
    <col min="5387" max="5387" width="9.85546875" style="965" hidden="1"/>
    <col min="5388" max="5388" width="17.5703125" style="965" hidden="1"/>
    <col min="5389" max="5389" width="12" style="965" hidden="1"/>
    <col min="5390" max="5632" width="13.5703125" style="965" hidden="1"/>
    <col min="5633" max="5633" width="37.5703125" style="965" hidden="1"/>
    <col min="5634" max="5634" width="29.7109375" style="965" hidden="1"/>
    <col min="5635" max="5635" width="9.85546875" style="965" hidden="1"/>
    <col min="5636" max="5636" width="16.7109375" style="965" hidden="1"/>
    <col min="5637" max="5637" width="9.85546875" style="965" hidden="1"/>
    <col min="5638" max="5638" width="16.7109375" style="965" hidden="1"/>
    <col min="5639" max="5639" width="9.85546875" style="965" hidden="1"/>
    <col min="5640" max="5640" width="16.7109375" style="965" hidden="1"/>
    <col min="5641" max="5641" width="9.85546875" style="965" hidden="1"/>
    <col min="5642" max="5642" width="16.7109375" style="965" hidden="1"/>
    <col min="5643" max="5643" width="9.85546875" style="965" hidden="1"/>
    <col min="5644" max="5644" width="17.5703125" style="965" hidden="1"/>
    <col min="5645" max="5645" width="12" style="965" hidden="1"/>
    <col min="5646" max="5888" width="13.5703125" style="965" hidden="1"/>
    <col min="5889" max="5889" width="37.5703125" style="965" hidden="1"/>
    <col min="5890" max="5890" width="29.7109375" style="965" hidden="1"/>
    <col min="5891" max="5891" width="9.85546875" style="965" hidden="1"/>
    <col min="5892" max="5892" width="16.7109375" style="965" hidden="1"/>
    <col min="5893" max="5893" width="9.85546875" style="965" hidden="1"/>
    <col min="5894" max="5894" width="16.7109375" style="965" hidden="1"/>
    <col min="5895" max="5895" width="9.85546875" style="965" hidden="1"/>
    <col min="5896" max="5896" width="16.7109375" style="965" hidden="1"/>
    <col min="5897" max="5897" width="9.85546875" style="965" hidden="1"/>
    <col min="5898" max="5898" width="16.7109375" style="965" hidden="1"/>
    <col min="5899" max="5899" width="9.85546875" style="965" hidden="1"/>
    <col min="5900" max="5900" width="17.5703125" style="965" hidden="1"/>
    <col min="5901" max="5901" width="12" style="965" hidden="1"/>
    <col min="5902" max="6144" width="13.5703125" style="965" hidden="1"/>
    <col min="6145" max="6145" width="37.5703125" style="965" hidden="1"/>
    <col min="6146" max="6146" width="29.7109375" style="965" hidden="1"/>
    <col min="6147" max="6147" width="9.85546875" style="965" hidden="1"/>
    <col min="6148" max="6148" width="16.7109375" style="965" hidden="1"/>
    <col min="6149" max="6149" width="9.85546875" style="965" hidden="1"/>
    <col min="6150" max="6150" width="16.7109375" style="965" hidden="1"/>
    <col min="6151" max="6151" width="9.85546875" style="965" hidden="1"/>
    <col min="6152" max="6152" width="16.7109375" style="965" hidden="1"/>
    <col min="6153" max="6153" width="9.85546875" style="965" hidden="1"/>
    <col min="6154" max="6154" width="16.7109375" style="965" hidden="1"/>
    <col min="6155" max="6155" width="9.85546875" style="965" hidden="1"/>
    <col min="6156" max="6156" width="17.5703125" style="965" hidden="1"/>
    <col min="6157" max="6157" width="12" style="965" hidden="1"/>
    <col min="6158" max="6400" width="13.5703125" style="965" hidden="1"/>
    <col min="6401" max="6401" width="37.5703125" style="965" hidden="1"/>
    <col min="6402" max="6402" width="29.7109375" style="965" hidden="1"/>
    <col min="6403" max="6403" width="9.85546875" style="965" hidden="1"/>
    <col min="6404" max="6404" width="16.7109375" style="965" hidden="1"/>
    <col min="6405" max="6405" width="9.85546875" style="965" hidden="1"/>
    <col min="6406" max="6406" width="16.7109375" style="965" hidden="1"/>
    <col min="6407" max="6407" width="9.85546875" style="965" hidden="1"/>
    <col min="6408" max="6408" width="16.7109375" style="965" hidden="1"/>
    <col min="6409" max="6409" width="9.85546875" style="965" hidden="1"/>
    <col min="6410" max="6410" width="16.7109375" style="965" hidden="1"/>
    <col min="6411" max="6411" width="9.85546875" style="965" hidden="1"/>
    <col min="6412" max="6412" width="17.5703125" style="965" hidden="1"/>
    <col min="6413" max="6413" width="12" style="965" hidden="1"/>
    <col min="6414" max="6656" width="13.5703125" style="965" hidden="1"/>
    <col min="6657" max="6657" width="37.5703125" style="965" hidden="1"/>
    <col min="6658" max="6658" width="29.7109375" style="965" hidden="1"/>
    <col min="6659" max="6659" width="9.85546875" style="965" hidden="1"/>
    <col min="6660" max="6660" width="16.7109375" style="965" hidden="1"/>
    <col min="6661" max="6661" width="9.85546875" style="965" hidden="1"/>
    <col min="6662" max="6662" width="16.7109375" style="965" hidden="1"/>
    <col min="6663" max="6663" width="9.85546875" style="965" hidden="1"/>
    <col min="6664" max="6664" width="16.7109375" style="965" hidden="1"/>
    <col min="6665" max="6665" width="9.85546875" style="965" hidden="1"/>
    <col min="6666" max="6666" width="16.7109375" style="965" hidden="1"/>
    <col min="6667" max="6667" width="9.85546875" style="965" hidden="1"/>
    <col min="6668" max="6668" width="17.5703125" style="965" hidden="1"/>
    <col min="6669" max="6669" width="12" style="965" hidden="1"/>
    <col min="6670" max="6912" width="13.5703125" style="965" hidden="1"/>
    <col min="6913" max="6913" width="37.5703125" style="965" hidden="1"/>
    <col min="6914" max="6914" width="29.7109375" style="965" hidden="1"/>
    <col min="6915" max="6915" width="9.85546875" style="965" hidden="1"/>
    <col min="6916" max="6916" width="16.7109375" style="965" hidden="1"/>
    <col min="6917" max="6917" width="9.85546875" style="965" hidden="1"/>
    <col min="6918" max="6918" width="16.7109375" style="965" hidden="1"/>
    <col min="6919" max="6919" width="9.85546875" style="965" hidden="1"/>
    <col min="6920" max="6920" width="16.7109375" style="965" hidden="1"/>
    <col min="6921" max="6921" width="9.85546875" style="965" hidden="1"/>
    <col min="6922" max="6922" width="16.7109375" style="965" hidden="1"/>
    <col min="6923" max="6923" width="9.85546875" style="965" hidden="1"/>
    <col min="6924" max="6924" width="17.5703125" style="965" hidden="1"/>
    <col min="6925" max="6925" width="12" style="965" hidden="1"/>
    <col min="6926" max="7168" width="13.5703125" style="965" hidden="1"/>
    <col min="7169" max="7169" width="37.5703125" style="965" hidden="1"/>
    <col min="7170" max="7170" width="29.7109375" style="965" hidden="1"/>
    <col min="7171" max="7171" width="9.85546875" style="965" hidden="1"/>
    <col min="7172" max="7172" width="16.7109375" style="965" hidden="1"/>
    <col min="7173" max="7173" width="9.85546875" style="965" hidden="1"/>
    <col min="7174" max="7174" width="16.7109375" style="965" hidden="1"/>
    <col min="7175" max="7175" width="9.85546875" style="965" hidden="1"/>
    <col min="7176" max="7176" width="16.7109375" style="965" hidden="1"/>
    <col min="7177" max="7177" width="9.85546875" style="965" hidden="1"/>
    <col min="7178" max="7178" width="16.7109375" style="965" hidden="1"/>
    <col min="7179" max="7179" width="9.85546875" style="965" hidden="1"/>
    <col min="7180" max="7180" width="17.5703125" style="965" hidden="1"/>
    <col min="7181" max="7181" width="12" style="965" hidden="1"/>
    <col min="7182" max="7424" width="13.5703125" style="965" hidden="1"/>
    <col min="7425" max="7425" width="37.5703125" style="965" hidden="1"/>
    <col min="7426" max="7426" width="29.7109375" style="965" hidden="1"/>
    <col min="7427" max="7427" width="9.85546875" style="965" hidden="1"/>
    <col min="7428" max="7428" width="16.7109375" style="965" hidden="1"/>
    <col min="7429" max="7429" width="9.85546875" style="965" hidden="1"/>
    <col min="7430" max="7430" width="16.7109375" style="965" hidden="1"/>
    <col min="7431" max="7431" width="9.85546875" style="965" hidden="1"/>
    <col min="7432" max="7432" width="16.7109375" style="965" hidden="1"/>
    <col min="7433" max="7433" width="9.85546875" style="965" hidden="1"/>
    <col min="7434" max="7434" width="16.7109375" style="965" hidden="1"/>
    <col min="7435" max="7435" width="9.85546875" style="965" hidden="1"/>
    <col min="7436" max="7436" width="17.5703125" style="965" hidden="1"/>
    <col min="7437" max="7437" width="12" style="965" hidden="1"/>
    <col min="7438" max="7680" width="13.5703125" style="965" hidden="1"/>
    <col min="7681" max="7681" width="37.5703125" style="965" hidden="1"/>
    <col min="7682" max="7682" width="29.7109375" style="965" hidden="1"/>
    <col min="7683" max="7683" width="9.85546875" style="965" hidden="1"/>
    <col min="7684" max="7684" width="16.7109375" style="965" hidden="1"/>
    <col min="7685" max="7685" width="9.85546875" style="965" hidden="1"/>
    <col min="7686" max="7686" width="16.7109375" style="965" hidden="1"/>
    <col min="7687" max="7687" width="9.85546875" style="965" hidden="1"/>
    <col min="7688" max="7688" width="16.7109375" style="965" hidden="1"/>
    <col min="7689" max="7689" width="9.85546875" style="965" hidden="1"/>
    <col min="7690" max="7690" width="16.7109375" style="965" hidden="1"/>
    <col min="7691" max="7691" width="9.85546875" style="965" hidden="1"/>
    <col min="7692" max="7692" width="17.5703125" style="965" hidden="1"/>
    <col min="7693" max="7693" width="12" style="965" hidden="1"/>
    <col min="7694" max="7936" width="13.5703125" style="965" hidden="1"/>
    <col min="7937" max="7937" width="37.5703125" style="965" hidden="1"/>
    <col min="7938" max="7938" width="29.7109375" style="965" hidden="1"/>
    <col min="7939" max="7939" width="9.85546875" style="965" hidden="1"/>
    <col min="7940" max="7940" width="16.7109375" style="965" hidden="1"/>
    <col min="7941" max="7941" width="9.85546875" style="965" hidden="1"/>
    <col min="7942" max="7942" width="16.7109375" style="965" hidden="1"/>
    <col min="7943" max="7943" width="9.85546875" style="965" hidden="1"/>
    <col min="7944" max="7944" width="16.7109375" style="965" hidden="1"/>
    <col min="7945" max="7945" width="9.85546875" style="965" hidden="1"/>
    <col min="7946" max="7946" width="16.7109375" style="965" hidden="1"/>
    <col min="7947" max="7947" width="9.85546875" style="965" hidden="1"/>
    <col min="7948" max="7948" width="17.5703125" style="965" hidden="1"/>
    <col min="7949" max="7949" width="12" style="965" hidden="1"/>
    <col min="7950" max="8192" width="13.5703125" style="965" hidden="1"/>
    <col min="8193" max="8193" width="37.5703125" style="965" hidden="1"/>
    <col min="8194" max="8194" width="29.7109375" style="965" hidden="1"/>
    <col min="8195" max="8195" width="9.85546875" style="965" hidden="1"/>
    <col min="8196" max="8196" width="16.7109375" style="965" hidden="1"/>
    <col min="8197" max="8197" width="9.85546875" style="965" hidden="1"/>
    <col min="8198" max="8198" width="16.7109375" style="965" hidden="1"/>
    <col min="8199" max="8199" width="9.85546875" style="965" hidden="1"/>
    <col min="8200" max="8200" width="16.7109375" style="965" hidden="1"/>
    <col min="8201" max="8201" width="9.85546875" style="965" hidden="1"/>
    <col min="8202" max="8202" width="16.7109375" style="965" hidden="1"/>
    <col min="8203" max="8203" width="9.85546875" style="965" hidden="1"/>
    <col min="8204" max="8204" width="17.5703125" style="965" hidden="1"/>
    <col min="8205" max="8205" width="12" style="965" hidden="1"/>
    <col min="8206" max="8448" width="13.5703125" style="965" hidden="1"/>
    <col min="8449" max="8449" width="37.5703125" style="965" hidden="1"/>
    <col min="8450" max="8450" width="29.7109375" style="965" hidden="1"/>
    <col min="8451" max="8451" width="9.85546875" style="965" hidden="1"/>
    <col min="8452" max="8452" width="16.7109375" style="965" hidden="1"/>
    <col min="8453" max="8453" width="9.85546875" style="965" hidden="1"/>
    <col min="8454" max="8454" width="16.7109375" style="965" hidden="1"/>
    <col min="8455" max="8455" width="9.85546875" style="965" hidden="1"/>
    <col min="8456" max="8456" width="16.7109375" style="965" hidden="1"/>
    <col min="8457" max="8457" width="9.85546875" style="965" hidden="1"/>
    <col min="8458" max="8458" width="16.7109375" style="965" hidden="1"/>
    <col min="8459" max="8459" width="9.85546875" style="965" hidden="1"/>
    <col min="8460" max="8460" width="17.5703125" style="965" hidden="1"/>
    <col min="8461" max="8461" width="12" style="965" hidden="1"/>
    <col min="8462" max="8704" width="13.5703125" style="965" hidden="1"/>
    <col min="8705" max="8705" width="37.5703125" style="965" hidden="1"/>
    <col min="8706" max="8706" width="29.7109375" style="965" hidden="1"/>
    <col min="8707" max="8707" width="9.85546875" style="965" hidden="1"/>
    <col min="8708" max="8708" width="16.7109375" style="965" hidden="1"/>
    <col min="8709" max="8709" width="9.85546875" style="965" hidden="1"/>
    <col min="8710" max="8710" width="16.7109375" style="965" hidden="1"/>
    <col min="8711" max="8711" width="9.85546875" style="965" hidden="1"/>
    <col min="8712" max="8712" width="16.7109375" style="965" hidden="1"/>
    <col min="8713" max="8713" width="9.85546875" style="965" hidden="1"/>
    <col min="8714" max="8714" width="16.7109375" style="965" hidden="1"/>
    <col min="8715" max="8715" width="9.85546875" style="965" hidden="1"/>
    <col min="8716" max="8716" width="17.5703125" style="965" hidden="1"/>
    <col min="8717" max="8717" width="12" style="965" hidden="1"/>
    <col min="8718" max="8960" width="13.5703125" style="965" hidden="1"/>
    <col min="8961" max="8961" width="37.5703125" style="965" hidden="1"/>
    <col min="8962" max="8962" width="29.7109375" style="965" hidden="1"/>
    <col min="8963" max="8963" width="9.85546875" style="965" hidden="1"/>
    <col min="8964" max="8964" width="16.7109375" style="965" hidden="1"/>
    <col min="8965" max="8965" width="9.85546875" style="965" hidden="1"/>
    <col min="8966" max="8966" width="16.7109375" style="965" hidden="1"/>
    <col min="8967" max="8967" width="9.85546875" style="965" hidden="1"/>
    <col min="8968" max="8968" width="16.7109375" style="965" hidden="1"/>
    <col min="8969" max="8969" width="9.85546875" style="965" hidden="1"/>
    <col min="8970" max="8970" width="16.7109375" style="965" hidden="1"/>
    <col min="8971" max="8971" width="9.85546875" style="965" hidden="1"/>
    <col min="8972" max="8972" width="17.5703125" style="965" hidden="1"/>
    <col min="8973" max="8973" width="12" style="965" hidden="1"/>
    <col min="8974" max="9216" width="13.5703125" style="965" hidden="1"/>
    <col min="9217" max="9217" width="37.5703125" style="965" hidden="1"/>
    <col min="9218" max="9218" width="29.7109375" style="965" hidden="1"/>
    <col min="9219" max="9219" width="9.85546875" style="965" hidden="1"/>
    <col min="9220" max="9220" width="16.7109375" style="965" hidden="1"/>
    <col min="9221" max="9221" width="9.85546875" style="965" hidden="1"/>
    <col min="9222" max="9222" width="16.7109375" style="965" hidden="1"/>
    <col min="9223" max="9223" width="9.85546875" style="965" hidden="1"/>
    <col min="9224" max="9224" width="16.7109375" style="965" hidden="1"/>
    <col min="9225" max="9225" width="9.85546875" style="965" hidden="1"/>
    <col min="9226" max="9226" width="16.7109375" style="965" hidden="1"/>
    <col min="9227" max="9227" width="9.85546875" style="965" hidden="1"/>
    <col min="9228" max="9228" width="17.5703125" style="965" hidden="1"/>
    <col min="9229" max="9229" width="12" style="965" hidden="1"/>
    <col min="9230" max="9472" width="13.5703125" style="965" hidden="1"/>
    <col min="9473" max="9473" width="37.5703125" style="965" hidden="1"/>
    <col min="9474" max="9474" width="29.7109375" style="965" hidden="1"/>
    <col min="9475" max="9475" width="9.85546875" style="965" hidden="1"/>
    <col min="9476" max="9476" width="16.7109375" style="965" hidden="1"/>
    <col min="9477" max="9477" width="9.85546875" style="965" hidden="1"/>
    <col min="9478" max="9478" width="16.7109375" style="965" hidden="1"/>
    <col min="9479" max="9479" width="9.85546875" style="965" hidden="1"/>
    <col min="9480" max="9480" width="16.7109375" style="965" hidden="1"/>
    <col min="9481" max="9481" width="9.85546875" style="965" hidden="1"/>
    <col min="9482" max="9482" width="16.7109375" style="965" hidden="1"/>
    <col min="9483" max="9483" width="9.85546875" style="965" hidden="1"/>
    <col min="9484" max="9484" width="17.5703125" style="965" hidden="1"/>
    <col min="9485" max="9485" width="12" style="965" hidden="1"/>
    <col min="9486" max="9728" width="13.5703125" style="965" hidden="1"/>
    <col min="9729" max="9729" width="37.5703125" style="965" hidden="1"/>
    <col min="9730" max="9730" width="29.7109375" style="965" hidden="1"/>
    <col min="9731" max="9731" width="9.85546875" style="965" hidden="1"/>
    <col min="9732" max="9732" width="16.7109375" style="965" hidden="1"/>
    <col min="9733" max="9733" width="9.85546875" style="965" hidden="1"/>
    <col min="9734" max="9734" width="16.7109375" style="965" hidden="1"/>
    <col min="9735" max="9735" width="9.85546875" style="965" hidden="1"/>
    <col min="9736" max="9736" width="16.7109375" style="965" hidden="1"/>
    <col min="9737" max="9737" width="9.85546875" style="965" hidden="1"/>
    <col min="9738" max="9738" width="16.7109375" style="965" hidden="1"/>
    <col min="9739" max="9739" width="9.85546875" style="965" hidden="1"/>
    <col min="9740" max="9740" width="17.5703125" style="965" hidden="1"/>
    <col min="9741" max="9741" width="12" style="965" hidden="1"/>
    <col min="9742" max="9984" width="13.5703125" style="965" hidden="1"/>
    <col min="9985" max="9985" width="37.5703125" style="965" hidden="1"/>
    <col min="9986" max="9986" width="29.7109375" style="965" hidden="1"/>
    <col min="9987" max="9987" width="9.85546875" style="965" hidden="1"/>
    <col min="9988" max="9988" width="16.7109375" style="965" hidden="1"/>
    <col min="9989" max="9989" width="9.85546875" style="965" hidden="1"/>
    <col min="9990" max="9990" width="16.7109375" style="965" hidden="1"/>
    <col min="9991" max="9991" width="9.85546875" style="965" hidden="1"/>
    <col min="9992" max="9992" width="16.7109375" style="965" hidden="1"/>
    <col min="9993" max="9993" width="9.85546875" style="965" hidden="1"/>
    <col min="9994" max="9994" width="16.7109375" style="965" hidden="1"/>
    <col min="9995" max="9995" width="9.85546875" style="965" hidden="1"/>
    <col min="9996" max="9996" width="17.5703125" style="965" hidden="1"/>
    <col min="9997" max="9997" width="12" style="965" hidden="1"/>
    <col min="9998" max="10240" width="13.5703125" style="965" hidden="1"/>
    <col min="10241" max="10241" width="37.5703125" style="965" hidden="1"/>
    <col min="10242" max="10242" width="29.7109375" style="965" hidden="1"/>
    <col min="10243" max="10243" width="9.85546875" style="965" hidden="1"/>
    <col min="10244" max="10244" width="16.7109375" style="965" hidden="1"/>
    <col min="10245" max="10245" width="9.85546875" style="965" hidden="1"/>
    <col min="10246" max="10246" width="16.7109375" style="965" hidden="1"/>
    <col min="10247" max="10247" width="9.85546875" style="965" hidden="1"/>
    <col min="10248" max="10248" width="16.7109375" style="965" hidden="1"/>
    <col min="10249" max="10249" width="9.85546875" style="965" hidden="1"/>
    <col min="10250" max="10250" width="16.7109375" style="965" hidden="1"/>
    <col min="10251" max="10251" width="9.85546875" style="965" hidden="1"/>
    <col min="10252" max="10252" width="17.5703125" style="965" hidden="1"/>
    <col min="10253" max="10253" width="12" style="965" hidden="1"/>
    <col min="10254" max="10496" width="13.5703125" style="965" hidden="1"/>
    <col min="10497" max="10497" width="37.5703125" style="965" hidden="1"/>
    <col min="10498" max="10498" width="29.7109375" style="965" hidden="1"/>
    <col min="10499" max="10499" width="9.85546875" style="965" hidden="1"/>
    <col min="10500" max="10500" width="16.7109375" style="965" hidden="1"/>
    <col min="10501" max="10501" width="9.85546875" style="965" hidden="1"/>
    <col min="10502" max="10502" width="16.7109375" style="965" hidden="1"/>
    <col min="10503" max="10503" width="9.85546875" style="965" hidden="1"/>
    <col min="10504" max="10504" width="16.7109375" style="965" hidden="1"/>
    <col min="10505" max="10505" width="9.85546875" style="965" hidden="1"/>
    <col min="10506" max="10506" width="16.7109375" style="965" hidden="1"/>
    <col min="10507" max="10507" width="9.85546875" style="965" hidden="1"/>
    <col min="10508" max="10508" width="17.5703125" style="965" hidden="1"/>
    <col min="10509" max="10509" width="12" style="965" hidden="1"/>
    <col min="10510" max="10752" width="13.5703125" style="965" hidden="1"/>
    <col min="10753" max="10753" width="37.5703125" style="965" hidden="1"/>
    <col min="10754" max="10754" width="29.7109375" style="965" hidden="1"/>
    <col min="10755" max="10755" width="9.85546875" style="965" hidden="1"/>
    <col min="10756" max="10756" width="16.7109375" style="965" hidden="1"/>
    <col min="10757" max="10757" width="9.85546875" style="965" hidden="1"/>
    <col min="10758" max="10758" width="16.7109375" style="965" hidden="1"/>
    <col min="10759" max="10759" width="9.85546875" style="965" hidden="1"/>
    <col min="10760" max="10760" width="16.7109375" style="965" hidden="1"/>
    <col min="10761" max="10761" width="9.85546875" style="965" hidden="1"/>
    <col min="10762" max="10762" width="16.7109375" style="965" hidden="1"/>
    <col min="10763" max="10763" width="9.85546875" style="965" hidden="1"/>
    <col min="10764" max="10764" width="17.5703125" style="965" hidden="1"/>
    <col min="10765" max="10765" width="12" style="965" hidden="1"/>
    <col min="10766" max="11008" width="13.5703125" style="965" hidden="1"/>
    <col min="11009" max="11009" width="37.5703125" style="965" hidden="1"/>
    <col min="11010" max="11010" width="29.7109375" style="965" hidden="1"/>
    <col min="11011" max="11011" width="9.85546875" style="965" hidden="1"/>
    <col min="11012" max="11012" width="16.7109375" style="965" hidden="1"/>
    <col min="11013" max="11013" width="9.85546875" style="965" hidden="1"/>
    <col min="11014" max="11014" width="16.7109375" style="965" hidden="1"/>
    <col min="11015" max="11015" width="9.85546875" style="965" hidden="1"/>
    <col min="11016" max="11016" width="16.7109375" style="965" hidden="1"/>
    <col min="11017" max="11017" width="9.85546875" style="965" hidden="1"/>
    <col min="11018" max="11018" width="16.7109375" style="965" hidden="1"/>
    <col min="11019" max="11019" width="9.85546875" style="965" hidden="1"/>
    <col min="11020" max="11020" width="17.5703125" style="965" hidden="1"/>
    <col min="11021" max="11021" width="12" style="965" hidden="1"/>
    <col min="11022" max="11264" width="13.5703125" style="965" hidden="1"/>
    <col min="11265" max="11265" width="37.5703125" style="965" hidden="1"/>
    <col min="11266" max="11266" width="29.7109375" style="965" hidden="1"/>
    <col min="11267" max="11267" width="9.85546875" style="965" hidden="1"/>
    <col min="11268" max="11268" width="16.7109375" style="965" hidden="1"/>
    <col min="11269" max="11269" width="9.85546875" style="965" hidden="1"/>
    <col min="11270" max="11270" width="16.7109375" style="965" hidden="1"/>
    <col min="11271" max="11271" width="9.85546875" style="965" hidden="1"/>
    <col min="11272" max="11272" width="16.7109375" style="965" hidden="1"/>
    <col min="11273" max="11273" width="9.85546875" style="965" hidden="1"/>
    <col min="11274" max="11274" width="16.7109375" style="965" hidden="1"/>
    <col min="11275" max="11275" width="9.85546875" style="965" hidden="1"/>
    <col min="11276" max="11276" width="17.5703125" style="965" hidden="1"/>
    <col min="11277" max="11277" width="12" style="965" hidden="1"/>
    <col min="11278" max="11520" width="13.5703125" style="965" hidden="1"/>
    <col min="11521" max="11521" width="37.5703125" style="965" hidden="1"/>
    <col min="11522" max="11522" width="29.7109375" style="965" hidden="1"/>
    <col min="11523" max="11523" width="9.85546875" style="965" hidden="1"/>
    <col min="11524" max="11524" width="16.7109375" style="965" hidden="1"/>
    <col min="11525" max="11525" width="9.85546875" style="965" hidden="1"/>
    <col min="11526" max="11526" width="16.7109375" style="965" hidden="1"/>
    <col min="11527" max="11527" width="9.85546875" style="965" hidden="1"/>
    <col min="11528" max="11528" width="16.7109375" style="965" hidden="1"/>
    <col min="11529" max="11529" width="9.85546875" style="965" hidden="1"/>
    <col min="11530" max="11530" width="16.7109375" style="965" hidden="1"/>
    <col min="11531" max="11531" width="9.85546875" style="965" hidden="1"/>
    <col min="11532" max="11532" width="17.5703125" style="965" hidden="1"/>
    <col min="11533" max="11533" width="12" style="965" hidden="1"/>
    <col min="11534" max="11776" width="13.5703125" style="965" hidden="1"/>
    <col min="11777" max="11777" width="37.5703125" style="965" hidden="1"/>
    <col min="11778" max="11778" width="29.7109375" style="965" hidden="1"/>
    <col min="11779" max="11779" width="9.85546875" style="965" hidden="1"/>
    <col min="11780" max="11780" width="16.7109375" style="965" hidden="1"/>
    <col min="11781" max="11781" width="9.85546875" style="965" hidden="1"/>
    <col min="11782" max="11782" width="16.7109375" style="965" hidden="1"/>
    <col min="11783" max="11783" width="9.85546875" style="965" hidden="1"/>
    <col min="11784" max="11784" width="16.7109375" style="965" hidden="1"/>
    <col min="11785" max="11785" width="9.85546875" style="965" hidden="1"/>
    <col min="11786" max="11786" width="16.7109375" style="965" hidden="1"/>
    <col min="11787" max="11787" width="9.85546875" style="965" hidden="1"/>
    <col min="11788" max="11788" width="17.5703125" style="965" hidden="1"/>
    <col min="11789" max="11789" width="12" style="965" hidden="1"/>
    <col min="11790" max="12032" width="13.5703125" style="965" hidden="1"/>
    <col min="12033" max="12033" width="37.5703125" style="965" hidden="1"/>
    <col min="12034" max="12034" width="29.7109375" style="965" hidden="1"/>
    <col min="12035" max="12035" width="9.85546875" style="965" hidden="1"/>
    <col min="12036" max="12036" width="16.7109375" style="965" hidden="1"/>
    <col min="12037" max="12037" width="9.85546875" style="965" hidden="1"/>
    <col min="12038" max="12038" width="16.7109375" style="965" hidden="1"/>
    <col min="12039" max="12039" width="9.85546875" style="965" hidden="1"/>
    <col min="12040" max="12040" width="16.7109375" style="965" hidden="1"/>
    <col min="12041" max="12041" width="9.85546875" style="965" hidden="1"/>
    <col min="12042" max="12042" width="16.7109375" style="965" hidden="1"/>
    <col min="12043" max="12043" width="9.85546875" style="965" hidden="1"/>
    <col min="12044" max="12044" width="17.5703125" style="965" hidden="1"/>
    <col min="12045" max="12045" width="12" style="965" hidden="1"/>
    <col min="12046" max="12288" width="13.5703125" style="965" hidden="1"/>
    <col min="12289" max="12289" width="37.5703125" style="965" hidden="1"/>
    <col min="12290" max="12290" width="29.7109375" style="965" hidden="1"/>
    <col min="12291" max="12291" width="9.85546875" style="965" hidden="1"/>
    <col min="12292" max="12292" width="16.7109375" style="965" hidden="1"/>
    <col min="12293" max="12293" width="9.85546875" style="965" hidden="1"/>
    <col min="12294" max="12294" width="16.7109375" style="965" hidden="1"/>
    <col min="12295" max="12295" width="9.85546875" style="965" hidden="1"/>
    <col min="12296" max="12296" width="16.7109375" style="965" hidden="1"/>
    <col min="12297" max="12297" width="9.85546875" style="965" hidden="1"/>
    <col min="12298" max="12298" width="16.7109375" style="965" hidden="1"/>
    <col min="12299" max="12299" width="9.85546875" style="965" hidden="1"/>
    <col min="12300" max="12300" width="17.5703125" style="965" hidden="1"/>
    <col min="12301" max="12301" width="12" style="965" hidden="1"/>
    <col min="12302" max="12544" width="13.5703125" style="965" hidden="1"/>
    <col min="12545" max="12545" width="37.5703125" style="965" hidden="1"/>
    <col min="12546" max="12546" width="29.7109375" style="965" hidden="1"/>
    <col min="12547" max="12547" width="9.85546875" style="965" hidden="1"/>
    <col min="12548" max="12548" width="16.7109375" style="965" hidden="1"/>
    <col min="12549" max="12549" width="9.85546875" style="965" hidden="1"/>
    <col min="12550" max="12550" width="16.7109375" style="965" hidden="1"/>
    <col min="12551" max="12551" width="9.85546875" style="965" hidden="1"/>
    <col min="12552" max="12552" width="16.7109375" style="965" hidden="1"/>
    <col min="12553" max="12553" width="9.85546875" style="965" hidden="1"/>
    <col min="12554" max="12554" width="16.7109375" style="965" hidden="1"/>
    <col min="12555" max="12555" width="9.85546875" style="965" hidden="1"/>
    <col min="12556" max="12556" width="17.5703125" style="965" hidden="1"/>
    <col min="12557" max="12557" width="12" style="965" hidden="1"/>
    <col min="12558" max="12800" width="13.5703125" style="965" hidden="1"/>
    <col min="12801" max="12801" width="37.5703125" style="965" hidden="1"/>
    <col min="12802" max="12802" width="29.7109375" style="965" hidden="1"/>
    <col min="12803" max="12803" width="9.85546875" style="965" hidden="1"/>
    <col min="12804" max="12804" width="16.7109375" style="965" hidden="1"/>
    <col min="12805" max="12805" width="9.85546875" style="965" hidden="1"/>
    <col min="12806" max="12806" width="16.7109375" style="965" hidden="1"/>
    <col min="12807" max="12807" width="9.85546875" style="965" hidden="1"/>
    <col min="12808" max="12808" width="16.7109375" style="965" hidden="1"/>
    <col min="12809" max="12809" width="9.85546875" style="965" hidden="1"/>
    <col min="12810" max="12810" width="16.7109375" style="965" hidden="1"/>
    <col min="12811" max="12811" width="9.85546875" style="965" hidden="1"/>
    <col min="12812" max="12812" width="17.5703125" style="965" hidden="1"/>
    <col min="12813" max="12813" width="12" style="965" hidden="1"/>
    <col min="12814" max="13056" width="13.5703125" style="965" hidden="1"/>
    <col min="13057" max="13057" width="37.5703125" style="965" hidden="1"/>
    <col min="13058" max="13058" width="29.7109375" style="965" hidden="1"/>
    <col min="13059" max="13059" width="9.85546875" style="965" hidden="1"/>
    <col min="13060" max="13060" width="16.7109375" style="965" hidden="1"/>
    <col min="13061" max="13061" width="9.85546875" style="965" hidden="1"/>
    <col min="13062" max="13062" width="16.7109375" style="965" hidden="1"/>
    <col min="13063" max="13063" width="9.85546875" style="965" hidden="1"/>
    <col min="13064" max="13064" width="16.7109375" style="965" hidden="1"/>
    <col min="13065" max="13065" width="9.85546875" style="965" hidden="1"/>
    <col min="13066" max="13066" width="16.7109375" style="965" hidden="1"/>
    <col min="13067" max="13067" width="9.85546875" style="965" hidden="1"/>
    <col min="13068" max="13068" width="17.5703125" style="965" hidden="1"/>
    <col min="13069" max="13069" width="12" style="965" hidden="1"/>
    <col min="13070" max="13312" width="13.5703125" style="965" hidden="1"/>
    <col min="13313" max="13313" width="37.5703125" style="965" hidden="1"/>
    <col min="13314" max="13314" width="29.7109375" style="965" hidden="1"/>
    <col min="13315" max="13315" width="9.85546875" style="965" hidden="1"/>
    <col min="13316" max="13316" width="16.7109375" style="965" hidden="1"/>
    <col min="13317" max="13317" width="9.85546875" style="965" hidden="1"/>
    <col min="13318" max="13318" width="16.7109375" style="965" hidden="1"/>
    <col min="13319" max="13319" width="9.85546875" style="965" hidden="1"/>
    <col min="13320" max="13320" width="16.7109375" style="965" hidden="1"/>
    <col min="13321" max="13321" width="9.85546875" style="965" hidden="1"/>
    <col min="13322" max="13322" width="16.7109375" style="965" hidden="1"/>
    <col min="13323" max="13323" width="9.85546875" style="965" hidden="1"/>
    <col min="13324" max="13324" width="17.5703125" style="965" hidden="1"/>
    <col min="13325" max="13325" width="12" style="965" hidden="1"/>
    <col min="13326" max="13568" width="13.5703125" style="965" hidden="1"/>
    <col min="13569" max="13569" width="37.5703125" style="965" hidden="1"/>
    <col min="13570" max="13570" width="29.7109375" style="965" hidden="1"/>
    <col min="13571" max="13571" width="9.85546875" style="965" hidden="1"/>
    <col min="13572" max="13572" width="16.7109375" style="965" hidden="1"/>
    <col min="13573" max="13573" width="9.85546875" style="965" hidden="1"/>
    <col min="13574" max="13574" width="16.7109375" style="965" hidden="1"/>
    <col min="13575" max="13575" width="9.85546875" style="965" hidden="1"/>
    <col min="13576" max="13576" width="16.7109375" style="965" hidden="1"/>
    <col min="13577" max="13577" width="9.85546875" style="965" hidden="1"/>
    <col min="13578" max="13578" width="16.7109375" style="965" hidden="1"/>
    <col min="13579" max="13579" width="9.85546875" style="965" hidden="1"/>
    <col min="13580" max="13580" width="17.5703125" style="965" hidden="1"/>
    <col min="13581" max="13581" width="12" style="965" hidden="1"/>
    <col min="13582" max="13824" width="13.5703125" style="965" hidden="1"/>
    <col min="13825" max="13825" width="37.5703125" style="965" hidden="1"/>
    <col min="13826" max="13826" width="29.7109375" style="965" hidden="1"/>
    <col min="13827" max="13827" width="9.85546875" style="965" hidden="1"/>
    <col min="13828" max="13828" width="16.7109375" style="965" hidden="1"/>
    <col min="13829" max="13829" width="9.85546875" style="965" hidden="1"/>
    <col min="13830" max="13830" width="16.7109375" style="965" hidden="1"/>
    <col min="13831" max="13831" width="9.85546875" style="965" hidden="1"/>
    <col min="13832" max="13832" width="16.7109375" style="965" hidden="1"/>
    <col min="13833" max="13833" width="9.85546875" style="965" hidden="1"/>
    <col min="13834" max="13834" width="16.7109375" style="965" hidden="1"/>
    <col min="13835" max="13835" width="9.85546875" style="965" hidden="1"/>
    <col min="13836" max="13836" width="17.5703125" style="965" hidden="1"/>
    <col min="13837" max="13837" width="12" style="965" hidden="1"/>
    <col min="13838" max="14080" width="13.5703125" style="965" hidden="1"/>
    <col min="14081" max="14081" width="37.5703125" style="965" hidden="1"/>
    <col min="14082" max="14082" width="29.7109375" style="965" hidden="1"/>
    <col min="14083" max="14083" width="9.85546875" style="965" hidden="1"/>
    <col min="14084" max="14084" width="16.7109375" style="965" hidden="1"/>
    <col min="14085" max="14085" width="9.85546875" style="965" hidden="1"/>
    <col min="14086" max="14086" width="16.7109375" style="965" hidden="1"/>
    <col min="14087" max="14087" width="9.85546875" style="965" hidden="1"/>
    <col min="14088" max="14088" width="16.7109375" style="965" hidden="1"/>
    <col min="14089" max="14089" width="9.85546875" style="965" hidden="1"/>
    <col min="14090" max="14090" width="16.7109375" style="965" hidden="1"/>
    <col min="14091" max="14091" width="9.85546875" style="965" hidden="1"/>
    <col min="14092" max="14092" width="17.5703125" style="965" hidden="1"/>
    <col min="14093" max="14093" width="12" style="965" hidden="1"/>
    <col min="14094" max="14336" width="13.5703125" style="965" hidden="1"/>
    <col min="14337" max="14337" width="37.5703125" style="965" hidden="1"/>
    <col min="14338" max="14338" width="29.7109375" style="965" hidden="1"/>
    <col min="14339" max="14339" width="9.85546875" style="965" hidden="1"/>
    <col min="14340" max="14340" width="16.7109375" style="965" hidden="1"/>
    <col min="14341" max="14341" width="9.85546875" style="965" hidden="1"/>
    <col min="14342" max="14342" width="16.7109375" style="965" hidden="1"/>
    <col min="14343" max="14343" width="9.85546875" style="965" hidden="1"/>
    <col min="14344" max="14344" width="16.7109375" style="965" hidden="1"/>
    <col min="14345" max="14345" width="9.85546875" style="965" hidden="1"/>
    <col min="14346" max="14346" width="16.7109375" style="965" hidden="1"/>
    <col min="14347" max="14347" width="9.85546875" style="965" hidden="1"/>
    <col min="14348" max="14348" width="17.5703125" style="965" hidden="1"/>
    <col min="14349" max="14349" width="12" style="965" hidden="1"/>
    <col min="14350" max="14592" width="13.5703125" style="965" hidden="1"/>
    <col min="14593" max="14593" width="37.5703125" style="965" hidden="1"/>
    <col min="14594" max="14594" width="29.7109375" style="965" hidden="1"/>
    <col min="14595" max="14595" width="9.85546875" style="965" hidden="1"/>
    <col min="14596" max="14596" width="16.7109375" style="965" hidden="1"/>
    <col min="14597" max="14597" width="9.85546875" style="965" hidden="1"/>
    <col min="14598" max="14598" width="16.7109375" style="965" hidden="1"/>
    <col min="14599" max="14599" width="9.85546875" style="965" hidden="1"/>
    <col min="14600" max="14600" width="16.7109375" style="965" hidden="1"/>
    <col min="14601" max="14601" width="9.85546875" style="965" hidden="1"/>
    <col min="14602" max="14602" width="16.7109375" style="965" hidden="1"/>
    <col min="14603" max="14603" width="9.85546875" style="965" hidden="1"/>
    <col min="14604" max="14604" width="17.5703125" style="965" hidden="1"/>
    <col min="14605" max="14605" width="12" style="965" hidden="1"/>
    <col min="14606" max="14848" width="13.5703125" style="965" hidden="1"/>
    <col min="14849" max="14849" width="37.5703125" style="965" hidden="1"/>
    <col min="14850" max="14850" width="29.7109375" style="965" hidden="1"/>
    <col min="14851" max="14851" width="9.85546875" style="965" hidden="1"/>
    <col min="14852" max="14852" width="16.7109375" style="965" hidden="1"/>
    <col min="14853" max="14853" width="9.85546875" style="965" hidden="1"/>
    <col min="14854" max="14854" width="16.7109375" style="965" hidden="1"/>
    <col min="14855" max="14855" width="9.85546875" style="965" hidden="1"/>
    <col min="14856" max="14856" width="16.7109375" style="965" hidden="1"/>
    <col min="14857" max="14857" width="9.85546875" style="965" hidden="1"/>
    <col min="14858" max="14858" width="16.7109375" style="965" hidden="1"/>
    <col min="14859" max="14859" width="9.85546875" style="965" hidden="1"/>
    <col min="14860" max="14860" width="17.5703125" style="965" hidden="1"/>
    <col min="14861" max="14861" width="12" style="965" hidden="1"/>
    <col min="14862" max="15104" width="13.5703125" style="965" hidden="1"/>
    <col min="15105" max="15105" width="37.5703125" style="965" hidden="1"/>
    <col min="15106" max="15106" width="29.7109375" style="965" hidden="1"/>
    <col min="15107" max="15107" width="9.85546875" style="965" hidden="1"/>
    <col min="15108" max="15108" width="16.7109375" style="965" hidden="1"/>
    <col min="15109" max="15109" width="9.85546875" style="965" hidden="1"/>
    <col min="15110" max="15110" width="16.7109375" style="965" hidden="1"/>
    <col min="15111" max="15111" width="9.85546875" style="965" hidden="1"/>
    <col min="15112" max="15112" width="16.7109375" style="965" hidden="1"/>
    <col min="15113" max="15113" width="9.85546875" style="965" hidden="1"/>
    <col min="15114" max="15114" width="16.7109375" style="965" hidden="1"/>
    <col min="15115" max="15115" width="9.85546875" style="965" hidden="1"/>
    <col min="15116" max="15116" width="17.5703125" style="965" hidden="1"/>
    <col min="15117" max="15117" width="12" style="965" hidden="1"/>
    <col min="15118" max="15360" width="13.5703125" style="965" hidden="1"/>
    <col min="15361" max="15361" width="37.5703125" style="965" hidden="1"/>
    <col min="15362" max="15362" width="29.7109375" style="965" hidden="1"/>
    <col min="15363" max="15363" width="9.85546875" style="965" hidden="1"/>
    <col min="15364" max="15364" width="16.7109375" style="965" hidden="1"/>
    <col min="15365" max="15365" width="9.85546875" style="965" hidden="1"/>
    <col min="15366" max="15366" width="16.7109375" style="965" hidden="1"/>
    <col min="15367" max="15367" width="9.85546875" style="965" hidden="1"/>
    <col min="15368" max="15368" width="16.7109375" style="965" hidden="1"/>
    <col min="15369" max="15369" width="9.85546875" style="965" hidden="1"/>
    <col min="15370" max="15370" width="16.7109375" style="965" hidden="1"/>
    <col min="15371" max="15371" width="9.85546875" style="965" hidden="1"/>
    <col min="15372" max="15372" width="17.5703125" style="965" hidden="1"/>
    <col min="15373" max="15373" width="12" style="965" hidden="1"/>
    <col min="15374" max="15616" width="13.5703125" style="965" hidden="1"/>
    <col min="15617" max="15617" width="37.5703125" style="965" hidden="1"/>
    <col min="15618" max="15618" width="29.7109375" style="965" hidden="1"/>
    <col min="15619" max="15619" width="9.85546875" style="965" hidden="1"/>
    <col min="15620" max="15620" width="16.7109375" style="965" hidden="1"/>
    <col min="15621" max="15621" width="9.85546875" style="965" hidden="1"/>
    <col min="15622" max="15622" width="16.7109375" style="965" hidden="1"/>
    <col min="15623" max="15623" width="9.85546875" style="965" hidden="1"/>
    <col min="15624" max="15624" width="16.7109375" style="965" hidden="1"/>
    <col min="15625" max="15625" width="9.85546875" style="965" hidden="1"/>
    <col min="15626" max="15626" width="16.7109375" style="965" hidden="1"/>
    <col min="15627" max="15627" width="9.85546875" style="965" hidden="1"/>
    <col min="15628" max="15628" width="17.5703125" style="965" hidden="1"/>
    <col min="15629" max="15629" width="12" style="965" hidden="1"/>
    <col min="15630" max="15872" width="13.5703125" style="965" hidden="1"/>
    <col min="15873" max="15873" width="37.5703125" style="965" hidden="1"/>
    <col min="15874" max="15874" width="29.7109375" style="965" hidden="1"/>
    <col min="15875" max="15875" width="9.85546875" style="965" hidden="1"/>
    <col min="15876" max="15876" width="16.7109375" style="965" hidden="1"/>
    <col min="15877" max="15877" width="9.85546875" style="965" hidden="1"/>
    <col min="15878" max="15878" width="16.7109375" style="965" hidden="1"/>
    <col min="15879" max="15879" width="9.85546875" style="965" hidden="1"/>
    <col min="15880" max="15880" width="16.7109375" style="965" hidden="1"/>
    <col min="15881" max="15881" width="9.85546875" style="965" hidden="1"/>
    <col min="15882" max="15882" width="16.7109375" style="965" hidden="1"/>
    <col min="15883" max="15883" width="9.85546875" style="965" hidden="1"/>
    <col min="15884" max="15884" width="17.5703125" style="965" hidden="1"/>
    <col min="15885" max="15885" width="12" style="965" hidden="1"/>
    <col min="15886" max="16128" width="13.5703125" style="965" hidden="1"/>
    <col min="16129" max="16129" width="37.5703125" style="965" hidden="1"/>
    <col min="16130" max="16130" width="29.7109375" style="965" hidden="1"/>
    <col min="16131" max="16131" width="9.85546875" style="965" hidden="1"/>
    <col min="16132" max="16132" width="16.7109375" style="965" hidden="1"/>
    <col min="16133" max="16133" width="9.85546875" style="965" hidden="1"/>
    <col min="16134" max="16134" width="16.7109375" style="965" hidden="1"/>
    <col min="16135" max="16135" width="9.85546875" style="965" hidden="1"/>
    <col min="16136" max="16136" width="16.7109375" style="965" hidden="1"/>
    <col min="16137" max="16137" width="9.85546875" style="965" hidden="1"/>
    <col min="16138" max="16138" width="16.7109375" style="965" hidden="1"/>
    <col min="16139" max="16139" width="9.85546875" style="965" hidden="1"/>
    <col min="16140" max="16140" width="17.5703125" style="965" hidden="1"/>
    <col min="16141" max="16141" width="12" style="965" hidden="1"/>
    <col min="16142" max="16384" width="13.5703125" style="965" hidden="1"/>
  </cols>
  <sheetData>
    <row r="1" spans="1:26">
      <c r="A1" s="960" t="s">
        <v>1075</v>
      </c>
      <c r="B1" s="961" t="s">
        <v>1076</v>
      </c>
      <c r="C1" s="962">
        <v>0</v>
      </c>
      <c r="D1" s="963" t="s">
        <v>1076</v>
      </c>
      <c r="E1" s="964">
        <v>0</v>
      </c>
      <c r="F1" s="964" t="s">
        <v>1076</v>
      </c>
      <c r="G1" s="964">
        <v>0</v>
      </c>
      <c r="H1" s="964"/>
      <c r="I1" s="964"/>
      <c r="J1" s="964"/>
      <c r="K1" s="964"/>
    </row>
    <row r="2" spans="1:26">
      <c r="A2" s="966" t="s">
        <v>1077</v>
      </c>
      <c r="B2" s="526" t="s">
        <v>1076</v>
      </c>
      <c r="C2" s="964"/>
      <c r="D2" s="967"/>
      <c r="E2" s="967"/>
      <c r="F2" s="967"/>
      <c r="G2" s="967"/>
      <c r="H2" s="1054"/>
      <c r="I2" s="1054"/>
      <c r="J2" s="1054"/>
      <c r="K2" s="1054"/>
      <c r="L2" s="1053" t="s">
        <v>1078</v>
      </c>
      <c r="M2" s="965" t="s">
        <v>1079</v>
      </c>
      <c r="Z2" s="965" t="str">
        <f>IFERROR(TRIM(MID('Financials_Applicant 2'!A1,FIND(" ",'Financials_Applicant 2'!A1,1),100)),"-")</f>
        <v>-</v>
      </c>
    </row>
    <row r="3" spans="1:26">
      <c r="A3" s="968"/>
      <c r="B3" s="969" t="s">
        <v>1080</v>
      </c>
      <c r="C3" s="970"/>
      <c r="D3" s="969" t="s">
        <v>1081</v>
      </c>
      <c r="E3" s="970"/>
      <c r="F3" s="969" t="s">
        <v>1082</v>
      </c>
      <c r="G3" s="970"/>
      <c r="L3" s="974"/>
      <c r="M3" s="965" t="s">
        <v>1083</v>
      </c>
    </row>
    <row r="4" spans="1:26" ht="12.75">
      <c r="A4" s="971" t="s">
        <v>1084</v>
      </c>
      <c r="B4" s="969"/>
      <c r="C4" s="970"/>
      <c r="D4" s="969"/>
      <c r="E4" s="970"/>
      <c r="F4" s="969"/>
      <c r="G4" s="970"/>
      <c r="L4" s="974"/>
    </row>
    <row r="5" spans="1:26" ht="15.75" customHeight="1">
      <c r="A5" s="972" t="s">
        <v>1085</v>
      </c>
      <c r="B5" s="526" t="s">
        <v>1079</v>
      </c>
      <c r="C5" s="973"/>
      <c r="D5" s="526" t="s">
        <v>1079</v>
      </c>
      <c r="E5" s="973"/>
      <c r="F5" s="526" t="s">
        <v>1079</v>
      </c>
      <c r="G5" s="973"/>
      <c r="L5" s="974"/>
    </row>
    <row r="6" spans="1:26" ht="12.75" customHeight="1">
      <c r="A6" s="1442" t="s">
        <v>137</v>
      </c>
      <c r="B6" s="975">
        <f>'Financials_Applicant 2'!B3</f>
        <v>44286</v>
      </c>
      <c r="C6" s="976" t="s">
        <v>138</v>
      </c>
      <c r="D6" s="975">
        <f>'Financials_Applicant 2'!D3</f>
        <v>43921</v>
      </c>
      <c r="E6" s="976" t="s">
        <v>138</v>
      </c>
      <c r="F6" s="975">
        <f>'Financials_Applicant 2'!F3</f>
        <v>43555</v>
      </c>
      <c r="G6" s="1055" t="s">
        <v>138</v>
      </c>
      <c r="H6" s="977"/>
      <c r="L6" s="984"/>
    </row>
    <row r="7" spans="1:26" ht="12.75" customHeight="1">
      <c r="A7" s="1442"/>
      <c r="B7" s="976" t="str">
        <f>CONCATENATE("Rs. ",$L$2)</f>
        <v>Rs. Actuals</v>
      </c>
      <c r="C7" s="978">
        <f>B6</f>
        <v>44286</v>
      </c>
      <c r="D7" s="976" t="str">
        <f>CONCATENATE("Rs. ",$L$2)</f>
        <v>Rs. Actuals</v>
      </c>
      <c r="E7" s="978">
        <f>D6</f>
        <v>43921</v>
      </c>
      <c r="F7" s="976" t="str">
        <f>CONCATENATE("Rs. ",$L$2)</f>
        <v>Rs. Actuals</v>
      </c>
      <c r="G7" s="1056">
        <f>F6</f>
        <v>43555</v>
      </c>
      <c r="L7" s="984"/>
    </row>
    <row r="8" spans="1:26">
      <c r="A8" s="979" t="s">
        <v>1086</v>
      </c>
      <c r="B8" s="980">
        <f>'Financials_Applicant 2'!B5*100000</f>
        <v>0</v>
      </c>
      <c r="C8" s="980"/>
      <c r="D8" s="980">
        <f>'Financials_Applicant 2'!D5*100000</f>
        <v>0</v>
      </c>
      <c r="E8" s="980"/>
      <c r="F8" s="980">
        <f>'Financials_Applicant 2'!F5*100000</f>
        <v>0</v>
      </c>
      <c r="G8" s="1057"/>
      <c r="H8" s="982"/>
      <c r="J8" s="983"/>
      <c r="L8" s="984"/>
    </row>
    <row r="9" spans="1:26" ht="12.75">
      <c r="A9" s="979" t="s">
        <v>1087</v>
      </c>
      <c r="B9" s="980">
        <v>0</v>
      </c>
      <c r="C9" s="981"/>
      <c r="D9" s="980">
        <v>0</v>
      </c>
      <c r="E9" s="981"/>
      <c r="F9" s="980">
        <v>0</v>
      </c>
      <c r="G9" s="1057"/>
      <c r="H9" s="985"/>
      <c r="L9" s="984"/>
    </row>
    <row r="10" spans="1:26">
      <c r="A10" s="986" t="s">
        <v>54</v>
      </c>
      <c r="B10" s="987">
        <f>B8+B9</f>
        <v>0</v>
      </c>
      <c r="C10" s="988" t="str">
        <f>IFERROR((B10-D10)/D10*100,"")</f>
        <v/>
      </c>
      <c r="D10" s="987">
        <f>D8+D9</f>
        <v>0</v>
      </c>
      <c r="E10" s="988" t="str">
        <f>IFERROR((D10-F10)/F10*100,"")</f>
        <v/>
      </c>
      <c r="F10" s="987">
        <f>F8+F9</f>
        <v>0</v>
      </c>
      <c r="G10" s="988" t="str">
        <f>IFERROR((F10-H10)/H10*100,"")</f>
        <v/>
      </c>
      <c r="H10" s="985"/>
      <c r="L10" s="989"/>
    </row>
    <row r="11" spans="1:26" ht="31.5">
      <c r="A11" s="990" t="s">
        <v>1088</v>
      </c>
      <c r="B11" s="991">
        <f>'Financials_Applicant 2'!B6*100000</f>
        <v>0</v>
      </c>
      <c r="C11" s="991"/>
      <c r="D11" s="991">
        <f>'Financials_Applicant 2'!D6*100000</f>
        <v>0</v>
      </c>
      <c r="E11" s="991"/>
      <c r="F11" s="991">
        <f>'Financials_Applicant 2'!F6*100000</f>
        <v>0</v>
      </c>
      <c r="G11" s="992" t="str">
        <f>IFERROR((F11-H11)/H11*100,"")</f>
        <v/>
      </c>
      <c r="H11" s="982"/>
      <c r="L11" s="989"/>
    </row>
    <row r="12" spans="1:26" ht="15">
      <c r="A12" s="993" t="s">
        <v>1089</v>
      </c>
      <c r="B12" s="987">
        <f>B10+B11</f>
        <v>0</v>
      </c>
      <c r="C12" s="992"/>
      <c r="D12" s="987">
        <f>D10+D11</f>
        <v>0</v>
      </c>
      <c r="E12" s="992"/>
      <c r="F12" s="987">
        <f>F10+F11</f>
        <v>0</v>
      </c>
      <c r="G12" s="992"/>
      <c r="H12" s="985"/>
      <c r="L12" s="989"/>
    </row>
    <row r="13" spans="1:26">
      <c r="A13" s="990" t="s">
        <v>1090</v>
      </c>
      <c r="B13" s="987">
        <f>B14+B15+B16+B17+B18</f>
        <v>0</v>
      </c>
      <c r="C13" s="992" t="str">
        <f>IFERROR((B13-D13)/D13*100,"")</f>
        <v/>
      </c>
      <c r="D13" s="987">
        <f>D14+D15+D16+D17+D18</f>
        <v>0</v>
      </c>
      <c r="E13" s="992" t="str">
        <f>IFERROR((D13-F13)/F13*100,"")</f>
        <v/>
      </c>
      <c r="F13" s="987">
        <f>F14+F15+F16+F17+F18</f>
        <v>0</v>
      </c>
      <c r="G13" s="992" t="str">
        <f>IFERROR((F13-H13)/H13*100,"")</f>
        <v/>
      </c>
      <c r="H13" s="985"/>
      <c r="L13" s="994"/>
    </row>
    <row r="14" spans="1:26" ht="12.75">
      <c r="A14" s="995" t="s">
        <v>1091</v>
      </c>
      <c r="B14" s="996">
        <v>0</v>
      </c>
      <c r="C14" s="997"/>
      <c r="D14" s="996">
        <v>0</v>
      </c>
      <c r="E14" s="997"/>
      <c r="F14" s="996">
        <v>0</v>
      </c>
      <c r="G14" s="997"/>
      <c r="H14" s="985"/>
      <c r="L14" s="994"/>
    </row>
    <row r="15" spans="1:26" ht="12.75">
      <c r="A15" s="995" t="s">
        <v>1092</v>
      </c>
      <c r="B15" s="996">
        <v>0</v>
      </c>
      <c r="C15" s="997"/>
      <c r="D15" s="996">
        <v>0</v>
      </c>
      <c r="E15" s="997"/>
      <c r="F15" s="996">
        <v>0</v>
      </c>
      <c r="G15" s="997"/>
      <c r="H15" s="985"/>
      <c r="L15" s="994"/>
    </row>
    <row r="16" spans="1:26">
      <c r="A16" s="998" t="s">
        <v>1093</v>
      </c>
      <c r="B16" s="996">
        <v>0</v>
      </c>
      <c r="C16" s="997"/>
      <c r="D16" s="996">
        <v>0</v>
      </c>
      <c r="E16" s="997"/>
      <c r="F16" s="996">
        <v>0</v>
      </c>
      <c r="G16" s="997"/>
      <c r="H16" s="985"/>
      <c r="L16" s="994"/>
    </row>
    <row r="17" spans="1:12" ht="12.75">
      <c r="A17" s="995" t="s">
        <v>1094</v>
      </c>
      <c r="B17" s="996">
        <v>0</v>
      </c>
      <c r="C17" s="997"/>
      <c r="D17" s="996">
        <v>0</v>
      </c>
      <c r="E17" s="997"/>
      <c r="F17" s="996">
        <v>0</v>
      </c>
      <c r="G17" s="997"/>
      <c r="H17" s="985"/>
      <c r="L17" s="994"/>
    </row>
    <row r="18" spans="1:12" ht="12.75" customHeight="1">
      <c r="A18" s="999" t="s">
        <v>623</v>
      </c>
      <c r="B18" s="996">
        <f>'Financials_Applicant 2'!B7*100000</f>
        <v>0</v>
      </c>
      <c r="C18" s="996"/>
      <c r="D18" s="996">
        <f>'Financials_Applicant 2'!D7*100000</f>
        <v>0</v>
      </c>
      <c r="E18" s="996"/>
      <c r="F18" s="996">
        <f>'Financials_Applicant 2'!F7*100000</f>
        <v>0</v>
      </c>
      <c r="G18" s="997"/>
      <c r="H18" s="982"/>
      <c r="J18" s="983"/>
      <c r="L18" s="994"/>
    </row>
    <row r="19" spans="1:12" ht="18" customHeight="1">
      <c r="A19" s="1000" t="s">
        <v>142</v>
      </c>
      <c r="B19" s="987">
        <f>B10+B11+B13</f>
        <v>0</v>
      </c>
      <c r="C19" s="1001" t="str">
        <f>IFERROR((B19-D19)/D19*100,"")</f>
        <v/>
      </c>
      <c r="D19" s="987">
        <f>D10+D11+D13</f>
        <v>0</v>
      </c>
      <c r="E19" s="1001" t="str">
        <f>IFERROR((D19-F19)/F19*100,"")</f>
        <v/>
      </c>
      <c r="F19" s="987">
        <f>F10+F11+F13</f>
        <v>0</v>
      </c>
      <c r="G19" s="1001" t="str">
        <f>IFERROR((F19-H19)/H19*100,"")</f>
        <v/>
      </c>
      <c r="H19" s="985"/>
      <c r="L19" s="994"/>
    </row>
    <row r="20" spans="1:12" ht="63.95" customHeight="1">
      <c r="A20" s="1002"/>
      <c r="B20" s="1003"/>
      <c r="C20" s="1004" t="str">
        <f>CONCATENATE("% Sales of ",YEAR(C7))</f>
        <v>% Sales of 2021</v>
      </c>
      <c r="D20" s="1003"/>
      <c r="E20" s="1004" t="str">
        <f>CONCATENATE("% Sales of ",YEAR(E7))</f>
        <v>% Sales of 2020</v>
      </c>
      <c r="F20" s="1005"/>
      <c r="G20" s="1004" t="str">
        <f>CONCATENATE("% Sales of ",YEAR(G7))</f>
        <v>% Sales of 2019</v>
      </c>
      <c r="H20" s="985"/>
      <c r="L20" s="1006"/>
    </row>
    <row r="21" spans="1:12">
      <c r="A21" s="1007" t="s">
        <v>143</v>
      </c>
      <c r="B21" s="991">
        <f>'Financials_Applicant 2'!B10*100000</f>
        <v>0</v>
      </c>
      <c r="C21" s="992" t="str">
        <f t="shared" ref="C21:C33" si="0">IFERROR(B21/$B$10*100,"")</f>
        <v/>
      </c>
      <c r="D21" s="991">
        <f>'Financials_Applicant 2'!D10*100000</f>
        <v>0</v>
      </c>
      <c r="E21" s="992" t="str">
        <f t="shared" ref="E21:E33" si="1">IFERROR(D21/$D$10*100,"")</f>
        <v/>
      </c>
      <c r="F21" s="991">
        <f>'Financials_Applicant 2'!F10*100000</f>
        <v>0</v>
      </c>
      <c r="G21" s="992" t="str">
        <f t="shared" ref="G21:G33" si="2">IFERROR(F21/$F$10*100,"")</f>
        <v/>
      </c>
      <c r="H21" s="982"/>
      <c r="L21" s="1008"/>
    </row>
    <row r="22" spans="1:12">
      <c r="A22" s="1007" t="s">
        <v>1095</v>
      </c>
      <c r="B22" s="991">
        <f>'Financials_Applicant 2'!B11*100000</f>
        <v>0</v>
      </c>
      <c r="C22" s="992" t="str">
        <f t="shared" si="0"/>
        <v/>
      </c>
      <c r="D22" s="991">
        <f>'Financials_Applicant 2'!D11*100000</f>
        <v>0</v>
      </c>
      <c r="E22" s="992" t="str">
        <f t="shared" si="1"/>
        <v/>
      </c>
      <c r="F22" s="991">
        <f>'Financials_Applicant 2'!F11*100000</f>
        <v>0</v>
      </c>
      <c r="G22" s="992" t="str">
        <f t="shared" si="2"/>
        <v/>
      </c>
      <c r="H22" s="982"/>
      <c r="L22" s="1008"/>
    </row>
    <row r="23" spans="1:12">
      <c r="A23" s="1007" t="s">
        <v>1096</v>
      </c>
      <c r="B23" s="991">
        <f>'Financials_Applicant 2'!B12*100000</f>
        <v>0</v>
      </c>
      <c r="C23" s="992" t="str">
        <f t="shared" si="0"/>
        <v/>
      </c>
      <c r="D23" s="991">
        <f>'Financials_Applicant 2'!D12*100000</f>
        <v>0</v>
      </c>
      <c r="E23" s="992" t="str">
        <f t="shared" si="1"/>
        <v/>
      </c>
      <c r="F23" s="991">
        <f>'Financials_Applicant 2'!F12*100000</f>
        <v>0</v>
      </c>
      <c r="G23" s="992" t="str">
        <f t="shared" si="2"/>
        <v/>
      </c>
      <c r="H23" s="982"/>
      <c r="L23" s="1008"/>
    </row>
    <row r="24" spans="1:12">
      <c r="A24" s="1009" t="s">
        <v>146</v>
      </c>
      <c r="B24" s="987">
        <f>B19-B21-B22-B23-B13</f>
        <v>0</v>
      </c>
      <c r="C24" s="992" t="str">
        <f t="shared" si="0"/>
        <v/>
      </c>
      <c r="D24" s="987">
        <f>D19-D21-D22-D23-D13</f>
        <v>0</v>
      </c>
      <c r="E24" s="992" t="str">
        <f t="shared" si="1"/>
        <v/>
      </c>
      <c r="F24" s="987">
        <f>F19-F21-F22-F23-F13</f>
        <v>0</v>
      </c>
      <c r="G24" s="992" t="str">
        <f t="shared" si="2"/>
        <v/>
      </c>
      <c r="H24" s="985"/>
      <c r="L24" s="1008"/>
    </row>
    <row r="25" spans="1:12">
      <c r="A25" s="1010" t="s">
        <v>147</v>
      </c>
      <c r="B25" s="991">
        <f>'Financials_Applicant 2'!B14*100000</f>
        <v>0</v>
      </c>
      <c r="C25" s="992" t="str">
        <f t="shared" si="0"/>
        <v/>
      </c>
      <c r="D25" s="991">
        <f>'Financials_Applicant 2'!D14*100000</f>
        <v>0</v>
      </c>
      <c r="E25" s="992" t="str">
        <f t="shared" si="1"/>
        <v/>
      </c>
      <c r="F25" s="991">
        <f>'Financials_Applicant 2'!F14*100000</f>
        <v>0</v>
      </c>
      <c r="G25" s="992" t="str">
        <f t="shared" si="2"/>
        <v/>
      </c>
      <c r="H25" s="982"/>
      <c r="L25" s="1008"/>
    </row>
    <row r="26" spans="1:12">
      <c r="A26" s="1010" t="s">
        <v>1097</v>
      </c>
      <c r="B26" s="991">
        <f>'Financials_Applicant 2'!B15*100000</f>
        <v>0</v>
      </c>
      <c r="C26" s="992" t="str">
        <f t="shared" si="0"/>
        <v/>
      </c>
      <c r="D26" s="991">
        <f>'Financials_Applicant 2'!D15*100000</f>
        <v>0</v>
      </c>
      <c r="E26" s="992" t="str">
        <f t="shared" si="1"/>
        <v/>
      </c>
      <c r="F26" s="991">
        <f>'Financials_Applicant 2'!F15*100000</f>
        <v>0</v>
      </c>
      <c r="G26" s="992" t="str">
        <f t="shared" si="2"/>
        <v/>
      </c>
      <c r="H26" s="982"/>
      <c r="L26" s="1008"/>
    </row>
    <row r="27" spans="1:12">
      <c r="A27" s="1009" t="s">
        <v>149</v>
      </c>
      <c r="B27" s="987">
        <f>B24-B25-B26</f>
        <v>0</v>
      </c>
      <c r="C27" s="992" t="str">
        <f t="shared" si="0"/>
        <v/>
      </c>
      <c r="D27" s="987">
        <f>D24-D25-D26</f>
        <v>0</v>
      </c>
      <c r="E27" s="992" t="str">
        <f t="shared" si="1"/>
        <v/>
      </c>
      <c r="F27" s="987">
        <f>F24-F25-F26</f>
        <v>0</v>
      </c>
      <c r="G27" s="992" t="str">
        <f t="shared" si="2"/>
        <v/>
      </c>
      <c r="H27" s="985"/>
      <c r="L27" s="1008"/>
    </row>
    <row r="28" spans="1:12">
      <c r="A28" s="1007" t="s">
        <v>66</v>
      </c>
      <c r="B28" s="991">
        <f>'Financials_Applicant 2'!B17*100000</f>
        <v>0</v>
      </c>
      <c r="C28" s="992" t="str">
        <f t="shared" si="0"/>
        <v/>
      </c>
      <c r="D28" s="991">
        <f>'Financials_Applicant 2'!D17*100000</f>
        <v>0</v>
      </c>
      <c r="E28" s="992" t="str">
        <f t="shared" si="1"/>
        <v/>
      </c>
      <c r="F28" s="991">
        <f>'Financials_Applicant 2'!F17*100000</f>
        <v>0</v>
      </c>
      <c r="G28" s="992" t="str">
        <f t="shared" si="2"/>
        <v/>
      </c>
      <c r="H28" s="982"/>
      <c r="L28" s="1008"/>
    </row>
    <row r="29" spans="1:12">
      <c r="A29" s="1007" t="s">
        <v>1098</v>
      </c>
      <c r="B29" s="991">
        <f>'Financials_Applicant 2'!B18*100000</f>
        <v>0</v>
      </c>
      <c r="C29" s="992" t="str">
        <f t="shared" si="0"/>
        <v/>
      </c>
      <c r="D29" s="991">
        <f>'Financials_Applicant 2'!D18*100000</f>
        <v>0</v>
      </c>
      <c r="E29" s="992" t="str">
        <f t="shared" si="1"/>
        <v/>
      </c>
      <c r="F29" s="991">
        <f>'Financials_Applicant 2'!F18*100000</f>
        <v>0</v>
      </c>
      <c r="G29" s="992" t="str">
        <f t="shared" si="2"/>
        <v/>
      </c>
      <c r="H29" s="982"/>
      <c r="L29" s="1008"/>
    </row>
    <row r="30" spans="1:12">
      <c r="A30" s="1007" t="s">
        <v>1099</v>
      </c>
      <c r="B30" s="991">
        <f>'Financials_Applicant 2'!B19*100000</f>
        <v>0</v>
      </c>
      <c r="C30" s="992" t="str">
        <f t="shared" si="0"/>
        <v/>
      </c>
      <c r="D30" s="991">
        <f>'Financials_Applicant 2'!D19*100000</f>
        <v>0</v>
      </c>
      <c r="E30" s="992" t="str">
        <f t="shared" si="1"/>
        <v/>
      </c>
      <c r="F30" s="991">
        <f>'Financials_Applicant 2'!F19*100000</f>
        <v>0</v>
      </c>
      <c r="G30" s="992" t="str">
        <f t="shared" si="2"/>
        <v/>
      </c>
      <c r="H30" s="982"/>
      <c r="L30" s="1008"/>
    </row>
    <row r="31" spans="1:12" ht="31.5">
      <c r="A31" s="1007" t="s">
        <v>1100</v>
      </c>
      <c r="B31" s="991">
        <f>'Financials_Applicant 2'!B20*100000</f>
        <v>0</v>
      </c>
      <c r="C31" s="992" t="str">
        <f t="shared" si="0"/>
        <v/>
      </c>
      <c r="D31" s="991">
        <f>'Financials_Applicant 2'!D20*100000</f>
        <v>0</v>
      </c>
      <c r="E31" s="992" t="str">
        <f t="shared" si="1"/>
        <v/>
      </c>
      <c r="F31" s="991">
        <f>'Financials_Applicant 2'!F20*100000</f>
        <v>0</v>
      </c>
      <c r="G31" s="992" t="str">
        <f t="shared" si="2"/>
        <v/>
      </c>
      <c r="H31" s="982"/>
      <c r="L31" s="1008"/>
    </row>
    <row r="32" spans="1:12">
      <c r="A32" s="1007" t="s">
        <v>1101</v>
      </c>
      <c r="B32" s="991">
        <f>'Financials_Applicant 2'!B21*100000</f>
        <v>0</v>
      </c>
      <c r="C32" s="992" t="str">
        <f t="shared" si="0"/>
        <v/>
      </c>
      <c r="D32" s="991">
        <f>'Financials_Applicant 2'!D21*100000</f>
        <v>0</v>
      </c>
      <c r="E32" s="992" t="str">
        <f t="shared" si="1"/>
        <v/>
      </c>
      <c r="F32" s="991">
        <f>'Financials_Applicant 2'!F21*100000</f>
        <v>0</v>
      </c>
      <c r="G32" s="992" t="str">
        <f t="shared" si="2"/>
        <v/>
      </c>
      <c r="H32" s="982"/>
      <c r="L32" s="1008"/>
    </row>
    <row r="33" spans="1:14">
      <c r="A33" s="1007" t="s">
        <v>1102</v>
      </c>
      <c r="B33" s="991">
        <f>'Financials_Applicant 2'!B22*100000</f>
        <v>0</v>
      </c>
      <c r="C33" s="992" t="str">
        <f t="shared" si="0"/>
        <v/>
      </c>
      <c r="D33" s="991">
        <f>'Financials_Applicant 2'!D22*100000</f>
        <v>0</v>
      </c>
      <c r="E33" s="992" t="str">
        <f t="shared" si="1"/>
        <v/>
      </c>
      <c r="F33" s="991">
        <f>'Financials_Applicant 2'!F22*100000</f>
        <v>0</v>
      </c>
      <c r="G33" s="992" t="str">
        <f t="shared" si="2"/>
        <v/>
      </c>
      <c r="H33" s="982"/>
      <c r="L33" s="1008"/>
    </row>
    <row r="34" spans="1:14">
      <c r="A34" s="1002" t="s">
        <v>1103</v>
      </c>
      <c r="B34" s="987">
        <f>B27-B28-B29-B33-B32-B30-B31</f>
        <v>0</v>
      </c>
      <c r="C34" s="992"/>
      <c r="D34" s="987">
        <f>D27-D28-D29-D33-D32-D30-D31</f>
        <v>0</v>
      </c>
      <c r="E34" s="992"/>
      <c r="F34" s="987">
        <f>F27-F28-F29-F33-F32-F30-F31</f>
        <v>0</v>
      </c>
      <c r="G34" s="992"/>
      <c r="H34" s="985"/>
      <c r="L34" s="1008"/>
    </row>
    <row r="35" spans="1:14">
      <c r="A35" s="1002" t="s">
        <v>155</v>
      </c>
      <c r="B35" s="987">
        <f>B27-B28-B29-B33-B32-B30-B31+B13</f>
        <v>0</v>
      </c>
      <c r="C35" s="992" t="str">
        <f t="shared" ref="C35:C41" si="3">IFERROR(B35/$B$10*100,"")</f>
        <v/>
      </c>
      <c r="D35" s="987">
        <f>D27-D28-D29-D33-D32-D30-D31+D13</f>
        <v>0</v>
      </c>
      <c r="E35" s="992" t="str">
        <f t="shared" ref="E35:E41" si="4">IFERROR(D35/$D$10*100,"")</f>
        <v/>
      </c>
      <c r="F35" s="987">
        <f>F27-F28-F29-F33-F32-F30-F31+F13</f>
        <v>0</v>
      </c>
      <c r="G35" s="992" t="str">
        <f t="shared" ref="G35:G41" si="5">IFERROR(F35/$F$10*100,"")</f>
        <v/>
      </c>
      <c r="H35" s="985"/>
      <c r="L35" s="1008"/>
    </row>
    <row r="36" spans="1:14">
      <c r="A36" s="990" t="s">
        <v>1104</v>
      </c>
      <c r="B36" s="991">
        <f>'Financials_Applicant 2'!B24*100000</f>
        <v>0</v>
      </c>
      <c r="C36" s="992" t="str">
        <f t="shared" si="3"/>
        <v/>
      </c>
      <c r="D36" s="991">
        <f>'Financials_Applicant 2'!D24*100000</f>
        <v>0</v>
      </c>
      <c r="E36" s="992" t="str">
        <f t="shared" si="4"/>
        <v/>
      </c>
      <c r="F36" s="991">
        <f>'Financials_Applicant 2'!F24*100000</f>
        <v>0</v>
      </c>
      <c r="G36" s="992" t="str">
        <f t="shared" si="5"/>
        <v/>
      </c>
      <c r="H36" s="982"/>
      <c r="L36" s="1008"/>
      <c r="M36" s="1011"/>
    </row>
    <row r="37" spans="1:14">
      <c r="A37" s="1012" t="s">
        <v>55</v>
      </c>
      <c r="B37" s="987">
        <f>B35-B36</f>
        <v>0</v>
      </c>
      <c r="C37" s="992" t="str">
        <f t="shared" si="3"/>
        <v/>
      </c>
      <c r="D37" s="987">
        <f>D35-D36</f>
        <v>0</v>
      </c>
      <c r="E37" s="992" t="str">
        <f t="shared" si="4"/>
        <v/>
      </c>
      <c r="F37" s="987">
        <f>F35-F36</f>
        <v>0</v>
      </c>
      <c r="G37" s="992" t="str">
        <f t="shared" si="5"/>
        <v/>
      </c>
      <c r="H37" s="985"/>
      <c r="L37" s="1008"/>
    </row>
    <row r="38" spans="1:14">
      <c r="A38" s="1002" t="s">
        <v>157</v>
      </c>
      <c r="B38" s="987">
        <f>B37+B28+B33</f>
        <v>0</v>
      </c>
      <c r="C38" s="992" t="str">
        <f t="shared" si="3"/>
        <v/>
      </c>
      <c r="D38" s="987">
        <f>D37+D28+D33</f>
        <v>0</v>
      </c>
      <c r="E38" s="992" t="str">
        <f t="shared" si="4"/>
        <v/>
      </c>
      <c r="F38" s="987">
        <f>F37+F28+F33</f>
        <v>0</v>
      </c>
      <c r="G38" s="992" t="str">
        <f t="shared" si="5"/>
        <v/>
      </c>
      <c r="H38" s="985"/>
      <c r="L38" s="1008"/>
      <c r="M38" s="1013"/>
      <c r="N38" s="1013"/>
    </row>
    <row r="39" spans="1:14">
      <c r="A39" s="1007" t="s">
        <v>1105</v>
      </c>
      <c r="B39" s="991">
        <f>'Financials_Applicant 2'!B27*100000</f>
        <v>0</v>
      </c>
      <c r="C39" s="992" t="str">
        <f t="shared" si="3"/>
        <v/>
      </c>
      <c r="D39" s="991">
        <f>'Financials_Applicant 2'!D27*100000</f>
        <v>0</v>
      </c>
      <c r="E39" s="992" t="str">
        <f t="shared" si="4"/>
        <v/>
      </c>
      <c r="F39" s="991">
        <f>'Financials_Applicant 2'!F27*100000</f>
        <v>0</v>
      </c>
      <c r="G39" s="992" t="str">
        <f t="shared" si="5"/>
        <v/>
      </c>
      <c r="H39" s="982"/>
      <c r="L39" s="1008"/>
    </row>
    <row r="40" spans="1:14" ht="31.5">
      <c r="A40" s="1007" t="s">
        <v>1106</v>
      </c>
      <c r="B40" s="991">
        <f>'Financials_Applicant 2'!B28*100000</f>
        <v>0</v>
      </c>
      <c r="C40" s="992" t="str">
        <f t="shared" si="3"/>
        <v/>
      </c>
      <c r="D40" s="991">
        <f>'Financials_Applicant 2'!D28*100000</f>
        <v>0</v>
      </c>
      <c r="E40" s="992" t="str">
        <f t="shared" si="4"/>
        <v/>
      </c>
      <c r="F40" s="991">
        <f>'Financials_Applicant 2'!F28*100000</f>
        <v>0</v>
      </c>
      <c r="G40" s="992" t="str">
        <f t="shared" si="5"/>
        <v/>
      </c>
      <c r="H40" s="982"/>
      <c r="L40" s="1008"/>
    </row>
    <row r="41" spans="1:14">
      <c r="A41" s="1014" t="s">
        <v>56</v>
      </c>
      <c r="B41" s="987">
        <f>B38+B39+B40</f>
        <v>0</v>
      </c>
      <c r="C41" s="992" t="str">
        <f t="shared" si="3"/>
        <v/>
      </c>
      <c r="D41" s="987">
        <f>D38+D39+D40</f>
        <v>0</v>
      </c>
      <c r="E41" s="992" t="str">
        <f t="shared" si="4"/>
        <v/>
      </c>
      <c r="F41" s="987">
        <f>F38+F39+F40</f>
        <v>0</v>
      </c>
      <c r="G41" s="992" t="str">
        <f t="shared" si="5"/>
        <v/>
      </c>
      <c r="H41" s="985"/>
      <c r="L41" s="1008"/>
    </row>
    <row r="42" spans="1:14">
      <c r="A42" s="1014"/>
      <c r="B42" s="1015"/>
      <c r="C42" s="1003"/>
      <c r="D42" s="1015"/>
      <c r="E42" s="992"/>
      <c r="F42" s="1015"/>
      <c r="G42" s="1003"/>
      <c r="H42" s="985"/>
      <c r="L42" s="1016"/>
    </row>
    <row r="43" spans="1:14">
      <c r="A43" s="1017"/>
      <c r="B43" s="1018"/>
      <c r="C43" s="1019"/>
      <c r="D43" s="1018"/>
      <c r="E43" s="1019"/>
      <c r="F43" s="1018"/>
      <c r="G43" s="1019"/>
      <c r="H43" s="985"/>
    </row>
    <row r="44" spans="1:14" ht="12.75" customHeight="1">
      <c r="A44" s="1442" t="s">
        <v>1107</v>
      </c>
      <c r="B44" s="1438">
        <f>B6</f>
        <v>44286</v>
      </c>
      <c r="C44" s="1020" t="s">
        <v>138</v>
      </c>
      <c r="D44" s="1438">
        <f>D6</f>
        <v>43921</v>
      </c>
      <c r="E44" s="1020" t="s">
        <v>138</v>
      </c>
      <c r="F44" s="1438">
        <f>F6</f>
        <v>43555</v>
      </c>
      <c r="G44" s="1020" t="s">
        <v>138</v>
      </c>
      <c r="H44" s="1451"/>
      <c r="J44" s="1434"/>
      <c r="L44" s="1021"/>
    </row>
    <row r="45" spans="1:14" ht="12.75" customHeight="1">
      <c r="A45" s="1442"/>
      <c r="B45" s="1438"/>
      <c r="C45" s="978">
        <f>C7</f>
        <v>44286</v>
      </c>
      <c r="D45" s="1438"/>
      <c r="E45" s="978">
        <f>E7</f>
        <v>43921</v>
      </c>
      <c r="F45" s="1438"/>
      <c r="G45" s="978">
        <f>G7</f>
        <v>43555</v>
      </c>
      <c r="H45" s="1451"/>
      <c r="J45" s="1434"/>
      <c r="L45" s="1021"/>
    </row>
    <row r="46" spans="1:14">
      <c r="A46" s="1022" t="s">
        <v>1108</v>
      </c>
      <c r="B46" s="991">
        <f>'Financials_Applicant 2'!B34*100000</f>
        <v>0</v>
      </c>
      <c r="C46" s="992" t="str">
        <f t="shared" ref="C46:C77" si="6">IFERROR((B46-D46)/D46*100,"")</f>
        <v/>
      </c>
      <c r="D46" s="991">
        <f>'Financials_Applicant 2'!D34*100000</f>
        <v>0</v>
      </c>
      <c r="E46" s="992" t="str">
        <f>IFERROR((D46-F46)/F46*100,"")</f>
        <v/>
      </c>
      <c r="F46" s="991">
        <f>'Financials_Applicant 2'!F34*100000</f>
        <v>0</v>
      </c>
      <c r="G46" s="992" t="str">
        <f>IFERROR((F46-H46)/H46*100,"")</f>
        <v/>
      </c>
      <c r="H46" s="985"/>
    </row>
    <row r="47" spans="1:14" ht="31.5">
      <c r="A47" s="1023" t="s">
        <v>1109</v>
      </c>
      <c r="B47" s="991">
        <f>'Financials_Applicant 2'!B35*100000</f>
        <v>0</v>
      </c>
      <c r="C47" s="992" t="str">
        <f t="shared" si="6"/>
        <v/>
      </c>
      <c r="D47" s="991">
        <f>'Financials_Applicant 2'!D35*100000</f>
        <v>0</v>
      </c>
      <c r="E47" s="992" t="str">
        <f>IFERROR((D47-F47)/F47*100,"")</f>
        <v/>
      </c>
      <c r="F47" s="991">
        <f>'Financials_Applicant 2'!F35*100000</f>
        <v>0</v>
      </c>
      <c r="G47" s="992" t="str">
        <f>IFERROR((F47-H47)/H47*100,"")</f>
        <v/>
      </c>
      <c r="H47" s="985"/>
    </row>
    <row r="48" spans="1:14">
      <c r="A48" s="1024" t="s">
        <v>57</v>
      </c>
      <c r="B48" s="987">
        <f>B46+B47</f>
        <v>0</v>
      </c>
      <c r="C48" s="992" t="str">
        <f t="shared" si="6"/>
        <v/>
      </c>
      <c r="D48" s="987">
        <f>D46+D47</f>
        <v>0</v>
      </c>
      <c r="E48" s="992" t="str">
        <f t="shared" ref="E48:E77" si="7">IFERROR((D48-F48)/F48*100,"")</f>
        <v/>
      </c>
      <c r="F48" s="987">
        <f>F46+F47</f>
        <v>0</v>
      </c>
      <c r="G48" s="992" t="str">
        <f t="shared" ref="G48:G77" si="8">IFERROR((F48-H48)/H48*100,"")</f>
        <v/>
      </c>
      <c r="H48" s="985"/>
    </row>
    <row r="49" spans="1:10">
      <c r="A49" s="1023" t="s">
        <v>163</v>
      </c>
      <c r="B49" s="991">
        <f>'Financials_Applicant 2'!B37*100000</f>
        <v>0</v>
      </c>
      <c r="C49" s="992" t="str">
        <f t="shared" si="6"/>
        <v/>
      </c>
      <c r="D49" s="991">
        <f>'Financials_Applicant 2'!D37*100000</f>
        <v>0</v>
      </c>
      <c r="E49" s="992" t="str">
        <f t="shared" si="7"/>
        <v/>
      </c>
      <c r="F49" s="991">
        <f>'Financials_Applicant 2'!F37*100000</f>
        <v>0</v>
      </c>
      <c r="G49" s="992" t="str">
        <f t="shared" si="8"/>
        <v/>
      </c>
      <c r="H49" s="985"/>
    </row>
    <row r="50" spans="1:10">
      <c r="A50" s="1024" t="s">
        <v>164</v>
      </c>
      <c r="B50" s="987">
        <f>B46+B47+B55-B74-B76-B64</f>
        <v>0</v>
      </c>
      <c r="C50" s="992" t="str">
        <f t="shared" si="6"/>
        <v/>
      </c>
      <c r="D50" s="987">
        <f>D46+D47+D55-D74-D76-D64</f>
        <v>0</v>
      </c>
      <c r="E50" s="992" t="str">
        <f t="shared" si="7"/>
        <v/>
      </c>
      <c r="F50" s="987">
        <f>F46+F47+F55-F74-F76-F64</f>
        <v>0</v>
      </c>
      <c r="G50" s="992" t="str">
        <f t="shared" si="8"/>
        <v/>
      </c>
      <c r="H50" s="985"/>
    </row>
    <row r="51" spans="1:10">
      <c r="A51" s="1023" t="s">
        <v>1110</v>
      </c>
      <c r="B51" s="991">
        <f>'Financials_Applicant 2'!B39*100000</f>
        <v>0</v>
      </c>
      <c r="C51" s="992" t="str">
        <f t="shared" si="6"/>
        <v/>
      </c>
      <c r="D51" s="991">
        <f>'Financials_Applicant 2'!D39*100000</f>
        <v>0</v>
      </c>
      <c r="E51" s="992" t="str">
        <f t="shared" si="7"/>
        <v/>
      </c>
      <c r="F51" s="991">
        <f>'Financials_Applicant 2'!F39*100000</f>
        <v>0</v>
      </c>
      <c r="G51" s="992" t="str">
        <f t="shared" si="8"/>
        <v/>
      </c>
      <c r="H51" s="985"/>
    </row>
    <row r="52" spans="1:10" ht="31.5">
      <c r="A52" s="1023" t="s">
        <v>1111</v>
      </c>
      <c r="B52" s="991">
        <f>'Financials_Applicant 2'!B40*100000</f>
        <v>0</v>
      </c>
      <c r="C52" s="992" t="str">
        <f t="shared" si="6"/>
        <v/>
      </c>
      <c r="D52" s="991">
        <f>'Financials_Applicant 2'!D40*100000</f>
        <v>0</v>
      </c>
      <c r="E52" s="992" t="str">
        <f t="shared" si="7"/>
        <v/>
      </c>
      <c r="F52" s="991">
        <f>'Financials_Applicant 2'!F40*100000</f>
        <v>0</v>
      </c>
      <c r="G52" s="992" t="str">
        <f t="shared" si="8"/>
        <v/>
      </c>
      <c r="H52" s="985"/>
    </row>
    <row r="53" spans="1:10" ht="31.5">
      <c r="A53" s="1025" t="s">
        <v>1112</v>
      </c>
      <c r="B53" s="987">
        <f>B51+B52</f>
        <v>0</v>
      </c>
      <c r="C53" s="992" t="str">
        <f t="shared" si="6"/>
        <v/>
      </c>
      <c r="D53" s="987">
        <f>D51+D52</f>
        <v>0</v>
      </c>
      <c r="E53" s="992" t="str">
        <f t="shared" si="7"/>
        <v/>
      </c>
      <c r="F53" s="987">
        <f>F51+F52</f>
        <v>0</v>
      </c>
      <c r="G53" s="992" t="str">
        <f t="shared" si="8"/>
        <v/>
      </c>
      <c r="H53" s="985"/>
    </row>
    <row r="54" spans="1:10">
      <c r="A54" s="1023" t="s">
        <v>1113</v>
      </c>
      <c r="B54" s="991">
        <f>'Financials_Applicant 2'!B42*100000</f>
        <v>0</v>
      </c>
      <c r="C54" s="992" t="str">
        <f t="shared" si="6"/>
        <v/>
      </c>
      <c r="D54" s="991">
        <f>'Financials_Applicant 2'!D42*100000</f>
        <v>0</v>
      </c>
      <c r="E54" s="992" t="str">
        <f t="shared" si="7"/>
        <v/>
      </c>
      <c r="F54" s="991">
        <f>'Financials_Applicant 2'!F42*100000</f>
        <v>0</v>
      </c>
      <c r="G54" s="992" t="str">
        <f t="shared" si="8"/>
        <v/>
      </c>
      <c r="H54" s="985"/>
    </row>
    <row r="55" spans="1:10" ht="31.5">
      <c r="A55" s="1026" t="s">
        <v>1114</v>
      </c>
      <c r="B55" s="991">
        <f>'Financials_Applicant 2'!B43*100000</f>
        <v>0</v>
      </c>
      <c r="C55" s="992" t="str">
        <f t="shared" si="6"/>
        <v/>
      </c>
      <c r="D55" s="991">
        <f>'Financials_Applicant 2'!D43*100000</f>
        <v>0</v>
      </c>
      <c r="E55" s="992" t="str">
        <f t="shared" si="7"/>
        <v/>
      </c>
      <c r="F55" s="991">
        <f>'Financials_Applicant 2'!F43*100000</f>
        <v>0</v>
      </c>
      <c r="G55" s="992" t="str">
        <f t="shared" si="8"/>
        <v/>
      </c>
      <c r="H55" s="985"/>
    </row>
    <row r="56" spans="1:10">
      <c r="A56" s="1024" t="s">
        <v>1115</v>
      </c>
      <c r="B56" s="987">
        <f>B57+B58</f>
        <v>0</v>
      </c>
      <c r="C56" s="992" t="str">
        <f t="shared" si="6"/>
        <v/>
      </c>
      <c r="D56" s="987">
        <f>D57+D58</f>
        <v>0</v>
      </c>
      <c r="E56" s="992" t="str">
        <f t="shared" si="7"/>
        <v/>
      </c>
      <c r="F56" s="987">
        <f>F57+F58</f>
        <v>0</v>
      </c>
      <c r="G56" s="992" t="str">
        <f t="shared" si="8"/>
        <v/>
      </c>
      <c r="H56" s="985"/>
    </row>
    <row r="57" spans="1:10">
      <c r="A57" s="1023" t="s">
        <v>1116</v>
      </c>
      <c r="B57" s="991">
        <f>'Financials_Applicant 2'!B45*100000</f>
        <v>0</v>
      </c>
      <c r="C57" s="992" t="str">
        <f t="shared" si="6"/>
        <v/>
      </c>
      <c r="D57" s="991">
        <f>'Financials_Applicant 2'!D45*100000</f>
        <v>0</v>
      </c>
      <c r="E57" s="992" t="str">
        <f t="shared" si="7"/>
        <v/>
      </c>
      <c r="F57" s="991">
        <f>'Financials_Applicant 2'!F45*100000</f>
        <v>0</v>
      </c>
      <c r="G57" s="992" t="str">
        <f t="shared" si="8"/>
        <v/>
      </c>
      <c r="H57" s="985"/>
    </row>
    <row r="58" spans="1:10">
      <c r="A58" s="1023" t="s">
        <v>170</v>
      </c>
      <c r="B58" s="991">
        <f>SUM('Financials_Applicant 2'!B46:B48)*100000</f>
        <v>0</v>
      </c>
      <c r="C58" s="992" t="str">
        <f t="shared" si="6"/>
        <v/>
      </c>
      <c r="D58" s="991">
        <f>SUM('Financials_Applicant 2'!D46:D48)*100000</f>
        <v>0</v>
      </c>
      <c r="E58" s="992" t="str">
        <f t="shared" si="7"/>
        <v/>
      </c>
      <c r="F58" s="991">
        <f>SUM('Financials_Applicant 2'!F46:F48)*100000</f>
        <v>0</v>
      </c>
      <c r="G58" s="992" t="str">
        <f t="shared" si="8"/>
        <v/>
      </c>
      <c r="H58" s="985"/>
      <c r="J58" s="983"/>
    </row>
    <row r="59" spans="1:10">
      <c r="A59" s="1023" t="s">
        <v>1117</v>
      </c>
      <c r="B59" s="987">
        <f>B53+B54+B56</f>
        <v>0</v>
      </c>
      <c r="C59" s="992" t="str">
        <f t="shared" si="6"/>
        <v/>
      </c>
      <c r="D59" s="987">
        <f>D53+D54+D56</f>
        <v>0</v>
      </c>
      <c r="E59" s="992" t="str">
        <f t="shared" si="7"/>
        <v/>
      </c>
      <c r="F59" s="987">
        <f>F53+F54+F56</f>
        <v>0</v>
      </c>
      <c r="G59" s="992" t="str">
        <f t="shared" si="8"/>
        <v/>
      </c>
      <c r="H59" s="985"/>
    </row>
    <row r="60" spans="1:10">
      <c r="A60" s="1027" t="s">
        <v>172</v>
      </c>
      <c r="B60" s="987">
        <f>B48+B49+B53+B54+B55+B56</f>
        <v>0</v>
      </c>
      <c r="C60" s="992" t="str">
        <f t="shared" si="6"/>
        <v/>
      </c>
      <c r="D60" s="987">
        <f>D48+D49+D53+D54+D55+D56</f>
        <v>0</v>
      </c>
      <c r="E60" s="992" t="str">
        <f t="shared" si="7"/>
        <v/>
      </c>
      <c r="F60" s="987">
        <f>F48+F49+F53+F54+F55+F56</f>
        <v>0</v>
      </c>
      <c r="G60" s="992" t="str">
        <f t="shared" si="8"/>
        <v/>
      </c>
      <c r="H60" s="985"/>
    </row>
    <row r="61" spans="1:10">
      <c r="A61" s="1026" t="s">
        <v>1118</v>
      </c>
      <c r="B61" s="991">
        <f>'Financials_Applicant 2'!B51*100000</f>
        <v>0</v>
      </c>
      <c r="C61" s="992" t="str">
        <f t="shared" si="6"/>
        <v/>
      </c>
      <c r="D61" s="991">
        <f>'Financials_Applicant 2'!D51*100000</f>
        <v>0</v>
      </c>
      <c r="E61" s="992" t="str">
        <f t="shared" si="7"/>
        <v/>
      </c>
      <c r="F61" s="991">
        <f>'Financials_Applicant 2'!F51*100000</f>
        <v>0</v>
      </c>
      <c r="G61" s="992" t="str">
        <f t="shared" si="8"/>
        <v/>
      </c>
      <c r="H61" s="985"/>
    </row>
    <row r="62" spans="1:10">
      <c r="A62" s="1026" t="s">
        <v>174</v>
      </c>
      <c r="B62" s="987">
        <f>B63+B65+B64</f>
        <v>0</v>
      </c>
      <c r="C62" s="992" t="str">
        <f t="shared" si="6"/>
        <v/>
      </c>
      <c r="D62" s="987">
        <f>D63+D65+D64</f>
        <v>0</v>
      </c>
      <c r="E62" s="992" t="str">
        <f t="shared" si="7"/>
        <v/>
      </c>
      <c r="F62" s="987">
        <f>F63+F65+F64</f>
        <v>0</v>
      </c>
      <c r="G62" s="992" t="str">
        <f t="shared" si="8"/>
        <v/>
      </c>
      <c r="H62" s="985"/>
    </row>
    <row r="63" spans="1:10">
      <c r="A63" s="1028" t="s">
        <v>1119</v>
      </c>
      <c r="B63" s="991">
        <f>'Financials_Applicant 2'!B53*100000</f>
        <v>0</v>
      </c>
      <c r="C63" s="992" t="str">
        <f t="shared" si="6"/>
        <v/>
      </c>
      <c r="D63" s="991">
        <f>'Financials_Applicant 2'!D53*100000</f>
        <v>0</v>
      </c>
      <c r="E63" s="992" t="str">
        <f t="shared" si="7"/>
        <v/>
      </c>
      <c r="F63" s="991">
        <f>'Financials_Applicant 2'!F53*100000</f>
        <v>0</v>
      </c>
      <c r="G63" s="992" t="str">
        <f t="shared" si="8"/>
        <v/>
      </c>
      <c r="H63" s="985"/>
    </row>
    <row r="64" spans="1:10">
      <c r="A64" s="1026" t="s">
        <v>1120</v>
      </c>
      <c r="B64" s="991">
        <f>'Financials_Applicant 2'!B54*100000</f>
        <v>0</v>
      </c>
      <c r="C64" s="992" t="str">
        <f t="shared" si="6"/>
        <v/>
      </c>
      <c r="D64" s="991">
        <f>'Financials_Applicant 2'!D54*100000</f>
        <v>0</v>
      </c>
      <c r="E64" s="992" t="str">
        <f t="shared" si="7"/>
        <v/>
      </c>
      <c r="F64" s="991">
        <f>'Financials_Applicant 2'!F54*100000</f>
        <v>0</v>
      </c>
      <c r="G64" s="992" t="str">
        <f t="shared" si="8"/>
        <v/>
      </c>
      <c r="H64" s="985"/>
    </row>
    <row r="65" spans="1:12">
      <c r="A65" s="1028" t="s">
        <v>1121</v>
      </c>
      <c r="B65" s="991">
        <f>'Financials_Applicant 2'!B55*100000</f>
        <v>0</v>
      </c>
      <c r="C65" s="992" t="str">
        <f t="shared" si="6"/>
        <v/>
      </c>
      <c r="D65" s="991">
        <f>'Financials_Applicant 2'!D55*100000</f>
        <v>0</v>
      </c>
      <c r="E65" s="992" t="str">
        <f t="shared" si="7"/>
        <v/>
      </c>
      <c r="F65" s="991">
        <f>'Financials_Applicant 2'!F55*100000</f>
        <v>0</v>
      </c>
      <c r="G65" s="992" t="str">
        <f t="shared" si="8"/>
        <v/>
      </c>
      <c r="H65" s="985"/>
    </row>
    <row r="66" spans="1:12">
      <c r="A66" s="1029" t="s">
        <v>1122</v>
      </c>
      <c r="B66" s="987">
        <f>B68+B69+B72+B73+B67</f>
        <v>0</v>
      </c>
      <c r="C66" s="992" t="str">
        <f t="shared" si="6"/>
        <v/>
      </c>
      <c r="D66" s="987">
        <f>D68+D69+D72+D73+D67</f>
        <v>0</v>
      </c>
      <c r="E66" s="992" t="str">
        <f t="shared" si="7"/>
        <v/>
      </c>
      <c r="F66" s="987">
        <f>F68+F69+F72+F73+F67</f>
        <v>0</v>
      </c>
      <c r="G66" s="992" t="str">
        <f t="shared" si="8"/>
        <v/>
      </c>
      <c r="H66" s="985"/>
    </row>
    <row r="67" spans="1:12">
      <c r="A67" s="1026" t="s">
        <v>179</v>
      </c>
      <c r="B67" s="991">
        <f>'Financials_Applicant 2'!B57*100000</f>
        <v>0</v>
      </c>
      <c r="C67" s="992" t="str">
        <f t="shared" si="6"/>
        <v/>
      </c>
      <c r="D67" s="991">
        <f>'Financials_Applicant 2'!D57*100000</f>
        <v>0</v>
      </c>
      <c r="E67" s="992" t="str">
        <f t="shared" si="7"/>
        <v/>
      </c>
      <c r="F67" s="991">
        <f>'Financials_Applicant 2'!F57*100000</f>
        <v>0</v>
      </c>
      <c r="G67" s="992" t="str">
        <f t="shared" si="8"/>
        <v/>
      </c>
      <c r="H67" s="985"/>
    </row>
    <row r="68" spans="1:12">
      <c r="A68" s="1026" t="s">
        <v>180</v>
      </c>
      <c r="B68" s="991">
        <f>'Financials_Applicant 2'!B58*100000</f>
        <v>0</v>
      </c>
      <c r="C68" s="992" t="str">
        <f t="shared" si="6"/>
        <v/>
      </c>
      <c r="D68" s="991">
        <f>'Financials_Applicant 2'!D58*100000</f>
        <v>0</v>
      </c>
      <c r="E68" s="992" t="str">
        <f t="shared" si="7"/>
        <v/>
      </c>
      <c r="F68" s="991">
        <f>'Financials_Applicant 2'!F58*100000</f>
        <v>0</v>
      </c>
      <c r="G68" s="992" t="str">
        <f t="shared" si="8"/>
        <v/>
      </c>
      <c r="H68" s="985"/>
    </row>
    <row r="69" spans="1:12">
      <c r="A69" s="1026" t="s">
        <v>1123</v>
      </c>
      <c r="B69" s="987">
        <f>B70+B71</f>
        <v>0</v>
      </c>
      <c r="C69" s="992" t="str">
        <f t="shared" si="6"/>
        <v/>
      </c>
      <c r="D69" s="987">
        <f>D70+D71</f>
        <v>0</v>
      </c>
      <c r="E69" s="992" t="str">
        <f t="shared" si="7"/>
        <v/>
      </c>
      <c r="F69" s="987">
        <f>F70+F71</f>
        <v>0</v>
      </c>
      <c r="G69" s="992" t="str">
        <f t="shared" si="8"/>
        <v/>
      </c>
      <c r="H69" s="985"/>
    </row>
    <row r="70" spans="1:12">
      <c r="A70" s="1026" t="s">
        <v>1124</v>
      </c>
      <c r="B70" s="991">
        <f>'Financials_Applicant 2'!B60*100000</f>
        <v>0</v>
      </c>
      <c r="C70" s="992" t="str">
        <f t="shared" si="6"/>
        <v/>
      </c>
      <c r="D70" s="991">
        <f>'Financials_Applicant 2'!D60*100000</f>
        <v>0</v>
      </c>
      <c r="E70" s="992" t="str">
        <f t="shared" si="7"/>
        <v/>
      </c>
      <c r="F70" s="991">
        <f>'Financials_Applicant 2'!F60*100000</f>
        <v>0</v>
      </c>
      <c r="G70" s="992" t="str">
        <f t="shared" si="8"/>
        <v/>
      </c>
      <c r="H70" s="985"/>
    </row>
    <row r="71" spans="1:12">
      <c r="A71" s="1026" t="s">
        <v>1125</v>
      </c>
      <c r="B71" s="991">
        <f>'Financials_Applicant 2'!B61*100000</f>
        <v>0</v>
      </c>
      <c r="C71" s="992" t="str">
        <f t="shared" si="6"/>
        <v/>
      </c>
      <c r="D71" s="991">
        <f>'Financials_Applicant 2'!D61*100000</f>
        <v>0</v>
      </c>
      <c r="E71" s="992" t="str">
        <f t="shared" si="7"/>
        <v/>
      </c>
      <c r="F71" s="991">
        <f>'Financials_Applicant 2'!F61*100000</f>
        <v>0</v>
      </c>
      <c r="G71" s="992" t="str">
        <f t="shared" si="8"/>
        <v/>
      </c>
      <c r="H71" s="985"/>
    </row>
    <row r="72" spans="1:12">
      <c r="A72" s="1026" t="s">
        <v>1126</v>
      </c>
      <c r="B72" s="991">
        <f>'Financials_Applicant 2'!B62*100000</f>
        <v>0</v>
      </c>
      <c r="C72" s="992" t="str">
        <f t="shared" si="6"/>
        <v/>
      </c>
      <c r="D72" s="991">
        <f>'Financials_Applicant 2'!D62*100000</f>
        <v>0</v>
      </c>
      <c r="E72" s="992" t="str">
        <f t="shared" si="7"/>
        <v/>
      </c>
      <c r="F72" s="991">
        <f>'Financials_Applicant 2'!F62*100000</f>
        <v>0</v>
      </c>
      <c r="G72" s="992" t="str">
        <f t="shared" si="8"/>
        <v/>
      </c>
      <c r="H72" s="985"/>
    </row>
    <row r="73" spans="1:12">
      <c r="A73" s="1023" t="s">
        <v>1127</v>
      </c>
      <c r="B73" s="1030">
        <f>B74+B75</f>
        <v>0</v>
      </c>
      <c r="C73" s="992" t="str">
        <f t="shared" si="6"/>
        <v/>
      </c>
      <c r="D73" s="1030">
        <f>D74+D75</f>
        <v>0</v>
      </c>
      <c r="E73" s="992" t="str">
        <f t="shared" si="7"/>
        <v/>
      </c>
      <c r="F73" s="1030">
        <f>F74+F75</f>
        <v>0</v>
      </c>
      <c r="G73" s="992" t="str">
        <f t="shared" si="8"/>
        <v/>
      </c>
      <c r="H73" s="985"/>
    </row>
    <row r="74" spans="1:12" ht="31.5">
      <c r="A74" s="1023" t="s">
        <v>1128</v>
      </c>
      <c r="B74" s="991">
        <f>'Financials_Applicant 2'!B64*100000</f>
        <v>0</v>
      </c>
      <c r="C74" s="992" t="str">
        <f t="shared" si="6"/>
        <v/>
      </c>
      <c r="D74" s="991">
        <f>'Financials_Applicant 2'!D64*100000</f>
        <v>0</v>
      </c>
      <c r="E74" s="992" t="str">
        <f t="shared" si="7"/>
        <v/>
      </c>
      <c r="F74" s="991">
        <f>'Financials_Applicant 2'!F64*100000</f>
        <v>0</v>
      </c>
      <c r="G74" s="992" t="str">
        <f t="shared" si="8"/>
        <v/>
      </c>
      <c r="H74" s="985"/>
    </row>
    <row r="75" spans="1:12">
      <c r="A75" s="1023" t="s">
        <v>1129</v>
      </c>
      <c r="B75" s="991">
        <f>'Financials_Applicant 2'!B65*100000</f>
        <v>0</v>
      </c>
      <c r="C75" s="992" t="str">
        <f t="shared" si="6"/>
        <v/>
      </c>
      <c r="D75" s="991">
        <f>'Financials_Applicant 2'!D65*100000</f>
        <v>0</v>
      </c>
      <c r="E75" s="992" t="str">
        <f t="shared" si="7"/>
        <v/>
      </c>
      <c r="F75" s="991">
        <f>'Financials_Applicant 2'!F65*100000</f>
        <v>0</v>
      </c>
      <c r="G75" s="992" t="str">
        <f t="shared" si="8"/>
        <v/>
      </c>
      <c r="H75" s="985"/>
    </row>
    <row r="76" spans="1:12">
      <c r="A76" s="1023" t="s">
        <v>1130</v>
      </c>
      <c r="B76" s="991">
        <f>'Financials_Applicant 2'!B66*100000</f>
        <v>0</v>
      </c>
      <c r="C76" s="992" t="str">
        <f t="shared" si="6"/>
        <v/>
      </c>
      <c r="D76" s="991">
        <f>'Financials_Applicant 2'!D66*100000</f>
        <v>0</v>
      </c>
      <c r="E76" s="992" t="str">
        <f t="shared" si="7"/>
        <v/>
      </c>
      <c r="F76" s="991">
        <f>'Financials_Applicant 2'!F66*100000</f>
        <v>0</v>
      </c>
      <c r="G76" s="992" t="str">
        <f t="shared" si="8"/>
        <v/>
      </c>
      <c r="H76" s="985"/>
    </row>
    <row r="77" spans="1:12">
      <c r="A77" s="1024" t="s">
        <v>1131</v>
      </c>
      <c r="B77" s="987">
        <f>B61+B62+B66+B76</f>
        <v>0</v>
      </c>
      <c r="C77" s="992" t="str">
        <f t="shared" si="6"/>
        <v/>
      </c>
      <c r="D77" s="987">
        <f>D61+D62+D66+D76</f>
        <v>0</v>
      </c>
      <c r="E77" s="992" t="str">
        <f t="shared" si="7"/>
        <v/>
      </c>
      <c r="F77" s="987">
        <f>F61+F62+F66+F76</f>
        <v>0</v>
      </c>
      <c r="G77" s="992" t="str">
        <f t="shared" si="8"/>
        <v/>
      </c>
      <c r="L77" s="1021"/>
    </row>
    <row r="78" spans="1:12">
      <c r="A78" s="1059"/>
      <c r="B78" s="1060"/>
      <c r="C78" s="1060"/>
      <c r="D78" s="1060"/>
      <c r="E78" s="1060"/>
      <c r="F78" s="1060"/>
      <c r="G78" s="1060"/>
    </row>
    <row r="79" spans="1:12" ht="12.75" customHeight="1">
      <c r="A79" s="1433" t="s">
        <v>1132</v>
      </c>
      <c r="B79" s="1433"/>
      <c r="C79" s="1433"/>
      <c r="D79" s="1433"/>
      <c r="E79" s="1433"/>
      <c r="F79" s="1433"/>
      <c r="G79" s="1433"/>
    </row>
    <row r="80" spans="1:12" ht="12.75" customHeight="1">
      <c r="A80" s="1433"/>
      <c r="B80" s="1433"/>
      <c r="C80" s="1433"/>
      <c r="D80" s="1433"/>
      <c r="E80" s="1433"/>
      <c r="F80" s="1433"/>
      <c r="G80" s="1433"/>
    </row>
    <row r="81" spans="1:11" ht="12.75" customHeight="1">
      <c r="A81" s="1441" t="s">
        <v>1133</v>
      </c>
      <c r="B81" s="1443">
        <f>B6</f>
        <v>44286</v>
      </c>
      <c r="C81" s="1444"/>
      <c r="D81" s="1443">
        <f>D6</f>
        <v>43921</v>
      </c>
      <c r="E81" s="1444"/>
      <c r="F81" s="1443">
        <f>F6</f>
        <v>43555</v>
      </c>
      <c r="G81" s="1444"/>
      <c r="H81" s="1434"/>
      <c r="I81" s="1434"/>
      <c r="J81" s="1434"/>
      <c r="K81" s="1434"/>
    </row>
    <row r="82" spans="1:11" ht="12.75" customHeight="1">
      <c r="A82" s="1442"/>
      <c r="B82" s="1438"/>
      <c r="C82" s="1440"/>
      <c r="D82" s="1438"/>
      <c r="E82" s="1440"/>
      <c r="F82" s="1438"/>
      <c r="G82" s="1440"/>
      <c r="H82" s="1434"/>
      <c r="I82" s="1434"/>
      <c r="J82" s="1434"/>
      <c r="K82" s="1434"/>
    </row>
    <row r="83" spans="1:11">
      <c r="A83" s="1031" t="s">
        <v>1134</v>
      </c>
      <c r="B83" s="1032" t="str">
        <f>IFERROR(B69/B10*365,"-")</f>
        <v>-</v>
      </c>
      <c r="C83" s="1033"/>
      <c r="D83" s="1032" t="str">
        <f>IFERROR(D69/D10*365,"-")</f>
        <v>-</v>
      </c>
      <c r="E83" s="1033"/>
      <c r="F83" s="1032" t="str">
        <f>IFERROR(F69/F10*365,"-")</f>
        <v>-</v>
      </c>
      <c r="G83" s="1033"/>
    </row>
    <row r="84" spans="1:11">
      <c r="A84" s="1031" t="s">
        <v>1135</v>
      </c>
      <c r="B84" s="1032" t="str">
        <f>IFERROR(B68/(B21+B22+B23)*365,"-")</f>
        <v>-</v>
      </c>
      <c r="C84" s="1033"/>
      <c r="D84" s="1032" t="str">
        <f>IFERROR(D68/(D21+D22+D23)*365,"-")</f>
        <v>-</v>
      </c>
      <c r="E84" s="1033"/>
      <c r="F84" s="1032" t="str">
        <f>IFERROR(F68/(F21+F22+F23)*365,"-")</f>
        <v>-</v>
      </c>
      <c r="G84" s="1033"/>
    </row>
    <row r="85" spans="1:11">
      <c r="A85" s="1031" t="s">
        <v>582</v>
      </c>
      <c r="B85" s="1032" t="str">
        <f>IFERROR(B66/(B56+B52),"-")</f>
        <v>-</v>
      </c>
      <c r="C85" s="1033"/>
      <c r="D85" s="1032" t="str">
        <f>IFERROR(D66/(D56+D52),"-")</f>
        <v>-</v>
      </c>
      <c r="E85" s="1033"/>
      <c r="F85" s="1032" t="str">
        <f>IFERROR(F66/(F56+F52),"-")</f>
        <v>-</v>
      </c>
      <c r="G85" s="1033"/>
    </row>
    <row r="86" spans="1:11">
      <c r="A86" s="1031" t="s">
        <v>1136</v>
      </c>
      <c r="B86" s="1032" t="str">
        <f>IFERROR((B66-B68)/(B56+B52),"-")</f>
        <v>-</v>
      </c>
      <c r="C86" s="1033"/>
      <c r="D86" s="1032" t="str">
        <f>IFERROR((D66-D68)/(D56+D52),"-")</f>
        <v>-</v>
      </c>
      <c r="E86" s="1033"/>
      <c r="F86" s="1032" t="str">
        <f>IFERROR((F66-F68)/(F56+F52),"-")</f>
        <v>-</v>
      </c>
      <c r="G86" s="1033"/>
    </row>
    <row r="87" spans="1:11">
      <c r="A87" s="1031" t="s">
        <v>1137</v>
      </c>
      <c r="B87" s="1032" t="str">
        <f>IFERROR((B51+B52+B54)/B48,"-")</f>
        <v>-</v>
      </c>
      <c r="C87" s="1033"/>
      <c r="D87" s="1032" t="str">
        <f>IFERROR((D51+D52+D54)/D48,"-")</f>
        <v>-</v>
      </c>
      <c r="E87" s="1033"/>
      <c r="F87" s="1032" t="str">
        <f>IFERROR((F51+F52+F54)/F48,"-")</f>
        <v>-</v>
      </c>
      <c r="G87" s="1033"/>
    </row>
    <row r="88" spans="1:11">
      <c r="A88" s="1031" t="s">
        <v>1138</v>
      </c>
      <c r="B88" s="1032" t="str">
        <f>IFERROR(B27/(B29+B30+B31+B32),"-")</f>
        <v>-</v>
      </c>
      <c r="C88" s="1033"/>
      <c r="D88" s="1032" t="str">
        <f>IFERROR(D27/(D29+D30+D31+D32),"-")</f>
        <v>-</v>
      </c>
      <c r="E88" s="1033"/>
      <c r="F88" s="1032" t="str">
        <f>IFERROR(F27/(F29+F30+F31+F32),"-")</f>
        <v>-</v>
      </c>
      <c r="G88" s="1033"/>
    </row>
    <row r="89" spans="1:11">
      <c r="A89" s="1031" t="s">
        <v>1139</v>
      </c>
      <c r="B89" s="1032" t="str">
        <f>IFERROR($B$27/($B$29+$B$30+$B$31+$B$32+($B$51+$B$54)/5),"-")</f>
        <v>-</v>
      </c>
      <c r="C89" s="1033"/>
      <c r="D89" s="1032" t="str">
        <f>IFERROR($D$27/($D$29+$D$30+$D$31+$D$32+($D$51+$D$54)/5),"-")</f>
        <v>-</v>
      </c>
      <c r="E89" s="1033"/>
      <c r="F89" s="1032" t="str">
        <f>IFERROR($F$27/($F$29+$F$30+$F$31+$F$32+($F$51+$F$54)/5),"-")</f>
        <v>-</v>
      </c>
      <c r="G89" s="1033"/>
    </row>
    <row r="90" spans="1:11">
      <c r="A90" s="1031" t="s">
        <v>1140</v>
      </c>
      <c r="B90" s="1034" t="str">
        <f>IFERROR($B$27/($B$29+$B$30+$B$31+$B$32+($B$51+$B$54)/5),"-")</f>
        <v>-</v>
      </c>
      <c r="C90" s="1033"/>
      <c r="D90" s="1034" t="str">
        <f>IFERROR($D$27/($D$29+$D$30+$D$31+$D$32+($D$51+$D$54)/5),"-")</f>
        <v>-</v>
      </c>
      <c r="E90" s="1033"/>
      <c r="F90" s="1034" t="str">
        <f>IFERROR($F$27/($F$29+$F$30+$F$31+$F$32+($F$51+$F$54)/5),"-")</f>
        <v>-</v>
      </c>
      <c r="G90" s="1033"/>
    </row>
    <row r="91" spans="1:11">
      <c r="A91" s="1031" t="s">
        <v>1141</v>
      </c>
      <c r="B91" s="1032" t="str">
        <f>IFERROR(B24/B10*100,"-")</f>
        <v>-</v>
      </c>
      <c r="C91" s="1033"/>
      <c r="D91" s="1032" t="str">
        <f>IFERROR(D24/D10*100,"-")</f>
        <v>-</v>
      </c>
      <c r="E91" s="1033"/>
      <c r="F91" s="1032" t="str">
        <f>IFERROR(F24/F10*100,"-")</f>
        <v>-</v>
      </c>
      <c r="G91" s="1033"/>
    </row>
    <row r="92" spans="1:11">
      <c r="A92" s="1031" t="s">
        <v>1142</v>
      </c>
      <c r="B92" s="1032" t="str">
        <f>IFERROR(B37/B10*100,"-")</f>
        <v>-</v>
      </c>
      <c r="C92" s="1033"/>
      <c r="D92" s="1032" t="str">
        <f>IFERROR(D37/D10*100,"-")</f>
        <v>-</v>
      </c>
      <c r="E92" s="1033"/>
      <c r="F92" s="1032" t="str">
        <f>IFERROR(F37/F10*100,"-")</f>
        <v>-</v>
      </c>
      <c r="G92" s="1033"/>
    </row>
    <row r="93" spans="1:11">
      <c r="A93" s="1031" t="s">
        <v>1143</v>
      </c>
      <c r="B93" s="1032" t="str">
        <f>IFERROR(B38/B10*100,"-")</f>
        <v>-</v>
      </c>
      <c r="C93" s="1033"/>
      <c r="D93" s="1032" t="str">
        <f>IFERROR(D38/D10*100,"-")</f>
        <v>-</v>
      </c>
      <c r="E93" s="1033"/>
      <c r="F93" s="1032" t="str">
        <f>IFERROR(F38/F10*100,"-")</f>
        <v>-</v>
      </c>
      <c r="G93" s="1033"/>
    </row>
    <row r="94" spans="1:11">
      <c r="A94" s="1031" t="s">
        <v>1144</v>
      </c>
      <c r="B94" s="1032" t="str">
        <f>IFERROR((B10-D10)/D10*100,"-")</f>
        <v>-</v>
      </c>
      <c r="C94" s="1035"/>
      <c r="D94" s="1032" t="str">
        <f>IFERROR((D10-F10)/F10*100,"-")</f>
        <v>-</v>
      </c>
      <c r="E94" s="1035"/>
      <c r="F94" s="1032" t="str">
        <f>IFERROR((F10-H10)/H10*100,"-")</f>
        <v>-</v>
      </c>
      <c r="G94" s="1035"/>
    </row>
    <row r="95" spans="1:11">
      <c r="A95" s="1031" t="s">
        <v>1145</v>
      </c>
      <c r="B95" s="1032" t="str">
        <f>IFERROR((B37-D37)/D37*100,"-")</f>
        <v>-</v>
      </c>
      <c r="C95" s="1035"/>
      <c r="D95" s="1032" t="str">
        <f>IFERROR((D37-F37)/F37*100,"-")</f>
        <v>-</v>
      </c>
      <c r="E95" s="1035"/>
      <c r="F95" s="1032" t="str">
        <f>IFERROR((F37-H37)/H37*100,"-")</f>
        <v>-</v>
      </c>
      <c r="G95" s="1035"/>
    </row>
    <row r="96" spans="1:11">
      <c r="A96" s="1036" t="s">
        <v>1146</v>
      </c>
      <c r="B96" s="1037" t="str">
        <f>IFERROR(B35/B13*100,"")</f>
        <v/>
      </c>
      <c r="C96" s="1033"/>
      <c r="D96" s="1037" t="str">
        <f>IFERROR(D35/D13*100,"")</f>
        <v/>
      </c>
      <c r="E96" s="1033"/>
      <c r="F96" s="1037" t="str">
        <f>IFERROR(F35/F13*100,"")</f>
        <v/>
      </c>
      <c r="G96" s="1033"/>
    </row>
    <row r="97" spans="1:12">
      <c r="A97" s="1031" t="s">
        <v>1147</v>
      </c>
      <c r="B97" s="1033" t="str">
        <f>IFERROR((B41-D41)/D41*100,"-")</f>
        <v>-</v>
      </c>
      <c r="C97" s="1033"/>
      <c r="D97" s="1033" t="str">
        <f>IFERROR((D41-F41)/F41*100,"-")</f>
        <v>-</v>
      </c>
      <c r="E97" s="1033"/>
      <c r="F97" s="1033" t="str">
        <f>IFERROR((F41-H41)/H41*100,"-")</f>
        <v>-</v>
      </c>
      <c r="G97" s="1033"/>
    </row>
    <row r="98" spans="1:12">
      <c r="A98" s="1031"/>
      <c r="B98" s="1033"/>
      <c r="C98" s="1033"/>
      <c r="D98" s="1033"/>
      <c r="E98" s="1033"/>
      <c r="F98" s="1033"/>
      <c r="G98" s="1033"/>
    </row>
    <row r="99" spans="1:12" ht="12.75">
      <c r="A99" s="1442" t="s">
        <v>1148</v>
      </c>
      <c r="B99" s="1438">
        <f>B6</f>
        <v>44286</v>
      </c>
      <c r="C99" s="1439"/>
      <c r="D99" s="1438">
        <f>D6</f>
        <v>43921</v>
      </c>
      <c r="E99" s="1439"/>
      <c r="F99" s="1438">
        <f>F6</f>
        <v>43555</v>
      </c>
      <c r="G99" s="1439"/>
      <c r="H99" s="1434"/>
      <c r="I99" s="1434"/>
      <c r="J99" s="1434"/>
      <c r="K99" s="1434"/>
    </row>
    <row r="100" spans="1:12" ht="12.75">
      <c r="A100" s="1442"/>
      <c r="B100" s="1438"/>
      <c r="C100" s="1440"/>
      <c r="D100" s="1438"/>
      <c r="E100" s="1440"/>
      <c r="F100" s="1438"/>
      <c r="G100" s="1440"/>
      <c r="H100" s="1434"/>
      <c r="I100" s="1434"/>
      <c r="J100" s="1434"/>
      <c r="K100" s="1434"/>
    </row>
    <row r="101" spans="1:12">
      <c r="A101" s="1038"/>
      <c r="B101" s="1033"/>
      <c r="C101" s="1033"/>
      <c r="D101" s="1033"/>
      <c r="E101" s="1033"/>
      <c r="F101" s="1033"/>
      <c r="G101" s="1033"/>
    </row>
    <row r="102" spans="1:12">
      <c r="A102" s="1031" t="s">
        <v>1149</v>
      </c>
      <c r="B102" s="1033">
        <f>B37</f>
        <v>0</v>
      </c>
      <c r="C102" s="1033"/>
      <c r="D102" s="1033">
        <f>D37</f>
        <v>0</v>
      </c>
      <c r="E102" s="1033"/>
      <c r="F102" s="1033">
        <f>F37</f>
        <v>0</v>
      </c>
      <c r="G102" s="1033"/>
    </row>
    <row r="103" spans="1:12">
      <c r="A103" s="1031" t="s">
        <v>1150</v>
      </c>
      <c r="B103" s="1033"/>
      <c r="C103" s="1033"/>
      <c r="D103" s="1033"/>
      <c r="E103" s="1033"/>
      <c r="F103" s="1033"/>
      <c r="G103" s="1033"/>
    </row>
    <row r="104" spans="1:12">
      <c r="A104" s="1031" t="s">
        <v>66</v>
      </c>
      <c r="B104" s="1033">
        <f>B28</f>
        <v>0</v>
      </c>
      <c r="C104" s="1033"/>
      <c r="D104" s="1033">
        <f>D28</f>
        <v>0</v>
      </c>
      <c r="E104" s="1033"/>
      <c r="F104" s="1033">
        <f>F28</f>
        <v>0</v>
      </c>
      <c r="G104" s="1033"/>
    </row>
    <row r="105" spans="1:12">
      <c r="A105" s="1031" t="s">
        <v>1151</v>
      </c>
      <c r="B105" s="1033">
        <f>B33</f>
        <v>0</v>
      </c>
      <c r="C105" s="1033"/>
      <c r="D105" s="1033">
        <f>D33</f>
        <v>0</v>
      </c>
      <c r="E105" s="1033"/>
      <c r="F105" s="1033">
        <f>F33</f>
        <v>0</v>
      </c>
      <c r="G105" s="1033"/>
    </row>
    <row r="106" spans="1:12">
      <c r="A106" s="1031" t="s">
        <v>1152</v>
      </c>
      <c r="B106" s="1033">
        <f>B39</f>
        <v>0</v>
      </c>
      <c r="C106" s="1033"/>
      <c r="D106" s="1033">
        <f>D39</f>
        <v>0</v>
      </c>
      <c r="E106" s="1033"/>
      <c r="F106" s="1033">
        <f>F39</f>
        <v>0</v>
      </c>
      <c r="G106" s="1033"/>
      <c r="L106" s="1021"/>
    </row>
    <row r="107" spans="1:12">
      <c r="A107" s="1031" t="s">
        <v>1153</v>
      </c>
      <c r="B107" s="1033">
        <f>B40</f>
        <v>0</v>
      </c>
      <c r="C107" s="1033"/>
      <c r="D107" s="1033">
        <f>D40</f>
        <v>0</v>
      </c>
      <c r="E107" s="1033"/>
      <c r="F107" s="1033">
        <f>F40</f>
        <v>0</v>
      </c>
      <c r="G107" s="1033"/>
      <c r="L107" s="1021"/>
    </row>
    <row r="108" spans="1:12">
      <c r="A108" s="1031" t="s">
        <v>1154</v>
      </c>
      <c r="B108" s="1033">
        <f>B36</f>
        <v>0</v>
      </c>
      <c r="C108" s="1033"/>
      <c r="D108" s="1033">
        <f>D36</f>
        <v>0</v>
      </c>
      <c r="E108" s="1033"/>
      <c r="F108" s="1033">
        <f>F36</f>
        <v>0</v>
      </c>
      <c r="G108" s="1033"/>
    </row>
    <row r="109" spans="1:12">
      <c r="A109" s="1031" t="s">
        <v>1155</v>
      </c>
      <c r="B109" s="1033">
        <f>B29+B30+B31+B32</f>
        <v>0</v>
      </c>
      <c r="C109" s="1033"/>
      <c r="D109" s="1033">
        <f>D29+D30+D31+D32</f>
        <v>0</v>
      </c>
      <c r="E109" s="1033"/>
      <c r="F109" s="1033">
        <f>F29+F30+F31+F32</f>
        <v>0</v>
      </c>
      <c r="G109" s="1033"/>
    </row>
    <row r="110" spans="1:12" ht="31.5">
      <c r="A110" s="1039" t="s">
        <v>1156</v>
      </c>
      <c r="B110" s="1040">
        <f>-B13</f>
        <v>0</v>
      </c>
      <c r="C110" s="1040"/>
      <c r="D110" s="1040">
        <f>-D13</f>
        <v>0</v>
      </c>
      <c r="E110" s="1040"/>
      <c r="F110" s="1040">
        <f>-F13</f>
        <v>0</v>
      </c>
      <c r="G110" s="1040"/>
    </row>
    <row r="111" spans="1:12">
      <c r="A111" s="1039"/>
      <c r="B111" s="1040"/>
      <c r="C111" s="1040"/>
      <c r="D111" s="1040"/>
      <c r="E111" s="1040"/>
      <c r="F111" s="1040"/>
      <c r="G111" s="1040"/>
    </row>
    <row r="112" spans="1:12">
      <c r="A112" s="1031" t="s">
        <v>1157</v>
      </c>
      <c r="B112" s="1033">
        <f>SUM(B102:B110)</f>
        <v>0</v>
      </c>
      <c r="C112" s="1033"/>
      <c r="D112" s="1033">
        <f>SUM(D102:D110)</f>
        <v>0</v>
      </c>
      <c r="E112" s="1033"/>
      <c r="F112" s="1033">
        <f>SUM(F102:F110)</f>
        <v>0</v>
      </c>
      <c r="G112" s="1033"/>
    </row>
    <row r="113" spans="1:12">
      <c r="A113" s="1031" t="s">
        <v>1158</v>
      </c>
      <c r="B113" s="1033">
        <f>D69-B69</f>
        <v>0</v>
      </c>
      <c r="C113" s="1033"/>
      <c r="D113" s="1033">
        <f>F69-D69</f>
        <v>0</v>
      </c>
      <c r="E113" s="1033"/>
      <c r="F113" s="1033">
        <f>M69-F69</f>
        <v>0</v>
      </c>
      <c r="G113" s="1033"/>
    </row>
    <row r="114" spans="1:12">
      <c r="A114" s="1041" t="s">
        <v>180</v>
      </c>
      <c r="B114" s="1033">
        <f>D68-B68</f>
        <v>0</v>
      </c>
      <c r="C114" s="1033"/>
      <c r="D114" s="1033">
        <f>F68-D68</f>
        <v>0</v>
      </c>
      <c r="E114" s="1033"/>
      <c r="F114" s="1033">
        <f>M68-F68</f>
        <v>0</v>
      </c>
      <c r="G114" s="1033"/>
      <c r="L114" s="1021"/>
    </row>
    <row r="115" spans="1:12">
      <c r="A115" s="1031" t="s">
        <v>1127</v>
      </c>
      <c r="B115" s="1033">
        <f>D73-B73</f>
        <v>0</v>
      </c>
      <c r="C115" s="1033"/>
      <c r="D115" s="1033">
        <f>F73-D73</f>
        <v>0</v>
      </c>
      <c r="E115" s="1033"/>
      <c r="F115" s="1033">
        <f>M73-F73</f>
        <v>0</v>
      </c>
      <c r="G115" s="1033"/>
      <c r="L115" s="1021"/>
    </row>
    <row r="116" spans="1:12">
      <c r="A116" s="1031" t="s">
        <v>1159</v>
      </c>
      <c r="B116" s="1033">
        <f>B56-D56</f>
        <v>0</v>
      </c>
      <c r="C116" s="1033"/>
      <c r="D116" s="1033">
        <f>D56-F56</f>
        <v>0</v>
      </c>
      <c r="E116" s="1033"/>
      <c r="F116" s="1033">
        <f>F56-M56</f>
        <v>0</v>
      </c>
      <c r="G116" s="1033"/>
    </row>
    <row r="117" spans="1:12">
      <c r="A117" s="1031" t="s">
        <v>40</v>
      </c>
      <c r="B117" s="1033">
        <f>SUM(B113:B116)</f>
        <v>0</v>
      </c>
      <c r="C117" s="1033"/>
      <c r="D117" s="1033">
        <f>SUM(D113:D116)</f>
        <v>0</v>
      </c>
      <c r="E117" s="1033"/>
      <c r="F117" s="1033">
        <f>SUM(F113:F116)</f>
        <v>0</v>
      </c>
      <c r="G117" s="1033"/>
    </row>
    <row r="118" spans="1:12">
      <c r="A118" s="1038" t="s">
        <v>1160</v>
      </c>
      <c r="B118" s="1040">
        <f>B112+B117</f>
        <v>0</v>
      </c>
      <c r="C118" s="1040"/>
      <c r="D118" s="1040">
        <f>D112+D117</f>
        <v>0</v>
      </c>
      <c r="E118" s="1040"/>
      <c r="F118" s="1040">
        <f>F112+F117</f>
        <v>0</v>
      </c>
      <c r="G118" s="1040"/>
    </row>
    <row r="119" spans="1:12">
      <c r="A119" s="1038"/>
      <c r="B119" s="1040"/>
      <c r="C119" s="1040"/>
      <c r="D119" s="1040"/>
      <c r="E119" s="1040"/>
      <c r="F119" s="1040"/>
      <c r="G119" s="1040"/>
    </row>
    <row r="120" spans="1:12">
      <c r="A120" s="1031" t="s">
        <v>1161</v>
      </c>
      <c r="B120" s="1033">
        <f>B36</f>
        <v>0</v>
      </c>
      <c r="C120" s="1033"/>
      <c r="D120" s="1033">
        <f>D36</f>
        <v>0</v>
      </c>
      <c r="E120" s="1033"/>
      <c r="F120" s="1033">
        <f>F36</f>
        <v>0</v>
      </c>
      <c r="G120" s="1033"/>
    </row>
    <row r="121" spans="1:12">
      <c r="A121" s="1031"/>
      <c r="B121" s="1033"/>
      <c r="C121" s="1033"/>
      <c r="D121" s="1033"/>
      <c r="E121" s="1033"/>
      <c r="F121" s="1033"/>
      <c r="G121" s="1033"/>
    </row>
    <row r="122" spans="1:12">
      <c r="A122" s="1038" t="s">
        <v>1162</v>
      </c>
      <c r="B122" s="1033">
        <f>B118-B120</f>
        <v>0</v>
      </c>
      <c r="C122" s="1033"/>
      <c r="D122" s="1033">
        <f>D118-D120</f>
        <v>0</v>
      </c>
      <c r="E122" s="1033"/>
      <c r="F122" s="1033">
        <f>F118-F120</f>
        <v>0</v>
      </c>
      <c r="G122" s="1033"/>
    </row>
  </sheetData>
  <mergeCells count="30">
    <mergeCell ref="A6:A7"/>
    <mergeCell ref="A44:A45"/>
    <mergeCell ref="B44:B45"/>
    <mergeCell ref="D44:D45"/>
    <mergeCell ref="F44:F45"/>
    <mergeCell ref="J44:J45"/>
    <mergeCell ref="A81:A82"/>
    <mergeCell ref="B81:B82"/>
    <mergeCell ref="C81:C82"/>
    <mergeCell ref="D81:D82"/>
    <mergeCell ref="E81:E82"/>
    <mergeCell ref="F81:F82"/>
    <mergeCell ref="G81:G82"/>
    <mergeCell ref="H81:H82"/>
    <mergeCell ref="H44:H45"/>
    <mergeCell ref="K99:K100"/>
    <mergeCell ref="I81:I82"/>
    <mergeCell ref="J81:J82"/>
    <mergeCell ref="K81:K82"/>
    <mergeCell ref="A79:G80"/>
    <mergeCell ref="D99:D100"/>
    <mergeCell ref="E99:E100"/>
    <mergeCell ref="H99:H100"/>
    <mergeCell ref="I99:I100"/>
    <mergeCell ref="J99:J100"/>
    <mergeCell ref="F99:F100"/>
    <mergeCell ref="G99:G100"/>
    <mergeCell ref="A99:A100"/>
    <mergeCell ref="B99:B100"/>
    <mergeCell ref="C99:C100"/>
  </mergeCells>
  <conditionalFormatting sqref="B60 B77">
    <cfRule type="expression" dxfId="220" priority="7" stopIfTrue="1">
      <formula>$B$57&lt;&gt;$B$74</formula>
    </cfRule>
  </conditionalFormatting>
  <conditionalFormatting sqref="D77">
    <cfRule type="expression" dxfId="219" priority="8" stopIfTrue="1">
      <formula>$B$57&lt;&gt;$B$74</formula>
    </cfRule>
  </conditionalFormatting>
  <conditionalFormatting sqref="F77">
    <cfRule type="expression" dxfId="218" priority="9" stopIfTrue="1">
      <formula>$B$57&lt;&gt;$B$74</formula>
    </cfRule>
  </conditionalFormatting>
  <conditionalFormatting sqref="H77">
    <cfRule type="expression" dxfId="217" priority="6" stopIfTrue="1">
      <formula>$B$57&lt;&gt;$B$74</formula>
    </cfRule>
  </conditionalFormatting>
  <conditionalFormatting sqref="J77">
    <cfRule type="expression" dxfId="216" priority="5" stopIfTrue="1">
      <formula>$B$57&lt;&gt;$B$74</formula>
    </cfRule>
  </conditionalFormatting>
  <conditionalFormatting sqref="D60">
    <cfRule type="expression" dxfId="215" priority="4" stopIfTrue="1">
      <formula>$B$57&lt;&gt;$B$74</formula>
    </cfRule>
  </conditionalFormatting>
  <conditionalFormatting sqref="F60">
    <cfRule type="expression" dxfId="214" priority="3" stopIfTrue="1">
      <formula>$B$57&lt;&gt;$B$74</formula>
    </cfRule>
  </conditionalFormatting>
  <conditionalFormatting sqref="H60">
    <cfRule type="expression" dxfId="213" priority="2" stopIfTrue="1">
      <formula>$B$57&lt;&gt;$B$74</formula>
    </cfRule>
  </conditionalFormatting>
  <conditionalFormatting sqref="J60">
    <cfRule type="expression" dxfId="212" priority="1" stopIfTrue="1">
      <formula>$B$57&lt;&gt;$B$74</formula>
    </cfRule>
  </conditionalFormatting>
  <dataValidations count="2">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E7A470F9-4351-4FF7-92C9-A76A301DB238}">
      <formula1>"Actuals,Thousands,Lakhs,Millions,Crores"</formula1>
      <formula2>0</formula2>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WVR98304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xr:uid="{EEC8A594-3968-4E51-B419-92011538E328}">
      <formula1>$M$2:$M$3</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autoPageBreaks="0"/>
  </sheetPr>
  <dimension ref="A1:L109"/>
  <sheetViews>
    <sheetView zoomScaleNormal="100" zoomScaleSheetLayoutView="100" workbookViewId="0">
      <selection activeCell="J9" sqref="J9"/>
    </sheetView>
  </sheetViews>
  <sheetFormatPr defaultColWidth="0" defaultRowHeight="32.1" customHeight="1"/>
  <cols>
    <col min="1" max="1" width="37.28515625" style="394" customWidth="1"/>
    <col min="2" max="2" width="10.42578125" style="394" customWidth="1"/>
    <col min="3" max="3" width="12.7109375" style="394" customWidth="1"/>
    <col min="4" max="4" width="10.5703125" style="405" bestFit="1" customWidth="1"/>
    <col min="5" max="5" width="12.28515625" style="394" customWidth="1"/>
    <col min="6" max="6" width="15.7109375" style="405" customWidth="1"/>
    <col min="7" max="7" width="12.28515625" style="394" customWidth="1"/>
    <col min="8" max="8" width="15.7109375" style="405" customWidth="1"/>
    <col min="9" max="9" width="23.140625" style="405" customWidth="1"/>
    <col min="10" max="10" width="22" style="394" customWidth="1"/>
    <col min="11" max="11" width="12" style="394" hidden="1" customWidth="1"/>
    <col min="12" max="12" width="0" style="394" hidden="1" customWidth="1"/>
    <col min="13" max="16384" width="13.5703125" style="394" hidden="1"/>
  </cols>
  <sheetData>
    <row r="1" spans="1:10" ht="18">
      <c r="A1" s="1419" t="s">
        <v>600</v>
      </c>
      <c r="B1" s="1420"/>
      <c r="C1" s="1420"/>
      <c r="D1" s="1420"/>
      <c r="E1" s="1420"/>
      <c r="F1" s="1420"/>
      <c r="G1" s="1420"/>
      <c r="H1" s="1420"/>
      <c r="I1" s="1421"/>
    </row>
    <row r="2" spans="1:10" ht="7.5" customHeight="1">
      <c r="A2" s="1422"/>
      <c r="B2" s="1423"/>
      <c r="C2" s="1423"/>
      <c r="D2" s="1423"/>
      <c r="E2" s="1423"/>
      <c r="F2" s="1423"/>
      <c r="G2" s="1423"/>
      <c r="H2" s="1423"/>
      <c r="I2" s="1424"/>
    </row>
    <row r="3" spans="1:10" ht="18">
      <c r="A3" s="1426" t="s">
        <v>137</v>
      </c>
      <c r="B3" s="130">
        <v>44286</v>
      </c>
      <c r="C3" s="27" t="s">
        <v>138</v>
      </c>
      <c r="D3" s="816">
        <f>IFERROR(EDATE(B3,-12),"-")</f>
        <v>43921</v>
      </c>
      <c r="E3" s="27" t="s">
        <v>138</v>
      </c>
      <c r="F3" s="816">
        <f>IFERROR(EDATE(D3,-12),"-")</f>
        <v>43555</v>
      </c>
      <c r="G3" s="27" t="s">
        <v>138</v>
      </c>
      <c r="H3" s="816">
        <f>IFERROR(EDATE(F3,-12),"-")</f>
        <v>43190</v>
      </c>
      <c r="I3" s="393" t="s">
        <v>843</v>
      </c>
    </row>
    <row r="4" spans="1:10" ht="18">
      <c r="A4" s="1426"/>
      <c r="B4" s="27" t="s">
        <v>139</v>
      </c>
      <c r="C4" s="27" t="s">
        <v>253</v>
      </c>
      <c r="D4" s="27" t="s">
        <v>139</v>
      </c>
      <c r="E4" s="27" t="s">
        <v>254</v>
      </c>
      <c r="F4" s="27" t="s">
        <v>139</v>
      </c>
      <c r="G4" s="27" t="s">
        <v>255</v>
      </c>
      <c r="H4" s="27" t="s">
        <v>139</v>
      </c>
      <c r="I4" s="437"/>
    </row>
    <row r="5" spans="1:10" ht="18">
      <c r="A5" s="29" t="s">
        <v>54</v>
      </c>
      <c r="B5" s="384">
        <v>0</v>
      </c>
      <c r="C5" s="811" t="e">
        <f>(B5-D5)/D5*100</f>
        <v>#DIV/0!</v>
      </c>
      <c r="D5" s="384">
        <v>0</v>
      </c>
      <c r="E5" s="811" t="e">
        <f>(D5-F5)/F5*100</f>
        <v>#DIV/0!</v>
      </c>
      <c r="F5" s="385">
        <v>0</v>
      </c>
      <c r="G5" s="811" t="e">
        <f>(F5-H5)/H5*100</f>
        <v>#DIV/0!</v>
      </c>
      <c r="H5" s="385">
        <v>0</v>
      </c>
      <c r="I5" s="398"/>
    </row>
    <row r="6" spans="1:10" ht="25.35" customHeight="1">
      <c r="A6" s="31" t="s">
        <v>140</v>
      </c>
      <c r="B6" s="384">
        <v>0</v>
      </c>
      <c r="C6" s="811" t="e">
        <f>(B6-D6)/D6*100</f>
        <v>#DIV/0!</v>
      </c>
      <c r="D6" s="384">
        <v>0</v>
      </c>
      <c r="E6" s="811" t="e">
        <f>(D6-F6)/F6*100</f>
        <v>#DIV/0!</v>
      </c>
      <c r="F6" s="385">
        <v>0</v>
      </c>
      <c r="G6" s="811" t="e">
        <f>(F6-H6)/H6*100</f>
        <v>#DIV/0!</v>
      </c>
      <c r="H6" s="385">
        <v>0</v>
      </c>
      <c r="I6" s="398"/>
    </row>
    <row r="7" spans="1:10" ht="18">
      <c r="A7" s="31" t="s">
        <v>141</v>
      </c>
      <c r="B7" s="384">
        <v>0</v>
      </c>
      <c r="C7" s="811" t="e">
        <f>(B7-D7)/D7*100</f>
        <v>#DIV/0!</v>
      </c>
      <c r="D7" s="384">
        <v>0</v>
      </c>
      <c r="E7" s="811" t="e">
        <f>(D7-F7)/F7*100</f>
        <v>#DIV/0!</v>
      </c>
      <c r="F7" s="385">
        <v>0</v>
      </c>
      <c r="G7" s="811" t="e">
        <f>(F7-H7)/H7*100</f>
        <v>#DIV/0!</v>
      </c>
      <c r="H7" s="385">
        <v>0</v>
      </c>
      <c r="I7" s="398"/>
    </row>
    <row r="8" spans="1:10" ht="18.75" thickBot="1">
      <c r="A8" s="32" t="s">
        <v>142</v>
      </c>
      <c r="B8" s="869">
        <f>B5+B6+B7</f>
        <v>0</v>
      </c>
      <c r="C8" s="811" t="e">
        <f>(B8-D8)/D8*100</f>
        <v>#DIV/0!</v>
      </c>
      <c r="D8" s="869">
        <f>D5+D6+D7</f>
        <v>0</v>
      </c>
      <c r="E8" s="811" t="e">
        <f>(D8-F8)/F8*100</f>
        <v>#DIV/0!</v>
      </c>
      <c r="F8" s="869">
        <f>F5+F6+F7</f>
        <v>0</v>
      </c>
      <c r="G8" s="811" t="e">
        <f>(F8-H8)/H8*100</f>
        <v>#DIV/0!</v>
      </c>
      <c r="H8" s="869">
        <f>H5+H6+H7</f>
        <v>0</v>
      </c>
      <c r="I8" s="398"/>
    </row>
    <row r="9" spans="1:10" ht="39" thickBot="1">
      <c r="A9" s="401"/>
      <c r="B9" s="403"/>
      <c r="C9" s="446" t="s">
        <v>256</v>
      </c>
      <c r="D9" s="403"/>
      <c r="E9" s="446" t="s">
        <v>257</v>
      </c>
      <c r="F9" s="438"/>
      <c r="G9" s="446" t="s">
        <v>258</v>
      </c>
      <c r="H9" s="438"/>
      <c r="I9" s="447" t="s">
        <v>259</v>
      </c>
    </row>
    <row r="10" spans="1:10" ht="18.75" thickBot="1">
      <c r="A10" s="34" t="s">
        <v>143</v>
      </c>
      <c r="B10" s="384">
        <v>0</v>
      </c>
      <c r="C10" s="811" t="e">
        <f t="shared" ref="C10:C29" si="0">B10/$B$5*100</f>
        <v>#DIV/0!</v>
      </c>
      <c r="D10" s="384">
        <v>0</v>
      </c>
      <c r="E10" s="811" t="e">
        <f t="shared" ref="E10:E29" si="1">D10/$D$5*100</f>
        <v>#DIV/0!</v>
      </c>
      <c r="F10" s="384">
        <v>0</v>
      </c>
      <c r="G10" s="811" t="e">
        <f t="shared" ref="G10:G29" si="2">F10/$F$5*100</f>
        <v>#DIV/0!</v>
      </c>
      <c r="H10" s="384">
        <v>0</v>
      </c>
      <c r="I10" s="870" t="e">
        <f t="shared" ref="I10:I29" si="3">H10/$H$5*100</f>
        <v>#DIV/0!</v>
      </c>
    </row>
    <row r="11" spans="1:10" ht="18.75" thickBot="1">
      <c r="A11" s="34" t="s">
        <v>144</v>
      </c>
      <c r="B11" s="384">
        <v>0</v>
      </c>
      <c r="C11" s="811" t="e">
        <f t="shared" si="0"/>
        <v>#DIV/0!</v>
      </c>
      <c r="D11" s="384">
        <v>0</v>
      </c>
      <c r="E11" s="811" t="e">
        <f t="shared" si="1"/>
        <v>#DIV/0!</v>
      </c>
      <c r="F11" s="384">
        <v>0</v>
      </c>
      <c r="G11" s="811" t="e">
        <f t="shared" si="2"/>
        <v>#DIV/0!</v>
      </c>
      <c r="H11" s="384">
        <v>0</v>
      </c>
      <c r="I11" s="870" t="e">
        <f t="shared" si="3"/>
        <v>#DIV/0!</v>
      </c>
      <c r="J11" s="405"/>
    </row>
    <row r="12" spans="1:10" ht="18.75" thickBot="1">
      <c r="A12" s="34" t="s">
        <v>145</v>
      </c>
      <c r="B12" s="384">
        <v>0</v>
      </c>
      <c r="C12" s="811" t="e">
        <f t="shared" si="0"/>
        <v>#DIV/0!</v>
      </c>
      <c r="D12" s="384">
        <v>0</v>
      </c>
      <c r="E12" s="811" t="e">
        <f t="shared" si="1"/>
        <v>#DIV/0!</v>
      </c>
      <c r="F12" s="384">
        <v>0</v>
      </c>
      <c r="G12" s="811" t="e">
        <f t="shared" si="2"/>
        <v>#DIV/0!</v>
      </c>
      <c r="H12" s="384">
        <v>0</v>
      </c>
      <c r="I12" s="870" t="e">
        <f t="shared" si="3"/>
        <v>#DIV/0!</v>
      </c>
    </row>
    <row r="13" spans="1:10" ht="18.75" thickBot="1">
      <c r="A13" s="36" t="s">
        <v>146</v>
      </c>
      <c r="B13" s="871">
        <f>B8-B10-B11-B12</f>
        <v>0</v>
      </c>
      <c r="C13" s="811" t="e">
        <f t="shared" si="0"/>
        <v>#DIV/0!</v>
      </c>
      <c r="D13" s="871">
        <f>D8-D10-D11-D12</f>
        <v>0</v>
      </c>
      <c r="E13" s="811" t="e">
        <f t="shared" si="1"/>
        <v>#DIV/0!</v>
      </c>
      <c r="F13" s="871">
        <f>F8-F10-F11-F12</f>
        <v>0</v>
      </c>
      <c r="G13" s="811" t="e">
        <f t="shared" si="2"/>
        <v>#DIV/0!</v>
      </c>
      <c r="H13" s="871">
        <f>H8-H10-H11-H12</f>
        <v>0</v>
      </c>
      <c r="I13" s="870" t="e">
        <f t="shared" si="3"/>
        <v>#DIV/0!</v>
      </c>
    </row>
    <row r="14" spans="1:10" ht="18.75" thickBot="1">
      <c r="A14" s="37" t="s">
        <v>147</v>
      </c>
      <c r="B14" s="384">
        <v>0</v>
      </c>
      <c r="C14" s="811" t="e">
        <f t="shared" si="0"/>
        <v>#DIV/0!</v>
      </c>
      <c r="D14" s="384">
        <v>0</v>
      </c>
      <c r="E14" s="811" t="e">
        <f t="shared" si="1"/>
        <v>#DIV/0!</v>
      </c>
      <c r="F14" s="385">
        <v>0</v>
      </c>
      <c r="G14" s="811" t="e">
        <f t="shared" si="2"/>
        <v>#DIV/0!</v>
      </c>
      <c r="H14" s="385">
        <v>0</v>
      </c>
      <c r="I14" s="870" t="e">
        <f t="shared" si="3"/>
        <v>#DIV/0!</v>
      </c>
      <c r="J14" s="405"/>
    </row>
    <row r="15" spans="1:10" ht="18.75" thickBot="1">
      <c r="A15" s="37" t="s">
        <v>148</v>
      </c>
      <c r="B15" s="384">
        <v>0</v>
      </c>
      <c r="C15" s="811" t="e">
        <f t="shared" si="0"/>
        <v>#DIV/0!</v>
      </c>
      <c r="D15" s="384">
        <v>0</v>
      </c>
      <c r="E15" s="811" t="e">
        <f t="shared" si="1"/>
        <v>#DIV/0!</v>
      </c>
      <c r="F15" s="385">
        <v>0</v>
      </c>
      <c r="G15" s="811" t="e">
        <f t="shared" si="2"/>
        <v>#DIV/0!</v>
      </c>
      <c r="H15" s="385">
        <v>0</v>
      </c>
      <c r="I15" s="870" t="e">
        <f t="shared" si="3"/>
        <v>#DIV/0!</v>
      </c>
      <c r="J15" s="405"/>
    </row>
    <row r="16" spans="1:10" ht="18.75" thickBot="1">
      <c r="A16" s="36" t="s">
        <v>149</v>
      </c>
      <c r="B16" s="871">
        <f>B13-B14-B15</f>
        <v>0</v>
      </c>
      <c r="C16" s="811" t="e">
        <f t="shared" si="0"/>
        <v>#DIV/0!</v>
      </c>
      <c r="D16" s="871">
        <f>D13-D14-D15</f>
        <v>0</v>
      </c>
      <c r="E16" s="811" t="e">
        <f t="shared" si="1"/>
        <v>#DIV/0!</v>
      </c>
      <c r="F16" s="871">
        <f>F13-F14-F15</f>
        <v>0</v>
      </c>
      <c r="G16" s="811" t="e">
        <f t="shared" si="2"/>
        <v>#DIV/0!</v>
      </c>
      <c r="H16" s="871">
        <f>H13-H14-H15</f>
        <v>0</v>
      </c>
      <c r="I16" s="870" t="e">
        <f t="shared" si="3"/>
        <v>#DIV/0!</v>
      </c>
    </row>
    <row r="17" spans="1:11" ht="18.75" thickBot="1">
      <c r="A17" s="34" t="s">
        <v>66</v>
      </c>
      <c r="B17" s="384">
        <v>0</v>
      </c>
      <c r="C17" s="811" t="e">
        <f t="shared" si="0"/>
        <v>#DIV/0!</v>
      </c>
      <c r="D17" s="384">
        <v>0</v>
      </c>
      <c r="E17" s="811" t="e">
        <f t="shared" si="1"/>
        <v>#DIV/0!</v>
      </c>
      <c r="F17" s="385">
        <v>0</v>
      </c>
      <c r="G17" s="811" t="e">
        <f t="shared" si="2"/>
        <v>#DIV/0!</v>
      </c>
      <c r="H17" s="385">
        <v>0</v>
      </c>
      <c r="I17" s="870" t="e">
        <f t="shared" si="3"/>
        <v>#DIV/0!</v>
      </c>
    </row>
    <row r="18" spans="1:11" ht="18.75" thickBot="1">
      <c r="A18" s="34" t="s">
        <v>150</v>
      </c>
      <c r="B18" s="384">
        <v>0</v>
      </c>
      <c r="C18" s="811" t="e">
        <f t="shared" si="0"/>
        <v>#DIV/0!</v>
      </c>
      <c r="D18" s="384">
        <v>0</v>
      </c>
      <c r="E18" s="811" t="e">
        <f t="shared" si="1"/>
        <v>#DIV/0!</v>
      </c>
      <c r="F18" s="385">
        <v>0</v>
      </c>
      <c r="G18" s="811" t="e">
        <f t="shared" si="2"/>
        <v>#DIV/0!</v>
      </c>
      <c r="H18" s="385">
        <v>0</v>
      </c>
      <c r="I18" s="870" t="e">
        <f t="shared" si="3"/>
        <v>#DIV/0!</v>
      </c>
    </row>
    <row r="19" spans="1:11" ht="18.75" thickBot="1">
      <c r="A19" s="34" t="s">
        <v>151</v>
      </c>
      <c r="B19" s="384">
        <v>0</v>
      </c>
      <c r="C19" s="811" t="e">
        <f t="shared" si="0"/>
        <v>#DIV/0!</v>
      </c>
      <c r="D19" s="384">
        <v>0</v>
      </c>
      <c r="E19" s="811" t="e">
        <f t="shared" si="1"/>
        <v>#DIV/0!</v>
      </c>
      <c r="F19" s="385">
        <v>0</v>
      </c>
      <c r="G19" s="811" t="e">
        <f t="shared" si="2"/>
        <v>#DIV/0!</v>
      </c>
      <c r="H19" s="385">
        <v>0</v>
      </c>
      <c r="I19" s="870" t="e">
        <f t="shared" si="3"/>
        <v>#DIV/0!</v>
      </c>
    </row>
    <row r="20" spans="1:11" ht="18.75" thickBot="1">
      <c r="A20" s="34" t="s">
        <v>152</v>
      </c>
      <c r="B20" s="384">
        <v>0</v>
      </c>
      <c r="C20" s="811" t="e">
        <f t="shared" si="0"/>
        <v>#DIV/0!</v>
      </c>
      <c r="D20" s="384">
        <v>0</v>
      </c>
      <c r="E20" s="811" t="e">
        <f t="shared" si="1"/>
        <v>#DIV/0!</v>
      </c>
      <c r="F20" s="385">
        <v>0</v>
      </c>
      <c r="G20" s="811" t="e">
        <f t="shared" si="2"/>
        <v>#DIV/0!</v>
      </c>
      <c r="H20" s="385">
        <v>0</v>
      </c>
      <c r="I20" s="870" t="e">
        <f t="shared" si="3"/>
        <v>#DIV/0!</v>
      </c>
    </row>
    <row r="21" spans="1:11" ht="18.75" thickBot="1">
      <c r="A21" s="34" t="s">
        <v>153</v>
      </c>
      <c r="B21" s="384">
        <v>0</v>
      </c>
      <c r="C21" s="811" t="e">
        <f t="shared" si="0"/>
        <v>#DIV/0!</v>
      </c>
      <c r="D21" s="384">
        <v>0</v>
      </c>
      <c r="E21" s="811" t="e">
        <f t="shared" si="1"/>
        <v>#DIV/0!</v>
      </c>
      <c r="F21" s="385">
        <v>0</v>
      </c>
      <c r="G21" s="811" t="e">
        <f t="shared" si="2"/>
        <v>#DIV/0!</v>
      </c>
      <c r="H21" s="385">
        <v>0</v>
      </c>
      <c r="I21" s="870" t="e">
        <f t="shared" si="3"/>
        <v>#DIV/0!</v>
      </c>
    </row>
    <row r="22" spans="1:11" ht="18.75" thickBot="1">
      <c r="A22" s="34" t="s">
        <v>154</v>
      </c>
      <c r="B22" s="384">
        <v>0</v>
      </c>
      <c r="C22" s="811" t="e">
        <f t="shared" si="0"/>
        <v>#DIV/0!</v>
      </c>
      <c r="D22" s="384">
        <v>0</v>
      </c>
      <c r="E22" s="811" t="e">
        <f t="shared" si="1"/>
        <v>#DIV/0!</v>
      </c>
      <c r="F22" s="385">
        <v>0</v>
      </c>
      <c r="G22" s="811" t="e">
        <f t="shared" si="2"/>
        <v>#DIV/0!</v>
      </c>
      <c r="H22" s="385">
        <v>0</v>
      </c>
      <c r="I22" s="870" t="e">
        <f t="shared" si="3"/>
        <v>#DIV/0!</v>
      </c>
    </row>
    <row r="23" spans="1:11" ht="18.75" thickBot="1">
      <c r="A23" s="38" t="s">
        <v>155</v>
      </c>
      <c r="B23" s="872">
        <f>B16-B17-B18-B22-B21-B19-B20</f>
        <v>0</v>
      </c>
      <c r="C23" s="811" t="e">
        <f t="shared" si="0"/>
        <v>#DIV/0!</v>
      </c>
      <c r="D23" s="872">
        <f>D16-D17-D18-D22-D21-D19-D20</f>
        <v>0</v>
      </c>
      <c r="E23" s="811" t="e">
        <f t="shared" si="1"/>
        <v>#DIV/0!</v>
      </c>
      <c r="F23" s="872">
        <f>F16-F17-F18-F22-F21-F19-F20</f>
        <v>0</v>
      </c>
      <c r="G23" s="811" t="e">
        <f t="shared" si="2"/>
        <v>#DIV/0!</v>
      </c>
      <c r="H23" s="872">
        <f>H16-H17-H18-H22-H21-H19-H20</f>
        <v>0</v>
      </c>
      <c r="I23" s="870" t="e">
        <f t="shared" si="3"/>
        <v>#DIV/0!</v>
      </c>
    </row>
    <row r="24" spans="1:11" ht="18.75" thickBot="1">
      <c r="A24" s="31" t="s">
        <v>156</v>
      </c>
      <c r="B24" s="384">
        <v>0</v>
      </c>
      <c r="C24" s="811" t="e">
        <f t="shared" si="0"/>
        <v>#DIV/0!</v>
      </c>
      <c r="D24" s="384">
        <v>0</v>
      </c>
      <c r="E24" s="811" t="e">
        <f t="shared" si="1"/>
        <v>#DIV/0!</v>
      </c>
      <c r="F24" s="384">
        <v>0</v>
      </c>
      <c r="G24" s="811" t="e">
        <f t="shared" si="2"/>
        <v>#DIV/0!</v>
      </c>
      <c r="H24" s="384">
        <v>0</v>
      </c>
      <c r="I24" s="870" t="e">
        <f t="shared" si="3"/>
        <v>#DIV/0!</v>
      </c>
      <c r="K24" s="406"/>
    </row>
    <row r="25" spans="1:11" ht="18.75" thickBot="1">
      <c r="A25" s="40" t="s">
        <v>55</v>
      </c>
      <c r="B25" s="869">
        <f>B23-B24</f>
        <v>0</v>
      </c>
      <c r="C25" s="873" t="e">
        <f t="shared" si="0"/>
        <v>#DIV/0!</v>
      </c>
      <c r="D25" s="869">
        <f>D23-D24</f>
        <v>0</v>
      </c>
      <c r="E25" s="873" t="e">
        <f t="shared" si="1"/>
        <v>#DIV/0!</v>
      </c>
      <c r="F25" s="869">
        <f>F23-F24</f>
        <v>0</v>
      </c>
      <c r="G25" s="811" t="e">
        <f t="shared" si="2"/>
        <v>#DIV/0!</v>
      </c>
      <c r="H25" s="869">
        <f>H23-H24</f>
        <v>0</v>
      </c>
      <c r="I25" s="870" t="e">
        <f t="shared" si="3"/>
        <v>#DIV/0!</v>
      </c>
      <c r="J25" s="407"/>
    </row>
    <row r="26" spans="1:11" ht="18.75" thickBot="1">
      <c r="A26" s="38" t="s">
        <v>157</v>
      </c>
      <c r="B26" s="872">
        <f>B25+B17+B22</f>
        <v>0</v>
      </c>
      <c r="C26" s="811" t="e">
        <f t="shared" si="0"/>
        <v>#DIV/0!</v>
      </c>
      <c r="D26" s="872">
        <f>D25+D17+D22</f>
        <v>0</v>
      </c>
      <c r="E26" s="811" t="e">
        <f t="shared" si="1"/>
        <v>#DIV/0!</v>
      </c>
      <c r="F26" s="872">
        <f>F25+F17+F22</f>
        <v>0</v>
      </c>
      <c r="G26" s="811" t="e">
        <f t="shared" si="2"/>
        <v>#DIV/0!</v>
      </c>
      <c r="H26" s="872">
        <f>H25+H17+H22</f>
        <v>0</v>
      </c>
      <c r="I26" s="870" t="e">
        <f t="shared" si="3"/>
        <v>#DIV/0!</v>
      </c>
    </row>
    <row r="27" spans="1:11" ht="18.75" thickBot="1">
      <c r="A27" s="42" t="s">
        <v>158</v>
      </c>
      <c r="B27" s="384">
        <v>0</v>
      </c>
      <c r="C27" s="811" t="e">
        <f t="shared" si="0"/>
        <v>#DIV/0!</v>
      </c>
      <c r="D27" s="384">
        <v>0</v>
      </c>
      <c r="E27" s="811" t="e">
        <f t="shared" si="1"/>
        <v>#DIV/0!</v>
      </c>
      <c r="F27" s="384">
        <v>0</v>
      </c>
      <c r="G27" s="811" t="e">
        <f t="shared" si="2"/>
        <v>#DIV/0!</v>
      </c>
      <c r="H27" s="384">
        <v>0</v>
      </c>
      <c r="I27" s="870" t="e">
        <f t="shared" si="3"/>
        <v>#DIV/0!</v>
      </c>
    </row>
    <row r="28" spans="1:11" ht="18.75" thickBot="1">
      <c r="A28" s="42" t="s">
        <v>68</v>
      </c>
      <c r="B28" s="384">
        <v>0</v>
      </c>
      <c r="C28" s="811" t="e">
        <f t="shared" si="0"/>
        <v>#DIV/0!</v>
      </c>
      <c r="D28" s="384">
        <v>0</v>
      </c>
      <c r="E28" s="811" t="e">
        <f t="shared" si="1"/>
        <v>#DIV/0!</v>
      </c>
      <c r="F28" s="384">
        <v>0</v>
      </c>
      <c r="G28" s="811" t="e">
        <f t="shared" si="2"/>
        <v>#DIV/0!</v>
      </c>
      <c r="H28" s="384">
        <v>0</v>
      </c>
      <c r="I28" s="870" t="e">
        <f t="shared" si="3"/>
        <v>#DIV/0!</v>
      </c>
    </row>
    <row r="29" spans="1:11" ht="18.75" thickBot="1">
      <c r="A29" s="43" t="s">
        <v>56</v>
      </c>
      <c r="B29" s="874">
        <f>B26+B27+B28</f>
        <v>0</v>
      </c>
      <c r="C29" s="873" t="e">
        <f t="shared" si="0"/>
        <v>#DIV/0!</v>
      </c>
      <c r="D29" s="874">
        <f>D26+D27+D28</f>
        <v>0</v>
      </c>
      <c r="E29" s="873" t="e">
        <f t="shared" si="1"/>
        <v>#DIV/0!</v>
      </c>
      <c r="F29" s="874">
        <f>F26+F27+F28</f>
        <v>0</v>
      </c>
      <c r="G29" s="811" t="e">
        <f t="shared" si="2"/>
        <v>#DIV/0!</v>
      </c>
      <c r="H29" s="874">
        <f>H26+H27+H28</f>
        <v>0</v>
      </c>
      <c r="I29" s="870" t="e">
        <f t="shared" si="3"/>
        <v>#DIV/0!</v>
      </c>
    </row>
    <row r="30" spans="1:11" ht="18.75" thickBot="1">
      <c r="A30" s="408"/>
      <c r="B30" s="439"/>
      <c r="C30" s="440"/>
      <c r="D30" s="439"/>
      <c r="E30" s="440"/>
      <c r="F30" s="439"/>
      <c r="G30" s="440"/>
      <c r="H30" s="439"/>
      <c r="I30" s="415"/>
      <c r="J30" s="416"/>
    </row>
    <row r="31" spans="1:11" ht="18">
      <c r="A31" s="417"/>
      <c r="B31" s="441"/>
      <c r="C31" s="442"/>
      <c r="D31" s="441"/>
      <c r="E31" s="442"/>
      <c r="F31" s="441"/>
      <c r="G31" s="442"/>
      <c r="H31" s="441"/>
      <c r="I31" s="47" t="s">
        <v>159</v>
      </c>
    </row>
    <row r="32" spans="1:11" ht="18">
      <c r="A32" s="1426" t="s">
        <v>160</v>
      </c>
      <c r="B32" s="1449">
        <f>B3</f>
        <v>44286</v>
      </c>
      <c r="C32" s="48" t="s">
        <v>138</v>
      </c>
      <c r="D32" s="1449">
        <f>D3</f>
        <v>43921</v>
      </c>
      <c r="E32" s="48" t="s">
        <v>138</v>
      </c>
      <c r="F32" s="1449">
        <f>F3</f>
        <v>43555</v>
      </c>
      <c r="G32" s="48" t="s">
        <v>138</v>
      </c>
      <c r="H32" s="1452">
        <f>H3</f>
        <v>43190</v>
      </c>
      <c r="I32" s="421"/>
    </row>
    <row r="33" spans="1:10" ht="18">
      <c r="A33" s="1426"/>
      <c r="B33" s="1450"/>
      <c r="C33" s="50" t="str">
        <f>C4</f>
        <v>In 2021</v>
      </c>
      <c r="D33" s="1450"/>
      <c r="E33" s="50" t="str">
        <f>E4</f>
        <v>In 2020</v>
      </c>
      <c r="F33" s="1450"/>
      <c r="G33" s="50" t="str">
        <f>G4</f>
        <v>In 2019</v>
      </c>
      <c r="H33" s="1453"/>
      <c r="I33" s="422"/>
    </row>
    <row r="34" spans="1:10" ht="18">
      <c r="A34" s="52" t="s">
        <v>161</v>
      </c>
      <c r="B34" s="384">
        <v>0</v>
      </c>
      <c r="C34" s="811" t="e">
        <f t="shared" ref="C34:C67" si="4">(B34-D34)/D34*100</f>
        <v>#DIV/0!</v>
      </c>
      <c r="D34" s="384">
        <v>0</v>
      </c>
      <c r="E34" s="811" t="e">
        <f t="shared" ref="E34:E67" si="5">(D34-F34)/F34*100</f>
        <v>#DIV/0!</v>
      </c>
      <c r="F34" s="384">
        <v>0</v>
      </c>
      <c r="G34" s="811" t="e">
        <f t="shared" ref="G34:G67" si="6">(F34-H34)/H34*100</f>
        <v>#DIV/0!</v>
      </c>
      <c r="H34" s="384">
        <v>0</v>
      </c>
      <c r="I34" s="394"/>
    </row>
    <row r="35" spans="1:10" ht="26.25">
      <c r="A35" s="52" t="s">
        <v>162</v>
      </c>
      <c r="B35" s="384">
        <v>0</v>
      </c>
      <c r="C35" s="811" t="e">
        <f t="shared" si="4"/>
        <v>#DIV/0!</v>
      </c>
      <c r="D35" s="384">
        <v>0</v>
      </c>
      <c r="E35" s="811" t="e">
        <f t="shared" si="5"/>
        <v>#DIV/0!</v>
      </c>
      <c r="F35" s="384">
        <v>0</v>
      </c>
      <c r="G35" s="811" t="e">
        <f t="shared" si="6"/>
        <v>#DIV/0!</v>
      </c>
      <c r="H35" s="384">
        <v>0</v>
      </c>
      <c r="I35" s="394"/>
    </row>
    <row r="36" spans="1:10" ht="18">
      <c r="A36" s="53" t="s">
        <v>57</v>
      </c>
      <c r="B36" s="869">
        <f>SUM(B34:B35)</f>
        <v>0</v>
      </c>
      <c r="C36" s="811" t="e">
        <f t="shared" si="4"/>
        <v>#DIV/0!</v>
      </c>
      <c r="D36" s="869">
        <f>SUM(D34:D35)</f>
        <v>0</v>
      </c>
      <c r="E36" s="811" t="e">
        <f t="shared" si="5"/>
        <v>#DIV/0!</v>
      </c>
      <c r="F36" s="872">
        <f>SUM(F34:F35)</f>
        <v>0</v>
      </c>
      <c r="G36" s="811" t="e">
        <f t="shared" si="6"/>
        <v>#DIV/0!</v>
      </c>
      <c r="H36" s="872">
        <f>SUM(H34:H35)</f>
        <v>0</v>
      </c>
      <c r="I36" s="394"/>
    </row>
    <row r="37" spans="1:10" ht="18">
      <c r="A37" s="52" t="s">
        <v>163</v>
      </c>
      <c r="B37" s="384">
        <v>0</v>
      </c>
      <c r="C37" s="811" t="e">
        <f t="shared" si="4"/>
        <v>#DIV/0!</v>
      </c>
      <c r="D37" s="384">
        <v>0</v>
      </c>
      <c r="E37" s="811" t="e">
        <f t="shared" si="5"/>
        <v>#DIV/0!</v>
      </c>
      <c r="F37" s="384">
        <v>0</v>
      </c>
      <c r="G37" s="811" t="e">
        <f t="shared" si="6"/>
        <v>#DIV/0!</v>
      </c>
      <c r="H37" s="384">
        <v>0</v>
      </c>
      <c r="I37" s="394"/>
    </row>
    <row r="38" spans="1:10" ht="18">
      <c r="A38" s="53" t="s">
        <v>164</v>
      </c>
      <c r="B38" s="869">
        <f>B34+B35+B43-B64-B66-B54</f>
        <v>0</v>
      </c>
      <c r="C38" s="811" t="e">
        <f t="shared" si="4"/>
        <v>#DIV/0!</v>
      </c>
      <c r="D38" s="869">
        <f>D34+D35+D43-D64-D66-D54</f>
        <v>0</v>
      </c>
      <c r="E38" s="811" t="e">
        <f t="shared" si="5"/>
        <v>#DIV/0!</v>
      </c>
      <c r="F38" s="872">
        <f>F34+F35+F43-F64-F66-F54</f>
        <v>0</v>
      </c>
      <c r="G38" s="811" t="e">
        <f t="shared" si="6"/>
        <v>#DIV/0!</v>
      </c>
      <c r="H38" s="872">
        <f>H34+H35+H43-H64-H66-H54</f>
        <v>0</v>
      </c>
      <c r="I38" s="394"/>
    </row>
    <row r="39" spans="1:10" ht="18">
      <c r="A39" s="52" t="s">
        <v>58</v>
      </c>
      <c r="B39" s="384">
        <v>0</v>
      </c>
      <c r="C39" s="811" t="e">
        <f t="shared" si="4"/>
        <v>#DIV/0!</v>
      </c>
      <c r="D39" s="384">
        <v>0</v>
      </c>
      <c r="E39" s="811" t="e">
        <f t="shared" si="5"/>
        <v>#DIV/0!</v>
      </c>
      <c r="F39" s="385">
        <v>0</v>
      </c>
      <c r="G39" s="811" t="e">
        <f t="shared" si="6"/>
        <v>#DIV/0!</v>
      </c>
      <c r="H39" s="385">
        <v>0</v>
      </c>
    </row>
    <row r="40" spans="1:10" ht="18">
      <c r="A40" s="52" t="s">
        <v>59</v>
      </c>
      <c r="B40" s="384">
        <v>0</v>
      </c>
      <c r="C40" s="811" t="e">
        <f t="shared" si="4"/>
        <v>#DIV/0!</v>
      </c>
      <c r="D40" s="384">
        <v>0</v>
      </c>
      <c r="E40" s="811" t="e">
        <f t="shared" si="5"/>
        <v>#DIV/0!</v>
      </c>
      <c r="F40" s="385">
        <v>0</v>
      </c>
      <c r="G40" s="811" t="e">
        <f t="shared" si="6"/>
        <v>#DIV/0!</v>
      </c>
      <c r="H40" s="385">
        <v>0</v>
      </c>
      <c r="I40" s="423"/>
      <c r="J40" s="424"/>
    </row>
    <row r="41" spans="1:10" ht="18">
      <c r="A41" s="56" t="s">
        <v>165</v>
      </c>
      <c r="B41" s="875">
        <f>B39+B40</f>
        <v>0</v>
      </c>
      <c r="C41" s="811" t="e">
        <f t="shared" si="4"/>
        <v>#DIV/0!</v>
      </c>
      <c r="D41" s="875">
        <f>D39+D40</f>
        <v>0</v>
      </c>
      <c r="E41" s="811" t="e">
        <f t="shared" si="5"/>
        <v>#DIV/0!</v>
      </c>
      <c r="F41" s="875">
        <f>F39+F40</f>
        <v>0</v>
      </c>
      <c r="G41" s="811" t="e">
        <f t="shared" si="6"/>
        <v>#DIV/0!</v>
      </c>
      <c r="H41" s="875">
        <f>H39+H40</f>
        <v>0</v>
      </c>
      <c r="I41" s="394"/>
      <c r="J41" s="424"/>
    </row>
    <row r="42" spans="1:10" ht="18">
      <c r="A42" s="52" t="s">
        <v>166</v>
      </c>
      <c r="B42" s="384">
        <v>0</v>
      </c>
      <c r="C42" s="811" t="e">
        <f t="shared" si="4"/>
        <v>#DIV/0!</v>
      </c>
      <c r="D42" s="384">
        <v>0</v>
      </c>
      <c r="E42" s="811" t="e">
        <f t="shared" si="5"/>
        <v>#DIV/0!</v>
      </c>
      <c r="F42" s="385">
        <v>0</v>
      </c>
      <c r="G42" s="811" t="e">
        <f t="shared" si="6"/>
        <v>#DIV/0!</v>
      </c>
      <c r="H42" s="385">
        <v>0</v>
      </c>
      <c r="I42" s="394"/>
    </row>
    <row r="43" spans="1:10" ht="26.25">
      <c r="A43" s="57" t="s">
        <v>167</v>
      </c>
      <c r="B43" s="384">
        <v>0</v>
      </c>
      <c r="C43" s="811" t="e">
        <f t="shared" si="4"/>
        <v>#DIV/0!</v>
      </c>
      <c r="D43" s="384">
        <v>0</v>
      </c>
      <c r="E43" s="811" t="e">
        <f t="shared" si="5"/>
        <v>#DIV/0!</v>
      </c>
      <c r="F43" s="385">
        <v>0</v>
      </c>
      <c r="G43" s="811" t="e">
        <f t="shared" si="6"/>
        <v>#DIV/0!</v>
      </c>
      <c r="H43" s="385">
        <v>0</v>
      </c>
      <c r="I43" s="394"/>
    </row>
    <row r="44" spans="1:10" ht="18">
      <c r="A44" s="58" t="s">
        <v>168</v>
      </c>
      <c r="B44" s="856">
        <f>B45+B46+B47+B48</f>
        <v>0</v>
      </c>
      <c r="C44" s="811" t="e">
        <f t="shared" si="4"/>
        <v>#DIV/0!</v>
      </c>
      <c r="D44" s="856">
        <f>D45+D46+D47+D48</f>
        <v>0</v>
      </c>
      <c r="E44" s="811" t="e">
        <f t="shared" si="5"/>
        <v>#DIV/0!</v>
      </c>
      <c r="F44" s="856">
        <f>F45+F46+F47+F48</f>
        <v>0</v>
      </c>
      <c r="G44" s="811" t="e">
        <f t="shared" si="6"/>
        <v>#DIV/0!</v>
      </c>
      <c r="H44" s="856">
        <f>H45+H46+H47+H48</f>
        <v>0</v>
      </c>
      <c r="I44" s="394"/>
    </row>
    <row r="45" spans="1:10" ht="18">
      <c r="A45" s="52" t="s">
        <v>169</v>
      </c>
      <c r="B45" s="384">
        <v>0</v>
      </c>
      <c r="C45" s="811" t="e">
        <f t="shared" si="4"/>
        <v>#DIV/0!</v>
      </c>
      <c r="D45" s="384">
        <v>0</v>
      </c>
      <c r="E45" s="811" t="e">
        <f t="shared" si="5"/>
        <v>#DIV/0!</v>
      </c>
      <c r="F45" s="385">
        <v>0</v>
      </c>
      <c r="G45" s="811" t="e">
        <f t="shared" si="6"/>
        <v>#DIV/0!</v>
      </c>
      <c r="H45" s="385">
        <v>0</v>
      </c>
      <c r="I45" s="394"/>
    </row>
    <row r="46" spans="1:10" ht="18">
      <c r="A46" s="288" t="s">
        <v>952</v>
      </c>
      <c r="B46" s="384">
        <v>0</v>
      </c>
      <c r="C46" s="811" t="e">
        <f t="shared" si="4"/>
        <v>#DIV/0!</v>
      </c>
      <c r="D46" s="384">
        <v>0</v>
      </c>
      <c r="E46" s="811" t="e">
        <f t="shared" si="5"/>
        <v>#DIV/0!</v>
      </c>
      <c r="F46" s="385">
        <v>0</v>
      </c>
      <c r="G46" s="811" t="e">
        <f t="shared" si="6"/>
        <v>#DIV/0!</v>
      </c>
      <c r="H46" s="385">
        <v>0</v>
      </c>
      <c r="I46" s="394"/>
    </row>
    <row r="47" spans="1:10" ht="18">
      <c r="A47" s="288" t="s">
        <v>953</v>
      </c>
      <c r="B47" s="384">
        <v>0</v>
      </c>
      <c r="C47" s="811" t="e">
        <f t="shared" si="4"/>
        <v>#DIV/0!</v>
      </c>
      <c r="D47" s="384">
        <v>0</v>
      </c>
      <c r="E47" s="811" t="e">
        <f t="shared" si="5"/>
        <v>#DIV/0!</v>
      </c>
      <c r="F47" s="385">
        <v>0</v>
      </c>
      <c r="G47" s="811" t="e">
        <f t="shared" si="6"/>
        <v>#DIV/0!</v>
      </c>
      <c r="H47" s="385">
        <v>0</v>
      </c>
      <c r="I47" s="394"/>
    </row>
    <row r="48" spans="1:10" ht="18">
      <c r="A48" s="52" t="s">
        <v>170</v>
      </c>
      <c r="B48" s="384">
        <v>0</v>
      </c>
      <c r="C48" s="811" t="e">
        <f t="shared" si="4"/>
        <v>#DIV/0!</v>
      </c>
      <c r="D48" s="384">
        <v>0</v>
      </c>
      <c r="E48" s="811" t="e">
        <f t="shared" si="5"/>
        <v>#DIV/0!</v>
      </c>
      <c r="F48" s="385">
        <v>0</v>
      </c>
      <c r="G48" s="811" t="e">
        <f t="shared" si="6"/>
        <v>#DIV/0!</v>
      </c>
      <c r="H48" s="385">
        <v>0</v>
      </c>
      <c r="I48" s="394"/>
    </row>
    <row r="49" spans="1:9" ht="18">
      <c r="A49" s="59" t="s">
        <v>171</v>
      </c>
      <c r="B49" s="872">
        <f>B41+B42+B44</f>
        <v>0</v>
      </c>
      <c r="C49" s="811" t="e">
        <f t="shared" si="4"/>
        <v>#DIV/0!</v>
      </c>
      <c r="D49" s="872">
        <f>D41+D42+D44</f>
        <v>0</v>
      </c>
      <c r="E49" s="811" t="e">
        <f t="shared" si="5"/>
        <v>#DIV/0!</v>
      </c>
      <c r="F49" s="872">
        <f>F41+F42+F44</f>
        <v>0</v>
      </c>
      <c r="G49" s="811" t="e">
        <f t="shared" si="6"/>
        <v>#DIV/0!</v>
      </c>
      <c r="H49" s="872">
        <f>H41+H42+H44</f>
        <v>0</v>
      </c>
      <c r="I49" s="394"/>
    </row>
    <row r="50" spans="1:9" ht="18">
      <c r="A50" s="82" t="s">
        <v>172</v>
      </c>
      <c r="B50" s="876">
        <f>B36+B37+B41+B42+B43+B44</f>
        <v>0</v>
      </c>
      <c r="C50" s="873" t="e">
        <f t="shared" si="4"/>
        <v>#DIV/0!</v>
      </c>
      <c r="D50" s="876">
        <f>D36+D37+D41+D42+D43+D44</f>
        <v>0</v>
      </c>
      <c r="E50" s="873" t="e">
        <f t="shared" si="5"/>
        <v>#DIV/0!</v>
      </c>
      <c r="F50" s="876">
        <f>F36+F37+F41+F42+F43+F44</f>
        <v>0</v>
      </c>
      <c r="G50" s="873" t="e">
        <f t="shared" si="6"/>
        <v>#DIV/0!</v>
      </c>
      <c r="H50" s="876">
        <f>H36+H37+H41+H42+H43+H44</f>
        <v>0</v>
      </c>
      <c r="I50" s="394"/>
    </row>
    <row r="51" spans="1:9" ht="18">
      <c r="A51" s="57" t="s">
        <v>173</v>
      </c>
      <c r="B51" s="384">
        <v>0</v>
      </c>
      <c r="C51" s="811" t="e">
        <f t="shared" si="4"/>
        <v>#DIV/0!</v>
      </c>
      <c r="D51" s="384">
        <v>0</v>
      </c>
      <c r="E51" s="811" t="e">
        <f t="shared" si="5"/>
        <v>#DIV/0!</v>
      </c>
      <c r="F51" s="385">
        <v>0</v>
      </c>
      <c r="G51" s="811" t="e">
        <f t="shared" si="6"/>
        <v>#DIV/0!</v>
      </c>
      <c r="H51" s="385">
        <v>0</v>
      </c>
      <c r="I51" s="425"/>
    </row>
    <row r="52" spans="1:9" ht="18">
      <c r="A52" s="61" t="s">
        <v>174</v>
      </c>
      <c r="B52" s="872">
        <f>B53+B55+B54</f>
        <v>0</v>
      </c>
      <c r="C52" s="811" t="e">
        <f t="shared" si="4"/>
        <v>#DIV/0!</v>
      </c>
      <c r="D52" s="872">
        <f>D53+D55+D54</f>
        <v>0</v>
      </c>
      <c r="E52" s="811" t="e">
        <f t="shared" si="5"/>
        <v>#DIV/0!</v>
      </c>
      <c r="F52" s="872">
        <f>F53+F55+F54</f>
        <v>0</v>
      </c>
      <c r="G52" s="811" t="e">
        <f t="shared" si="6"/>
        <v>#DIV/0!</v>
      </c>
      <c r="H52" s="872">
        <f>H53+H55+H54</f>
        <v>0</v>
      </c>
      <c r="I52" s="394"/>
    </row>
    <row r="53" spans="1:9" ht="18">
      <c r="A53" s="62" t="s">
        <v>175</v>
      </c>
      <c r="B53" s="384">
        <v>0</v>
      </c>
      <c r="C53" s="811" t="e">
        <f t="shared" si="4"/>
        <v>#DIV/0!</v>
      </c>
      <c r="D53" s="384">
        <v>0</v>
      </c>
      <c r="E53" s="811" t="e">
        <f t="shared" si="5"/>
        <v>#DIV/0!</v>
      </c>
      <c r="F53" s="385">
        <v>0</v>
      </c>
      <c r="G53" s="811" t="e">
        <f t="shared" si="6"/>
        <v>#DIV/0!</v>
      </c>
      <c r="H53" s="385">
        <v>0</v>
      </c>
      <c r="I53" s="394"/>
    </row>
    <row r="54" spans="1:9" ht="18">
      <c r="A54" s="62" t="s">
        <v>176</v>
      </c>
      <c r="B54" s="384">
        <v>0</v>
      </c>
      <c r="C54" s="811" t="e">
        <f t="shared" si="4"/>
        <v>#DIV/0!</v>
      </c>
      <c r="D54" s="384">
        <v>0</v>
      </c>
      <c r="E54" s="811" t="e">
        <f t="shared" si="5"/>
        <v>#DIV/0!</v>
      </c>
      <c r="F54" s="385">
        <v>0</v>
      </c>
      <c r="G54" s="811" t="e">
        <f t="shared" si="6"/>
        <v>#DIV/0!</v>
      </c>
      <c r="H54" s="385">
        <v>0</v>
      </c>
      <c r="I54" s="394"/>
    </row>
    <row r="55" spans="1:9" ht="18">
      <c r="A55" s="62" t="s">
        <v>177</v>
      </c>
      <c r="B55" s="384">
        <v>0</v>
      </c>
      <c r="C55" s="811" t="e">
        <f t="shared" si="4"/>
        <v>#DIV/0!</v>
      </c>
      <c r="D55" s="384">
        <v>0</v>
      </c>
      <c r="E55" s="811" t="e">
        <f t="shared" si="5"/>
        <v>#DIV/0!</v>
      </c>
      <c r="F55" s="385">
        <v>0</v>
      </c>
      <c r="G55" s="811" t="e">
        <f t="shared" si="6"/>
        <v>#DIV/0!</v>
      </c>
      <c r="H55" s="385">
        <v>0</v>
      </c>
      <c r="I55" s="394"/>
    </row>
    <row r="56" spans="1:9" ht="18">
      <c r="A56" s="63" t="s">
        <v>178</v>
      </c>
      <c r="B56" s="877">
        <f>B58+B59+B62+B63+B57</f>
        <v>0</v>
      </c>
      <c r="C56" s="811" t="e">
        <f t="shared" si="4"/>
        <v>#DIV/0!</v>
      </c>
      <c r="D56" s="877">
        <f>D58+D59+D62+D63+D57</f>
        <v>0</v>
      </c>
      <c r="E56" s="811" t="e">
        <f t="shared" si="5"/>
        <v>#DIV/0!</v>
      </c>
      <c r="F56" s="877">
        <f>F58+F59+F62+F63+F57</f>
        <v>0</v>
      </c>
      <c r="G56" s="811" t="e">
        <f t="shared" si="6"/>
        <v>#DIV/0!</v>
      </c>
      <c r="H56" s="877">
        <f>H58+H59+H62+H63+H57</f>
        <v>0</v>
      </c>
      <c r="I56" s="394"/>
    </row>
    <row r="57" spans="1:9" ht="18">
      <c r="A57" s="57" t="s">
        <v>179</v>
      </c>
      <c r="B57" s="384">
        <v>0</v>
      </c>
      <c r="C57" s="811" t="e">
        <f t="shared" si="4"/>
        <v>#DIV/0!</v>
      </c>
      <c r="D57" s="384">
        <v>0</v>
      </c>
      <c r="E57" s="811" t="e">
        <f t="shared" si="5"/>
        <v>#DIV/0!</v>
      </c>
      <c r="F57" s="384">
        <v>0</v>
      </c>
      <c r="G57" s="811" t="e">
        <f t="shared" si="6"/>
        <v>#DIV/0!</v>
      </c>
      <c r="H57" s="384">
        <v>0</v>
      </c>
      <c r="I57" s="394"/>
    </row>
    <row r="58" spans="1:9" ht="18">
      <c r="A58" s="57" t="s">
        <v>180</v>
      </c>
      <c r="B58" s="384">
        <v>0</v>
      </c>
      <c r="C58" s="811" t="e">
        <f t="shared" si="4"/>
        <v>#DIV/0!</v>
      </c>
      <c r="D58" s="384">
        <v>0</v>
      </c>
      <c r="E58" s="811" t="e">
        <f t="shared" si="5"/>
        <v>#DIV/0!</v>
      </c>
      <c r="F58" s="384">
        <v>0</v>
      </c>
      <c r="G58" s="811" t="e">
        <f t="shared" si="6"/>
        <v>#DIV/0!</v>
      </c>
      <c r="H58" s="384">
        <v>0</v>
      </c>
      <c r="I58" s="394"/>
    </row>
    <row r="59" spans="1:9" ht="18">
      <c r="A59" s="64" t="s">
        <v>181</v>
      </c>
      <c r="B59" s="877">
        <f>B60+B61</f>
        <v>0</v>
      </c>
      <c r="C59" s="811" t="e">
        <f t="shared" si="4"/>
        <v>#DIV/0!</v>
      </c>
      <c r="D59" s="877">
        <f>D60+D61</f>
        <v>0</v>
      </c>
      <c r="E59" s="811" t="e">
        <f t="shared" si="5"/>
        <v>#DIV/0!</v>
      </c>
      <c r="F59" s="877">
        <f>F60+F61</f>
        <v>0</v>
      </c>
      <c r="G59" s="811" t="e">
        <f t="shared" si="6"/>
        <v>#DIV/0!</v>
      </c>
      <c r="H59" s="877">
        <f>H60+H61</f>
        <v>0</v>
      </c>
      <c r="I59" s="394"/>
    </row>
    <row r="60" spans="1:9" ht="18">
      <c r="A60" s="57" t="s">
        <v>182</v>
      </c>
      <c r="B60" s="384">
        <v>0</v>
      </c>
      <c r="C60" s="811" t="e">
        <f t="shared" si="4"/>
        <v>#DIV/0!</v>
      </c>
      <c r="D60" s="384">
        <v>0</v>
      </c>
      <c r="E60" s="811" t="e">
        <f t="shared" si="5"/>
        <v>#DIV/0!</v>
      </c>
      <c r="F60" s="384">
        <v>0</v>
      </c>
      <c r="G60" s="811" t="e">
        <f t="shared" si="6"/>
        <v>#DIV/0!</v>
      </c>
      <c r="H60" s="384">
        <v>0</v>
      </c>
      <c r="I60" s="394"/>
    </row>
    <row r="61" spans="1:9" ht="18">
      <c r="A61" s="57" t="s">
        <v>183</v>
      </c>
      <c r="B61" s="384">
        <v>0</v>
      </c>
      <c r="C61" s="811" t="e">
        <f t="shared" si="4"/>
        <v>#DIV/0!</v>
      </c>
      <c r="D61" s="384">
        <v>0</v>
      </c>
      <c r="E61" s="811" t="e">
        <f t="shared" si="5"/>
        <v>#DIV/0!</v>
      </c>
      <c r="F61" s="384">
        <v>0</v>
      </c>
      <c r="G61" s="811" t="e">
        <f t="shared" si="6"/>
        <v>#DIV/0!</v>
      </c>
      <c r="H61" s="384">
        <v>0</v>
      </c>
      <c r="I61" s="394"/>
    </row>
    <row r="62" spans="1:9" ht="18">
      <c r="A62" s="57" t="s">
        <v>184</v>
      </c>
      <c r="B62" s="384">
        <v>0</v>
      </c>
      <c r="C62" s="811" t="e">
        <f t="shared" si="4"/>
        <v>#DIV/0!</v>
      </c>
      <c r="D62" s="384">
        <v>0</v>
      </c>
      <c r="E62" s="811" t="e">
        <f t="shared" si="5"/>
        <v>#DIV/0!</v>
      </c>
      <c r="F62" s="384">
        <v>0</v>
      </c>
      <c r="G62" s="811" t="e">
        <f t="shared" si="6"/>
        <v>#DIV/0!</v>
      </c>
      <c r="H62" s="384">
        <v>0</v>
      </c>
      <c r="I62" s="425"/>
    </row>
    <row r="63" spans="1:9" ht="18">
      <c r="A63" s="65" t="s">
        <v>185</v>
      </c>
      <c r="B63" s="878">
        <f>B64+B65</f>
        <v>0</v>
      </c>
      <c r="C63" s="811" t="e">
        <f t="shared" si="4"/>
        <v>#DIV/0!</v>
      </c>
      <c r="D63" s="878">
        <f>D64+D65</f>
        <v>0</v>
      </c>
      <c r="E63" s="811" t="e">
        <f t="shared" si="5"/>
        <v>#DIV/0!</v>
      </c>
      <c r="F63" s="878">
        <f>F64+F65</f>
        <v>0</v>
      </c>
      <c r="G63" s="811" t="e">
        <f t="shared" si="6"/>
        <v>#DIV/0!</v>
      </c>
      <c r="H63" s="878">
        <f>H64+H65</f>
        <v>0</v>
      </c>
      <c r="I63" s="394"/>
    </row>
    <row r="64" spans="1:9" ht="26.25">
      <c r="A64" s="52" t="s">
        <v>186</v>
      </c>
      <c r="B64" s="384">
        <v>0</v>
      </c>
      <c r="C64" s="811" t="e">
        <f t="shared" si="4"/>
        <v>#DIV/0!</v>
      </c>
      <c r="D64" s="384">
        <v>0</v>
      </c>
      <c r="E64" s="811" t="e">
        <f t="shared" si="5"/>
        <v>#DIV/0!</v>
      </c>
      <c r="F64" s="384">
        <v>0</v>
      </c>
      <c r="G64" s="811" t="e">
        <f t="shared" si="6"/>
        <v>#DIV/0!</v>
      </c>
      <c r="H64" s="384">
        <v>0</v>
      </c>
      <c r="I64" s="394"/>
    </row>
    <row r="65" spans="1:10" ht="18">
      <c r="A65" s="52" t="s">
        <v>187</v>
      </c>
      <c r="B65" s="384">
        <v>0</v>
      </c>
      <c r="C65" s="811" t="e">
        <f t="shared" si="4"/>
        <v>#DIV/0!</v>
      </c>
      <c r="D65" s="384">
        <v>0</v>
      </c>
      <c r="E65" s="811" t="e">
        <f t="shared" si="5"/>
        <v>#DIV/0!</v>
      </c>
      <c r="F65" s="384">
        <v>0</v>
      </c>
      <c r="G65" s="811" t="e">
        <f t="shared" si="6"/>
        <v>#DIV/0!</v>
      </c>
      <c r="H65" s="384">
        <v>0</v>
      </c>
      <c r="I65" s="394"/>
    </row>
    <row r="66" spans="1:10" ht="26.25">
      <c r="A66" s="52" t="s">
        <v>188</v>
      </c>
      <c r="B66" s="384">
        <v>0</v>
      </c>
      <c r="C66" s="811" t="e">
        <f t="shared" si="4"/>
        <v>#DIV/0!</v>
      </c>
      <c r="D66" s="384">
        <v>0</v>
      </c>
      <c r="E66" s="811" t="e">
        <f t="shared" si="5"/>
        <v>#DIV/0!</v>
      </c>
      <c r="F66" s="384">
        <v>0</v>
      </c>
      <c r="G66" s="811" t="e">
        <f t="shared" si="6"/>
        <v>#DIV/0!</v>
      </c>
      <c r="H66" s="384">
        <v>0</v>
      </c>
      <c r="I66" s="394"/>
    </row>
    <row r="67" spans="1:10" ht="18">
      <c r="A67" s="82" t="s">
        <v>172</v>
      </c>
      <c r="B67" s="879">
        <f>B51+B52+B56+B66</f>
        <v>0</v>
      </c>
      <c r="C67" s="873" t="e">
        <f t="shared" si="4"/>
        <v>#DIV/0!</v>
      </c>
      <c r="D67" s="879">
        <f>D51+D52+D56+D66</f>
        <v>0</v>
      </c>
      <c r="E67" s="873" t="e">
        <f t="shared" si="5"/>
        <v>#DIV/0!</v>
      </c>
      <c r="F67" s="879">
        <f>F51+F52+F56+F66</f>
        <v>0</v>
      </c>
      <c r="G67" s="873" t="e">
        <f t="shared" si="6"/>
        <v>#DIV/0!</v>
      </c>
      <c r="H67" s="879">
        <f>H51+H52+H56+H66</f>
        <v>0</v>
      </c>
      <c r="I67" s="422"/>
    </row>
    <row r="68" spans="1:10" ht="18">
      <c r="A68" s="426"/>
      <c r="B68" s="426"/>
      <c r="C68" s="426"/>
      <c r="D68" s="426"/>
      <c r="E68" s="426"/>
      <c r="F68" s="426"/>
      <c r="G68" s="426"/>
      <c r="H68" s="426"/>
      <c r="I68" s="394"/>
      <c r="J68" s="405"/>
    </row>
    <row r="69" spans="1:10" ht="18">
      <c r="A69" s="1425" t="s">
        <v>189</v>
      </c>
      <c r="B69" s="1425"/>
      <c r="C69" s="1425"/>
      <c r="D69" s="1425"/>
      <c r="E69" s="1425"/>
      <c r="F69" s="1425"/>
      <c r="G69" s="1425"/>
      <c r="H69" s="1425"/>
      <c r="I69" s="394"/>
    </row>
    <row r="70" spans="1:10" ht="18">
      <c r="A70" s="1425"/>
      <c r="B70" s="1425"/>
      <c r="C70" s="1425"/>
      <c r="D70" s="1425"/>
      <c r="E70" s="1425"/>
      <c r="F70" s="1425"/>
      <c r="G70" s="1425"/>
      <c r="H70" s="1425"/>
      <c r="I70" s="394"/>
    </row>
    <row r="71" spans="1:10" ht="18.75" thickBot="1">
      <c r="A71" s="67" t="s">
        <v>190</v>
      </c>
      <c r="B71" s="880" t="e">
        <f>B59/B5*365</f>
        <v>#DIV/0!</v>
      </c>
      <c r="C71" s="428"/>
      <c r="D71" s="880" t="e">
        <f>D59/D5*365</f>
        <v>#DIV/0!</v>
      </c>
      <c r="E71" s="428"/>
      <c r="F71" s="880" t="e">
        <f>F59/F5*365</f>
        <v>#DIV/0!</v>
      </c>
      <c r="G71" s="428"/>
      <c r="H71" s="880" t="e">
        <f>H59/H5*365</f>
        <v>#DIV/0!</v>
      </c>
      <c r="I71" s="430"/>
    </row>
    <row r="72" spans="1:10" ht="18">
      <c r="A72" s="67" t="s">
        <v>191</v>
      </c>
      <c r="B72" s="880" t="e">
        <f>B58/(B10+B11+B12)*365</f>
        <v>#DIV/0!</v>
      </c>
      <c r="C72" s="428"/>
      <c r="D72" s="880" t="e">
        <f>D58/(D10+D11+D12)*365</f>
        <v>#DIV/0!</v>
      </c>
      <c r="E72" s="428"/>
      <c r="F72" s="880" t="e">
        <f>F58/(F10+F11+F12)*365</f>
        <v>#DIV/0!</v>
      </c>
      <c r="G72" s="428"/>
      <c r="H72" s="880" t="e">
        <f>H58/(H10+H11+H12)*365</f>
        <v>#DIV/0!</v>
      </c>
      <c r="I72" s="394"/>
    </row>
    <row r="73" spans="1:10" ht="18">
      <c r="A73" s="67" t="s">
        <v>192</v>
      </c>
      <c r="B73" s="880" t="e">
        <f>B58/(B11+B10+B12)</f>
        <v>#DIV/0!</v>
      </c>
      <c r="C73" s="428"/>
      <c r="D73" s="880" t="e">
        <f>D58/(D11+D10+D12)</f>
        <v>#DIV/0!</v>
      </c>
      <c r="E73" s="428"/>
      <c r="F73" s="880" t="e">
        <f>F58/(F11+F10+F12)</f>
        <v>#DIV/0!</v>
      </c>
      <c r="G73" s="428"/>
      <c r="H73" s="880" t="e">
        <f>H58/(H11+H10+H12)</f>
        <v>#DIV/0!</v>
      </c>
      <c r="I73" s="394"/>
    </row>
    <row r="74" spans="1:10" ht="18.75" thickBot="1">
      <c r="A74" s="67" t="s">
        <v>193</v>
      </c>
      <c r="B74" s="880" t="e">
        <f>B56/(B44+B40)</f>
        <v>#DIV/0!</v>
      </c>
      <c r="C74" s="428"/>
      <c r="D74" s="880" t="e">
        <f>D56/(D44+D40)</f>
        <v>#DIV/0!</v>
      </c>
      <c r="E74" s="428"/>
      <c r="F74" s="880" t="e">
        <f>F56/(F44+F40)</f>
        <v>#DIV/0!</v>
      </c>
      <c r="G74" s="428"/>
      <c r="H74" s="880" t="e">
        <f>H56/(H44+H40)</f>
        <v>#DIV/0!</v>
      </c>
      <c r="I74" s="394"/>
    </row>
    <row r="75" spans="1:10" ht="18.75" thickBot="1">
      <c r="A75" s="67" t="s">
        <v>194</v>
      </c>
      <c r="B75" s="880" t="e">
        <f>(B56-B58)/(B44+B40)</f>
        <v>#DIV/0!</v>
      </c>
      <c r="C75" s="428"/>
      <c r="D75" s="880" t="e">
        <f>(D56-D58)/(D44+D40)</f>
        <v>#DIV/0!</v>
      </c>
      <c r="E75" s="428"/>
      <c r="F75" s="880" t="e">
        <f>(F56-F58)/(F44+F40)</f>
        <v>#DIV/0!</v>
      </c>
      <c r="G75" s="428"/>
      <c r="H75" s="880" t="e">
        <f>(H56-H58)/(H44+H40)</f>
        <v>#DIV/0!</v>
      </c>
      <c r="I75" s="431"/>
    </row>
    <row r="76" spans="1:10" ht="18.75" thickBot="1">
      <c r="A76" s="67" t="s">
        <v>195</v>
      </c>
      <c r="B76" s="880" t="e">
        <f>(B39+B40+B42)/B36</f>
        <v>#DIV/0!</v>
      </c>
      <c r="C76" s="428"/>
      <c r="D76" s="880" t="e">
        <f>(D39+D40+D42)/D36</f>
        <v>#DIV/0!</v>
      </c>
      <c r="E76" s="428"/>
      <c r="F76" s="880" t="e">
        <f>(F39+F40+F42)/F36</f>
        <v>#DIV/0!</v>
      </c>
      <c r="G76" s="428"/>
      <c r="H76" s="880" t="e">
        <f>(H39+H40+H42)/H36</f>
        <v>#DIV/0!</v>
      </c>
      <c r="I76" s="431"/>
    </row>
    <row r="77" spans="1:10" ht="18">
      <c r="A77" s="67" t="s">
        <v>196</v>
      </c>
      <c r="B77" s="880" t="e">
        <f>B16/(B18+B19+B20+B21)</f>
        <v>#DIV/0!</v>
      </c>
      <c r="C77" s="428"/>
      <c r="D77" s="880" t="e">
        <f>D16/(D18+D19+D20+D21)</f>
        <v>#DIV/0!</v>
      </c>
      <c r="E77" s="428"/>
      <c r="F77" s="880" t="e">
        <f>F16/(F18+F19+F20+F21)</f>
        <v>#DIV/0!</v>
      </c>
      <c r="G77" s="428"/>
      <c r="H77" s="880" t="e">
        <f>H16/(H18+H19+H20+H21)</f>
        <v>#DIV/0!</v>
      </c>
      <c r="I77" s="394"/>
    </row>
    <row r="78" spans="1:10" ht="18">
      <c r="A78" s="67" t="s">
        <v>197</v>
      </c>
      <c r="B78" s="880" t="e">
        <f>$B$16/($B$18+$B$19+$B$20+$B$21+($B$39+$B$42)/5)</f>
        <v>#DIV/0!</v>
      </c>
      <c r="C78" s="428"/>
      <c r="D78" s="880" t="e">
        <f>$D$16/($D$18+$D$19+$D$20+$D$21+($D$39+$D$42)/5)</f>
        <v>#DIV/0!</v>
      </c>
      <c r="E78" s="428"/>
      <c r="F78" s="880" t="e">
        <f>$F$16/($F$18+$F$19+$F$20+$F$21+($F$39+$F$42)/5)</f>
        <v>#DIV/0!</v>
      </c>
      <c r="G78" s="428"/>
      <c r="H78" s="880" t="e">
        <f>$H$16/($H$18+$H$19+$H$20+$H$21+($H$39+$H$42)/5)</f>
        <v>#DIV/0!</v>
      </c>
      <c r="I78" s="394"/>
    </row>
    <row r="79" spans="1:10" ht="18">
      <c r="A79" s="67" t="s">
        <v>198</v>
      </c>
      <c r="B79" s="880" t="e">
        <f>$B$16/($B$18+$B$19+$B$20+$B$21+($B$39+$B$42)/5+('Normal &amp; CGTMSE Eligibility'!G139))</f>
        <v>#NUM!</v>
      </c>
      <c r="C79" s="428"/>
      <c r="D79" s="880" t="e">
        <f>$D$16/($D$18+$D$19+$D$20+$D$21+($D$39+$D$42)/5+('Normal &amp; CGTMSE Eligibility'!G139))</f>
        <v>#NUM!</v>
      </c>
      <c r="E79" s="428"/>
      <c r="F79" s="880" t="e">
        <f>$F$16/($F$18+$F$19+$F$20+$F$21+($F$39+$F$42)/5+('Normal &amp; CGTMSE Eligibility'!G139))</f>
        <v>#NUM!</v>
      </c>
      <c r="G79" s="428"/>
      <c r="H79" s="880" t="e">
        <f>$H$16/($H$18+$H$19+$H$20+$H$21+($H$39+$H$42)/5+('Normal &amp; CGTMSE Eligibility'!G139))</f>
        <v>#NUM!</v>
      </c>
      <c r="I79" s="394"/>
    </row>
    <row r="80" spans="1:10" ht="18">
      <c r="A80" s="67" t="s">
        <v>199</v>
      </c>
      <c r="B80" s="880" t="e">
        <f>(B13-B7)/B5*100</f>
        <v>#DIV/0!</v>
      </c>
      <c r="C80" s="428"/>
      <c r="D80" s="880" t="e">
        <f>(D13-D7)/D5*100</f>
        <v>#DIV/0!</v>
      </c>
      <c r="E80" s="428"/>
      <c r="F80" s="880" t="e">
        <f>(F13-F7)/F5*100</f>
        <v>#DIV/0!</v>
      </c>
      <c r="G80" s="428"/>
      <c r="H80" s="880" t="e">
        <f>(H13-H7)/H5*100</f>
        <v>#DIV/0!</v>
      </c>
      <c r="I80" s="394"/>
    </row>
    <row r="81" spans="1:10" ht="18">
      <c r="A81" s="67" t="s">
        <v>200</v>
      </c>
      <c r="B81" s="880" t="e">
        <f>(B25-B7)/B5*100</f>
        <v>#DIV/0!</v>
      </c>
      <c r="C81" s="428"/>
      <c r="D81" s="880" t="e">
        <f>(D25-D7)/D5*100</f>
        <v>#DIV/0!</v>
      </c>
      <c r="E81" s="428"/>
      <c r="F81" s="880" t="e">
        <f>(F25-F7)/F5*100</f>
        <v>#DIV/0!</v>
      </c>
      <c r="G81" s="428"/>
      <c r="H81" s="880" t="e">
        <f>(H25-H7)/H5*100</f>
        <v>#DIV/0!</v>
      </c>
      <c r="I81" s="394"/>
    </row>
    <row r="82" spans="1:10" ht="18">
      <c r="A82" s="67" t="s">
        <v>201</v>
      </c>
      <c r="B82" s="880" t="e">
        <f>(B26-B7)/B5*100</f>
        <v>#DIV/0!</v>
      </c>
      <c r="C82" s="428"/>
      <c r="D82" s="880" t="e">
        <f>(D26-D7)/D5*100</f>
        <v>#DIV/0!</v>
      </c>
      <c r="E82" s="428"/>
      <c r="F82" s="880" t="e">
        <f>(F26-F7)/F5*100</f>
        <v>#DIV/0!</v>
      </c>
      <c r="G82" s="428"/>
      <c r="H82" s="880" t="e">
        <f>(H26-H7)/H5*100</f>
        <v>#DIV/0!</v>
      </c>
      <c r="I82" s="394"/>
    </row>
    <row r="83" spans="1:10" ht="18">
      <c r="A83" s="67" t="s">
        <v>202</v>
      </c>
      <c r="B83" s="867" t="e">
        <f>(B5-D5)/D5*100</f>
        <v>#DIV/0!</v>
      </c>
      <c r="C83" s="429"/>
      <c r="D83" s="867" t="e">
        <f>(D5-F5)/F5*100</f>
        <v>#DIV/0!</v>
      </c>
      <c r="E83" s="429"/>
      <c r="F83" s="867" t="e">
        <f>#N/A</f>
        <v>#N/A</v>
      </c>
      <c r="G83" s="429"/>
      <c r="H83" s="867" t="e">
        <f>#N/A</f>
        <v>#N/A</v>
      </c>
      <c r="I83" s="394"/>
      <c r="J83" s="405"/>
    </row>
    <row r="84" spans="1:10" ht="18">
      <c r="A84" s="67" t="s">
        <v>203</v>
      </c>
      <c r="B84" s="867" t="e">
        <f>(B25-D25)/D25*100</f>
        <v>#DIV/0!</v>
      </c>
      <c r="C84" s="429"/>
      <c r="D84" s="867" t="e">
        <f>(D25-F25)/F25*100</f>
        <v>#DIV/0!</v>
      </c>
      <c r="E84" s="429"/>
      <c r="F84" s="867" t="e">
        <f>#N/A</f>
        <v>#N/A</v>
      </c>
      <c r="G84" s="429"/>
      <c r="H84" s="867" t="e">
        <f>#N/A</f>
        <v>#N/A</v>
      </c>
      <c r="I84" s="394"/>
    </row>
    <row r="85" spans="1:10" ht="18">
      <c r="A85" s="428"/>
      <c r="B85" s="443"/>
      <c r="C85" s="428"/>
      <c r="D85" s="443"/>
      <c r="E85" s="428"/>
      <c r="F85" s="443"/>
      <c r="G85" s="428"/>
      <c r="H85" s="443"/>
      <c r="I85" s="394"/>
    </row>
    <row r="86" spans="1:10" ht="18">
      <c r="A86" s="72" t="s">
        <v>204</v>
      </c>
      <c r="B86" s="443"/>
      <c r="C86" s="428"/>
      <c r="D86" s="443"/>
      <c r="E86" s="428"/>
      <c r="F86" s="443"/>
      <c r="G86" s="428"/>
      <c r="H86" s="443"/>
      <c r="I86" s="394"/>
    </row>
    <row r="87" spans="1:10" ht="18">
      <c r="A87" s="433"/>
      <c r="B87" s="443"/>
      <c r="C87" s="428"/>
      <c r="D87" s="443"/>
      <c r="E87" s="428"/>
      <c r="F87" s="443"/>
      <c r="G87" s="428"/>
      <c r="H87" s="443"/>
      <c r="I87" s="394"/>
    </row>
    <row r="88" spans="1:10" ht="18">
      <c r="A88" s="67" t="s">
        <v>205</v>
      </c>
      <c r="B88" s="880">
        <f>B25</f>
        <v>0</v>
      </c>
      <c r="C88" s="428"/>
      <c r="D88" s="880">
        <f>D25</f>
        <v>0</v>
      </c>
      <c r="E88" s="428"/>
      <c r="F88" s="880">
        <f>F25</f>
        <v>0</v>
      </c>
      <c r="G88" s="428"/>
      <c r="H88" s="880">
        <f>H25</f>
        <v>0</v>
      </c>
      <c r="I88" s="394"/>
    </row>
    <row r="89" spans="1:10" ht="18">
      <c r="A89" s="67" t="s">
        <v>206</v>
      </c>
      <c r="B89" s="443"/>
      <c r="C89" s="428"/>
      <c r="D89" s="443"/>
      <c r="E89" s="428"/>
      <c r="F89" s="443"/>
      <c r="G89" s="428"/>
      <c r="H89" s="443"/>
      <c r="I89" s="394"/>
    </row>
    <row r="90" spans="1:10" ht="18">
      <c r="A90" s="67" t="s">
        <v>207</v>
      </c>
      <c r="B90" s="880">
        <f>B17</f>
        <v>0</v>
      </c>
      <c r="C90" s="428"/>
      <c r="D90" s="880">
        <f>D17</f>
        <v>0</v>
      </c>
      <c r="E90" s="428"/>
      <c r="F90" s="880">
        <f>F17</f>
        <v>0</v>
      </c>
      <c r="G90" s="428"/>
      <c r="H90" s="880">
        <f>H17</f>
        <v>0</v>
      </c>
      <c r="I90" s="394"/>
    </row>
    <row r="91" spans="1:10" ht="18">
      <c r="A91" s="67" t="s">
        <v>208</v>
      </c>
      <c r="B91" s="880">
        <f>B22</f>
        <v>0</v>
      </c>
      <c r="C91" s="428"/>
      <c r="D91" s="880">
        <f>D22</f>
        <v>0</v>
      </c>
      <c r="E91" s="428"/>
      <c r="F91" s="880">
        <f>F22</f>
        <v>0</v>
      </c>
      <c r="G91" s="428"/>
      <c r="H91" s="880">
        <f>H22</f>
        <v>0</v>
      </c>
      <c r="I91" s="394"/>
    </row>
    <row r="92" spans="1:10" ht="18">
      <c r="A92" s="67" t="s">
        <v>209</v>
      </c>
      <c r="B92" s="880">
        <f>B27</f>
        <v>0</v>
      </c>
      <c r="C92" s="428"/>
      <c r="D92" s="880">
        <f>D27</f>
        <v>0</v>
      </c>
      <c r="E92" s="428"/>
      <c r="F92" s="880">
        <f>F27</f>
        <v>0</v>
      </c>
      <c r="G92" s="428"/>
      <c r="H92" s="880">
        <f>H27</f>
        <v>0</v>
      </c>
      <c r="I92" s="394"/>
    </row>
    <row r="93" spans="1:10" ht="18">
      <c r="A93" s="67" t="s">
        <v>210</v>
      </c>
      <c r="B93" s="880">
        <f>B28</f>
        <v>0</v>
      </c>
      <c r="C93" s="428"/>
      <c r="D93" s="880">
        <f>D28</f>
        <v>0</v>
      </c>
      <c r="E93" s="428"/>
      <c r="F93" s="880">
        <f>F28</f>
        <v>0</v>
      </c>
      <c r="G93" s="428"/>
      <c r="H93" s="880">
        <f>H28</f>
        <v>0</v>
      </c>
      <c r="I93" s="394"/>
    </row>
    <row r="94" spans="1:10" ht="18">
      <c r="A94" s="67" t="s">
        <v>211</v>
      </c>
      <c r="B94" s="880">
        <f>B24</f>
        <v>0</v>
      </c>
      <c r="C94" s="428"/>
      <c r="D94" s="880">
        <f>D24</f>
        <v>0</v>
      </c>
      <c r="E94" s="428"/>
      <c r="F94" s="880">
        <f>F24</f>
        <v>0</v>
      </c>
      <c r="G94" s="428"/>
      <c r="H94" s="880">
        <f>H24</f>
        <v>0</v>
      </c>
      <c r="I94" s="394"/>
    </row>
    <row r="95" spans="1:10" ht="18">
      <c r="A95" s="67" t="s">
        <v>212</v>
      </c>
      <c r="B95" s="880">
        <f>B18+B19+B20+B21</f>
        <v>0</v>
      </c>
      <c r="C95" s="428"/>
      <c r="D95" s="880">
        <f>D18+D19+D20+D21</f>
        <v>0</v>
      </c>
      <c r="E95" s="428"/>
      <c r="F95" s="880">
        <f>F18+F19+F20+F21</f>
        <v>0</v>
      </c>
      <c r="G95" s="428"/>
      <c r="H95" s="880">
        <f>H18+H19+H20+H21</f>
        <v>0</v>
      </c>
      <c r="I95" s="394"/>
    </row>
    <row r="96" spans="1:10" ht="26.25">
      <c r="A96" s="73" t="s">
        <v>213</v>
      </c>
      <c r="B96" s="881">
        <f>-B7</f>
        <v>0</v>
      </c>
      <c r="C96" s="433"/>
      <c r="D96" s="881">
        <f>-D7</f>
        <v>0</v>
      </c>
      <c r="E96" s="433"/>
      <c r="F96" s="881">
        <f>-F7</f>
        <v>0</v>
      </c>
      <c r="G96" s="433"/>
      <c r="H96" s="881">
        <f>-H7</f>
        <v>0</v>
      </c>
      <c r="I96" s="422"/>
    </row>
    <row r="97" spans="1:9" ht="18">
      <c r="A97" s="434"/>
      <c r="B97" s="444"/>
      <c r="C97" s="433"/>
      <c r="D97" s="444"/>
      <c r="E97" s="433"/>
      <c r="F97" s="444"/>
      <c r="G97" s="433"/>
      <c r="H97" s="444"/>
      <c r="I97" s="422"/>
    </row>
    <row r="98" spans="1:9" ht="18">
      <c r="A98" s="67" t="s">
        <v>214</v>
      </c>
      <c r="B98" s="880">
        <f>SUM(B88:B96)</f>
        <v>0</v>
      </c>
      <c r="C98" s="428"/>
      <c r="D98" s="880">
        <f>SUM(D88:D96)</f>
        <v>0</v>
      </c>
      <c r="E98" s="428"/>
      <c r="F98" s="880">
        <f>SUM(F88:F96)</f>
        <v>0</v>
      </c>
      <c r="G98" s="428"/>
      <c r="H98" s="880">
        <f>SUM(H88:H96)</f>
        <v>0</v>
      </c>
      <c r="I98" s="394"/>
    </row>
    <row r="99" spans="1:9" ht="18">
      <c r="A99" s="67" t="s">
        <v>215</v>
      </c>
      <c r="B99" s="880">
        <f>D59-B59</f>
        <v>0</v>
      </c>
      <c r="C99" s="428"/>
      <c r="D99" s="880">
        <f>F59-D59</f>
        <v>0</v>
      </c>
      <c r="E99" s="428"/>
      <c r="F99" s="880">
        <f>J59-F59</f>
        <v>0</v>
      </c>
      <c r="G99" s="428"/>
      <c r="H99" s="880">
        <f>L59-H59</f>
        <v>0</v>
      </c>
      <c r="I99" s="394"/>
    </row>
    <row r="100" spans="1:9" ht="18">
      <c r="A100" s="67" t="s">
        <v>216</v>
      </c>
      <c r="B100" s="880">
        <f>D58-B58</f>
        <v>0</v>
      </c>
      <c r="C100" s="428"/>
      <c r="D100" s="880">
        <f>F58-D58</f>
        <v>0</v>
      </c>
      <c r="E100" s="428"/>
      <c r="F100" s="880">
        <f>J58-F58</f>
        <v>0</v>
      </c>
      <c r="G100" s="428"/>
      <c r="H100" s="880">
        <f>L58-H58</f>
        <v>0</v>
      </c>
      <c r="I100" s="394"/>
    </row>
    <row r="101" spans="1:9" ht="18">
      <c r="A101" s="67" t="s">
        <v>217</v>
      </c>
      <c r="B101" s="880">
        <f>D63-B63</f>
        <v>0</v>
      </c>
      <c r="C101" s="428"/>
      <c r="D101" s="880">
        <f>F63-D63</f>
        <v>0</v>
      </c>
      <c r="E101" s="428"/>
      <c r="F101" s="880">
        <f>J63-F63</f>
        <v>0</v>
      </c>
      <c r="G101" s="428"/>
      <c r="H101" s="880">
        <f>L63-H63</f>
        <v>0</v>
      </c>
      <c r="I101" s="394"/>
    </row>
    <row r="102" spans="1:9" ht="18">
      <c r="A102" s="67" t="s">
        <v>218</v>
      </c>
      <c r="B102" s="880">
        <f>B44-D44</f>
        <v>0</v>
      </c>
      <c r="C102" s="428"/>
      <c r="D102" s="880">
        <f>D44-F44</f>
        <v>0</v>
      </c>
      <c r="E102" s="428"/>
      <c r="F102" s="880">
        <f>F44-J44</f>
        <v>0</v>
      </c>
      <c r="G102" s="428"/>
      <c r="H102" s="880">
        <f>H44-L44</f>
        <v>0</v>
      </c>
      <c r="I102" s="394"/>
    </row>
    <row r="103" spans="1:9" ht="18">
      <c r="A103" s="67" t="s">
        <v>219</v>
      </c>
      <c r="B103" s="880">
        <f>SUM(B99:B102)</f>
        <v>0</v>
      </c>
      <c r="C103" s="428"/>
      <c r="D103" s="880">
        <f>SUM(D99:D102)</f>
        <v>0</v>
      </c>
      <c r="E103" s="428"/>
      <c r="F103" s="880">
        <f>SUM(F99:F102)</f>
        <v>0</v>
      </c>
      <c r="G103" s="428"/>
      <c r="H103" s="880">
        <f>SUM(H99:H102)</f>
        <v>0</v>
      </c>
      <c r="I103" s="394"/>
    </row>
    <row r="104" spans="1:9" ht="18">
      <c r="A104" s="72" t="s">
        <v>220</v>
      </c>
      <c r="B104" s="881">
        <f>B98+B103</f>
        <v>0</v>
      </c>
      <c r="C104" s="433"/>
      <c r="D104" s="881">
        <f>D98+D103</f>
        <v>0</v>
      </c>
      <c r="E104" s="433"/>
      <c r="F104" s="881">
        <f>F98+F103</f>
        <v>0</v>
      </c>
      <c r="G104" s="433"/>
      <c r="H104" s="881">
        <f>H98+H103</f>
        <v>0</v>
      </c>
      <c r="I104" s="422"/>
    </row>
    <row r="105" spans="1:9" ht="18">
      <c r="A105" s="433"/>
      <c r="B105" s="444"/>
      <c r="C105" s="433"/>
      <c r="D105" s="444"/>
      <c r="E105" s="433"/>
      <c r="F105" s="444"/>
      <c r="G105" s="433"/>
      <c r="H105" s="444"/>
      <c r="I105" s="422"/>
    </row>
    <row r="106" spans="1:9" ht="18">
      <c r="A106" s="67" t="s">
        <v>221</v>
      </c>
      <c r="B106" s="880">
        <f>B24</f>
        <v>0</v>
      </c>
      <c r="C106" s="428"/>
      <c r="D106" s="880">
        <f>D24</f>
        <v>0</v>
      </c>
      <c r="E106" s="428"/>
      <c r="F106" s="880">
        <f>F24</f>
        <v>0</v>
      </c>
      <c r="G106" s="428"/>
      <c r="H106" s="880">
        <f>H24</f>
        <v>0</v>
      </c>
      <c r="I106" s="394"/>
    </row>
    <row r="107" spans="1:9" ht="18">
      <c r="A107" s="428"/>
      <c r="B107" s="443"/>
      <c r="C107" s="428"/>
      <c r="D107" s="443"/>
      <c r="E107" s="428"/>
      <c r="F107" s="443"/>
      <c r="G107" s="428"/>
      <c r="H107" s="443"/>
      <c r="I107" s="394"/>
    </row>
    <row r="108" spans="1:9" ht="18">
      <c r="A108" s="72" t="s">
        <v>222</v>
      </c>
      <c r="B108" s="880">
        <f>B104-B106</f>
        <v>0</v>
      </c>
      <c r="C108" s="428"/>
      <c r="D108" s="880">
        <f>D104-D106</f>
        <v>0</v>
      </c>
      <c r="E108" s="428"/>
      <c r="F108" s="880">
        <f>F104-F106</f>
        <v>0</v>
      </c>
      <c r="G108" s="428"/>
      <c r="H108" s="880">
        <f>H104-H106</f>
        <v>0</v>
      </c>
      <c r="I108" s="394"/>
    </row>
    <row r="109" spans="1:9" ht="18"/>
  </sheetData>
  <mergeCells count="8">
    <mergeCell ref="A1:I2"/>
    <mergeCell ref="A69:H70"/>
    <mergeCell ref="A3:A4"/>
    <mergeCell ref="A32:A33"/>
    <mergeCell ref="B32:B33"/>
    <mergeCell ref="D32:D33"/>
    <mergeCell ref="F32:F33"/>
    <mergeCell ref="H32:H33"/>
  </mergeCells>
  <conditionalFormatting sqref="B67 B50">
    <cfRule type="expression" dxfId="211" priority="4">
      <formula>$B$50&lt;&gt;$B$67</formula>
    </cfRule>
  </conditionalFormatting>
  <conditionalFormatting sqref="D67 D50">
    <cfRule type="expression" dxfId="210" priority="3">
      <formula>$D$50&lt;&gt;$D$67</formula>
    </cfRule>
  </conditionalFormatting>
  <conditionalFormatting sqref="F50 F67">
    <cfRule type="expression" dxfId="209" priority="2">
      <formula>$F$67&lt;&gt;$F$50</formula>
    </cfRule>
  </conditionalFormatting>
  <conditionalFormatting sqref="H50 H67">
    <cfRule type="expression" dxfId="208" priority="1">
      <formula>$H$50&lt;&gt;$H$67</formula>
    </cfRule>
  </conditionalFormatting>
  <hyperlinks>
    <hyperlink ref="I3" location="'Sheet Index'!I3" display="TABLE OF CONTECT" xr:uid="{00000000-0004-0000-0B00-000000000000}"/>
  </hyperlink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92A9-D20B-42FA-85D7-F75308D544DA}">
  <sheetPr codeName="Sheet35"/>
  <dimension ref="A1:WVU122"/>
  <sheetViews>
    <sheetView topLeftCell="J1" workbookViewId="0">
      <selection sqref="A1:I2"/>
    </sheetView>
  </sheetViews>
  <sheetFormatPr defaultColWidth="0" defaultRowHeight="15.75"/>
  <cols>
    <col min="1" max="1" width="37.5703125" style="960" customWidth="1"/>
    <col min="2" max="2" width="12.140625" style="965" bestFit="1" customWidth="1"/>
    <col min="3" max="3" width="9.85546875" style="965" customWidth="1"/>
    <col min="4" max="4" width="9.85546875" style="965" bestFit="1" customWidth="1"/>
    <col min="5" max="5" width="9.85546875" style="965" customWidth="1"/>
    <col min="6" max="6" width="9.85546875" style="965" bestFit="1" customWidth="1"/>
    <col min="7" max="7" width="9.85546875" style="965" customWidth="1"/>
    <col min="8" max="8" width="30.28515625" style="965" customWidth="1"/>
    <col min="9" max="9" width="9.85546875" style="965" customWidth="1"/>
    <col min="10" max="10" width="24.7109375" style="965" customWidth="1"/>
    <col min="11" max="11" width="9.85546875" style="965" customWidth="1"/>
    <col min="12" max="12" width="17.5703125" style="965" customWidth="1"/>
    <col min="13" max="13" width="12" style="965" customWidth="1"/>
    <col min="14" max="15" width="13.5703125" style="965" customWidth="1"/>
    <col min="16" max="256" width="13.5703125" style="965" hidden="1"/>
    <col min="257" max="257" width="37.5703125" style="965" hidden="1"/>
    <col min="258" max="258" width="29.7109375" style="965" hidden="1"/>
    <col min="259" max="259" width="9.85546875" style="965" hidden="1"/>
    <col min="260" max="260" width="16.7109375" style="965" hidden="1"/>
    <col min="261" max="261" width="9.85546875" style="965" hidden="1"/>
    <col min="262" max="262" width="16.7109375" style="965" hidden="1"/>
    <col min="263" max="263" width="9.85546875" style="965" hidden="1"/>
    <col min="264" max="264" width="16.7109375" style="965" hidden="1"/>
    <col min="265" max="265" width="9.85546875" style="965" hidden="1"/>
    <col min="266" max="266" width="16.7109375" style="965" hidden="1"/>
    <col min="267" max="267" width="9.85546875" style="965" hidden="1"/>
    <col min="268" max="268" width="17.5703125" style="965" hidden="1"/>
    <col min="269" max="269" width="12" style="965" hidden="1"/>
    <col min="270" max="512" width="13.5703125" style="965" hidden="1"/>
    <col min="513" max="513" width="37.5703125" style="965" hidden="1"/>
    <col min="514" max="514" width="29.7109375" style="965" hidden="1"/>
    <col min="515" max="515" width="9.85546875" style="965" hidden="1"/>
    <col min="516" max="516" width="16.7109375" style="965" hidden="1"/>
    <col min="517" max="517" width="9.85546875" style="965" hidden="1"/>
    <col min="518" max="518" width="16.7109375" style="965" hidden="1"/>
    <col min="519" max="519" width="9.85546875" style="965" hidden="1"/>
    <col min="520" max="520" width="16.7109375" style="965" hidden="1"/>
    <col min="521" max="521" width="9.85546875" style="965" hidden="1"/>
    <col min="522" max="522" width="16.7109375" style="965" hidden="1"/>
    <col min="523" max="523" width="9.85546875" style="965" hidden="1"/>
    <col min="524" max="524" width="17.5703125" style="965" hidden="1"/>
    <col min="525" max="525" width="12" style="965" hidden="1"/>
    <col min="526" max="768" width="13.5703125" style="965" hidden="1"/>
    <col min="769" max="769" width="37.5703125" style="965" hidden="1"/>
    <col min="770" max="770" width="29.7109375" style="965" hidden="1"/>
    <col min="771" max="771" width="9.85546875" style="965" hidden="1"/>
    <col min="772" max="772" width="16.7109375" style="965" hidden="1"/>
    <col min="773" max="773" width="9.85546875" style="965" hidden="1"/>
    <col min="774" max="774" width="16.7109375" style="965" hidden="1"/>
    <col min="775" max="775" width="9.85546875" style="965" hidden="1"/>
    <col min="776" max="776" width="16.7109375" style="965" hidden="1"/>
    <col min="777" max="777" width="9.85546875" style="965" hidden="1"/>
    <col min="778" max="778" width="16.7109375" style="965" hidden="1"/>
    <col min="779" max="779" width="9.85546875" style="965" hidden="1"/>
    <col min="780" max="780" width="17.5703125" style="965" hidden="1"/>
    <col min="781" max="781" width="12" style="965" hidden="1"/>
    <col min="782" max="1024" width="13.5703125" style="965" hidden="1"/>
    <col min="1025" max="1025" width="37.5703125" style="965" hidden="1"/>
    <col min="1026" max="1026" width="29.7109375" style="965" hidden="1"/>
    <col min="1027" max="1027" width="9.85546875" style="965" hidden="1"/>
    <col min="1028" max="1028" width="16.7109375" style="965" hidden="1"/>
    <col min="1029" max="1029" width="9.85546875" style="965" hidden="1"/>
    <col min="1030" max="1030" width="16.7109375" style="965" hidden="1"/>
    <col min="1031" max="1031" width="9.85546875" style="965" hidden="1"/>
    <col min="1032" max="1032" width="16.7109375" style="965" hidden="1"/>
    <col min="1033" max="1033" width="9.85546875" style="965" hidden="1"/>
    <col min="1034" max="1034" width="16.7109375" style="965" hidden="1"/>
    <col min="1035" max="1035" width="9.85546875" style="965" hidden="1"/>
    <col min="1036" max="1036" width="17.5703125" style="965" hidden="1"/>
    <col min="1037" max="1037" width="12" style="965" hidden="1"/>
    <col min="1038" max="1280" width="13.5703125" style="965" hidden="1"/>
    <col min="1281" max="1281" width="37.5703125" style="965" hidden="1"/>
    <col min="1282" max="1282" width="29.7109375" style="965" hidden="1"/>
    <col min="1283" max="1283" width="9.85546875" style="965" hidden="1"/>
    <col min="1284" max="1284" width="16.7109375" style="965" hidden="1"/>
    <col min="1285" max="1285" width="9.85546875" style="965" hidden="1"/>
    <col min="1286" max="1286" width="16.7109375" style="965" hidden="1"/>
    <col min="1287" max="1287" width="9.85546875" style="965" hidden="1"/>
    <col min="1288" max="1288" width="16.7109375" style="965" hidden="1"/>
    <col min="1289" max="1289" width="9.85546875" style="965" hidden="1"/>
    <col min="1290" max="1290" width="16.7109375" style="965" hidden="1"/>
    <col min="1291" max="1291" width="9.85546875" style="965" hidden="1"/>
    <col min="1292" max="1292" width="17.5703125" style="965" hidden="1"/>
    <col min="1293" max="1293" width="12" style="965" hidden="1"/>
    <col min="1294" max="1536" width="13.5703125" style="965" hidden="1"/>
    <col min="1537" max="1537" width="37.5703125" style="965" hidden="1"/>
    <col min="1538" max="1538" width="29.7109375" style="965" hidden="1"/>
    <col min="1539" max="1539" width="9.85546875" style="965" hidden="1"/>
    <col min="1540" max="1540" width="16.7109375" style="965" hidden="1"/>
    <col min="1541" max="1541" width="9.85546875" style="965" hidden="1"/>
    <col min="1542" max="1542" width="16.7109375" style="965" hidden="1"/>
    <col min="1543" max="1543" width="9.85546875" style="965" hidden="1"/>
    <col min="1544" max="1544" width="16.7109375" style="965" hidden="1"/>
    <col min="1545" max="1545" width="9.85546875" style="965" hidden="1"/>
    <col min="1546" max="1546" width="16.7109375" style="965" hidden="1"/>
    <col min="1547" max="1547" width="9.85546875" style="965" hidden="1"/>
    <col min="1548" max="1548" width="17.5703125" style="965" hidden="1"/>
    <col min="1549" max="1549" width="12" style="965" hidden="1"/>
    <col min="1550" max="1792" width="13.5703125" style="965" hidden="1"/>
    <col min="1793" max="1793" width="37.5703125" style="965" hidden="1"/>
    <col min="1794" max="1794" width="29.7109375" style="965" hidden="1"/>
    <col min="1795" max="1795" width="9.85546875" style="965" hidden="1"/>
    <col min="1796" max="1796" width="16.7109375" style="965" hidden="1"/>
    <col min="1797" max="1797" width="9.85546875" style="965" hidden="1"/>
    <col min="1798" max="1798" width="16.7109375" style="965" hidden="1"/>
    <col min="1799" max="1799" width="9.85546875" style="965" hidden="1"/>
    <col min="1800" max="1800" width="16.7109375" style="965" hidden="1"/>
    <col min="1801" max="1801" width="9.85546875" style="965" hidden="1"/>
    <col min="1802" max="1802" width="16.7109375" style="965" hidden="1"/>
    <col min="1803" max="1803" width="9.85546875" style="965" hidden="1"/>
    <col min="1804" max="1804" width="17.5703125" style="965" hidden="1"/>
    <col min="1805" max="1805" width="12" style="965" hidden="1"/>
    <col min="1806" max="2048" width="13.5703125" style="965" hidden="1"/>
    <col min="2049" max="2049" width="37.5703125" style="965" hidden="1"/>
    <col min="2050" max="2050" width="29.7109375" style="965" hidden="1"/>
    <col min="2051" max="2051" width="9.85546875" style="965" hidden="1"/>
    <col min="2052" max="2052" width="16.7109375" style="965" hidden="1"/>
    <col min="2053" max="2053" width="9.85546875" style="965" hidden="1"/>
    <col min="2054" max="2054" width="16.7109375" style="965" hidden="1"/>
    <col min="2055" max="2055" width="9.85546875" style="965" hidden="1"/>
    <col min="2056" max="2056" width="16.7109375" style="965" hidden="1"/>
    <col min="2057" max="2057" width="9.85546875" style="965" hidden="1"/>
    <col min="2058" max="2058" width="16.7109375" style="965" hidden="1"/>
    <col min="2059" max="2059" width="9.85546875" style="965" hidden="1"/>
    <col min="2060" max="2060" width="17.5703125" style="965" hidden="1"/>
    <col min="2061" max="2061" width="12" style="965" hidden="1"/>
    <col min="2062" max="2304" width="13.5703125" style="965" hidden="1"/>
    <col min="2305" max="2305" width="37.5703125" style="965" hidden="1"/>
    <col min="2306" max="2306" width="29.7109375" style="965" hidden="1"/>
    <col min="2307" max="2307" width="9.85546875" style="965" hidden="1"/>
    <col min="2308" max="2308" width="16.7109375" style="965" hidden="1"/>
    <col min="2309" max="2309" width="9.85546875" style="965" hidden="1"/>
    <col min="2310" max="2310" width="16.7109375" style="965" hidden="1"/>
    <col min="2311" max="2311" width="9.85546875" style="965" hidden="1"/>
    <col min="2312" max="2312" width="16.7109375" style="965" hidden="1"/>
    <col min="2313" max="2313" width="9.85546875" style="965" hidden="1"/>
    <col min="2314" max="2314" width="16.7109375" style="965" hidden="1"/>
    <col min="2315" max="2315" width="9.85546875" style="965" hidden="1"/>
    <col min="2316" max="2316" width="17.5703125" style="965" hidden="1"/>
    <col min="2317" max="2317" width="12" style="965" hidden="1"/>
    <col min="2318" max="2560" width="13.5703125" style="965" hidden="1"/>
    <col min="2561" max="2561" width="37.5703125" style="965" hidden="1"/>
    <col min="2562" max="2562" width="29.7109375" style="965" hidden="1"/>
    <col min="2563" max="2563" width="9.85546875" style="965" hidden="1"/>
    <col min="2564" max="2564" width="16.7109375" style="965" hidden="1"/>
    <col min="2565" max="2565" width="9.85546875" style="965" hidden="1"/>
    <col min="2566" max="2566" width="16.7109375" style="965" hidden="1"/>
    <col min="2567" max="2567" width="9.85546875" style="965" hidden="1"/>
    <col min="2568" max="2568" width="16.7109375" style="965" hidden="1"/>
    <col min="2569" max="2569" width="9.85546875" style="965" hidden="1"/>
    <col min="2570" max="2570" width="16.7109375" style="965" hidden="1"/>
    <col min="2571" max="2571" width="9.85546875" style="965" hidden="1"/>
    <col min="2572" max="2572" width="17.5703125" style="965" hidden="1"/>
    <col min="2573" max="2573" width="12" style="965" hidden="1"/>
    <col min="2574" max="2816" width="13.5703125" style="965" hidden="1"/>
    <col min="2817" max="2817" width="37.5703125" style="965" hidden="1"/>
    <col min="2818" max="2818" width="29.7109375" style="965" hidden="1"/>
    <col min="2819" max="2819" width="9.85546875" style="965" hidden="1"/>
    <col min="2820" max="2820" width="16.7109375" style="965" hidden="1"/>
    <col min="2821" max="2821" width="9.85546875" style="965" hidden="1"/>
    <col min="2822" max="2822" width="16.7109375" style="965" hidden="1"/>
    <col min="2823" max="2823" width="9.85546875" style="965" hidden="1"/>
    <col min="2824" max="2824" width="16.7109375" style="965" hidden="1"/>
    <col min="2825" max="2825" width="9.85546875" style="965" hidden="1"/>
    <col min="2826" max="2826" width="16.7109375" style="965" hidden="1"/>
    <col min="2827" max="2827" width="9.85546875" style="965" hidden="1"/>
    <col min="2828" max="2828" width="17.5703125" style="965" hidden="1"/>
    <col min="2829" max="2829" width="12" style="965" hidden="1"/>
    <col min="2830" max="3072" width="13.5703125" style="965" hidden="1"/>
    <col min="3073" max="3073" width="37.5703125" style="965" hidden="1"/>
    <col min="3074" max="3074" width="29.7109375" style="965" hidden="1"/>
    <col min="3075" max="3075" width="9.85546875" style="965" hidden="1"/>
    <col min="3076" max="3076" width="16.7109375" style="965" hidden="1"/>
    <col min="3077" max="3077" width="9.85546875" style="965" hidden="1"/>
    <col min="3078" max="3078" width="16.7109375" style="965" hidden="1"/>
    <col min="3079" max="3079" width="9.85546875" style="965" hidden="1"/>
    <col min="3080" max="3080" width="16.7109375" style="965" hidden="1"/>
    <col min="3081" max="3081" width="9.85546875" style="965" hidden="1"/>
    <col min="3082" max="3082" width="16.7109375" style="965" hidden="1"/>
    <col min="3083" max="3083" width="9.85546875" style="965" hidden="1"/>
    <col min="3084" max="3084" width="17.5703125" style="965" hidden="1"/>
    <col min="3085" max="3085" width="12" style="965" hidden="1"/>
    <col min="3086" max="3328" width="13.5703125" style="965" hidden="1"/>
    <col min="3329" max="3329" width="37.5703125" style="965" hidden="1"/>
    <col min="3330" max="3330" width="29.7109375" style="965" hidden="1"/>
    <col min="3331" max="3331" width="9.85546875" style="965" hidden="1"/>
    <col min="3332" max="3332" width="16.7109375" style="965" hidden="1"/>
    <col min="3333" max="3333" width="9.85546875" style="965" hidden="1"/>
    <col min="3334" max="3334" width="16.7109375" style="965" hidden="1"/>
    <col min="3335" max="3335" width="9.85546875" style="965" hidden="1"/>
    <col min="3336" max="3336" width="16.7109375" style="965" hidden="1"/>
    <col min="3337" max="3337" width="9.85546875" style="965" hidden="1"/>
    <col min="3338" max="3338" width="16.7109375" style="965" hidden="1"/>
    <col min="3339" max="3339" width="9.85546875" style="965" hidden="1"/>
    <col min="3340" max="3340" width="17.5703125" style="965" hidden="1"/>
    <col min="3341" max="3341" width="12" style="965" hidden="1"/>
    <col min="3342" max="3584" width="13.5703125" style="965" hidden="1"/>
    <col min="3585" max="3585" width="37.5703125" style="965" hidden="1"/>
    <col min="3586" max="3586" width="29.7109375" style="965" hidden="1"/>
    <col min="3587" max="3587" width="9.85546875" style="965" hidden="1"/>
    <col min="3588" max="3588" width="16.7109375" style="965" hidden="1"/>
    <col min="3589" max="3589" width="9.85546875" style="965" hidden="1"/>
    <col min="3590" max="3590" width="16.7109375" style="965" hidden="1"/>
    <col min="3591" max="3591" width="9.85546875" style="965" hidden="1"/>
    <col min="3592" max="3592" width="16.7109375" style="965" hidden="1"/>
    <col min="3593" max="3593" width="9.85546875" style="965" hidden="1"/>
    <col min="3594" max="3594" width="16.7109375" style="965" hidden="1"/>
    <col min="3595" max="3595" width="9.85546875" style="965" hidden="1"/>
    <col min="3596" max="3596" width="17.5703125" style="965" hidden="1"/>
    <col min="3597" max="3597" width="12" style="965" hidden="1"/>
    <col min="3598" max="3840" width="13.5703125" style="965" hidden="1"/>
    <col min="3841" max="3841" width="37.5703125" style="965" hidden="1"/>
    <col min="3842" max="3842" width="29.7109375" style="965" hidden="1"/>
    <col min="3843" max="3843" width="9.85546875" style="965" hidden="1"/>
    <col min="3844" max="3844" width="16.7109375" style="965" hidden="1"/>
    <col min="3845" max="3845" width="9.85546875" style="965" hidden="1"/>
    <col min="3846" max="3846" width="16.7109375" style="965" hidden="1"/>
    <col min="3847" max="3847" width="9.85546875" style="965" hidden="1"/>
    <col min="3848" max="3848" width="16.7109375" style="965" hidden="1"/>
    <col min="3849" max="3849" width="9.85546875" style="965" hidden="1"/>
    <col min="3850" max="3850" width="16.7109375" style="965" hidden="1"/>
    <col min="3851" max="3851" width="9.85546875" style="965" hidden="1"/>
    <col min="3852" max="3852" width="17.5703125" style="965" hidden="1"/>
    <col min="3853" max="3853" width="12" style="965" hidden="1"/>
    <col min="3854" max="4096" width="13.5703125" style="965" hidden="1"/>
    <col min="4097" max="4097" width="37.5703125" style="965" hidden="1"/>
    <col min="4098" max="4098" width="29.7109375" style="965" hidden="1"/>
    <col min="4099" max="4099" width="9.85546875" style="965" hidden="1"/>
    <col min="4100" max="4100" width="16.7109375" style="965" hidden="1"/>
    <col min="4101" max="4101" width="9.85546875" style="965" hidden="1"/>
    <col min="4102" max="4102" width="16.7109375" style="965" hidden="1"/>
    <col min="4103" max="4103" width="9.85546875" style="965" hidden="1"/>
    <col min="4104" max="4104" width="16.7109375" style="965" hidden="1"/>
    <col min="4105" max="4105" width="9.85546875" style="965" hidden="1"/>
    <col min="4106" max="4106" width="16.7109375" style="965" hidden="1"/>
    <col min="4107" max="4107" width="9.85546875" style="965" hidden="1"/>
    <col min="4108" max="4108" width="17.5703125" style="965" hidden="1"/>
    <col min="4109" max="4109" width="12" style="965" hidden="1"/>
    <col min="4110" max="4352" width="13.5703125" style="965" hidden="1"/>
    <col min="4353" max="4353" width="37.5703125" style="965" hidden="1"/>
    <col min="4354" max="4354" width="29.7109375" style="965" hidden="1"/>
    <col min="4355" max="4355" width="9.85546875" style="965" hidden="1"/>
    <col min="4356" max="4356" width="16.7109375" style="965" hidden="1"/>
    <col min="4357" max="4357" width="9.85546875" style="965" hidden="1"/>
    <col min="4358" max="4358" width="16.7109375" style="965" hidden="1"/>
    <col min="4359" max="4359" width="9.85546875" style="965" hidden="1"/>
    <col min="4360" max="4360" width="16.7109375" style="965" hidden="1"/>
    <col min="4361" max="4361" width="9.85546875" style="965" hidden="1"/>
    <col min="4362" max="4362" width="16.7109375" style="965" hidden="1"/>
    <col min="4363" max="4363" width="9.85546875" style="965" hidden="1"/>
    <col min="4364" max="4364" width="17.5703125" style="965" hidden="1"/>
    <col min="4365" max="4365" width="12" style="965" hidden="1"/>
    <col min="4366" max="4608" width="13.5703125" style="965" hidden="1"/>
    <col min="4609" max="4609" width="37.5703125" style="965" hidden="1"/>
    <col min="4610" max="4610" width="29.7109375" style="965" hidden="1"/>
    <col min="4611" max="4611" width="9.85546875" style="965" hidden="1"/>
    <col min="4612" max="4612" width="16.7109375" style="965" hidden="1"/>
    <col min="4613" max="4613" width="9.85546875" style="965" hidden="1"/>
    <col min="4614" max="4614" width="16.7109375" style="965" hidden="1"/>
    <col min="4615" max="4615" width="9.85546875" style="965" hidden="1"/>
    <col min="4616" max="4616" width="16.7109375" style="965" hidden="1"/>
    <col min="4617" max="4617" width="9.85546875" style="965" hidden="1"/>
    <col min="4618" max="4618" width="16.7109375" style="965" hidden="1"/>
    <col min="4619" max="4619" width="9.85546875" style="965" hidden="1"/>
    <col min="4620" max="4620" width="17.5703125" style="965" hidden="1"/>
    <col min="4621" max="4621" width="12" style="965" hidden="1"/>
    <col min="4622" max="4864" width="13.5703125" style="965" hidden="1"/>
    <col min="4865" max="4865" width="37.5703125" style="965" hidden="1"/>
    <col min="4866" max="4866" width="29.7109375" style="965" hidden="1"/>
    <col min="4867" max="4867" width="9.85546875" style="965" hidden="1"/>
    <col min="4868" max="4868" width="16.7109375" style="965" hidden="1"/>
    <col min="4869" max="4869" width="9.85546875" style="965" hidden="1"/>
    <col min="4870" max="4870" width="16.7109375" style="965" hidden="1"/>
    <col min="4871" max="4871" width="9.85546875" style="965" hidden="1"/>
    <col min="4872" max="4872" width="16.7109375" style="965" hidden="1"/>
    <col min="4873" max="4873" width="9.85546875" style="965" hidden="1"/>
    <col min="4874" max="4874" width="16.7109375" style="965" hidden="1"/>
    <col min="4875" max="4875" width="9.85546875" style="965" hidden="1"/>
    <col min="4876" max="4876" width="17.5703125" style="965" hidden="1"/>
    <col min="4877" max="4877" width="12" style="965" hidden="1"/>
    <col min="4878" max="5120" width="13.5703125" style="965" hidden="1"/>
    <col min="5121" max="5121" width="37.5703125" style="965" hidden="1"/>
    <col min="5122" max="5122" width="29.7109375" style="965" hidden="1"/>
    <col min="5123" max="5123" width="9.85546875" style="965" hidden="1"/>
    <col min="5124" max="5124" width="16.7109375" style="965" hidden="1"/>
    <col min="5125" max="5125" width="9.85546875" style="965" hidden="1"/>
    <col min="5126" max="5126" width="16.7109375" style="965" hidden="1"/>
    <col min="5127" max="5127" width="9.85546875" style="965" hidden="1"/>
    <col min="5128" max="5128" width="16.7109375" style="965" hidden="1"/>
    <col min="5129" max="5129" width="9.85546875" style="965" hidden="1"/>
    <col min="5130" max="5130" width="16.7109375" style="965" hidden="1"/>
    <col min="5131" max="5131" width="9.85546875" style="965" hidden="1"/>
    <col min="5132" max="5132" width="17.5703125" style="965" hidden="1"/>
    <col min="5133" max="5133" width="12" style="965" hidden="1"/>
    <col min="5134" max="5376" width="13.5703125" style="965" hidden="1"/>
    <col min="5377" max="5377" width="37.5703125" style="965" hidden="1"/>
    <col min="5378" max="5378" width="29.7109375" style="965" hidden="1"/>
    <col min="5379" max="5379" width="9.85546875" style="965" hidden="1"/>
    <col min="5380" max="5380" width="16.7109375" style="965" hidden="1"/>
    <col min="5381" max="5381" width="9.85546875" style="965" hidden="1"/>
    <col min="5382" max="5382" width="16.7109375" style="965" hidden="1"/>
    <col min="5383" max="5383" width="9.85546875" style="965" hidden="1"/>
    <col min="5384" max="5384" width="16.7109375" style="965" hidden="1"/>
    <col min="5385" max="5385" width="9.85546875" style="965" hidden="1"/>
    <col min="5386" max="5386" width="16.7109375" style="965" hidden="1"/>
    <col min="5387" max="5387" width="9.85546875" style="965" hidden="1"/>
    <col min="5388" max="5388" width="17.5703125" style="965" hidden="1"/>
    <col min="5389" max="5389" width="12" style="965" hidden="1"/>
    <col min="5390" max="5632" width="13.5703125" style="965" hidden="1"/>
    <col min="5633" max="5633" width="37.5703125" style="965" hidden="1"/>
    <col min="5634" max="5634" width="29.7109375" style="965" hidden="1"/>
    <col min="5635" max="5635" width="9.85546875" style="965" hidden="1"/>
    <col min="5636" max="5636" width="16.7109375" style="965" hidden="1"/>
    <col min="5637" max="5637" width="9.85546875" style="965" hidden="1"/>
    <col min="5638" max="5638" width="16.7109375" style="965" hidden="1"/>
    <col min="5639" max="5639" width="9.85546875" style="965" hidden="1"/>
    <col min="5640" max="5640" width="16.7109375" style="965" hidden="1"/>
    <col min="5641" max="5641" width="9.85546875" style="965" hidden="1"/>
    <col min="5642" max="5642" width="16.7109375" style="965" hidden="1"/>
    <col min="5643" max="5643" width="9.85546875" style="965" hidden="1"/>
    <col min="5644" max="5644" width="17.5703125" style="965" hidden="1"/>
    <col min="5645" max="5645" width="12" style="965" hidden="1"/>
    <col min="5646" max="5888" width="13.5703125" style="965" hidden="1"/>
    <col min="5889" max="5889" width="37.5703125" style="965" hidden="1"/>
    <col min="5890" max="5890" width="29.7109375" style="965" hidden="1"/>
    <col min="5891" max="5891" width="9.85546875" style="965" hidden="1"/>
    <col min="5892" max="5892" width="16.7109375" style="965" hidden="1"/>
    <col min="5893" max="5893" width="9.85546875" style="965" hidden="1"/>
    <col min="5894" max="5894" width="16.7109375" style="965" hidden="1"/>
    <col min="5895" max="5895" width="9.85546875" style="965" hidden="1"/>
    <col min="5896" max="5896" width="16.7109375" style="965" hidden="1"/>
    <col min="5897" max="5897" width="9.85546875" style="965" hidden="1"/>
    <col min="5898" max="5898" width="16.7109375" style="965" hidden="1"/>
    <col min="5899" max="5899" width="9.85546875" style="965" hidden="1"/>
    <col min="5900" max="5900" width="17.5703125" style="965" hidden="1"/>
    <col min="5901" max="5901" width="12" style="965" hidden="1"/>
    <col min="5902" max="6144" width="13.5703125" style="965" hidden="1"/>
    <col min="6145" max="6145" width="37.5703125" style="965" hidden="1"/>
    <col min="6146" max="6146" width="29.7109375" style="965" hidden="1"/>
    <col min="6147" max="6147" width="9.85546875" style="965" hidden="1"/>
    <col min="6148" max="6148" width="16.7109375" style="965" hidden="1"/>
    <col min="6149" max="6149" width="9.85546875" style="965" hidden="1"/>
    <col min="6150" max="6150" width="16.7109375" style="965" hidden="1"/>
    <col min="6151" max="6151" width="9.85546875" style="965" hidden="1"/>
    <col min="6152" max="6152" width="16.7109375" style="965" hidden="1"/>
    <col min="6153" max="6153" width="9.85546875" style="965" hidden="1"/>
    <col min="6154" max="6154" width="16.7109375" style="965" hidden="1"/>
    <col min="6155" max="6155" width="9.85546875" style="965" hidden="1"/>
    <col min="6156" max="6156" width="17.5703125" style="965" hidden="1"/>
    <col min="6157" max="6157" width="12" style="965" hidden="1"/>
    <col min="6158" max="6400" width="13.5703125" style="965" hidden="1"/>
    <col min="6401" max="6401" width="37.5703125" style="965" hidden="1"/>
    <col min="6402" max="6402" width="29.7109375" style="965" hidden="1"/>
    <col min="6403" max="6403" width="9.85546875" style="965" hidden="1"/>
    <col min="6404" max="6404" width="16.7109375" style="965" hidden="1"/>
    <col min="6405" max="6405" width="9.85546875" style="965" hidden="1"/>
    <col min="6406" max="6406" width="16.7109375" style="965" hidden="1"/>
    <col min="6407" max="6407" width="9.85546875" style="965" hidden="1"/>
    <col min="6408" max="6408" width="16.7109375" style="965" hidden="1"/>
    <col min="6409" max="6409" width="9.85546875" style="965" hidden="1"/>
    <col min="6410" max="6410" width="16.7109375" style="965" hidden="1"/>
    <col min="6411" max="6411" width="9.85546875" style="965" hidden="1"/>
    <col min="6412" max="6412" width="17.5703125" style="965" hidden="1"/>
    <col min="6413" max="6413" width="12" style="965" hidden="1"/>
    <col min="6414" max="6656" width="13.5703125" style="965" hidden="1"/>
    <col min="6657" max="6657" width="37.5703125" style="965" hidden="1"/>
    <col min="6658" max="6658" width="29.7109375" style="965" hidden="1"/>
    <col min="6659" max="6659" width="9.85546875" style="965" hidden="1"/>
    <col min="6660" max="6660" width="16.7109375" style="965" hidden="1"/>
    <col min="6661" max="6661" width="9.85546875" style="965" hidden="1"/>
    <col min="6662" max="6662" width="16.7109375" style="965" hidden="1"/>
    <col min="6663" max="6663" width="9.85546875" style="965" hidden="1"/>
    <col min="6664" max="6664" width="16.7109375" style="965" hidden="1"/>
    <col min="6665" max="6665" width="9.85546875" style="965" hidden="1"/>
    <col min="6666" max="6666" width="16.7109375" style="965" hidden="1"/>
    <col min="6667" max="6667" width="9.85546875" style="965" hidden="1"/>
    <col min="6668" max="6668" width="17.5703125" style="965" hidden="1"/>
    <col min="6669" max="6669" width="12" style="965" hidden="1"/>
    <col min="6670" max="6912" width="13.5703125" style="965" hidden="1"/>
    <col min="6913" max="6913" width="37.5703125" style="965" hidden="1"/>
    <col min="6914" max="6914" width="29.7109375" style="965" hidden="1"/>
    <col min="6915" max="6915" width="9.85546875" style="965" hidden="1"/>
    <col min="6916" max="6916" width="16.7109375" style="965" hidden="1"/>
    <col min="6917" max="6917" width="9.85546875" style="965" hidden="1"/>
    <col min="6918" max="6918" width="16.7109375" style="965" hidden="1"/>
    <col min="6919" max="6919" width="9.85546875" style="965" hidden="1"/>
    <col min="6920" max="6920" width="16.7109375" style="965" hidden="1"/>
    <col min="6921" max="6921" width="9.85546875" style="965" hidden="1"/>
    <col min="6922" max="6922" width="16.7109375" style="965" hidden="1"/>
    <col min="6923" max="6923" width="9.85546875" style="965" hidden="1"/>
    <col min="6924" max="6924" width="17.5703125" style="965" hidden="1"/>
    <col min="6925" max="6925" width="12" style="965" hidden="1"/>
    <col min="6926" max="7168" width="13.5703125" style="965" hidden="1"/>
    <col min="7169" max="7169" width="37.5703125" style="965" hidden="1"/>
    <col min="7170" max="7170" width="29.7109375" style="965" hidden="1"/>
    <col min="7171" max="7171" width="9.85546875" style="965" hidden="1"/>
    <col min="7172" max="7172" width="16.7109375" style="965" hidden="1"/>
    <col min="7173" max="7173" width="9.85546875" style="965" hidden="1"/>
    <col min="7174" max="7174" width="16.7109375" style="965" hidden="1"/>
    <col min="7175" max="7175" width="9.85546875" style="965" hidden="1"/>
    <col min="7176" max="7176" width="16.7109375" style="965" hidden="1"/>
    <col min="7177" max="7177" width="9.85546875" style="965" hidden="1"/>
    <col min="7178" max="7178" width="16.7109375" style="965" hidden="1"/>
    <col min="7179" max="7179" width="9.85546875" style="965" hidden="1"/>
    <col min="7180" max="7180" width="17.5703125" style="965" hidden="1"/>
    <col min="7181" max="7181" width="12" style="965" hidden="1"/>
    <col min="7182" max="7424" width="13.5703125" style="965" hidden="1"/>
    <col min="7425" max="7425" width="37.5703125" style="965" hidden="1"/>
    <col min="7426" max="7426" width="29.7109375" style="965" hidden="1"/>
    <col min="7427" max="7427" width="9.85546875" style="965" hidden="1"/>
    <col min="7428" max="7428" width="16.7109375" style="965" hidden="1"/>
    <col min="7429" max="7429" width="9.85546875" style="965" hidden="1"/>
    <col min="7430" max="7430" width="16.7109375" style="965" hidden="1"/>
    <col min="7431" max="7431" width="9.85546875" style="965" hidden="1"/>
    <col min="7432" max="7432" width="16.7109375" style="965" hidden="1"/>
    <col min="7433" max="7433" width="9.85546875" style="965" hidden="1"/>
    <col min="7434" max="7434" width="16.7109375" style="965" hidden="1"/>
    <col min="7435" max="7435" width="9.85546875" style="965" hidden="1"/>
    <col min="7436" max="7436" width="17.5703125" style="965" hidden="1"/>
    <col min="7437" max="7437" width="12" style="965" hidden="1"/>
    <col min="7438" max="7680" width="13.5703125" style="965" hidden="1"/>
    <col min="7681" max="7681" width="37.5703125" style="965" hidden="1"/>
    <col min="7682" max="7682" width="29.7109375" style="965" hidden="1"/>
    <col min="7683" max="7683" width="9.85546875" style="965" hidden="1"/>
    <col min="7684" max="7684" width="16.7109375" style="965" hidden="1"/>
    <col min="7685" max="7685" width="9.85546875" style="965" hidden="1"/>
    <col min="7686" max="7686" width="16.7109375" style="965" hidden="1"/>
    <col min="7687" max="7687" width="9.85546875" style="965" hidden="1"/>
    <col min="7688" max="7688" width="16.7109375" style="965" hidden="1"/>
    <col min="7689" max="7689" width="9.85546875" style="965" hidden="1"/>
    <col min="7690" max="7690" width="16.7109375" style="965" hidden="1"/>
    <col min="7691" max="7691" width="9.85546875" style="965" hidden="1"/>
    <col min="7692" max="7692" width="17.5703125" style="965" hidden="1"/>
    <col min="7693" max="7693" width="12" style="965" hidden="1"/>
    <col min="7694" max="7936" width="13.5703125" style="965" hidden="1"/>
    <col min="7937" max="7937" width="37.5703125" style="965" hidden="1"/>
    <col min="7938" max="7938" width="29.7109375" style="965" hidden="1"/>
    <col min="7939" max="7939" width="9.85546875" style="965" hidden="1"/>
    <col min="7940" max="7940" width="16.7109375" style="965" hidden="1"/>
    <col min="7941" max="7941" width="9.85546875" style="965" hidden="1"/>
    <col min="7942" max="7942" width="16.7109375" style="965" hidden="1"/>
    <col min="7943" max="7943" width="9.85546875" style="965" hidden="1"/>
    <col min="7944" max="7944" width="16.7109375" style="965" hidden="1"/>
    <col min="7945" max="7945" width="9.85546875" style="965" hidden="1"/>
    <col min="7946" max="7946" width="16.7109375" style="965" hidden="1"/>
    <col min="7947" max="7947" width="9.85546875" style="965" hidden="1"/>
    <col min="7948" max="7948" width="17.5703125" style="965" hidden="1"/>
    <col min="7949" max="7949" width="12" style="965" hidden="1"/>
    <col min="7950" max="8192" width="13.5703125" style="965" hidden="1"/>
    <col min="8193" max="8193" width="37.5703125" style="965" hidden="1"/>
    <col min="8194" max="8194" width="29.7109375" style="965" hidden="1"/>
    <col min="8195" max="8195" width="9.85546875" style="965" hidden="1"/>
    <col min="8196" max="8196" width="16.7109375" style="965" hidden="1"/>
    <col min="8197" max="8197" width="9.85546875" style="965" hidden="1"/>
    <col min="8198" max="8198" width="16.7109375" style="965" hidden="1"/>
    <col min="8199" max="8199" width="9.85546875" style="965" hidden="1"/>
    <col min="8200" max="8200" width="16.7109375" style="965" hidden="1"/>
    <col min="8201" max="8201" width="9.85546875" style="965" hidden="1"/>
    <col min="8202" max="8202" width="16.7109375" style="965" hidden="1"/>
    <col min="8203" max="8203" width="9.85546875" style="965" hidden="1"/>
    <col min="8204" max="8204" width="17.5703125" style="965" hidden="1"/>
    <col min="8205" max="8205" width="12" style="965" hidden="1"/>
    <col min="8206" max="8448" width="13.5703125" style="965" hidden="1"/>
    <col min="8449" max="8449" width="37.5703125" style="965" hidden="1"/>
    <col min="8450" max="8450" width="29.7109375" style="965" hidden="1"/>
    <col min="8451" max="8451" width="9.85546875" style="965" hidden="1"/>
    <col min="8452" max="8452" width="16.7109375" style="965" hidden="1"/>
    <col min="8453" max="8453" width="9.85546875" style="965" hidden="1"/>
    <col min="8454" max="8454" width="16.7109375" style="965" hidden="1"/>
    <col min="8455" max="8455" width="9.85546875" style="965" hidden="1"/>
    <col min="8456" max="8456" width="16.7109375" style="965" hidden="1"/>
    <col min="8457" max="8457" width="9.85546875" style="965" hidden="1"/>
    <col min="8458" max="8458" width="16.7109375" style="965" hidden="1"/>
    <col min="8459" max="8459" width="9.85546875" style="965" hidden="1"/>
    <col min="8460" max="8460" width="17.5703125" style="965" hidden="1"/>
    <col min="8461" max="8461" width="12" style="965" hidden="1"/>
    <col min="8462" max="8704" width="13.5703125" style="965" hidden="1"/>
    <col min="8705" max="8705" width="37.5703125" style="965" hidden="1"/>
    <col min="8706" max="8706" width="29.7109375" style="965" hidden="1"/>
    <col min="8707" max="8707" width="9.85546875" style="965" hidden="1"/>
    <col min="8708" max="8708" width="16.7109375" style="965" hidden="1"/>
    <col min="8709" max="8709" width="9.85546875" style="965" hidden="1"/>
    <col min="8710" max="8710" width="16.7109375" style="965" hidden="1"/>
    <col min="8711" max="8711" width="9.85546875" style="965" hidden="1"/>
    <col min="8712" max="8712" width="16.7109375" style="965" hidden="1"/>
    <col min="8713" max="8713" width="9.85546875" style="965" hidden="1"/>
    <col min="8714" max="8714" width="16.7109375" style="965" hidden="1"/>
    <col min="8715" max="8715" width="9.85546875" style="965" hidden="1"/>
    <col min="8716" max="8716" width="17.5703125" style="965" hidden="1"/>
    <col min="8717" max="8717" width="12" style="965" hidden="1"/>
    <col min="8718" max="8960" width="13.5703125" style="965" hidden="1"/>
    <col min="8961" max="8961" width="37.5703125" style="965" hidden="1"/>
    <col min="8962" max="8962" width="29.7109375" style="965" hidden="1"/>
    <col min="8963" max="8963" width="9.85546875" style="965" hidden="1"/>
    <col min="8964" max="8964" width="16.7109375" style="965" hidden="1"/>
    <col min="8965" max="8965" width="9.85546875" style="965" hidden="1"/>
    <col min="8966" max="8966" width="16.7109375" style="965" hidden="1"/>
    <col min="8967" max="8967" width="9.85546875" style="965" hidden="1"/>
    <col min="8968" max="8968" width="16.7109375" style="965" hidden="1"/>
    <col min="8969" max="8969" width="9.85546875" style="965" hidden="1"/>
    <col min="8970" max="8970" width="16.7109375" style="965" hidden="1"/>
    <col min="8971" max="8971" width="9.85546875" style="965" hidden="1"/>
    <col min="8972" max="8972" width="17.5703125" style="965" hidden="1"/>
    <col min="8973" max="8973" width="12" style="965" hidden="1"/>
    <col min="8974" max="9216" width="13.5703125" style="965" hidden="1"/>
    <col min="9217" max="9217" width="37.5703125" style="965" hidden="1"/>
    <col min="9218" max="9218" width="29.7109375" style="965" hidden="1"/>
    <col min="9219" max="9219" width="9.85546875" style="965" hidden="1"/>
    <col min="9220" max="9220" width="16.7109375" style="965" hidden="1"/>
    <col min="9221" max="9221" width="9.85546875" style="965" hidden="1"/>
    <col min="9222" max="9222" width="16.7109375" style="965" hidden="1"/>
    <col min="9223" max="9223" width="9.85546875" style="965" hidden="1"/>
    <col min="9224" max="9224" width="16.7109375" style="965" hidden="1"/>
    <col min="9225" max="9225" width="9.85546875" style="965" hidden="1"/>
    <col min="9226" max="9226" width="16.7109375" style="965" hidden="1"/>
    <col min="9227" max="9227" width="9.85546875" style="965" hidden="1"/>
    <col min="9228" max="9228" width="17.5703125" style="965" hidden="1"/>
    <col min="9229" max="9229" width="12" style="965" hidden="1"/>
    <col min="9230" max="9472" width="13.5703125" style="965" hidden="1"/>
    <col min="9473" max="9473" width="37.5703125" style="965" hidden="1"/>
    <col min="9474" max="9474" width="29.7109375" style="965" hidden="1"/>
    <col min="9475" max="9475" width="9.85546875" style="965" hidden="1"/>
    <col min="9476" max="9476" width="16.7109375" style="965" hidden="1"/>
    <col min="9477" max="9477" width="9.85546875" style="965" hidden="1"/>
    <col min="9478" max="9478" width="16.7109375" style="965" hidden="1"/>
    <col min="9479" max="9479" width="9.85546875" style="965" hidden="1"/>
    <col min="9480" max="9480" width="16.7109375" style="965" hidden="1"/>
    <col min="9481" max="9481" width="9.85546875" style="965" hidden="1"/>
    <col min="9482" max="9482" width="16.7109375" style="965" hidden="1"/>
    <col min="9483" max="9483" width="9.85546875" style="965" hidden="1"/>
    <col min="9484" max="9484" width="17.5703125" style="965" hidden="1"/>
    <col min="9485" max="9485" width="12" style="965" hidden="1"/>
    <col min="9486" max="9728" width="13.5703125" style="965" hidden="1"/>
    <col min="9729" max="9729" width="37.5703125" style="965" hidden="1"/>
    <col min="9730" max="9730" width="29.7109375" style="965" hidden="1"/>
    <col min="9731" max="9731" width="9.85546875" style="965" hidden="1"/>
    <col min="9732" max="9732" width="16.7109375" style="965" hidden="1"/>
    <col min="9733" max="9733" width="9.85546875" style="965" hidden="1"/>
    <col min="9734" max="9734" width="16.7109375" style="965" hidden="1"/>
    <col min="9735" max="9735" width="9.85546875" style="965" hidden="1"/>
    <col min="9736" max="9736" width="16.7109375" style="965" hidden="1"/>
    <col min="9737" max="9737" width="9.85546875" style="965" hidden="1"/>
    <col min="9738" max="9738" width="16.7109375" style="965" hidden="1"/>
    <col min="9739" max="9739" width="9.85546875" style="965" hidden="1"/>
    <col min="9740" max="9740" width="17.5703125" style="965" hidden="1"/>
    <col min="9741" max="9741" width="12" style="965" hidden="1"/>
    <col min="9742" max="9984" width="13.5703125" style="965" hidden="1"/>
    <col min="9985" max="9985" width="37.5703125" style="965" hidden="1"/>
    <col min="9986" max="9986" width="29.7109375" style="965" hidden="1"/>
    <col min="9987" max="9987" width="9.85546875" style="965" hidden="1"/>
    <col min="9988" max="9988" width="16.7109375" style="965" hidden="1"/>
    <col min="9989" max="9989" width="9.85546875" style="965" hidden="1"/>
    <col min="9990" max="9990" width="16.7109375" style="965" hidden="1"/>
    <col min="9991" max="9991" width="9.85546875" style="965" hidden="1"/>
    <col min="9992" max="9992" width="16.7109375" style="965" hidden="1"/>
    <col min="9993" max="9993" width="9.85546875" style="965" hidden="1"/>
    <col min="9994" max="9994" width="16.7109375" style="965" hidden="1"/>
    <col min="9995" max="9995" width="9.85546875" style="965" hidden="1"/>
    <col min="9996" max="9996" width="17.5703125" style="965" hidden="1"/>
    <col min="9997" max="9997" width="12" style="965" hidden="1"/>
    <col min="9998" max="10240" width="13.5703125" style="965" hidden="1"/>
    <col min="10241" max="10241" width="37.5703125" style="965" hidden="1"/>
    <col min="10242" max="10242" width="29.7109375" style="965" hidden="1"/>
    <col min="10243" max="10243" width="9.85546875" style="965" hidden="1"/>
    <col min="10244" max="10244" width="16.7109375" style="965" hidden="1"/>
    <col min="10245" max="10245" width="9.85546875" style="965" hidden="1"/>
    <col min="10246" max="10246" width="16.7109375" style="965" hidden="1"/>
    <col min="10247" max="10247" width="9.85546875" style="965" hidden="1"/>
    <col min="10248" max="10248" width="16.7109375" style="965" hidden="1"/>
    <col min="10249" max="10249" width="9.85546875" style="965" hidden="1"/>
    <col min="10250" max="10250" width="16.7109375" style="965" hidden="1"/>
    <col min="10251" max="10251" width="9.85546875" style="965" hidden="1"/>
    <col min="10252" max="10252" width="17.5703125" style="965" hidden="1"/>
    <col min="10253" max="10253" width="12" style="965" hidden="1"/>
    <col min="10254" max="10496" width="13.5703125" style="965" hidden="1"/>
    <col min="10497" max="10497" width="37.5703125" style="965" hidden="1"/>
    <col min="10498" max="10498" width="29.7109375" style="965" hidden="1"/>
    <col min="10499" max="10499" width="9.85546875" style="965" hidden="1"/>
    <col min="10500" max="10500" width="16.7109375" style="965" hidden="1"/>
    <col min="10501" max="10501" width="9.85546875" style="965" hidden="1"/>
    <col min="10502" max="10502" width="16.7109375" style="965" hidden="1"/>
    <col min="10503" max="10503" width="9.85546875" style="965" hidden="1"/>
    <col min="10504" max="10504" width="16.7109375" style="965" hidden="1"/>
    <col min="10505" max="10505" width="9.85546875" style="965" hidden="1"/>
    <col min="10506" max="10506" width="16.7109375" style="965" hidden="1"/>
    <col min="10507" max="10507" width="9.85546875" style="965" hidden="1"/>
    <col min="10508" max="10508" width="17.5703125" style="965" hidden="1"/>
    <col min="10509" max="10509" width="12" style="965" hidden="1"/>
    <col min="10510" max="10752" width="13.5703125" style="965" hidden="1"/>
    <col min="10753" max="10753" width="37.5703125" style="965" hidden="1"/>
    <col min="10754" max="10754" width="29.7109375" style="965" hidden="1"/>
    <col min="10755" max="10755" width="9.85546875" style="965" hidden="1"/>
    <col min="10756" max="10756" width="16.7109375" style="965" hidden="1"/>
    <col min="10757" max="10757" width="9.85546875" style="965" hidden="1"/>
    <col min="10758" max="10758" width="16.7109375" style="965" hidden="1"/>
    <col min="10759" max="10759" width="9.85546875" style="965" hidden="1"/>
    <col min="10760" max="10760" width="16.7109375" style="965" hidden="1"/>
    <col min="10761" max="10761" width="9.85546875" style="965" hidden="1"/>
    <col min="10762" max="10762" width="16.7109375" style="965" hidden="1"/>
    <col min="10763" max="10763" width="9.85546875" style="965" hidden="1"/>
    <col min="10764" max="10764" width="17.5703125" style="965" hidden="1"/>
    <col min="10765" max="10765" width="12" style="965" hidden="1"/>
    <col min="10766" max="11008" width="13.5703125" style="965" hidden="1"/>
    <col min="11009" max="11009" width="37.5703125" style="965" hidden="1"/>
    <col min="11010" max="11010" width="29.7109375" style="965" hidden="1"/>
    <col min="11011" max="11011" width="9.85546875" style="965" hidden="1"/>
    <col min="11012" max="11012" width="16.7109375" style="965" hidden="1"/>
    <col min="11013" max="11013" width="9.85546875" style="965" hidden="1"/>
    <col min="11014" max="11014" width="16.7109375" style="965" hidden="1"/>
    <col min="11015" max="11015" width="9.85546875" style="965" hidden="1"/>
    <col min="11016" max="11016" width="16.7109375" style="965" hidden="1"/>
    <col min="11017" max="11017" width="9.85546875" style="965" hidden="1"/>
    <col min="11018" max="11018" width="16.7109375" style="965" hidden="1"/>
    <col min="11019" max="11019" width="9.85546875" style="965" hidden="1"/>
    <col min="11020" max="11020" width="17.5703125" style="965" hidden="1"/>
    <col min="11021" max="11021" width="12" style="965" hidden="1"/>
    <col min="11022" max="11264" width="13.5703125" style="965" hidden="1"/>
    <col min="11265" max="11265" width="37.5703125" style="965" hidden="1"/>
    <col min="11266" max="11266" width="29.7109375" style="965" hidden="1"/>
    <col min="11267" max="11267" width="9.85546875" style="965" hidden="1"/>
    <col min="11268" max="11268" width="16.7109375" style="965" hidden="1"/>
    <col min="11269" max="11269" width="9.85546875" style="965" hidden="1"/>
    <col min="11270" max="11270" width="16.7109375" style="965" hidden="1"/>
    <col min="11271" max="11271" width="9.85546875" style="965" hidden="1"/>
    <col min="11272" max="11272" width="16.7109375" style="965" hidden="1"/>
    <col min="11273" max="11273" width="9.85546875" style="965" hidden="1"/>
    <col min="11274" max="11274" width="16.7109375" style="965" hidden="1"/>
    <col min="11275" max="11275" width="9.85546875" style="965" hidden="1"/>
    <col min="11276" max="11276" width="17.5703125" style="965" hidden="1"/>
    <col min="11277" max="11277" width="12" style="965" hidden="1"/>
    <col min="11278" max="11520" width="13.5703125" style="965" hidden="1"/>
    <col min="11521" max="11521" width="37.5703125" style="965" hidden="1"/>
    <col min="11522" max="11522" width="29.7109375" style="965" hidden="1"/>
    <col min="11523" max="11523" width="9.85546875" style="965" hidden="1"/>
    <col min="11524" max="11524" width="16.7109375" style="965" hidden="1"/>
    <col min="11525" max="11525" width="9.85546875" style="965" hidden="1"/>
    <col min="11526" max="11526" width="16.7109375" style="965" hidden="1"/>
    <col min="11527" max="11527" width="9.85546875" style="965" hidden="1"/>
    <col min="11528" max="11528" width="16.7109375" style="965" hidden="1"/>
    <col min="11529" max="11529" width="9.85546875" style="965" hidden="1"/>
    <col min="11530" max="11530" width="16.7109375" style="965" hidden="1"/>
    <col min="11531" max="11531" width="9.85546875" style="965" hidden="1"/>
    <col min="11532" max="11532" width="17.5703125" style="965" hidden="1"/>
    <col min="11533" max="11533" width="12" style="965" hidden="1"/>
    <col min="11534" max="11776" width="13.5703125" style="965" hidden="1"/>
    <col min="11777" max="11777" width="37.5703125" style="965" hidden="1"/>
    <col min="11778" max="11778" width="29.7109375" style="965" hidden="1"/>
    <col min="11779" max="11779" width="9.85546875" style="965" hidden="1"/>
    <col min="11780" max="11780" width="16.7109375" style="965" hidden="1"/>
    <col min="11781" max="11781" width="9.85546875" style="965" hidden="1"/>
    <col min="11782" max="11782" width="16.7109375" style="965" hidden="1"/>
    <col min="11783" max="11783" width="9.85546875" style="965" hidden="1"/>
    <col min="11784" max="11784" width="16.7109375" style="965" hidden="1"/>
    <col min="11785" max="11785" width="9.85546875" style="965" hidden="1"/>
    <col min="11786" max="11786" width="16.7109375" style="965" hidden="1"/>
    <col min="11787" max="11787" width="9.85546875" style="965" hidden="1"/>
    <col min="11788" max="11788" width="17.5703125" style="965" hidden="1"/>
    <col min="11789" max="11789" width="12" style="965" hidden="1"/>
    <col min="11790" max="12032" width="13.5703125" style="965" hidden="1"/>
    <col min="12033" max="12033" width="37.5703125" style="965" hidden="1"/>
    <col min="12034" max="12034" width="29.7109375" style="965" hidden="1"/>
    <col min="12035" max="12035" width="9.85546875" style="965" hidden="1"/>
    <col min="12036" max="12036" width="16.7109375" style="965" hidden="1"/>
    <col min="12037" max="12037" width="9.85546875" style="965" hidden="1"/>
    <col min="12038" max="12038" width="16.7109375" style="965" hidden="1"/>
    <col min="12039" max="12039" width="9.85546875" style="965" hidden="1"/>
    <col min="12040" max="12040" width="16.7109375" style="965" hidden="1"/>
    <col min="12041" max="12041" width="9.85546875" style="965" hidden="1"/>
    <col min="12042" max="12042" width="16.7109375" style="965" hidden="1"/>
    <col min="12043" max="12043" width="9.85546875" style="965" hidden="1"/>
    <col min="12044" max="12044" width="17.5703125" style="965" hidden="1"/>
    <col min="12045" max="12045" width="12" style="965" hidden="1"/>
    <col min="12046" max="12288" width="13.5703125" style="965" hidden="1"/>
    <col min="12289" max="12289" width="37.5703125" style="965" hidden="1"/>
    <col min="12290" max="12290" width="29.7109375" style="965" hidden="1"/>
    <col min="12291" max="12291" width="9.85546875" style="965" hidden="1"/>
    <col min="12292" max="12292" width="16.7109375" style="965" hidden="1"/>
    <col min="12293" max="12293" width="9.85546875" style="965" hidden="1"/>
    <col min="12294" max="12294" width="16.7109375" style="965" hidden="1"/>
    <col min="12295" max="12295" width="9.85546875" style="965" hidden="1"/>
    <col min="12296" max="12296" width="16.7109375" style="965" hidden="1"/>
    <col min="12297" max="12297" width="9.85546875" style="965" hidden="1"/>
    <col min="12298" max="12298" width="16.7109375" style="965" hidden="1"/>
    <col min="12299" max="12299" width="9.85546875" style="965" hidden="1"/>
    <col min="12300" max="12300" width="17.5703125" style="965" hidden="1"/>
    <col min="12301" max="12301" width="12" style="965" hidden="1"/>
    <col min="12302" max="12544" width="13.5703125" style="965" hidden="1"/>
    <col min="12545" max="12545" width="37.5703125" style="965" hidden="1"/>
    <col min="12546" max="12546" width="29.7109375" style="965" hidden="1"/>
    <col min="12547" max="12547" width="9.85546875" style="965" hidden="1"/>
    <col min="12548" max="12548" width="16.7109375" style="965" hidden="1"/>
    <col min="12549" max="12549" width="9.85546875" style="965" hidden="1"/>
    <col min="12550" max="12550" width="16.7109375" style="965" hidden="1"/>
    <col min="12551" max="12551" width="9.85546875" style="965" hidden="1"/>
    <col min="12552" max="12552" width="16.7109375" style="965" hidden="1"/>
    <col min="12553" max="12553" width="9.85546875" style="965" hidden="1"/>
    <col min="12554" max="12554" width="16.7109375" style="965" hidden="1"/>
    <col min="12555" max="12555" width="9.85546875" style="965" hidden="1"/>
    <col min="12556" max="12556" width="17.5703125" style="965" hidden="1"/>
    <col min="12557" max="12557" width="12" style="965" hidden="1"/>
    <col min="12558" max="12800" width="13.5703125" style="965" hidden="1"/>
    <col min="12801" max="12801" width="37.5703125" style="965" hidden="1"/>
    <col min="12802" max="12802" width="29.7109375" style="965" hidden="1"/>
    <col min="12803" max="12803" width="9.85546875" style="965" hidden="1"/>
    <col min="12804" max="12804" width="16.7109375" style="965" hidden="1"/>
    <col min="12805" max="12805" width="9.85546875" style="965" hidden="1"/>
    <col min="12806" max="12806" width="16.7109375" style="965" hidden="1"/>
    <col min="12807" max="12807" width="9.85546875" style="965" hidden="1"/>
    <col min="12808" max="12808" width="16.7109375" style="965" hidden="1"/>
    <col min="12809" max="12809" width="9.85546875" style="965" hidden="1"/>
    <col min="12810" max="12810" width="16.7109375" style="965" hidden="1"/>
    <col min="12811" max="12811" width="9.85546875" style="965" hidden="1"/>
    <col min="12812" max="12812" width="17.5703125" style="965" hidden="1"/>
    <col min="12813" max="12813" width="12" style="965" hidden="1"/>
    <col min="12814" max="13056" width="13.5703125" style="965" hidden="1"/>
    <col min="13057" max="13057" width="37.5703125" style="965" hidden="1"/>
    <col min="13058" max="13058" width="29.7109375" style="965" hidden="1"/>
    <col min="13059" max="13059" width="9.85546875" style="965" hidden="1"/>
    <col min="13060" max="13060" width="16.7109375" style="965" hidden="1"/>
    <col min="13061" max="13061" width="9.85546875" style="965" hidden="1"/>
    <col min="13062" max="13062" width="16.7109375" style="965" hidden="1"/>
    <col min="13063" max="13063" width="9.85546875" style="965" hidden="1"/>
    <col min="13064" max="13064" width="16.7109375" style="965" hidden="1"/>
    <col min="13065" max="13065" width="9.85546875" style="965" hidden="1"/>
    <col min="13066" max="13066" width="16.7109375" style="965" hidden="1"/>
    <col min="13067" max="13067" width="9.85546875" style="965" hidden="1"/>
    <col min="13068" max="13068" width="17.5703125" style="965" hidden="1"/>
    <col min="13069" max="13069" width="12" style="965" hidden="1"/>
    <col min="13070" max="13312" width="13.5703125" style="965" hidden="1"/>
    <col min="13313" max="13313" width="37.5703125" style="965" hidden="1"/>
    <col min="13314" max="13314" width="29.7109375" style="965" hidden="1"/>
    <col min="13315" max="13315" width="9.85546875" style="965" hidden="1"/>
    <col min="13316" max="13316" width="16.7109375" style="965" hidden="1"/>
    <col min="13317" max="13317" width="9.85546875" style="965" hidden="1"/>
    <col min="13318" max="13318" width="16.7109375" style="965" hidden="1"/>
    <col min="13319" max="13319" width="9.85546875" style="965" hidden="1"/>
    <col min="13320" max="13320" width="16.7109375" style="965" hidden="1"/>
    <col min="13321" max="13321" width="9.85546875" style="965" hidden="1"/>
    <col min="13322" max="13322" width="16.7109375" style="965" hidden="1"/>
    <col min="13323" max="13323" width="9.85546875" style="965" hidden="1"/>
    <col min="13324" max="13324" width="17.5703125" style="965" hidden="1"/>
    <col min="13325" max="13325" width="12" style="965" hidden="1"/>
    <col min="13326" max="13568" width="13.5703125" style="965" hidden="1"/>
    <col min="13569" max="13569" width="37.5703125" style="965" hidden="1"/>
    <col min="13570" max="13570" width="29.7109375" style="965" hidden="1"/>
    <col min="13571" max="13571" width="9.85546875" style="965" hidden="1"/>
    <col min="13572" max="13572" width="16.7109375" style="965" hidden="1"/>
    <col min="13573" max="13573" width="9.85546875" style="965" hidden="1"/>
    <col min="13574" max="13574" width="16.7109375" style="965" hidden="1"/>
    <col min="13575" max="13575" width="9.85546875" style="965" hidden="1"/>
    <col min="13576" max="13576" width="16.7109375" style="965" hidden="1"/>
    <col min="13577" max="13577" width="9.85546875" style="965" hidden="1"/>
    <col min="13578" max="13578" width="16.7109375" style="965" hidden="1"/>
    <col min="13579" max="13579" width="9.85546875" style="965" hidden="1"/>
    <col min="13580" max="13580" width="17.5703125" style="965" hidden="1"/>
    <col min="13581" max="13581" width="12" style="965" hidden="1"/>
    <col min="13582" max="13824" width="13.5703125" style="965" hidden="1"/>
    <col min="13825" max="13825" width="37.5703125" style="965" hidden="1"/>
    <col min="13826" max="13826" width="29.7109375" style="965" hidden="1"/>
    <col min="13827" max="13827" width="9.85546875" style="965" hidden="1"/>
    <col min="13828" max="13828" width="16.7109375" style="965" hidden="1"/>
    <col min="13829" max="13829" width="9.85546875" style="965" hidden="1"/>
    <col min="13830" max="13830" width="16.7109375" style="965" hidden="1"/>
    <col min="13831" max="13831" width="9.85546875" style="965" hidden="1"/>
    <col min="13832" max="13832" width="16.7109375" style="965" hidden="1"/>
    <col min="13833" max="13833" width="9.85546875" style="965" hidden="1"/>
    <col min="13834" max="13834" width="16.7109375" style="965" hidden="1"/>
    <col min="13835" max="13835" width="9.85546875" style="965" hidden="1"/>
    <col min="13836" max="13836" width="17.5703125" style="965" hidden="1"/>
    <col min="13837" max="13837" width="12" style="965" hidden="1"/>
    <col min="13838" max="14080" width="13.5703125" style="965" hidden="1"/>
    <col min="14081" max="14081" width="37.5703125" style="965" hidden="1"/>
    <col min="14082" max="14082" width="29.7109375" style="965" hidden="1"/>
    <col min="14083" max="14083" width="9.85546875" style="965" hidden="1"/>
    <col min="14084" max="14084" width="16.7109375" style="965" hidden="1"/>
    <col min="14085" max="14085" width="9.85546875" style="965" hidden="1"/>
    <col min="14086" max="14086" width="16.7109375" style="965" hidden="1"/>
    <col min="14087" max="14087" width="9.85546875" style="965" hidden="1"/>
    <col min="14088" max="14088" width="16.7109375" style="965" hidden="1"/>
    <col min="14089" max="14089" width="9.85546875" style="965" hidden="1"/>
    <col min="14090" max="14090" width="16.7109375" style="965" hidden="1"/>
    <col min="14091" max="14091" width="9.85546875" style="965" hidden="1"/>
    <col min="14092" max="14092" width="17.5703125" style="965" hidden="1"/>
    <col min="14093" max="14093" width="12" style="965" hidden="1"/>
    <col min="14094" max="14336" width="13.5703125" style="965" hidden="1"/>
    <col min="14337" max="14337" width="37.5703125" style="965" hidden="1"/>
    <col min="14338" max="14338" width="29.7109375" style="965" hidden="1"/>
    <col min="14339" max="14339" width="9.85546875" style="965" hidden="1"/>
    <col min="14340" max="14340" width="16.7109375" style="965" hidden="1"/>
    <col min="14341" max="14341" width="9.85546875" style="965" hidden="1"/>
    <col min="14342" max="14342" width="16.7109375" style="965" hidden="1"/>
    <col min="14343" max="14343" width="9.85546875" style="965" hidden="1"/>
    <col min="14344" max="14344" width="16.7109375" style="965" hidden="1"/>
    <col min="14345" max="14345" width="9.85546875" style="965" hidden="1"/>
    <col min="14346" max="14346" width="16.7109375" style="965" hidden="1"/>
    <col min="14347" max="14347" width="9.85546875" style="965" hidden="1"/>
    <col min="14348" max="14348" width="17.5703125" style="965" hidden="1"/>
    <col min="14349" max="14349" width="12" style="965" hidden="1"/>
    <col min="14350" max="14592" width="13.5703125" style="965" hidden="1"/>
    <col min="14593" max="14593" width="37.5703125" style="965" hidden="1"/>
    <col min="14594" max="14594" width="29.7109375" style="965" hidden="1"/>
    <col min="14595" max="14595" width="9.85546875" style="965" hidden="1"/>
    <col min="14596" max="14596" width="16.7109375" style="965" hidden="1"/>
    <col min="14597" max="14597" width="9.85546875" style="965" hidden="1"/>
    <col min="14598" max="14598" width="16.7109375" style="965" hidden="1"/>
    <col min="14599" max="14599" width="9.85546875" style="965" hidden="1"/>
    <col min="14600" max="14600" width="16.7109375" style="965" hidden="1"/>
    <col min="14601" max="14601" width="9.85546875" style="965" hidden="1"/>
    <col min="14602" max="14602" width="16.7109375" style="965" hidden="1"/>
    <col min="14603" max="14603" width="9.85546875" style="965" hidden="1"/>
    <col min="14604" max="14604" width="17.5703125" style="965" hidden="1"/>
    <col min="14605" max="14605" width="12" style="965" hidden="1"/>
    <col min="14606" max="14848" width="13.5703125" style="965" hidden="1"/>
    <col min="14849" max="14849" width="37.5703125" style="965" hidden="1"/>
    <col min="14850" max="14850" width="29.7109375" style="965" hidden="1"/>
    <col min="14851" max="14851" width="9.85546875" style="965" hidden="1"/>
    <col min="14852" max="14852" width="16.7109375" style="965" hidden="1"/>
    <col min="14853" max="14853" width="9.85546875" style="965" hidden="1"/>
    <col min="14854" max="14854" width="16.7109375" style="965" hidden="1"/>
    <col min="14855" max="14855" width="9.85546875" style="965" hidden="1"/>
    <col min="14856" max="14856" width="16.7109375" style="965" hidden="1"/>
    <col min="14857" max="14857" width="9.85546875" style="965" hidden="1"/>
    <col min="14858" max="14858" width="16.7109375" style="965" hidden="1"/>
    <col min="14859" max="14859" width="9.85546875" style="965" hidden="1"/>
    <col min="14860" max="14860" width="17.5703125" style="965" hidden="1"/>
    <col min="14861" max="14861" width="12" style="965" hidden="1"/>
    <col min="14862" max="15104" width="13.5703125" style="965" hidden="1"/>
    <col min="15105" max="15105" width="37.5703125" style="965" hidden="1"/>
    <col min="15106" max="15106" width="29.7109375" style="965" hidden="1"/>
    <col min="15107" max="15107" width="9.85546875" style="965" hidden="1"/>
    <col min="15108" max="15108" width="16.7109375" style="965" hidden="1"/>
    <col min="15109" max="15109" width="9.85546875" style="965" hidden="1"/>
    <col min="15110" max="15110" width="16.7109375" style="965" hidden="1"/>
    <col min="15111" max="15111" width="9.85546875" style="965" hidden="1"/>
    <col min="15112" max="15112" width="16.7109375" style="965" hidden="1"/>
    <col min="15113" max="15113" width="9.85546875" style="965" hidden="1"/>
    <col min="15114" max="15114" width="16.7109375" style="965" hidden="1"/>
    <col min="15115" max="15115" width="9.85546875" style="965" hidden="1"/>
    <col min="15116" max="15116" width="17.5703125" style="965" hidden="1"/>
    <col min="15117" max="15117" width="12" style="965" hidden="1"/>
    <col min="15118" max="15360" width="13.5703125" style="965" hidden="1"/>
    <col min="15361" max="15361" width="37.5703125" style="965" hidden="1"/>
    <col min="15362" max="15362" width="29.7109375" style="965" hidden="1"/>
    <col min="15363" max="15363" width="9.85546875" style="965" hidden="1"/>
    <col min="15364" max="15364" width="16.7109375" style="965" hidden="1"/>
    <col min="15365" max="15365" width="9.85546875" style="965" hidden="1"/>
    <col min="15366" max="15366" width="16.7109375" style="965" hidden="1"/>
    <col min="15367" max="15367" width="9.85546875" style="965" hidden="1"/>
    <col min="15368" max="15368" width="16.7109375" style="965" hidden="1"/>
    <col min="15369" max="15369" width="9.85546875" style="965" hidden="1"/>
    <col min="15370" max="15370" width="16.7109375" style="965" hidden="1"/>
    <col min="15371" max="15371" width="9.85546875" style="965" hidden="1"/>
    <col min="15372" max="15372" width="17.5703125" style="965" hidden="1"/>
    <col min="15373" max="15373" width="12" style="965" hidden="1"/>
    <col min="15374" max="15616" width="13.5703125" style="965" hidden="1"/>
    <col min="15617" max="15617" width="37.5703125" style="965" hidden="1"/>
    <col min="15618" max="15618" width="29.7109375" style="965" hidden="1"/>
    <col min="15619" max="15619" width="9.85546875" style="965" hidden="1"/>
    <col min="15620" max="15620" width="16.7109375" style="965" hidden="1"/>
    <col min="15621" max="15621" width="9.85546875" style="965" hidden="1"/>
    <col min="15622" max="15622" width="16.7109375" style="965" hidden="1"/>
    <col min="15623" max="15623" width="9.85546875" style="965" hidden="1"/>
    <col min="15624" max="15624" width="16.7109375" style="965" hidden="1"/>
    <col min="15625" max="15625" width="9.85546875" style="965" hidden="1"/>
    <col min="15626" max="15626" width="16.7109375" style="965" hidden="1"/>
    <col min="15627" max="15627" width="9.85546875" style="965" hidden="1"/>
    <col min="15628" max="15628" width="17.5703125" style="965" hidden="1"/>
    <col min="15629" max="15629" width="12" style="965" hidden="1"/>
    <col min="15630" max="15872" width="13.5703125" style="965" hidden="1"/>
    <col min="15873" max="15873" width="37.5703125" style="965" hidden="1"/>
    <col min="15874" max="15874" width="29.7109375" style="965" hidden="1"/>
    <col min="15875" max="15875" width="9.85546875" style="965" hidden="1"/>
    <col min="15876" max="15876" width="16.7109375" style="965" hidden="1"/>
    <col min="15877" max="15877" width="9.85546875" style="965" hidden="1"/>
    <col min="15878" max="15878" width="16.7109375" style="965" hidden="1"/>
    <col min="15879" max="15879" width="9.85546875" style="965" hidden="1"/>
    <col min="15880" max="15880" width="16.7109375" style="965" hidden="1"/>
    <col min="15881" max="15881" width="9.85546875" style="965" hidden="1"/>
    <col min="15882" max="15882" width="16.7109375" style="965" hidden="1"/>
    <col min="15883" max="15883" width="9.85546875" style="965" hidden="1"/>
    <col min="15884" max="15884" width="17.5703125" style="965" hidden="1"/>
    <col min="15885" max="15885" width="12" style="965" hidden="1"/>
    <col min="15886" max="16128" width="13.5703125" style="965" hidden="1"/>
    <col min="16129" max="16129" width="37.5703125" style="965" hidden="1"/>
    <col min="16130" max="16130" width="29.7109375" style="965" hidden="1"/>
    <col min="16131" max="16131" width="9.85546875" style="965" hidden="1"/>
    <col min="16132" max="16132" width="16.7109375" style="965" hidden="1"/>
    <col min="16133" max="16133" width="9.85546875" style="965" hidden="1"/>
    <col min="16134" max="16134" width="16.7109375" style="965" hidden="1"/>
    <col min="16135" max="16135" width="9.85546875" style="965" hidden="1"/>
    <col min="16136" max="16136" width="16.7109375" style="965" hidden="1"/>
    <col min="16137" max="16137" width="9.85546875" style="965" hidden="1"/>
    <col min="16138" max="16138" width="16.7109375" style="965" hidden="1"/>
    <col min="16139" max="16139" width="9.85546875" style="965" hidden="1"/>
    <col min="16140" max="16140" width="17.5703125" style="965" hidden="1"/>
    <col min="16141" max="16141" width="12" style="965" hidden="1"/>
    <col min="16142" max="16384" width="13.5703125" style="965" hidden="1"/>
  </cols>
  <sheetData>
    <row r="1" spans="1:26">
      <c r="A1" s="960" t="s">
        <v>1075</v>
      </c>
      <c r="B1" s="961" t="s">
        <v>1076</v>
      </c>
      <c r="C1" s="962">
        <v>0</v>
      </c>
      <c r="D1" s="963" t="s">
        <v>1076</v>
      </c>
      <c r="E1" s="964">
        <v>0</v>
      </c>
      <c r="F1" s="964" t="s">
        <v>1076</v>
      </c>
      <c r="G1" s="964">
        <v>0</v>
      </c>
      <c r="H1" s="964"/>
      <c r="I1" s="964"/>
      <c r="J1" s="964"/>
      <c r="K1" s="964"/>
    </row>
    <row r="2" spans="1:26">
      <c r="A2" s="966" t="s">
        <v>1077</v>
      </c>
      <c r="B2" s="526" t="s">
        <v>1076</v>
      </c>
      <c r="C2" s="964"/>
      <c r="D2" s="967"/>
      <c r="E2" s="967"/>
      <c r="F2" s="967"/>
      <c r="G2" s="967"/>
      <c r="H2" s="1054"/>
      <c r="I2" s="1054"/>
      <c r="J2" s="1054"/>
      <c r="K2" s="1054"/>
      <c r="L2" s="1053" t="s">
        <v>1078</v>
      </c>
      <c r="M2" s="965" t="s">
        <v>1079</v>
      </c>
      <c r="Z2" s="965" t="str">
        <f>IFERROR(TRIM(MID('Financials_Applicant 3'!A1,FIND(" ",'Financials_Applicant 3'!A1,1),100)),"-")</f>
        <v>-</v>
      </c>
    </row>
    <row r="3" spans="1:26">
      <c r="A3" s="968"/>
      <c r="B3" s="969" t="s">
        <v>1080</v>
      </c>
      <c r="C3" s="970"/>
      <c r="D3" s="969" t="s">
        <v>1081</v>
      </c>
      <c r="E3" s="970"/>
      <c r="F3" s="969" t="s">
        <v>1082</v>
      </c>
      <c r="G3" s="970"/>
      <c r="L3" s="974"/>
      <c r="M3" s="965" t="s">
        <v>1083</v>
      </c>
    </row>
    <row r="4" spans="1:26" ht="12.75">
      <c r="A4" s="971" t="s">
        <v>1084</v>
      </c>
      <c r="B4" s="969"/>
      <c r="C4" s="970"/>
      <c r="D4" s="969"/>
      <c r="E4" s="970"/>
      <c r="F4" s="969"/>
      <c r="G4" s="970"/>
      <c r="L4" s="974"/>
    </row>
    <row r="5" spans="1:26" ht="15.75" customHeight="1">
      <c r="A5" s="972" t="s">
        <v>1085</v>
      </c>
      <c r="B5" s="526" t="s">
        <v>1079</v>
      </c>
      <c r="C5" s="973"/>
      <c r="D5" s="526" t="s">
        <v>1079</v>
      </c>
      <c r="E5" s="973"/>
      <c r="F5" s="526" t="s">
        <v>1079</v>
      </c>
      <c r="G5" s="973"/>
      <c r="L5" s="974"/>
    </row>
    <row r="6" spans="1:26" ht="12.75" customHeight="1">
      <c r="A6" s="1442" t="s">
        <v>137</v>
      </c>
      <c r="B6" s="975">
        <f>'Financials_Applicant 3'!B3</f>
        <v>44286</v>
      </c>
      <c r="C6" s="976" t="s">
        <v>138</v>
      </c>
      <c r="D6" s="975">
        <f>'Financials_Applicant 3'!D3</f>
        <v>43921</v>
      </c>
      <c r="E6" s="976" t="s">
        <v>138</v>
      </c>
      <c r="F6" s="975">
        <f>'Financials_Applicant 3'!F3</f>
        <v>43555</v>
      </c>
      <c r="G6" s="1055" t="s">
        <v>138</v>
      </c>
      <c r="H6" s="977"/>
      <c r="L6" s="984"/>
    </row>
    <row r="7" spans="1:26" ht="12.75" customHeight="1">
      <c r="A7" s="1442"/>
      <c r="B7" s="976" t="str">
        <f>CONCATENATE("Rs. ",$L$2)</f>
        <v>Rs. Actuals</v>
      </c>
      <c r="C7" s="978">
        <f>B6</f>
        <v>44286</v>
      </c>
      <c r="D7" s="976" t="str">
        <f>CONCATENATE("Rs. ",$L$2)</f>
        <v>Rs. Actuals</v>
      </c>
      <c r="E7" s="978">
        <f>D6</f>
        <v>43921</v>
      </c>
      <c r="F7" s="976" t="str">
        <f>CONCATENATE("Rs. ",$L$2)</f>
        <v>Rs. Actuals</v>
      </c>
      <c r="G7" s="1056">
        <f>F6</f>
        <v>43555</v>
      </c>
      <c r="L7" s="984"/>
    </row>
    <row r="8" spans="1:26">
      <c r="A8" s="979" t="s">
        <v>1086</v>
      </c>
      <c r="B8" s="980">
        <f>'Financials_Applicant 3'!B5*100000</f>
        <v>0</v>
      </c>
      <c r="C8" s="980"/>
      <c r="D8" s="980">
        <f>'Financials_Applicant 3'!D5*100000</f>
        <v>0</v>
      </c>
      <c r="E8" s="980"/>
      <c r="F8" s="980">
        <f>'Financials_Applicant 3'!F5*100000</f>
        <v>0</v>
      </c>
      <c r="G8" s="1057"/>
      <c r="H8" s="982"/>
      <c r="J8" s="983"/>
      <c r="L8" s="984"/>
    </row>
    <row r="9" spans="1:26" ht="12.75">
      <c r="A9" s="979" t="s">
        <v>1087</v>
      </c>
      <c r="B9" s="980">
        <v>0</v>
      </c>
      <c r="C9" s="981"/>
      <c r="D9" s="980">
        <v>0</v>
      </c>
      <c r="E9" s="981"/>
      <c r="F9" s="980">
        <v>0</v>
      </c>
      <c r="G9" s="981"/>
      <c r="H9" s="985"/>
      <c r="L9" s="984"/>
    </row>
    <row r="10" spans="1:26">
      <c r="A10" s="986" t="s">
        <v>54</v>
      </c>
      <c r="B10" s="987">
        <f>B8+B9</f>
        <v>0</v>
      </c>
      <c r="C10" s="988" t="str">
        <f>IFERROR((B10-D10)/D10*100,"")</f>
        <v/>
      </c>
      <c r="D10" s="987">
        <f>D8+D9</f>
        <v>0</v>
      </c>
      <c r="E10" s="988" t="str">
        <f>IFERROR((D10-F10)/F10*100,"")</f>
        <v/>
      </c>
      <c r="F10" s="987">
        <f>F8+F9</f>
        <v>0</v>
      </c>
      <c r="G10" s="988" t="str">
        <f>IFERROR((F10-H10)/H10*100,"")</f>
        <v/>
      </c>
      <c r="H10" s="985"/>
      <c r="L10" s="989"/>
    </row>
    <row r="11" spans="1:26" ht="31.5">
      <c r="A11" s="990" t="s">
        <v>1088</v>
      </c>
      <c r="B11" s="991">
        <f>'Financials_Applicant 3'!B6*100000</f>
        <v>0</v>
      </c>
      <c r="C11" s="991"/>
      <c r="D11" s="991">
        <f>'Financials_Applicant 3'!D6*100000</f>
        <v>0</v>
      </c>
      <c r="E11" s="991"/>
      <c r="F11" s="991">
        <f>'Financials_Applicant 3'!F6*100000</f>
        <v>0</v>
      </c>
      <c r="G11" s="992" t="str">
        <f>IFERROR((F11-H11)/H11*100,"")</f>
        <v/>
      </c>
      <c r="H11" s="982"/>
      <c r="L11" s="989"/>
    </row>
    <row r="12" spans="1:26" ht="15">
      <c r="A12" s="993" t="s">
        <v>1089</v>
      </c>
      <c r="B12" s="987">
        <f>B10+B11</f>
        <v>0</v>
      </c>
      <c r="C12" s="992"/>
      <c r="D12" s="987">
        <f>D10+D11</f>
        <v>0</v>
      </c>
      <c r="E12" s="992"/>
      <c r="F12" s="987">
        <f>F10+F11</f>
        <v>0</v>
      </c>
      <c r="G12" s="992"/>
      <c r="H12" s="985"/>
      <c r="L12" s="989"/>
    </row>
    <row r="13" spans="1:26">
      <c r="A13" s="990" t="s">
        <v>1090</v>
      </c>
      <c r="B13" s="987">
        <f>B14+B15+B16+B17+B18</f>
        <v>0</v>
      </c>
      <c r="C13" s="992" t="str">
        <f>IFERROR((B13-D13)/D13*100,"")</f>
        <v/>
      </c>
      <c r="D13" s="987">
        <f>D14+D15+D16+D17+D18</f>
        <v>0</v>
      </c>
      <c r="E13" s="992" t="str">
        <f>IFERROR((D13-F13)/F13*100,"")</f>
        <v/>
      </c>
      <c r="F13" s="987">
        <f>F14+F15+F16+F17+F18</f>
        <v>0</v>
      </c>
      <c r="G13" s="992" t="str">
        <f>IFERROR((F13-H13)/H13*100,"")</f>
        <v/>
      </c>
      <c r="H13" s="985"/>
      <c r="L13" s="994"/>
    </row>
    <row r="14" spans="1:26" ht="12.75">
      <c r="A14" s="995" t="s">
        <v>1091</v>
      </c>
      <c r="B14" s="996">
        <v>0</v>
      </c>
      <c r="C14" s="997"/>
      <c r="D14" s="996">
        <v>0</v>
      </c>
      <c r="E14" s="997"/>
      <c r="F14" s="996">
        <v>0</v>
      </c>
      <c r="G14" s="997"/>
      <c r="H14" s="985"/>
      <c r="L14" s="994"/>
    </row>
    <row r="15" spans="1:26" ht="12.75">
      <c r="A15" s="995" t="s">
        <v>1092</v>
      </c>
      <c r="B15" s="996">
        <v>0</v>
      </c>
      <c r="C15" s="997"/>
      <c r="D15" s="996">
        <v>0</v>
      </c>
      <c r="E15" s="997"/>
      <c r="F15" s="996">
        <v>0</v>
      </c>
      <c r="G15" s="997"/>
      <c r="H15" s="985"/>
      <c r="L15" s="994"/>
    </row>
    <row r="16" spans="1:26">
      <c r="A16" s="998" t="s">
        <v>1093</v>
      </c>
      <c r="B16" s="996">
        <v>0</v>
      </c>
      <c r="C16" s="997"/>
      <c r="D16" s="996">
        <v>0</v>
      </c>
      <c r="E16" s="997"/>
      <c r="F16" s="996">
        <v>0</v>
      </c>
      <c r="G16" s="997"/>
      <c r="H16" s="985"/>
      <c r="L16" s="994"/>
    </row>
    <row r="17" spans="1:12" ht="12.75">
      <c r="A17" s="995" t="s">
        <v>1094</v>
      </c>
      <c r="B17" s="996">
        <v>0</v>
      </c>
      <c r="C17" s="997"/>
      <c r="D17" s="996">
        <v>0</v>
      </c>
      <c r="E17" s="997"/>
      <c r="F17" s="996">
        <v>0</v>
      </c>
      <c r="G17" s="997"/>
      <c r="H17" s="985"/>
      <c r="L17" s="994"/>
    </row>
    <row r="18" spans="1:12" ht="12.75" customHeight="1">
      <c r="A18" s="999" t="s">
        <v>623</v>
      </c>
      <c r="B18" s="996">
        <f>'Financials_Applicant 3'!B7*100000</f>
        <v>0</v>
      </c>
      <c r="C18" s="996"/>
      <c r="D18" s="996">
        <f>'Financials_Applicant 3'!D7*100000</f>
        <v>0</v>
      </c>
      <c r="E18" s="996"/>
      <c r="F18" s="996">
        <f>'Financials_Applicant 3'!F7*100000</f>
        <v>0</v>
      </c>
      <c r="G18" s="997"/>
      <c r="H18" s="982"/>
      <c r="J18" s="983"/>
      <c r="L18" s="994"/>
    </row>
    <row r="19" spans="1:12" ht="18" customHeight="1">
      <c r="A19" s="1000" t="s">
        <v>142</v>
      </c>
      <c r="B19" s="987">
        <f>B10+B11+B13</f>
        <v>0</v>
      </c>
      <c r="C19" s="1001" t="str">
        <f>IFERROR((B19-D19)/D19*100,"")</f>
        <v/>
      </c>
      <c r="D19" s="987">
        <f>D10+D11+D13</f>
        <v>0</v>
      </c>
      <c r="E19" s="1001" t="str">
        <f>IFERROR((D19-F19)/F19*100,"")</f>
        <v/>
      </c>
      <c r="F19" s="987">
        <f>F10+F11+F13</f>
        <v>0</v>
      </c>
      <c r="G19" s="1001" t="str">
        <f>IFERROR((F19-H19)/H19*100,"")</f>
        <v/>
      </c>
      <c r="H19" s="985"/>
      <c r="L19" s="994"/>
    </row>
    <row r="20" spans="1:12" ht="63.95" customHeight="1">
      <c r="A20" s="1002"/>
      <c r="B20" s="1003"/>
      <c r="C20" s="1004" t="str">
        <f>CONCATENATE("% Sales of ",YEAR(C7))</f>
        <v>% Sales of 2021</v>
      </c>
      <c r="D20" s="1003"/>
      <c r="E20" s="1004" t="str">
        <f>CONCATENATE("% Sales of ",YEAR(E7))</f>
        <v>% Sales of 2020</v>
      </c>
      <c r="F20" s="1005"/>
      <c r="G20" s="1004" t="str">
        <f>CONCATENATE("% Sales of ",YEAR(G7))</f>
        <v>% Sales of 2019</v>
      </c>
      <c r="H20" s="985"/>
      <c r="L20" s="1006"/>
    </row>
    <row r="21" spans="1:12">
      <c r="A21" s="1007" t="s">
        <v>143</v>
      </c>
      <c r="B21" s="991">
        <f>'Financials_Applicant 3'!B10*100000</f>
        <v>0</v>
      </c>
      <c r="C21" s="992" t="str">
        <f t="shared" ref="C21:C33" si="0">IFERROR(B21/$B$10*100,"")</f>
        <v/>
      </c>
      <c r="D21" s="991">
        <f>'Financials_Applicant 3'!D10*100000</f>
        <v>0</v>
      </c>
      <c r="E21" s="992" t="str">
        <f t="shared" ref="E21:E33" si="1">IFERROR(D21/$D$10*100,"")</f>
        <v/>
      </c>
      <c r="F21" s="991">
        <f>'Financials_Applicant 3'!F10*100000</f>
        <v>0</v>
      </c>
      <c r="G21" s="992" t="str">
        <f t="shared" ref="G21:G33" si="2">IFERROR(F21/$F$10*100,"")</f>
        <v/>
      </c>
      <c r="H21" s="982"/>
      <c r="L21" s="1008"/>
    </row>
    <row r="22" spans="1:12">
      <c r="A22" s="1007" t="s">
        <v>1095</v>
      </c>
      <c r="B22" s="991">
        <f>'Financials_Applicant 3'!B11*100000</f>
        <v>0</v>
      </c>
      <c r="C22" s="992" t="str">
        <f t="shared" si="0"/>
        <v/>
      </c>
      <c r="D22" s="991">
        <f>'Financials_Applicant 3'!D11*100000</f>
        <v>0</v>
      </c>
      <c r="E22" s="992" t="str">
        <f t="shared" si="1"/>
        <v/>
      </c>
      <c r="F22" s="991">
        <f>'Financials_Applicant 3'!F11*100000</f>
        <v>0</v>
      </c>
      <c r="G22" s="992" t="str">
        <f t="shared" si="2"/>
        <v/>
      </c>
      <c r="H22" s="982"/>
      <c r="L22" s="1008"/>
    </row>
    <row r="23" spans="1:12">
      <c r="A23" s="1007" t="s">
        <v>1096</v>
      </c>
      <c r="B23" s="991">
        <f>'Financials_Applicant 3'!B12*100000</f>
        <v>0</v>
      </c>
      <c r="C23" s="992" t="str">
        <f t="shared" si="0"/>
        <v/>
      </c>
      <c r="D23" s="991">
        <f>'Financials_Applicant 3'!D12*100000</f>
        <v>0</v>
      </c>
      <c r="E23" s="992" t="str">
        <f t="shared" si="1"/>
        <v/>
      </c>
      <c r="F23" s="991">
        <f>'Financials_Applicant 3'!F12*100000</f>
        <v>0</v>
      </c>
      <c r="G23" s="992" t="str">
        <f t="shared" si="2"/>
        <v/>
      </c>
      <c r="H23" s="982"/>
      <c r="L23" s="1008"/>
    </row>
    <row r="24" spans="1:12">
      <c r="A24" s="1009" t="s">
        <v>146</v>
      </c>
      <c r="B24" s="987">
        <f>B19-B21-B22-B23-B13</f>
        <v>0</v>
      </c>
      <c r="C24" s="992" t="str">
        <f t="shared" si="0"/>
        <v/>
      </c>
      <c r="D24" s="987">
        <f>D19-D21-D22-D23-D13</f>
        <v>0</v>
      </c>
      <c r="E24" s="992" t="str">
        <f t="shared" si="1"/>
        <v/>
      </c>
      <c r="F24" s="987">
        <f>F19-F21-F22-F23-F13</f>
        <v>0</v>
      </c>
      <c r="G24" s="992" t="str">
        <f t="shared" si="2"/>
        <v/>
      </c>
      <c r="H24" s="985"/>
      <c r="L24" s="1008"/>
    </row>
    <row r="25" spans="1:12">
      <c r="A25" s="1010" t="s">
        <v>147</v>
      </c>
      <c r="B25" s="991">
        <f>'Financials_Applicant 3'!B14*100000</f>
        <v>0</v>
      </c>
      <c r="C25" s="992" t="str">
        <f t="shared" si="0"/>
        <v/>
      </c>
      <c r="D25" s="991">
        <f>'Financials_Applicant 3'!D14*100000</f>
        <v>0</v>
      </c>
      <c r="E25" s="992" t="str">
        <f t="shared" si="1"/>
        <v/>
      </c>
      <c r="F25" s="991">
        <f>'Financials_Applicant 3'!F14*100000</f>
        <v>0</v>
      </c>
      <c r="G25" s="992" t="str">
        <f t="shared" si="2"/>
        <v/>
      </c>
      <c r="H25" s="982"/>
      <c r="L25" s="1008"/>
    </row>
    <row r="26" spans="1:12">
      <c r="A26" s="1010" t="s">
        <v>1097</v>
      </c>
      <c r="B26" s="991">
        <f>'Financials_Applicant 3'!B15*100000</f>
        <v>0</v>
      </c>
      <c r="C26" s="992" t="str">
        <f t="shared" si="0"/>
        <v/>
      </c>
      <c r="D26" s="991">
        <f>'Financials_Applicant 3'!D15*100000</f>
        <v>0</v>
      </c>
      <c r="E26" s="992" t="str">
        <f t="shared" si="1"/>
        <v/>
      </c>
      <c r="F26" s="991">
        <f>'Financials_Applicant 3'!F15*100000</f>
        <v>0</v>
      </c>
      <c r="G26" s="992" t="str">
        <f t="shared" si="2"/>
        <v/>
      </c>
      <c r="H26" s="982"/>
      <c r="L26" s="1008"/>
    </row>
    <row r="27" spans="1:12">
      <c r="A27" s="1009" t="s">
        <v>149</v>
      </c>
      <c r="B27" s="987">
        <f>B24-B25-B26</f>
        <v>0</v>
      </c>
      <c r="C27" s="992" t="str">
        <f t="shared" si="0"/>
        <v/>
      </c>
      <c r="D27" s="987">
        <f>D24-D25-D26</f>
        <v>0</v>
      </c>
      <c r="E27" s="992" t="str">
        <f t="shared" si="1"/>
        <v/>
      </c>
      <c r="F27" s="987">
        <f>F24-F25-F26</f>
        <v>0</v>
      </c>
      <c r="G27" s="992" t="str">
        <f t="shared" si="2"/>
        <v/>
      </c>
      <c r="H27" s="985"/>
      <c r="L27" s="1008"/>
    </row>
    <row r="28" spans="1:12">
      <c r="A28" s="1007" t="s">
        <v>66</v>
      </c>
      <c r="B28" s="991">
        <f>'Financials_Applicant 3'!B17*100000</f>
        <v>0</v>
      </c>
      <c r="C28" s="992" t="str">
        <f t="shared" si="0"/>
        <v/>
      </c>
      <c r="D28" s="991">
        <f>'Financials_Applicant 3'!D17*100000</f>
        <v>0</v>
      </c>
      <c r="E28" s="992" t="str">
        <f t="shared" si="1"/>
        <v/>
      </c>
      <c r="F28" s="991">
        <f>'Financials_Applicant 3'!F17*100000</f>
        <v>0</v>
      </c>
      <c r="G28" s="992" t="str">
        <f t="shared" si="2"/>
        <v/>
      </c>
      <c r="H28" s="982"/>
      <c r="L28" s="1008"/>
    </row>
    <row r="29" spans="1:12">
      <c r="A29" s="1007" t="s">
        <v>1098</v>
      </c>
      <c r="B29" s="991">
        <f>'Financials_Applicant 3'!B18*100000</f>
        <v>0</v>
      </c>
      <c r="C29" s="992" t="str">
        <f t="shared" si="0"/>
        <v/>
      </c>
      <c r="D29" s="991">
        <f>'Financials_Applicant 3'!D18*100000</f>
        <v>0</v>
      </c>
      <c r="E29" s="992" t="str">
        <f t="shared" si="1"/>
        <v/>
      </c>
      <c r="F29" s="991">
        <f>'Financials_Applicant 3'!F18*100000</f>
        <v>0</v>
      </c>
      <c r="G29" s="992" t="str">
        <f t="shared" si="2"/>
        <v/>
      </c>
      <c r="H29" s="982"/>
      <c r="L29" s="1008"/>
    </row>
    <row r="30" spans="1:12">
      <c r="A30" s="1007" t="s">
        <v>1099</v>
      </c>
      <c r="B30" s="991">
        <f>'Financials_Applicant 3'!B19*100000</f>
        <v>0</v>
      </c>
      <c r="C30" s="992" t="str">
        <f t="shared" si="0"/>
        <v/>
      </c>
      <c r="D30" s="991">
        <f>'Financials_Applicant 3'!D19*100000</f>
        <v>0</v>
      </c>
      <c r="E30" s="992" t="str">
        <f t="shared" si="1"/>
        <v/>
      </c>
      <c r="F30" s="991">
        <f>'Financials_Applicant 3'!F19*100000</f>
        <v>0</v>
      </c>
      <c r="G30" s="992" t="str">
        <f t="shared" si="2"/>
        <v/>
      </c>
      <c r="H30" s="982"/>
      <c r="L30" s="1008"/>
    </row>
    <row r="31" spans="1:12" ht="31.5">
      <c r="A31" s="1007" t="s">
        <v>1100</v>
      </c>
      <c r="B31" s="991">
        <f>'Financials_Applicant 3'!B20*100000</f>
        <v>0</v>
      </c>
      <c r="C31" s="992" t="str">
        <f t="shared" si="0"/>
        <v/>
      </c>
      <c r="D31" s="991">
        <f>'Financials_Applicant 3'!D20*100000</f>
        <v>0</v>
      </c>
      <c r="E31" s="992" t="str">
        <f t="shared" si="1"/>
        <v/>
      </c>
      <c r="F31" s="991">
        <f>'Financials_Applicant 3'!F20*100000</f>
        <v>0</v>
      </c>
      <c r="G31" s="992" t="str">
        <f t="shared" si="2"/>
        <v/>
      </c>
      <c r="H31" s="982"/>
      <c r="L31" s="1008"/>
    </row>
    <row r="32" spans="1:12">
      <c r="A32" s="1007" t="s">
        <v>1101</v>
      </c>
      <c r="B32" s="991">
        <f>'Financials_Applicant 3'!B21*100000</f>
        <v>0</v>
      </c>
      <c r="C32" s="992" t="str">
        <f t="shared" si="0"/>
        <v/>
      </c>
      <c r="D32" s="991">
        <f>'Financials_Applicant 3'!D21*100000</f>
        <v>0</v>
      </c>
      <c r="E32" s="992" t="str">
        <f t="shared" si="1"/>
        <v/>
      </c>
      <c r="F32" s="991">
        <f>'Financials_Applicant 3'!F21*100000</f>
        <v>0</v>
      </c>
      <c r="G32" s="992" t="str">
        <f t="shared" si="2"/>
        <v/>
      </c>
      <c r="H32" s="982"/>
      <c r="L32" s="1008"/>
    </row>
    <row r="33" spans="1:14">
      <c r="A33" s="1007" t="s">
        <v>1102</v>
      </c>
      <c r="B33" s="991">
        <f>'Financials_Applicant 3'!B22*100000</f>
        <v>0</v>
      </c>
      <c r="C33" s="992" t="str">
        <f t="shared" si="0"/>
        <v/>
      </c>
      <c r="D33" s="991">
        <f>'Financials_Applicant 3'!D22*100000</f>
        <v>0</v>
      </c>
      <c r="E33" s="992" t="str">
        <f t="shared" si="1"/>
        <v/>
      </c>
      <c r="F33" s="991">
        <f>'Financials_Applicant 3'!F22*100000</f>
        <v>0</v>
      </c>
      <c r="G33" s="992" t="str">
        <f t="shared" si="2"/>
        <v/>
      </c>
      <c r="H33" s="982"/>
      <c r="L33" s="1008"/>
    </row>
    <row r="34" spans="1:14">
      <c r="A34" s="1002" t="s">
        <v>1103</v>
      </c>
      <c r="B34" s="987">
        <f>B27-B28-B29-B33-B32-B30-B31</f>
        <v>0</v>
      </c>
      <c r="C34" s="992"/>
      <c r="D34" s="987">
        <f>D27-D28-D29-D33-D32-D30-D31</f>
        <v>0</v>
      </c>
      <c r="E34" s="992"/>
      <c r="F34" s="987">
        <f>F27-F28-F29-F33-F32-F30-F31</f>
        <v>0</v>
      </c>
      <c r="G34" s="992"/>
      <c r="H34" s="985"/>
      <c r="L34" s="1008"/>
    </row>
    <row r="35" spans="1:14">
      <c r="A35" s="1002" t="s">
        <v>155</v>
      </c>
      <c r="B35" s="987">
        <f>B27-B28-B29-B33-B32-B30-B31+B13</f>
        <v>0</v>
      </c>
      <c r="C35" s="992" t="str">
        <f t="shared" ref="C35:C41" si="3">IFERROR(B35/$B$10*100,"")</f>
        <v/>
      </c>
      <c r="D35" s="987">
        <f>D27-D28-D29-D33-D32-D30-D31+D13</f>
        <v>0</v>
      </c>
      <c r="E35" s="992" t="str">
        <f t="shared" ref="E35:E41" si="4">IFERROR(D35/$D$10*100,"")</f>
        <v/>
      </c>
      <c r="F35" s="987">
        <f>F27-F28-F29-F33-F32-F30-F31+F13</f>
        <v>0</v>
      </c>
      <c r="G35" s="992" t="str">
        <f t="shared" ref="G35:G41" si="5">IFERROR(F35/$F$10*100,"")</f>
        <v/>
      </c>
      <c r="H35" s="985"/>
      <c r="L35" s="1008"/>
    </row>
    <row r="36" spans="1:14">
      <c r="A36" s="990" t="s">
        <v>1104</v>
      </c>
      <c r="B36" s="991">
        <f>'Financials_Applicant 3'!B24*100000</f>
        <v>0</v>
      </c>
      <c r="C36" s="992" t="str">
        <f t="shared" si="3"/>
        <v/>
      </c>
      <c r="D36" s="991">
        <f>'Financials_Applicant 3'!D24*100000</f>
        <v>0</v>
      </c>
      <c r="E36" s="992" t="str">
        <f t="shared" si="4"/>
        <v/>
      </c>
      <c r="F36" s="991">
        <f>'Financials_Applicant 3'!F24*100000</f>
        <v>0</v>
      </c>
      <c r="G36" s="992" t="str">
        <f t="shared" si="5"/>
        <v/>
      </c>
      <c r="H36" s="982"/>
      <c r="L36" s="1008"/>
      <c r="M36" s="1011"/>
    </row>
    <row r="37" spans="1:14">
      <c r="A37" s="1012" t="s">
        <v>55</v>
      </c>
      <c r="B37" s="987">
        <f>B35-B36</f>
        <v>0</v>
      </c>
      <c r="C37" s="992" t="str">
        <f t="shared" si="3"/>
        <v/>
      </c>
      <c r="D37" s="987">
        <f>D35-D36</f>
        <v>0</v>
      </c>
      <c r="E37" s="992" t="str">
        <f t="shared" si="4"/>
        <v/>
      </c>
      <c r="F37" s="987">
        <f>F35-F36</f>
        <v>0</v>
      </c>
      <c r="G37" s="992" t="str">
        <f t="shared" si="5"/>
        <v/>
      </c>
      <c r="H37" s="985"/>
      <c r="L37" s="1008"/>
    </row>
    <row r="38" spans="1:14">
      <c r="A38" s="1002" t="s">
        <v>157</v>
      </c>
      <c r="B38" s="987">
        <f>B37+B28+B33</f>
        <v>0</v>
      </c>
      <c r="C38" s="992" t="str">
        <f t="shared" si="3"/>
        <v/>
      </c>
      <c r="D38" s="987">
        <f>D37+D28+D33</f>
        <v>0</v>
      </c>
      <c r="E38" s="992" t="str">
        <f t="shared" si="4"/>
        <v/>
      </c>
      <c r="F38" s="987">
        <f>F37+F28+F33</f>
        <v>0</v>
      </c>
      <c r="G38" s="992" t="str">
        <f t="shared" si="5"/>
        <v/>
      </c>
      <c r="H38" s="985"/>
      <c r="L38" s="1008"/>
      <c r="M38" s="1013"/>
      <c r="N38" s="1013"/>
    </row>
    <row r="39" spans="1:14">
      <c r="A39" s="1007" t="s">
        <v>1105</v>
      </c>
      <c r="B39" s="991">
        <f>'Financials_Applicant 3'!B27*100000</f>
        <v>0</v>
      </c>
      <c r="C39" s="992" t="str">
        <f t="shared" si="3"/>
        <v/>
      </c>
      <c r="D39" s="991">
        <f>'Financials_Applicant 3'!D27*100000</f>
        <v>0</v>
      </c>
      <c r="E39" s="992" t="str">
        <f t="shared" si="4"/>
        <v/>
      </c>
      <c r="F39" s="991">
        <f>'Financials_Applicant 3'!F27*100000</f>
        <v>0</v>
      </c>
      <c r="G39" s="992" t="str">
        <f t="shared" si="5"/>
        <v/>
      </c>
      <c r="H39" s="982"/>
      <c r="L39" s="1008"/>
    </row>
    <row r="40" spans="1:14" ht="31.5">
      <c r="A40" s="1007" t="s">
        <v>1106</v>
      </c>
      <c r="B40" s="991">
        <f>'Financials_Applicant 3'!B28*100000</f>
        <v>0</v>
      </c>
      <c r="C40" s="992" t="str">
        <f t="shared" si="3"/>
        <v/>
      </c>
      <c r="D40" s="991">
        <f>'Financials_Applicant 3'!D28*100000</f>
        <v>0</v>
      </c>
      <c r="E40" s="992" t="str">
        <f t="shared" si="4"/>
        <v/>
      </c>
      <c r="F40" s="991">
        <f>'Financials_Applicant 3'!F28*100000</f>
        <v>0</v>
      </c>
      <c r="G40" s="992" t="str">
        <f t="shared" si="5"/>
        <v/>
      </c>
      <c r="H40" s="982"/>
      <c r="L40" s="1008"/>
    </row>
    <row r="41" spans="1:14">
      <c r="A41" s="1014" t="s">
        <v>56</v>
      </c>
      <c r="B41" s="987">
        <f>B38+B39+B40</f>
        <v>0</v>
      </c>
      <c r="C41" s="992" t="str">
        <f t="shared" si="3"/>
        <v/>
      </c>
      <c r="D41" s="987">
        <f>D38+D39+D40</f>
        <v>0</v>
      </c>
      <c r="E41" s="992" t="str">
        <f t="shared" si="4"/>
        <v/>
      </c>
      <c r="F41" s="987">
        <f>F38+F39+F40</f>
        <v>0</v>
      </c>
      <c r="G41" s="992" t="str">
        <f t="shared" si="5"/>
        <v/>
      </c>
      <c r="H41" s="985"/>
      <c r="L41" s="1008"/>
    </row>
    <row r="42" spans="1:14">
      <c r="A42" s="1014"/>
      <c r="B42" s="1015"/>
      <c r="C42" s="1003"/>
      <c r="D42" s="1015"/>
      <c r="E42" s="992"/>
      <c r="F42" s="1015"/>
      <c r="G42" s="1003"/>
      <c r="H42" s="985"/>
      <c r="L42" s="1016"/>
    </row>
    <row r="43" spans="1:14">
      <c r="A43" s="1017"/>
      <c r="B43" s="1018"/>
      <c r="C43" s="1019"/>
      <c r="D43" s="1018"/>
      <c r="E43" s="1019"/>
      <c r="F43" s="1018"/>
      <c r="G43" s="1019"/>
      <c r="H43" s="985"/>
    </row>
    <row r="44" spans="1:14" ht="12.75" customHeight="1">
      <c r="A44" s="1442" t="s">
        <v>1107</v>
      </c>
      <c r="B44" s="1438">
        <f>B6</f>
        <v>44286</v>
      </c>
      <c r="C44" s="1020" t="s">
        <v>138</v>
      </c>
      <c r="D44" s="1438">
        <f>D6</f>
        <v>43921</v>
      </c>
      <c r="E44" s="1020" t="s">
        <v>138</v>
      </c>
      <c r="F44" s="1438">
        <f>F6</f>
        <v>43555</v>
      </c>
      <c r="G44" s="1020" t="s">
        <v>138</v>
      </c>
      <c r="H44" s="1451"/>
      <c r="J44" s="1434"/>
      <c r="L44" s="1021"/>
    </row>
    <row r="45" spans="1:14" ht="12.75" customHeight="1">
      <c r="A45" s="1442"/>
      <c r="B45" s="1438"/>
      <c r="C45" s="978">
        <f>C7</f>
        <v>44286</v>
      </c>
      <c r="D45" s="1438"/>
      <c r="E45" s="978">
        <f>E7</f>
        <v>43921</v>
      </c>
      <c r="F45" s="1438"/>
      <c r="G45" s="978">
        <f>G7</f>
        <v>43555</v>
      </c>
      <c r="H45" s="1451"/>
      <c r="J45" s="1434"/>
      <c r="L45" s="1021"/>
    </row>
    <row r="46" spans="1:14">
      <c r="A46" s="1022" t="s">
        <v>1108</v>
      </c>
      <c r="B46" s="991">
        <f>'Financials_Applicant 3'!B34*100000</f>
        <v>0</v>
      </c>
      <c r="C46" s="992" t="str">
        <f t="shared" ref="C46:C77" si="6">IFERROR((B46-D46)/D46*100,"")</f>
        <v/>
      </c>
      <c r="D46" s="991">
        <f>'Financials_Applicant 3'!D34*100000</f>
        <v>0</v>
      </c>
      <c r="E46" s="992" t="str">
        <f>IFERROR((D46-F46)/F46*100,"")</f>
        <v/>
      </c>
      <c r="F46" s="991">
        <f>'Financials_Applicant 3'!F34*100000</f>
        <v>0</v>
      </c>
      <c r="G46" s="992" t="str">
        <f>IFERROR((F46-H46)/H46*100,"")</f>
        <v/>
      </c>
      <c r="H46" s="985"/>
    </row>
    <row r="47" spans="1:14" ht="31.5">
      <c r="A47" s="1023" t="s">
        <v>1109</v>
      </c>
      <c r="B47" s="991">
        <f>'Financials_Applicant 3'!B35*100000</f>
        <v>0</v>
      </c>
      <c r="C47" s="992" t="str">
        <f t="shared" si="6"/>
        <v/>
      </c>
      <c r="D47" s="991">
        <f>'Financials_Applicant 3'!D35*100000</f>
        <v>0</v>
      </c>
      <c r="E47" s="992" t="str">
        <f>IFERROR((D47-F47)/F47*100,"")</f>
        <v/>
      </c>
      <c r="F47" s="991">
        <f>'Financials_Applicant 3'!F35*100000</f>
        <v>0</v>
      </c>
      <c r="G47" s="992" t="str">
        <f>IFERROR((F47-H47)/H47*100,"")</f>
        <v/>
      </c>
      <c r="H47" s="985"/>
    </row>
    <row r="48" spans="1:14">
      <c r="A48" s="1024" t="s">
        <v>57</v>
      </c>
      <c r="B48" s="987">
        <f>B46+B47</f>
        <v>0</v>
      </c>
      <c r="C48" s="992" t="str">
        <f t="shared" si="6"/>
        <v/>
      </c>
      <c r="D48" s="987">
        <f>D46+D47</f>
        <v>0</v>
      </c>
      <c r="E48" s="992" t="str">
        <f t="shared" ref="E48:E77" si="7">IFERROR((D48-F48)/F48*100,"")</f>
        <v/>
      </c>
      <c r="F48" s="987">
        <f>F46+F47</f>
        <v>0</v>
      </c>
      <c r="G48" s="992" t="str">
        <f t="shared" ref="G48:G77" si="8">IFERROR((F48-H48)/H48*100,"")</f>
        <v/>
      </c>
      <c r="H48" s="985"/>
    </row>
    <row r="49" spans="1:10">
      <c r="A49" s="1023" t="s">
        <v>163</v>
      </c>
      <c r="B49" s="991">
        <f>'Financials_Applicant 3'!B37*100000</f>
        <v>0</v>
      </c>
      <c r="C49" s="992" t="str">
        <f t="shared" si="6"/>
        <v/>
      </c>
      <c r="D49" s="991">
        <f>'Financials_Applicant 3'!D37*100000</f>
        <v>0</v>
      </c>
      <c r="E49" s="992" t="str">
        <f t="shared" si="7"/>
        <v/>
      </c>
      <c r="F49" s="991">
        <f>'Financials_Applicant 3'!F37*100000</f>
        <v>0</v>
      </c>
      <c r="G49" s="992" t="str">
        <f t="shared" si="8"/>
        <v/>
      </c>
      <c r="H49" s="985"/>
    </row>
    <row r="50" spans="1:10">
      <c r="A50" s="1024" t="s">
        <v>164</v>
      </c>
      <c r="B50" s="987">
        <f>B46+B47+B55-B74-B76-B64</f>
        <v>0</v>
      </c>
      <c r="C50" s="992" t="str">
        <f t="shared" si="6"/>
        <v/>
      </c>
      <c r="D50" s="987">
        <f>D46+D47+D55-D74-D76-D64</f>
        <v>0</v>
      </c>
      <c r="E50" s="992" t="str">
        <f t="shared" si="7"/>
        <v/>
      </c>
      <c r="F50" s="987">
        <f>F46+F47+F55-F74-F76-F64</f>
        <v>0</v>
      </c>
      <c r="G50" s="992" t="str">
        <f t="shared" si="8"/>
        <v/>
      </c>
      <c r="H50" s="985"/>
    </row>
    <row r="51" spans="1:10">
      <c r="A51" s="1023" t="s">
        <v>1110</v>
      </c>
      <c r="B51" s="991">
        <f>'Financials_Applicant 3'!B39*100000</f>
        <v>0</v>
      </c>
      <c r="C51" s="992" t="str">
        <f t="shared" si="6"/>
        <v/>
      </c>
      <c r="D51" s="991">
        <f>'Financials_Applicant 3'!D39*100000</f>
        <v>0</v>
      </c>
      <c r="E51" s="992" t="str">
        <f t="shared" si="7"/>
        <v/>
      </c>
      <c r="F51" s="991">
        <f>'Financials_Applicant 3'!F39*100000</f>
        <v>0</v>
      </c>
      <c r="G51" s="992" t="str">
        <f t="shared" si="8"/>
        <v/>
      </c>
      <c r="H51" s="985"/>
    </row>
    <row r="52" spans="1:10" ht="31.5">
      <c r="A52" s="1023" t="s">
        <v>1111</v>
      </c>
      <c r="B52" s="991">
        <f>'Financials_Applicant 3'!B40*100000</f>
        <v>0</v>
      </c>
      <c r="C52" s="992" t="str">
        <f t="shared" si="6"/>
        <v/>
      </c>
      <c r="D52" s="991">
        <f>'Financials_Applicant 3'!D40*100000</f>
        <v>0</v>
      </c>
      <c r="E52" s="992" t="str">
        <f t="shared" si="7"/>
        <v/>
      </c>
      <c r="F52" s="991">
        <f>'Financials_Applicant 3'!F40*100000</f>
        <v>0</v>
      </c>
      <c r="G52" s="992" t="str">
        <f t="shared" si="8"/>
        <v/>
      </c>
      <c r="H52" s="985"/>
    </row>
    <row r="53" spans="1:10" ht="31.5">
      <c r="A53" s="1025" t="s">
        <v>1112</v>
      </c>
      <c r="B53" s="987">
        <f>B51+B52</f>
        <v>0</v>
      </c>
      <c r="C53" s="992" t="str">
        <f t="shared" si="6"/>
        <v/>
      </c>
      <c r="D53" s="987">
        <f>D51+D52</f>
        <v>0</v>
      </c>
      <c r="E53" s="992" t="str">
        <f t="shared" si="7"/>
        <v/>
      </c>
      <c r="F53" s="987">
        <f>F51+F52</f>
        <v>0</v>
      </c>
      <c r="G53" s="992" t="str">
        <f t="shared" si="8"/>
        <v/>
      </c>
      <c r="H53" s="985"/>
    </row>
    <row r="54" spans="1:10">
      <c r="A54" s="1023" t="s">
        <v>1113</v>
      </c>
      <c r="B54" s="991">
        <f>'Financials_Applicant 3'!B42*100000</f>
        <v>0</v>
      </c>
      <c r="C54" s="992" t="str">
        <f t="shared" si="6"/>
        <v/>
      </c>
      <c r="D54" s="991">
        <f>'Financials_Applicant 3'!D42*100000</f>
        <v>0</v>
      </c>
      <c r="E54" s="992" t="str">
        <f t="shared" si="7"/>
        <v/>
      </c>
      <c r="F54" s="991">
        <f>'Financials_Applicant 3'!F42*100000</f>
        <v>0</v>
      </c>
      <c r="G54" s="992" t="str">
        <f t="shared" si="8"/>
        <v/>
      </c>
      <c r="H54" s="985"/>
    </row>
    <row r="55" spans="1:10" ht="31.5">
      <c r="A55" s="1026" t="s">
        <v>1114</v>
      </c>
      <c r="B55" s="991">
        <f>'Financials_Applicant 3'!B43*100000</f>
        <v>0</v>
      </c>
      <c r="C55" s="992" t="str">
        <f t="shared" si="6"/>
        <v/>
      </c>
      <c r="D55" s="991">
        <f>'Financials_Applicant 3'!D43*100000</f>
        <v>0</v>
      </c>
      <c r="E55" s="992" t="str">
        <f t="shared" si="7"/>
        <v/>
      </c>
      <c r="F55" s="991">
        <f>'Financials_Applicant 3'!F43*100000</f>
        <v>0</v>
      </c>
      <c r="G55" s="992" t="str">
        <f t="shared" si="8"/>
        <v/>
      </c>
      <c r="H55" s="985"/>
    </row>
    <row r="56" spans="1:10">
      <c r="A56" s="1024" t="s">
        <v>1115</v>
      </c>
      <c r="B56" s="987">
        <f>B57+B58</f>
        <v>0</v>
      </c>
      <c r="C56" s="992" t="str">
        <f t="shared" si="6"/>
        <v/>
      </c>
      <c r="D56" s="987">
        <f>D57+D58</f>
        <v>0</v>
      </c>
      <c r="E56" s="992" t="str">
        <f t="shared" si="7"/>
        <v/>
      </c>
      <c r="F56" s="987">
        <f>F57+F58</f>
        <v>0</v>
      </c>
      <c r="G56" s="992" t="str">
        <f t="shared" si="8"/>
        <v/>
      </c>
      <c r="H56" s="985"/>
    </row>
    <row r="57" spans="1:10">
      <c r="A57" s="1023" t="s">
        <v>1116</v>
      </c>
      <c r="B57" s="991">
        <f>'Financials_Applicant 3'!B45*100000</f>
        <v>0</v>
      </c>
      <c r="C57" s="992" t="str">
        <f t="shared" si="6"/>
        <v/>
      </c>
      <c r="D57" s="991">
        <f>'Financials_Applicant 3'!D45*100000</f>
        <v>0</v>
      </c>
      <c r="E57" s="992" t="str">
        <f t="shared" si="7"/>
        <v/>
      </c>
      <c r="F57" s="991">
        <f>'Financials_Applicant 3'!F45*100000</f>
        <v>0</v>
      </c>
      <c r="G57" s="992" t="str">
        <f t="shared" si="8"/>
        <v/>
      </c>
      <c r="H57" s="985"/>
    </row>
    <row r="58" spans="1:10">
      <c r="A58" s="1023" t="s">
        <v>170</v>
      </c>
      <c r="B58" s="991">
        <f>SUM('Financials_Applicant 3'!B46:B48)*100000</f>
        <v>0</v>
      </c>
      <c r="C58" s="992" t="str">
        <f t="shared" si="6"/>
        <v/>
      </c>
      <c r="D58" s="991">
        <f>SUM('Financials_Applicant 3'!D46:D48)*100000</f>
        <v>0</v>
      </c>
      <c r="E58" s="992" t="str">
        <f t="shared" si="7"/>
        <v/>
      </c>
      <c r="F58" s="991">
        <f>SUM('Financials_Applicant 3'!F46:F48)*100000</f>
        <v>0</v>
      </c>
      <c r="G58" s="992" t="str">
        <f t="shared" si="8"/>
        <v/>
      </c>
      <c r="H58" s="985"/>
      <c r="J58" s="983"/>
    </row>
    <row r="59" spans="1:10">
      <c r="A59" s="1023" t="s">
        <v>1117</v>
      </c>
      <c r="B59" s="987">
        <f>B53+B54+B56</f>
        <v>0</v>
      </c>
      <c r="C59" s="992" t="str">
        <f t="shared" si="6"/>
        <v/>
      </c>
      <c r="D59" s="987">
        <f>D53+D54+D56</f>
        <v>0</v>
      </c>
      <c r="E59" s="992" t="str">
        <f t="shared" si="7"/>
        <v/>
      </c>
      <c r="F59" s="987">
        <f>F53+F54+F56</f>
        <v>0</v>
      </c>
      <c r="G59" s="992" t="str">
        <f t="shared" si="8"/>
        <v/>
      </c>
      <c r="H59" s="985"/>
    </row>
    <row r="60" spans="1:10">
      <c r="A60" s="1027" t="s">
        <v>172</v>
      </c>
      <c r="B60" s="987">
        <f>B48+B49+B53+B54+B55+B56</f>
        <v>0</v>
      </c>
      <c r="C60" s="992" t="str">
        <f t="shared" si="6"/>
        <v/>
      </c>
      <c r="D60" s="987">
        <f>D48+D49+D53+D54+D55+D56</f>
        <v>0</v>
      </c>
      <c r="E60" s="992" t="str">
        <f t="shared" si="7"/>
        <v/>
      </c>
      <c r="F60" s="987">
        <f>F48+F49+F53+F54+F55+F56</f>
        <v>0</v>
      </c>
      <c r="G60" s="992" t="str">
        <f t="shared" si="8"/>
        <v/>
      </c>
      <c r="H60" s="985"/>
    </row>
    <row r="61" spans="1:10">
      <c r="A61" s="1026" t="s">
        <v>1118</v>
      </c>
      <c r="B61" s="991">
        <f>'Financials_Applicant 3'!B51*100000</f>
        <v>0</v>
      </c>
      <c r="C61" s="992" t="str">
        <f t="shared" si="6"/>
        <v/>
      </c>
      <c r="D61" s="991">
        <f>'Financials_Applicant 3'!D51*100000</f>
        <v>0</v>
      </c>
      <c r="E61" s="992" t="str">
        <f t="shared" si="7"/>
        <v/>
      </c>
      <c r="F61" s="991">
        <f>'Financials_Applicant 3'!F51*100000</f>
        <v>0</v>
      </c>
      <c r="G61" s="992" t="str">
        <f t="shared" si="8"/>
        <v/>
      </c>
      <c r="H61" s="985"/>
    </row>
    <row r="62" spans="1:10">
      <c r="A62" s="1026" t="s">
        <v>174</v>
      </c>
      <c r="B62" s="987">
        <f>B63+B65+B64</f>
        <v>0</v>
      </c>
      <c r="C62" s="992" t="str">
        <f t="shared" si="6"/>
        <v/>
      </c>
      <c r="D62" s="987">
        <f>D63+D65+D64</f>
        <v>0</v>
      </c>
      <c r="E62" s="992" t="str">
        <f t="shared" si="7"/>
        <v/>
      </c>
      <c r="F62" s="987">
        <f>F63+F65+F64</f>
        <v>0</v>
      </c>
      <c r="G62" s="992" t="str">
        <f t="shared" si="8"/>
        <v/>
      </c>
      <c r="H62" s="985"/>
    </row>
    <row r="63" spans="1:10">
      <c r="A63" s="1028" t="s">
        <v>1119</v>
      </c>
      <c r="B63" s="991">
        <f>'Financials_Applicant 3'!B53*100000</f>
        <v>0</v>
      </c>
      <c r="C63" s="992" t="str">
        <f t="shared" si="6"/>
        <v/>
      </c>
      <c r="D63" s="991">
        <f>'Financials_Applicant 3'!D53*100000</f>
        <v>0</v>
      </c>
      <c r="E63" s="992" t="str">
        <f t="shared" si="7"/>
        <v/>
      </c>
      <c r="F63" s="991">
        <f>'Financials_Applicant 3'!F53*100000</f>
        <v>0</v>
      </c>
      <c r="G63" s="992" t="str">
        <f t="shared" si="8"/>
        <v/>
      </c>
      <c r="H63" s="985"/>
    </row>
    <row r="64" spans="1:10">
      <c r="A64" s="1026" t="s">
        <v>1120</v>
      </c>
      <c r="B64" s="991">
        <f>'Financials_Applicant 3'!B54*100000</f>
        <v>0</v>
      </c>
      <c r="C64" s="992" t="str">
        <f t="shared" si="6"/>
        <v/>
      </c>
      <c r="D64" s="991">
        <f>'Financials_Applicant 3'!D54*100000</f>
        <v>0</v>
      </c>
      <c r="E64" s="992" t="str">
        <f t="shared" si="7"/>
        <v/>
      </c>
      <c r="F64" s="991">
        <f>'Financials_Applicant 3'!F54*100000</f>
        <v>0</v>
      </c>
      <c r="G64" s="992" t="str">
        <f t="shared" si="8"/>
        <v/>
      </c>
      <c r="H64" s="985"/>
    </row>
    <row r="65" spans="1:12">
      <c r="A65" s="1028" t="s">
        <v>1121</v>
      </c>
      <c r="B65" s="991">
        <f>'Financials_Applicant 3'!B55*100000</f>
        <v>0</v>
      </c>
      <c r="C65" s="992" t="str">
        <f t="shared" si="6"/>
        <v/>
      </c>
      <c r="D65" s="991">
        <f>'Financials_Applicant 3'!D55*100000</f>
        <v>0</v>
      </c>
      <c r="E65" s="992" t="str">
        <f t="shared" si="7"/>
        <v/>
      </c>
      <c r="F65" s="991">
        <f>'Financials_Applicant 3'!F55*100000</f>
        <v>0</v>
      </c>
      <c r="G65" s="992" t="str">
        <f t="shared" si="8"/>
        <v/>
      </c>
      <c r="H65" s="985"/>
    </row>
    <row r="66" spans="1:12">
      <c r="A66" s="1029" t="s">
        <v>1122</v>
      </c>
      <c r="B66" s="987">
        <f>B68+B69+B72+B73+B67</f>
        <v>0</v>
      </c>
      <c r="C66" s="992" t="str">
        <f t="shared" si="6"/>
        <v/>
      </c>
      <c r="D66" s="987">
        <f>D68+D69+D72+D73+D67</f>
        <v>0</v>
      </c>
      <c r="E66" s="992" t="str">
        <f t="shared" si="7"/>
        <v/>
      </c>
      <c r="F66" s="987">
        <f>F68+F69+F72+F73+F67</f>
        <v>0</v>
      </c>
      <c r="G66" s="992" t="str">
        <f t="shared" si="8"/>
        <v/>
      </c>
      <c r="H66" s="985"/>
    </row>
    <row r="67" spans="1:12">
      <c r="A67" s="1026" t="s">
        <v>179</v>
      </c>
      <c r="B67" s="991">
        <f>'Financials_Applicant 3'!B57*100000</f>
        <v>0</v>
      </c>
      <c r="C67" s="992" t="str">
        <f t="shared" si="6"/>
        <v/>
      </c>
      <c r="D67" s="991">
        <f>'Financials_Applicant 3'!D57*100000</f>
        <v>0</v>
      </c>
      <c r="E67" s="992" t="str">
        <f t="shared" si="7"/>
        <v/>
      </c>
      <c r="F67" s="991">
        <f>'Financials_Applicant 3'!F57*100000</f>
        <v>0</v>
      </c>
      <c r="G67" s="992" t="str">
        <f t="shared" si="8"/>
        <v/>
      </c>
      <c r="H67" s="985"/>
    </row>
    <row r="68" spans="1:12">
      <c r="A68" s="1026" t="s">
        <v>180</v>
      </c>
      <c r="B68" s="991">
        <f>'Financials_Applicant 3'!B58*100000</f>
        <v>0</v>
      </c>
      <c r="C68" s="992" t="str">
        <f t="shared" si="6"/>
        <v/>
      </c>
      <c r="D68" s="991">
        <f>'Financials_Applicant 3'!D58*100000</f>
        <v>0</v>
      </c>
      <c r="E68" s="992" t="str">
        <f t="shared" si="7"/>
        <v/>
      </c>
      <c r="F68" s="991">
        <f>'Financials_Applicant 3'!F58*100000</f>
        <v>0</v>
      </c>
      <c r="G68" s="992" t="str">
        <f t="shared" si="8"/>
        <v/>
      </c>
      <c r="H68" s="985"/>
    </row>
    <row r="69" spans="1:12">
      <c r="A69" s="1026" t="s">
        <v>1123</v>
      </c>
      <c r="B69" s="987">
        <f>B70+B71</f>
        <v>0</v>
      </c>
      <c r="C69" s="992" t="str">
        <f t="shared" si="6"/>
        <v/>
      </c>
      <c r="D69" s="987">
        <f>D70+D71</f>
        <v>0</v>
      </c>
      <c r="E69" s="992" t="str">
        <f t="shared" si="7"/>
        <v/>
      </c>
      <c r="F69" s="987">
        <f>F70+F71</f>
        <v>0</v>
      </c>
      <c r="G69" s="992" t="str">
        <f t="shared" si="8"/>
        <v/>
      </c>
      <c r="H69" s="985"/>
    </row>
    <row r="70" spans="1:12">
      <c r="A70" s="1026" t="s">
        <v>1124</v>
      </c>
      <c r="B70" s="991">
        <f>'Financials_Applicant 3'!B60*100000</f>
        <v>0</v>
      </c>
      <c r="C70" s="992" t="str">
        <f t="shared" si="6"/>
        <v/>
      </c>
      <c r="D70" s="991">
        <f>'Financials_Applicant 3'!D60*100000</f>
        <v>0</v>
      </c>
      <c r="E70" s="992" t="str">
        <f t="shared" si="7"/>
        <v/>
      </c>
      <c r="F70" s="991">
        <f>'Financials_Applicant 3'!F60*100000</f>
        <v>0</v>
      </c>
      <c r="G70" s="992" t="str">
        <f t="shared" si="8"/>
        <v/>
      </c>
      <c r="H70" s="985"/>
    </row>
    <row r="71" spans="1:12">
      <c r="A71" s="1026" t="s">
        <v>1125</v>
      </c>
      <c r="B71" s="991">
        <f>'Financials_Applicant 3'!B61*100000</f>
        <v>0</v>
      </c>
      <c r="C71" s="992" t="str">
        <f t="shared" si="6"/>
        <v/>
      </c>
      <c r="D71" s="991">
        <f>'Financials_Applicant 3'!D61*100000</f>
        <v>0</v>
      </c>
      <c r="E71" s="992" t="str">
        <f t="shared" si="7"/>
        <v/>
      </c>
      <c r="F71" s="991">
        <f>'Financials_Applicant 3'!F61*100000</f>
        <v>0</v>
      </c>
      <c r="G71" s="992" t="str">
        <f t="shared" si="8"/>
        <v/>
      </c>
      <c r="H71" s="985"/>
    </row>
    <row r="72" spans="1:12">
      <c r="A72" s="1026" t="s">
        <v>1126</v>
      </c>
      <c r="B72" s="991">
        <f>'Financials_Applicant 3'!B62*100000</f>
        <v>0</v>
      </c>
      <c r="C72" s="992" t="str">
        <f t="shared" si="6"/>
        <v/>
      </c>
      <c r="D72" s="991">
        <f>'Financials_Applicant 3'!D62*100000</f>
        <v>0</v>
      </c>
      <c r="E72" s="992" t="str">
        <f t="shared" si="7"/>
        <v/>
      </c>
      <c r="F72" s="991">
        <f>'Financials_Applicant 3'!F62*100000</f>
        <v>0</v>
      </c>
      <c r="G72" s="992" t="str">
        <f t="shared" si="8"/>
        <v/>
      </c>
      <c r="H72" s="985"/>
    </row>
    <row r="73" spans="1:12">
      <c r="A73" s="1023" t="s">
        <v>1127</v>
      </c>
      <c r="B73" s="1030">
        <f>B74+B75</f>
        <v>0</v>
      </c>
      <c r="C73" s="992" t="str">
        <f t="shared" si="6"/>
        <v/>
      </c>
      <c r="D73" s="1030">
        <f>D74+D75</f>
        <v>0</v>
      </c>
      <c r="E73" s="992" t="str">
        <f t="shared" si="7"/>
        <v/>
      </c>
      <c r="F73" s="1030">
        <f>F74+F75</f>
        <v>0</v>
      </c>
      <c r="G73" s="992" t="str">
        <f t="shared" si="8"/>
        <v/>
      </c>
      <c r="H73" s="985"/>
    </row>
    <row r="74" spans="1:12" ht="31.5">
      <c r="A74" s="1023" t="s">
        <v>1128</v>
      </c>
      <c r="B74" s="991">
        <f>'Financials_Applicant 3'!B64*100000</f>
        <v>0</v>
      </c>
      <c r="C74" s="992" t="str">
        <f t="shared" si="6"/>
        <v/>
      </c>
      <c r="D74" s="991">
        <f>'Financials_Applicant 3'!D64*100000</f>
        <v>0</v>
      </c>
      <c r="E74" s="992" t="str">
        <f t="shared" si="7"/>
        <v/>
      </c>
      <c r="F74" s="991">
        <f>'Financials_Applicant 3'!F64*100000</f>
        <v>0</v>
      </c>
      <c r="G74" s="992" t="str">
        <f t="shared" si="8"/>
        <v/>
      </c>
      <c r="H74" s="985"/>
    </row>
    <row r="75" spans="1:12">
      <c r="A75" s="1023" t="s">
        <v>1129</v>
      </c>
      <c r="B75" s="991">
        <f>'Financials_Applicant 3'!B65*100000</f>
        <v>0</v>
      </c>
      <c r="C75" s="992" t="str">
        <f t="shared" si="6"/>
        <v/>
      </c>
      <c r="D75" s="991">
        <f>'Financials_Applicant 3'!D65*100000</f>
        <v>0</v>
      </c>
      <c r="E75" s="992" t="str">
        <f t="shared" si="7"/>
        <v/>
      </c>
      <c r="F75" s="991">
        <f>'Financials_Applicant 3'!F65*100000</f>
        <v>0</v>
      </c>
      <c r="G75" s="992" t="str">
        <f t="shared" si="8"/>
        <v/>
      </c>
      <c r="H75" s="985"/>
    </row>
    <row r="76" spans="1:12">
      <c r="A76" s="1023" t="s">
        <v>1130</v>
      </c>
      <c r="B76" s="991">
        <f>'Financials_Applicant 3'!B66*100000</f>
        <v>0</v>
      </c>
      <c r="C76" s="992" t="str">
        <f t="shared" si="6"/>
        <v/>
      </c>
      <c r="D76" s="991">
        <f>'Financials_Applicant 3'!D66*100000</f>
        <v>0</v>
      </c>
      <c r="E76" s="992" t="str">
        <f t="shared" si="7"/>
        <v/>
      </c>
      <c r="F76" s="991">
        <f>'Financials_Applicant 3'!F66*100000</f>
        <v>0</v>
      </c>
      <c r="G76" s="992" t="str">
        <f t="shared" si="8"/>
        <v/>
      </c>
      <c r="H76" s="985"/>
    </row>
    <row r="77" spans="1:12">
      <c r="A77" s="1024" t="s">
        <v>1131</v>
      </c>
      <c r="B77" s="987">
        <f>B61+B62+B66+B76</f>
        <v>0</v>
      </c>
      <c r="C77" s="992" t="str">
        <f t="shared" si="6"/>
        <v/>
      </c>
      <c r="D77" s="987">
        <f>D61+D62+D66+D76</f>
        <v>0</v>
      </c>
      <c r="E77" s="992" t="str">
        <f t="shared" si="7"/>
        <v/>
      </c>
      <c r="F77" s="987">
        <f>F61+F62+F66+F76</f>
        <v>0</v>
      </c>
      <c r="G77" s="992" t="str">
        <f t="shared" si="8"/>
        <v/>
      </c>
      <c r="L77" s="1021"/>
    </row>
    <row r="78" spans="1:12">
      <c r="A78" s="1059"/>
      <c r="B78" s="1060"/>
      <c r="C78" s="1060"/>
      <c r="D78" s="1060"/>
      <c r="E78" s="1060"/>
      <c r="F78" s="1060"/>
      <c r="G78" s="1060"/>
    </row>
    <row r="79" spans="1:12" ht="12.75" customHeight="1">
      <c r="A79" s="1433" t="s">
        <v>1132</v>
      </c>
      <c r="B79" s="1433"/>
      <c r="C79" s="1433"/>
      <c r="D79" s="1433"/>
      <c r="E79" s="1433"/>
      <c r="F79" s="1433"/>
      <c r="G79" s="1433"/>
    </row>
    <row r="80" spans="1:12" ht="12.75" customHeight="1">
      <c r="A80" s="1433"/>
      <c r="B80" s="1433"/>
      <c r="C80" s="1433"/>
      <c r="D80" s="1433"/>
      <c r="E80" s="1433"/>
      <c r="F80" s="1433"/>
      <c r="G80" s="1433"/>
    </row>
    <row r="81" spans="1:11" ht="12.75" customHeight="1">
      <c r="A81" s="1441" t="s">
        <v>1133</v>
      </c>
      <c r="B81" s="1443">
        <f>B6</f>
        <v>44286</v>
      </c>
      <c r="C81" s="1444"/>
      <c r="D81" s="1443">
        <f>D6</f>
        <v>43921</v>
      </c>
      <c r="E81" s="1444"/>
      <c r="F81" s="1443">
        <f>F6</f>
        <v>43555</v>
      </c>
      <c r="G81" s="1444"/>
      <c r="H81" s="1434"/>
      <c r="I81" s="1434"/>
      <c r="J81" s="1434"/>
      <c r="K81" s="1434"/>
    </row>
    <row r="82" spans="1:11" ht="12.75" customHeight="1">
      <c r="A82" s="1442"/>
      <c r="B82" s="1438"/>
      <c r="C82" s="1440"/>
      <c r="D82" s="1438"/>
      <c r="E82" s="1440"/>
      <c r="F82" s="1438"/>
      <c r="G82" s="1440"/>
      <c r="H82" s="1434"/>
      <c r="I82" s="1434"/>
      <c r="J82" s="1434"/>
      <c r="K82" s="1434"/>
    </row>
    <row r="83" spans="1:11">
      <c r="A83" s="1031" t="s">
        <v>1134</v>
      </c>
      <c r="B83" s="1032" t="str">
        <f>IFERROR(B69/B10*365,"-")</f>
        <v>-</v>
      </c>
      <c r="C83" s="1033"/>
      <c r="D83" s="1032" t="str">
        <f>IFERROR(D69/D10*365,"-")</f>
        <v>-</v>
      </c>
      <c r="E83" s="1033"/>
      <c r="F83" s="1032" t="str">
        <f>IFERROR(F69/F10*365,"-")</f>
        <v>-</v>
      </c>
      <c r="G83" s="1033"/>
    </row>
    <row r="84" spans="1:11">
      <c r="A84" s="1031" t="s">
        <v>1135</v>
      </c>
      <c r="B84" s="1032" t="str">
        <f>IFERROR(B68/(B21+B22+B23)*365,"-")</f>
        <v>-</v>
      </c>
      <c r="C84" s="1033"/>
      <c r="D84" s="1032" t="str">
        <f>IFERROR(D68/(D21+D22+D23)*365,"-")</f>
        <v>-</v>
      </c>
      <c r="E84" s="1033"/>
      <c r="F84" s="1032" t="str">
        <f>IFERROR(F68/(F21+F22+F23)*365,"-")</f>
        <v>-</v>
      </c>
      <c r="G84" s="1033"/>
    </row>
    <row r="85" spans="1:11">
      <c r="A85" s="1031" t="s">
        <v>582</v>
      </c>
      <c r="B85" s="1032" t="str">
        <f>IFERROR(B66/(B56+B52),"-")</f>
        <v>-</v>
      </c>
      <c r="C85" s="1033"/>
      <c r="D85" s="1032" t="str">
        <f>IFERROR(D66/(D56+D52),"-")</f>
        <v>-</v>
      </c>
      <c r="E85" s="1033"/>
      <c r="F85" s="1032" t="str">
        <f>IFERROR(F66/(F56+F52),"-")</f>
        <v>-</v>
      </c>
      <c r="G85" s="1033"/>
    </row>
    <row r="86" spans="1:11">
      <c r="A86" s="1031" t="s">
        <v>1136</v>
      </c>
      <c r="B86" s="1032" t="str">
        <f>IFERROR((B66-B68)/(B56+B52),"-")</f>
        <v>-</v>
      </c>
      <c r="C86" s="1033"/>
      <c r="D86" s="1032" t="str">
        <f>IFERROR((D66-D68)/(D56+D52),"-")</f>
        <v>-</v>
      </c>
      <c r="E86" s="1033"/>
      <c r="F86" s="1032" t="str">
        <f>IFERROR((F66-F68)/(F56+F52),"-")</f>
        <v>-</v>
      </c>
      <c r="G86" s="1033"/>
    </row>
    <row r="87" spans="1:11">
      <c r="A87" s="1031" t="s">
        <v>1137</v>
      </c>
      <c r="B87" s="1032" t="str">
        <f>IFERROR((B51+B52+B54)/B48,"-")</f>
        <v>-</v>
      </c>
      <c r="C87" s="1033"/>
      <c r="D87" s="1032" t="str">
        <f>IFERROR((D51+D52+D54)/D48,"-")</f>
        <v>-</v>
      </c>
      <c r="E87" s="1033"/>
      <c r="F87" s="1032" t="str">
        <f>IFERROR((F51+F52+F54)/F48,"-")</f>
        <v>-</v>
      </c>
      <c r="G87" s="1033"/>
    </row>
    <row r="88" spans="1:11">
      <c r="A88" s="1031" t="s">
        <v>1138</v>
      </c>
      <c r="B88" s="1032" t="str">
        <f>IFERROR(B27/(B29+B30+B31+B32),"-")</f>
        <v>-</v>
      </c>
      <c r="C88" s="1033"/>
      <c r="D88" s="1032" t="str">
        <f>IFERROR(D27/(D29+D30+D31+D32),"-")</f>
        <v>-</v>
      </c>
      <c r="E88" s="1033"/>
      <c r="F88" s="1032" t="str">
        <f>IFERROR(F27/(F29+F30+F31+F32),"-")</f>
        <v>-</v>
      </c>
      <c r="G88" s="1033"/>
    </row>
    <row r="89" spans="1:11">
      <c r="A89" s="1031" t="s">
        <v>1139</v>
      </c>
      <c r="B89" s="1032" t="str">
        <f>IFERROR($B$27/($B$29+$B$30+$B$31+$B$32+($B$51+$B$54)/5),"-")</f>
        <v>-</v>
      </c>
      <c r="C89" s="1033"/>
      <c r="D89" s="1032" t="str">
        <f>IFERROR($D$27/($D$29+$D$30+$D$31+$D$32+($D$51+$D$54)/5),"-")</f>
        <v>-</v>
      </c>
      <c r="E89" s="1033"/>
      <c r="F89" s="1032" t="str">
        <f>IFERROR($F$27/($F$29+$F$30+$F$31+$F$32+($F$51+$F$54)/5),"-")</f>
        <v>-</v>
      </c>
      <c r="G89" s="1033"/>
    </row>
    <row r="90" spans="1:11">
      <c r="A90" s="1031" t="s">
        <v>1140</v>
      </c>
      <c r="B90" s="1034" t="str">
        <f>IFERROR($B$27/($B$29+$B$30+$B$31+$B$32+($B$51+$B$54)/5),"-")</f>
        <v>-</v>
      </c>
      <c r="C90" s="1033"/>
      <c r="D90" s="1034" t="str">
        <f>IFERROR($D$27/($D$29+$D$30+$D$31+$D$32+($D$51+$D$54)/5),"-")</f>
        <v>-</v>
      </c>
      <c r="E90" s="1033"/>
      <c r="F90" s="1034" t="str">
        <f>IFERROR($F$27/($F$29+$F$30+$F$31+$F$32+($F$51+$F$54)/5),"-")</f>
        <v>-</v>
      </c>
      <c r="G90" s="1033"/>
    </row>
    <row r="91" spans="1:11">
      <c r="A91" s="1031" t="s">
        <v>1141</v>
      </c>
      <c r="B91" s="1032" t="str">
        <f>IFERROR(B24/B10*100,"-")</f>
        <v>-</v>
      </c>
      <c r="C91" s="1033"/>
      <c r="D91" s="1032" t="str">
        <f>IFERROR(D24/D10*100,"-")</f>
        <v>-</v>
      </c>
      <c r="E91" s="1033"/>
      <c r="F91" s="1032" t="str">
        <f>IFERROR(F24/F10*100,"-")</f>
        <v>-</v>
      </c>
      <c r="G91" s="1033"/>
    </row>
    <row r="92" spans="1:11">
      <c r="A92" s="1031" t="s">
        <v>1142</v>
      </c>
      <c r="B92" s="1032" t="str">
        <f>IFERROR(B37/B10*100,"-")</f>
        <v>-</v>
      </c>
      <c r="C92" s="1033"/>
      <c r="D92" s="1032" t="str">
        <f>IFERROR(D37/D10*100,"-")</f>
        <v>-</v>
      </c>
      <c r="E92" s="1033"/>
      <c r="F92" s="1032" t="str">
        <f>IFERROR(F37/F10*100,"-")</f>
        <v>-</v>
      </c>
      <c r="G92" s="1033"/>
    </row>
    <row r="93" spans="1:11">
      <c r="A93" s="1031" t="s">
        <v>1143</v>
      </c>
      <c r="B93" s="1032" t="str">
        <f>IFERROR(B38/B10*100,"-")</f>
        <v>-</v>
      </c>
      <c r="C93" s="1033"/>
      <c r="D93" s="1032" t="str">
        <f>IFERROR(D38/D10*100,"-")</f>
        <v>-</v>
      </c>
      <c r="E93" s="1033"/>
      <c r="F93" s="1032" t="str">
        <f>IFERROR(F38/F10*100,"-")</f>
        <v>-</v>
      </c>
      <c r="G93" s="1033"/>
    </row>
    <row r="94" spans="1:11">
      <c r="A94" s="1031" t="s">
        <v>1144</v>
      </c>
      <c r="B94" s="1032" t="str">
        <f>IFERROR((B10-D10)/D10*100,"-")</f>
        <v>-</v>
      </c>
      <c r="C94" s="1035"/>
      <c r="D94" s="1032" t="str">
        <f>IFERROR((D10-F10)/F10*100,"-")</f>
        <v>-</v>
      </c>
      <c r="E94" s="1035"/>
      <c r="F94" s="1032" t="str">
        <f>IFERROR((F10-H10)/H10*100,"-")</f>
        <v>-</v>
      </c>
      <c r="G94" s="1035"/>
    </row>
    <row r="95" spans="1:11">
      <c r="A95" s="1031" t="s">
        <v>1145</v>
      </c>
      <c r="B95" s="1032" t="str">
        <f>IFERROR((B37-D37)/D37*100,"-")</f>
        <v>-</v>
      </c>
      <c r="C95" s="1035"/>
      <c r="D95" s="1032" t="str">
        <f>IFERROR((D37-F37)/F37*100,"-")</f>
        <v>-</v>
      </c>
      <c r="E95" s="1035"/>
      <c r="F95" s="1032" t="str">
        <f>IFERROR((F37-H37)/H37*100,"-")</f>
        <v>-</v>
      </c>
      <c r="G95" s="1035"/>
    </row>
    <row r="96" spans="1:11">
      <c r="A96" s="1036" t="s">
        <v>1146</v>
      </c>
      <c r="B96" s="1037" t="str">
        <f>IFERROR(B35/B13*100,"")</f>
        <v/>
      </c>
      <c r="C96" s="1033"/>
      <c r="D96" s="1037" t="str">
        <f>IFERROR(D35/D13*100,"")</f>
        <v/>
      </c>
      <c r="E96" s="1033"/>
      <c r="F96" s="1037" t="str">
        <f>IFERROR(F35/F13*100,"")</f>
        <v/>
      </c>
      <c r="G96" s="1033"/>
    </row>
    <row r="97" spans="1:12">
      <c r="A97" s="1031" t="s">
        <v>1147</v>
      </c>
      <c r="B97" s="1033" t="str">
        <f>IFERROR((B41-D41)/D41*100,"-")</f>
        <v>-</v>
      </c>
      <c r="C97" s="1033"/>
      <c r="D97" s="1033" t="str">
        <f>IFERROR((D41-F41)/F41*100,"-")</f>
        <v>-</v>
      </c>
      <c r="E97" s="1033"/>
      <c r="F97" s="1033" t="str">
        <f>IFERROR((F41-H41)/H41*100,"-")</f>
        <v>-</v>
      </c>
      <c r="G97" s="1033"/>
    </row>
    <row r="98" spans="1:12">
      <c r="A98" s="1031"/>
      <c r="B98" s="1033"/>
      <c r="C98" s="1033"/>
      <c r="D98" s="1033"/>
      <c r="E98" s="1033"/>
      <c r="F98" s="1033"/>
      <c r="G98" s="1033"/>
    </row>
    <row r="99" spans="1:12" ht="12.75">
      <c r="A99" s="1442" t="s">
        <v>1148</v>
      </c>
      <c r="B99" s="1438">
        <f>B6</f>
        <v>44286</v>
      </c>
      <c r="C99" s="1439"/>
      <c r="D99" s="1438">
        <f>D6</f>
        <v>43921</v>
      </c>
      <c r="E99" s="1439"/>
      <c r="F99" s="1438">
        <f>F6</f>
        <v>43555</v>
      </c>
      <c r="G99" s="1439"/>
      <c r="H99" s="1434"/>
      <c r="I99" s="1434"/>
      <c r="J99" s="1434"/>
      <c r="K99" s="1434"/>
    </row>
    <row r="100" spans="1:12" ht="12.75">
      <c r="A100" s="1442"/>
      <c r="B100" s="1438"/>
      <c r="C100" s="1440"/>
      <c r="D100" s="1438"/>
      <c r="E100" s="1440"/>
      <c r="F100" s="1438"/>
      <c r="G100" s="1440"/>
      <c r="H100" s="1434"/>
      <c r="I100" s="1434"/>
      <c r="J100" s="1434"/>
      <c r="K100" s="1434"/>
    </row>
    <row r="101" spans="1:12">
      <c r="A101" s="1038"/>
      <c r="B101" s="1033"/>
      <c r="C101" s="1033"/>
      <c r="D101" s="1033"/>
      <c r="E101" s="1033"/>
      <c r="F101" s="1033"/>
      <c r="G101" s="1033"/>
    </row>
    <row r="102" spans="1:12">
      <c r="A102" s="1031" t="s">
        <v>1149</v>
      </c>
      <c r="B102" s="1033">
        <f>B37</f>
        <v>0</v>
      </c>
      <c r="C102" s="1033"/>
      <c r="D102" s="1033">
        <f>D37</f>
        <v>0</v>
      </c>
      <c r="E102" s="1033"/>
      <c r="F102" s="1033">
        <f>F37</f>
        <v>0</v>
      </c>
      <c r="G102" s="1033"/>
    </row>
    <row r="103" spans="1:12">
      <c r="A103" s="1031" t="s">
        <v>1150</v>
      </c>
      <c r="B103" s="1033"/>
      <c r="C103" s="1033"/>
      <c r="D103" s="1033"/>
      <c r="E103" s="1033"/>
      <c r="F103" s="1033"/>
      <c r="G103" s="1033"/>
    </row>
    <row r="104" spans="1:12">
      <c r="A104" s="1031" t="s">
        <v>66</v>
      </c>
      <c r="B104" s="1033">
        <f>B28</f>
        <v>0</v>
      </c>
      <c r="C104" s="1033"/>
      <c r="D104" s="1033">
        <f>D28</f>
        <v>0</v>
      </c>
      <c r="E104" s="1033"/>
      <c r="F104" s="1033">
        <f>F28</f>
        <v>0</v>
      </c>
      <c r="G104" s="1033"/>
    </row>
    <row r="105" spans="1:12">
      <c r="A105" s="1031" t="s">
        <v>1151</v>
      </c>
      <c r="B105" s="1033">
        <f>B33</f>
        <v>0</v>
      </c>
      <c r="C105" s="1033"/>
      <c r="D105" s="1033">
        <f>D33</f>
        <v>0</v>
      </c>
      <c r="E105" s="1033"/>
      <c r="F105" s="1033">
        <f>F33</f>
        <v>0</v>
      </c>
      <c r="G105" s="1033"/>
    </row>
    <row r="106" spans="1:12">
      <c r="A106" s="1031" t="s">
        <v>1152</v>
      </c>
      <c r="B106" s="1033">
        <f>B39</f>
        <v>0</v>
      </c>
      <c r="C106" s="1033"/>
      <c r="D106" s="1033">
        <f>D39</f>
        <v>0</v>
      </c>
      <c r="E106" s="1033"/>
      <c r="F106" s="1033">
        <f>F39</f>
        <v>0</v>
      </c>
      <c r="G106" s="1033"/>
      <c r="L106" s="1021"/>
    </row>
    <row r="107" spans="1:12">
      <c r="A107" s="1031" t="s">
        <v>1153</v>
      </c>
      <c r="B107" s="1033">
        <f>B40</f>
        <v>0</v>
      </c>
      <c r="C107" s="1033"/>
      <c r="D107" s="1033">
        <f>D40</f>
        <v>0</v>
      </c>
      <c r="E107" s="1033"/>
      <c r="F107" s="1033">
        <f>F40</f>
        <v>0</v>
      </c>
      <c r="G107" s="1033"/>
      <c r="L107" s="1021"/>
    </row>
    <row r="108" spans="1:12">
      <c r="A108" s="1031" t="s">
        <v>1154</v>
      </c>
      <c r="B108" s="1033">
        <f>B36</f>
        <v>0</v>
      </c>
      <c r="C108" s="1033"/>
      <c r="D108" s="1033">
        <f>D36</f>
        <v>0</v>
      </c>
      <c r="E108" s="1033"/>
      <c r="F108" s="1033">
        <f>F36</f>
        <v>0</v>
      </c>
      <c r="G108" s="1033"/>
    </row>
    <row r="109" spans="1:12">
      <c r="A109" s="1031" t="s">
        <v>1155</v>
      </c>
      <c r="B109" s="1033">
        <f>B29+B30+B31+B32</f>
        <v>0</v>
      </c>
      <c r="C109" s="1033"/>
      <c r="D109" s="1033">
        <f>D29+D30+D31+D32</f>
        <v>0</v>
      </c>
      <c r="E109" s="1033"/>
      <c r="F109" s="1033">
        <f>F29+F30+F31+F32</f>
        <v>0</v>
      </c>
      <c r="G109" s="1033"/>
    </row>
    <row r="110" spans="1:12" ht="31.5">
      <c r="A110" s="1039" t="s">
        <v>1156</v>
      </c>
      <c r="B110" s="1040">
        <f>-B13</f>
        <v>0</v>
      </c>
      <c r="C110" s="1040"/>
      <c r="D110" s="1040">
        <f>-D13</f>
        <v>0</v>
      </c>
      <c r="E110" s="1040"/>
      <c r="F110" s="1040">
        <f>-F13</f>
        <v>0</v>
      </c>
      <c r="G110" s="1040"/>
    </row>
    <row r="111" spans="1:12">
      <c r="A111" s="1039"/>
      <c r="B111" s="1040"/>
      <c r="C111" s="1040"/>
      <c r="D111" s="1040"/>
      <c r="E111" s="1040"/>
      <c r="F111" s="1040"/>
      <c r="G111" s="1040"/>
    </row>
    <row r="112" spans="1:12">
      <c r="A112" s="1031" t="s">
        <v>1157</v>
      </c>
      <c r="B112" s="1033">
        <f>SUM(B102:B110)</f>
        <v>0</v>
      </c>
      <c r="C112" s="1033"/>
      <c r="D112" s="1033">
        <f>SUM(D102:D110)</f>
        <v>0</v>
      </c>
      <c r="E112" s="1033"/>
      <c r="F112" s="1033">
        <f>SUM(F102:F110)</f>
        <v>0</v>
      </c>
      <c r="G112" s="1033"/>
    </row>
    <row r="113" spans="1:12">
      <c r="A113" s="1031" t="s">
        <v>1158</v>
      </c>
      <c r="B113" s="1033">
        <f>D69-B69</f>
        <v>0</v>
      </c>
      <c r="C113" s="1033"/>
      <c r="D113" s="1033">
        <f>F69-D69</f>
        <v>0</v>
      </c>
      <c r="E113" s="1033"/>
      <c r="F113" s="1033">
        <f>M69-F69</f>
        <v>0</v>
      </c>
      <c r="G113" s="1033"/>
    </row>
    <row r="114" spans="1:12">
      <c r="A114" s="1041" t="s">
        <v>180</v>
      </c>
      <c r="B114" s="1033">
        <f>D68-B68</f>
        <v>0</v>
      </c>
      <c r="C114" s="1033"/>
      <c r="D114" s="1033">
        <f>F68-D68</f>
        <v>0</v>
      </c>
      <c r="E114" s="1033"/>
      <c r="F114" s="1033">
        <f>M68-F68</f>
        <v>0</v>
      </c>
      <c r="G114" s="1033"/>
      <c r="L114" s="1021"/>
    </row>
    <row r="115" spans="1:12">
      <c r="A115" s="1031" t="s">
        <v>1127</v>
      </c>
      <c r="B115" s="1033">
        <f>D73-B73</f>
        <v>0</v>
      </c>
      <c r="C115" s="1033"/>
      <c r="D115" s="1033">
        <f>F73-D73</f>
        <v>0</v>
      </c>
      <c r="E115" s="1033"/>
      <c r="F115" s="1033">
        <f>M73-F73</f>
        <v>0</v>
      </c>
      <c r="G115" s="1033"/>
      <c r="L115" s="1021"/>
    </row>
    <row r="116" spans="1:12">
      <c r="A116" s="1031" t="s">
        <v>1159</v>
      </c>
      <c r="B116" s="1033">
        <f>B56-D56</f>
        <v>0</v>
      </c>
      <c r="C116" s="1033"/>
      <c r="D116" s="1033">
        <f>D56-F56</f>
        <v>0</v>
      </c>
      <c r="E116" s="1033"/>
      <c r="F116" s="1033">
        <f>F56-M56</f>
        <v>0</v>
      </c>
      <c r="G116" s="1033"/>
    </row>
    <row r="117" spans="1:12">
      <c r="A117" s="1031" t="s">
        <v>40</v>
      </c>
      <c r="B117" s="1033">
        <f>SUM(B113:B116)</f>
        <v>0</v>
      </c>
      <c r="C117" s="1033"/>
      <c r="D117" s="1033">
        <f>SUM(D113:D116)</f>
        <v>0</v>
      </c>
      <c r="E117" s="1033"/>
      <c r="F117" s="1033">
        <f>SUM(F113:F116)</f>
        <v>0</v>
      </c>
      <c r="G117" s="1033"/>
    </row>
    <row r="118" spans="1:12">
      <c r="A118" s="1038" t="s">
        <v>1160</v>
      </c>
      <c r="B118" s="1040">
        <f>B112+B117</f>
        <v>0</v>
      </c>
      <c r="C118" s="1040"/>
      <c r="D118" s="1040">
        <f>D112+D117</f>
        <v>0</v>
      </c>
      <c r="E118" s="1040"/>
      <c r="F118" s="1040">
        <f>F112+F117</f>
        <v>0</v>
      </c>
      <c r="G118" s="1040"/>
    </row>
    <row r="119" spans="1:12">
      <c r="A119" s="1038"/>
      <c r="B119" s="1040"/>
      <c r="C119" s="1040"/>
      <c r="D119" s="1040"/>
      <c r="E119" s="1040"/>
      <c r="F119" s="1040"/>
      <c r="G119" s="1040"/>
    </row>
    <row r="120" spans="1:12">
      <c r="A120" s="1031" t="s">
        <v>1161</v>
      </c>
      <c r="B120" s="1033">
        <f>B36</f>
        <v>0</v>
      </c>
      <c r="C120" s="1033"/>
      <c r="D120" s="1033">
        <f>D36</f>
        <v>0</v>
      </c>
      <c r="E120" s="1033"/>
      <c r="F120" s="1033">
        <f>F36</f>
        <v>0</v>
      </c>
      <c r="G120" s="1033"/>
    </row>
    <row r="121" spans="1:12">
      <c r="A121" s="1031"/>
      <c r="B121" s="1033"/>
      <c r="C121" s="1033"/>
      <c r="D121" s="1033"/>
      <c r="E121" s="1033"/>
      <c r="F121" s="1033"/>
      <c r="G121" s="1033"/>
    </row>
    <row r="122" spans="1:12">
      <c r="A122" s="1038" t="s">
        <v>1162</v>
      </c>
      <c r="B122" s="1033">
        <f>B118-B120</f>
        <v>0</v>
      </c>
      <c r="C122" s="1033"/>
      <c r="D122" s="1033">
        <f>D118-D120</f>
        <v>0</v>
      </c>
      <c r="E122" s="1033"/>
      <c r="F122" s="1033">
        <f>F118-F120</f>
        <v>0</v>
      </c>
      <c r="G122" s="1033"/>
    </row>
  </sheetData>
  <mergeCells count="30">
    <mergeCell ref="A6:A7"/>
    <mergeCell ref="A44:A45"/>
    <mergeCell ref="B44:B45"/>
    <mergeCell ref="D44:D45"/>
    <mergeCell ref="F44:F45"/>
    <mergeCell ref="J44:J45"/>
    <mergeCell ref="A81:A82"/>
    <mergeCell ref="B81:B82"/>
    <mergeCell ref="C81:C82"/>
    <mergeCell ref="D81:D82"/>
    <mergeCell ref="E81:E82"/>
    <mergeCell ref="F81:F82"/>
    <mergeCell ref="G81:G82"/>
    <mergeCell ref="H81:H82"/>
    <mergeCell ref="H44:H45"/>
    <mergeCell ref="K99:K100"/>
    <mergeCell ref="I81:I82"/>
    <mergeCell ref="J81:J82"/>
    <mergeCell ref="K81:K82"/>
    <mergeCell ref="A79:G80"/>
    <mergeCell ref="D99:D100"/>
    <mergeCell ref="E99:E100"/>
    <mergeCell ref="H99:H100"/>
    <mergeCell ref="I99:I100"/>
    <mergeCell ref="J99:J100"/>
    <mergeCell ref="F99:F100"/>
    <mergeCell ref="G99:G100"/>
    <mergeCell ref="A99:A100"/>
    <mergeCell ref="B99:B100"/>
    <mergeCell ref="C99:C100"/>
  </mergeCells>
  <conditionalFormatting sqref="B60 B77">
    <cfRule type="expression" dxfId="207" priority="7" stopIfTrue="1">
      <formula>$B$57&lt;&gt;$B$74</formula>
    </cfRule>
  </conditionalFormatting>
  <conditionalFormatting sqref="D77">
    <cfRule type="expression" dxfId="206" priority="8" stopIfTrue="1">
      <formula>$B$57&lt;&gt;$B$74</formula>
    </cfRule>
  </conditionalFormatting>
  <conditionalFormatting sqref="F77">
    <cfRule type="expression" dxfId="205" priority="9" stopIfTrue="1">
      <formula>$B$57&lt;&gt;$B$74</formula>
    </cfRule>
  </conditionalFormatting>
  <conditionalFormatting sqref="H77">
    <cfRule type="expression" dxfId="204" priority="6" stopIfTrue="1">
      <formula>$B$57&lt;&gt;$B$74</formula>
    </cfRule>
  </conditionalFormatting>
  <conditionalFormatting sqref="J77">
    <cfRule type="expression" dxfId="203" priority="5" stopIfTrue="1">
      <formula>$B$57&lt;&gt;$B$74</formula>
    </cfRule>
  </conditionalFormatting>
  <conditionalFormatting sqref="D60">
    <cfRule type="expression" dxfId="202" priority="4" stopIfTrue="1">
      <formula>$B$57&lt;&gt;$B$74</formula>
    </cfRule>
  </conditionalFormatting>
  <conditionalFormatting sqref="F60">
    <cfRule type="expression" dxfId="201" priority="3" stopIfTrue="1">
      <formula>$B$57&lt;&gt;$B$74</formula>
    </cfRule>
  </conditionalFormatting>
  <conditionalFormatting sqref="H60">
    <cfRule type="expression" dxfId="200" priority="2" stopIfTrue="1">
      <formula>$B$57&lt;&gt;$B$74</formula>
    </cfRule>
  </conditionalFormatting>
  <conditionalFormatting sqref="J60">
    <cfRule type="expression" dxfId="199" priority="1" stopIfTrue="1">
      <formula>$B$57&lt;&gt;$B$74</formula>
    </cfRule>
  </conditionalFormatting>
  <dataValidations disablePrompts="1" count="2">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B8007539-67B7-43B0-8757-F94C897AB559}">
      <formula1>"Actuals,Thousands,Lakhs,Millions,Crores"</formula1>
      <formula2>0</formula2>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H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WVR983045" xr:uid="{E7E4901E-54B4-47C8-A062-06936161DFC0}">
      <formula1>$M$2:$M$3</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pageSetUpPr autoPageBreaks="0"/>
  </sheetPr>
  <dimension ref="A1:L109"/>
  <sheetViews>
    <sheetView zoomScaleNormal="100" zoomScaleSheetLayoutView="85" workbookViewId="0">
      <selection sqref="A1:I2"/>
    </sheetView>
  </sheetViews>
  <sheetFormatPr defaultColWidth="0" defaultRowHeight="32.1" customHeight="1"/>
  <cols>
    <col min="1" max="1" width="37.28515625" style="394" customWidth="1"/>
    <col min="2" max="2" width="10.42578125" style="394" customWidth="1"/>
    <col min="3" max="3" width="12.7109375" style="394" customWidth="1"/>
    <col min="4" max="4" width="11.28515625" style="405" bestFit="1" customWidth="1"/>
    <col min="5" max="5" width="12.28515625" style="394" customWidth="1"/>
    <col min="6" max="6" width="15.7109375" style="405" customWidth="1"/>
    <col min="7" max="7" width="12.28515625" style="394" customWidth="1"/>
    <col min="8" max="8" width="15.7109375" style="405" customWidth="1"/>
    <col min="9" max="9" width="21.28515625" style="405" customWidth="1"/>
    <col min="10" max="10" width="22" style="394" customWidth="1"/>
    <col min="11" max="11" width="12" style="394" hidden="1" customWidth="1"/>
    <col min="12" max="12" width="0" style="394" hidden="1" customWidth="1"/>
    <col min="13" max="16384" width="13.5703125" style="394" hidden="1"/>
  </cols>
  <sheetData>
    <row r="1" spans="1:10" ht="18">
      <c r="A1" s="1419" t="s">
        <v>600</v>
      </c>
      <c r="B1" s="1420"/>
      <c r="C1" s="1420"/>
      <c r="D1" s="1420"/>
      <c r="E1" s="1420"/>
      <c r="F1" s="1420"/>
      <c r="G1" s="1420"/>
      <c r="H1" s="1420"/>
      <c r="I1" s="1421"/>
    </row>
    <row r="2" spans="1:10" ht="7.5" customHeight="1">
      <c r="A2" s="1422"/>
      <c r="B2" s="1423"/>
      <c r="C2" s="1423"/>
      <c r="D2" s="1423"/>
      <c r="E2" s="1423"/>
      <c r="F2" s="1423"/>
      <c r="G2" s="1423"/>
      <c r="H2" s="1423"/>
      <c r="I2" s="1424"/>
    </row>
    <row r="3" spans="1:10" ht="18">
      <c r="A3" s="1426" t="s">
        <v>137</v>
      </c>
      <c r="B3" s="130">
        <v>44286</v>
      </c>
      <c r="C3" s="27" t="s">
        <v>138</v>
      </c>
      <c r="D3" s="816">
        <f>IFERROR(EDATE(B3,-12),"-")</f>
        <v>43921</v>
      </c>
      <c r="E3" s="27" t="s">
        <v>138</v>
      </c>
      <c r="F3" s="816">
        <f>IFERROR(EDATE(D3,-12),"-")</f>
        <v>43555</v>
      </c>
      <c r="G3" s="27" t="s">
        <v>138</v>
      </c>
      <c r="H3" s="816">
        <f>IFERROR(EDATE(F3,-12),"-")</f>
        <v>43190</v>
      </c>
      <c r="I3" s="275" t="s">
        <v>843</v>
      </c>
    </row>
    <row r="4" spans="1:10" ht="18">
      <c r="A4" s="1426"/>
      <c r="B4" s="27" t="s">
        <v>139</v>
      </c>
      <c r="C4" s="27" t="s">
        <v>253</v>
      </c>
      <c r="D4" s="27" t="s">
        <v>139</v>
      </c>
      <c r="E4" s="27" t="s">
        <v>254</v>
      </c>
      <c r="F4" s="27" t="s">
        <v>139</v>
      </c>
      <c r="G4" s="27" t="s">
        <v>255</v>
      </c>
      <c r="H4" s="27" t="s">
        <v>139</v>
      </c>
      <c r="I4" s="437"/>
    </row>
    <row r="5" spans="1:10" ht="18">
      <c r="A5" s="29" t="s">
        <v>54</v>
      </c>
      <c r="B5" s="384">
        <v>0</v>
      </c>
      <c r="C5" s="811" t="e">
        <f>(B5-D5)/D5*100</f>
        <v>#DIV/0!</v>
      </c>
      <c r="D5" s="384">
        <v>0</v>
      </c>
      <c r="E5" s="811" t="e">
        <f>(D5-F5)/F5*100</f>
        <v>#DIV/0!</v>
      </c>
      <c r="F5" s="385">
        <v>0</v>
      </c>
      <c r="G5" s="811" t="e">
        <f>(F5-H5)/H5*100</f>
        <v>#DIV/0!</v>
      </c>
      <c r="H5" s="385">
        <v>0</v>
      </c>
      <c r="I5" s="398"/>
    </row>
    <row r="6" spans="1:10" ht="25.35" customHeight="1">
      <c r="A6" s="31" t="s">
        <v>140</v>
      </c>
      <c r="B6" s="384">
        <v>0</v>
      </c>
      <c r="C6" s="811" t="e">
        <f>(B6-D6)/D6*100</f>
        <v>#DIV/0!</v>
      </c>
      <c r="D6" s="384">
        <v>0</v>
      </c>
      <c r="E6" s="811" t="e">
        <f>(D6-F6)/F6*100</f>
        <v>#DIV/0!</v>
      </c>
      <c r="F6" s="385">
        <v>0</v>
      </c>
      <c r="G6" s="811" t="e">
        <f>(F6-H6)/H6*100</f>
        <v>#DIV/0!</v>
      </c>
      <c r="H6" s="385">
        <v>0</v>
      </c>
      <c r="I6" s="398"/>
    </row>
    <row r="7" spans="1:10" ht="18">
      <c r="A7" s="31" t="s">
        <v>141</v>
      </c>
      <c r="B7" s="384">
        <v>0</v>
      </c>
      <c r="C7" s="811" t="e">
        <f>(B7-D7)/D7*100</f>
        <v>#DIV/0!</v>
      </c>
      <c r="D7" s="384">
        <v>0</v>
      </c>
      <c r="E7" s="811" t="e">
        <f>(D7-F7)/F7*100</f>
        <v>#DIV/0!</v>
      </c>
      <c r="F7" s="385">
        <v>0</v>
      </c>
      <c r="G7" s="811" t="e">
        <f>(F7-H7)/H7*100</f>
        <v>#DIV/0!</v>
      </c>
      <c r="H7" s="385">
        <v>0</v>
      </c>
      <c r="I7" s="398"/>
    </row>
    <row r="8" spans="1:10" ht="18.75" thickBot="1">
      <c r="A8" s="32" t="s">
        <v>142</v>
      </c>
      <c r="B8" s="869">
        <f>B5+B6+B7</f>
        <v>0</v>
      </c>
      <c r="C8" s="811" t="e">
        <f>(B8-D8)/D8*100</f>
        <v>#DIV/0!</v>
      </c>
      <c r="D8" s="869">
        <f>D5+D6+D7</f>
        <v>0</v>
      </c>
      <c r="E8" s="811" t="e">
        <f>(D8-F8)/F8*100</f>
        <v>#DIV/0!</v>
      </c>
      <c r="F8" s="869">
        <f>F5+F6+F7</f>
        <v>0</v>
      </c>
      <c r="G8" s="811" t="e">
        <f>(F8-H8)/H8*100</f>
        <v>#DIV/0!</v>
      </c>
      <c r="H8" s="869">
        <f>H5+H6+H7</f>
        <v>0</v>
      </c>
      <c r="I8" s="398"/>
    </row>
    <row r="9" spans="1:10" ht="39" thickBot="1">
      <c r="A9" s="401"/>
      <c r="B9" s="403"/>
      <c r="C9" s="446" t="s">
        <v>256</v>
      </c>
      <c r="D9" s="403"/>
      <c r="E9" s="446" t="s">
        <v>257</v>
      </c>
      <c r="F9" s="438"/>
      <c r="G9" s="446" t="s">
        <v>258</v>
      </c>
      <c r="H9" s="438"/>
      <c r="I9" s="447" t="s">
        <v>259</v>
      </c>
    </row>
    <row r="10" spans="1:10" ht="18.75" thickBot="1">
      <c r="A10" s="34" t="s">
        <v>143</v>
      </c>
      <c r="B10" s="384">
        <v>0</v>
      </c>
      <c r="C10" s="811" t="e">
        <f t="shared" ref="C10:C29" si="0">B10/$B$5*100</f>
        <v>#DIV/0!</v>
      </c>
      <c r="D10" s="384">
        <v>0</v>
      </c>
      <c r="E10" s="811" t="e">
        <f t="shared" ref="E10:E29" si="1">D10/$D$5*100</f>
        <v>#DIV/0!</v>
      </c>
      <c r="F10" s="384">
        <v>0</v>
      </c>
      <c r="G10" s="811" t="e">
        <f t="shared" ref="G10:G29" si="2">F10/$F$5*100</f>
        <v>#DIV/0!</v>
      </c>
      <c r="H10" s="384">
        <v>0</v>
      </c>
      <c r="I10" s="870" t="e">
        <f t="shared" ref="I10:I29" si="3">H10/$H$5*100</f>
        <v>#DIV/0!</v>
      </c>
    </row>
    <row r="11" spans="1:10" ht="18.75" thickBot="1">
      <c r="A11" s="34" t="s">
        <v>144</v>
      </c>
      <c r="B11" s="384">
        <v>0</v>
      </c>
      <c r="C11" s="811" t="e">
        <f t="shared" si="0"/>
        <v>#DIV/0!</v>
      </c>
      <c r="D11" s="384">
        <v>0</v>
      </c>
      <c r="E11" s="811" t="e">
        <f t="shared" si="1"/>
        <v>#DIV/0!</v>
      </c>
      <c r="F11" s="384">
        <v>0</v>
      </c>
      <c r="G11" s="811" t="e">
        <f t="shared" si="2"/>
        <v>#DIV/0!</v>
      </c>
      <c r="H11" s="384">
        <v>0</v>
      </c>
      <c r="I11" s="870" t="e">
        <f t="shared" si="3"/>
        <v>#DIV/0!</v>
      </c>
      <c r="J11" s="405"/>
    </row>
    <row r="12" spans="1:10" ht="18.75" thickBot="1">
      <c r="A12" s="34" t="s">
        <v>145</v>
      </c>
      <c r="B12" s="384">
        <v>0</v>
      </c>
      <c r="C12" s="811" t="e">
        <f t="shared" si="0"/>
        <v>#DIV/0!</v>
      </c>
      <c r="D12" s="384">
        <v>0</v>
      </c>
      <c r="E12" s="811" t="e">
        <f t="shared" si="1"/>
        <v>#DIV/0!</v>
      </c>
      <c r="F12" s="384">
        <v>0</v>
      </c>
      <c r="G12" s="811" t="e">
        <f t="shared" si="2"/>
        <v>#DIV/0!</v>
      </c>
      <c r="H12" s="384">
        <v>0</v>
      </c>
      <c r="I12" s="870" t="e">
        <f t="shared" si="3"/>
        <v>#DIV/0!</v>
      </c>
    </row>
    <row r="13" spans="1:10" ht="18.75" thickBot="1">
      <c r="A13" s="36" t="s">
        <v>146</v>
      </c>
      <c r="B13" s="871">
        <f>B8-B10-B11-B12</f>
        <v>0</v>
      </c>
      <c r="C13" s="811" t="e">
        <f t="shared" si="0"/>
        <v>#DIV/0!</v>
      </c>
      <c r="D13" s="871">
        <f>D8-D10-D11-D12</f>
        <v>0</v>
      </c>
      <c r="E13" s="811" t="e">
        <f t="shared" si="1"/>
        <v>#DIV/0!</v>
      </c>
      <c r="F13" s="871">
        <f>F8-F10-F11-F12</f>
        <v>0</v>
      </c>
      <c r="G13" s="811" t="e">
        <f t="shared" si="2"/>
        <v>#DIV/0!</v>
      </c>
      <c r="H13" s="871">
        <f>H8-H10-H11-H12</f>
        <v>0</v>
      </c>
      <c r="I13" s="870" t="e">
        <f t="shared" si="3"/>
        <v>#DIV/0!</v>
      </c>
    </row>
    <row r="14" spans="1:10" ht="18.75" thickBot="1">
      <c r="A14" s="37" t="s">
        <v>147</v>
      </c>
      <c r="B14" s="384">
        <v>0</v>
      </c>
      <c r="C14" s="811" t="e">
        <f t="shared" si="0"/>
        <v>#DIV/0!</v>
      </c>
      <c r="D14" s="384">
        <v>0</v>
      </c>
      <c r="E14" s="811" t="e">
        <f t="shared" si="1"/>
        <v>#DIV/0!</v>
      </c>
      <c r="F14" s="385">
        <v>0</v>
      </c>
      <c r="G14" s="811" t="e">
        <f t="shared" si="2"/>
        <v>#DIV/0!</v>
      </c>
      <c r="H14" s="385">
        <v>0</v>
      </c>
      <c r="I14" s="870" t="e">
        <f t="shared" si="3"/>
        <v>#DIV/0!</v>
      </c>
      <c r="J14" s="405"/>
    </row>
    <row r="15" spans="1:10" ht="18.75" thickBot="1">
      <c r="A15" s="37" t="s">
        <v>148</v>
      </c>
      <c r="B15" s="384">
        <v>0</v>
      </c>
      <c r="C15" s="811" t="e">
        <f t="shared" si="0"/>
        <v>#DIV/0!</v>
      </c>
      <c r="D15" s="384">
        <v>0</v>
      </c>
      <c r="E15" s="811" t="e">
        <f t="shared" si="1"/>
        <v>#DIV/0!</v>
      </c>
      <c r="F15" s="385">
        <v>0</v>
      </c>
      <c r="G15" s="811" t="e">
        <f t="shared" si="2"/>
        <v>#DIV/0!</v>
      </c>
      <c r="H15" s="385">
        <v>0</v>
      </c>
      <c r="I15" s="870" t="e">
        <f t="shared" si="3"/>
        <v>#DIV/0!</v>
      </c>
      <c r="J15" s="405"/>
    </row>
    <row r="16" spans="1:10" ht="18.75" thickBot="1">
      <c r="A16" s="36" t="s">
        <v>149</v>
      </c>
      <c r="B16" s="871">
        <f>B13-B14-B15</f>
        <v>0</v>
      </c>
      <c r="C16" s="811" t="e">
        <f t="shared" si="0"/>
        <v>#DIV/0!</v>
      </c>
      <c r="D16" s="871">
        <f>D13-D14-D15</f>
        <v>0</v>
      </c>
      <c r="E16" s="811" t="e">
        <f t="shared" si="1"/>
        <v>#DIV/0!</v>
      </c>
      <c r="F16" s="871">
        <f>F13-F14-F15</f>
        <v>0</v>
      </c>
      <c r="G16" s="811" t="e">
        <f t="shared" si="2"/>
        <v>#DIV/0!</v>
      </c>
      <c r="H16" s="871">
        <f>H13-H14-H15</f>
        <v>0</v>
      </c>
      <c r="I16" s="870" t="e">
        <f t="shared" si="3"/>
        <v>#DIV/0!</v>
      </c>
    </row>
    <row r="17" spans="1:11" ht="18.75" thickBot="1">
      <c r="A17" s="34" t="s">
        <v>66</v>
      </c>
      <c r="B17" s="384">
        <v>0</v>
      </c>
      <c r="C17" s="811" t="e">
        <f t="shared" si="0"/>
        <v>#DIV/0!</v>
      </c>
      <c r="D17" s="384">
        <v>0</v>
      </c>
      <c r="E17" s="811" t="e">
        <f t="shared" si="1"/>
        <v>#DIV/0!</v>
      </c>
      <c r="F17" s="385">
        <v>0</v>
      </c>
      <c r="G17" s="811" t="e">
        <f t="shared" si="2"/>
        <v>#DIV/0!</v>
      </c>
      <c r="H17" s="385">
        <v>0</v>
      </c>
      <c r="I17" s="870" t="e">
        <f t="shared" si="3"/>
        <v>#DIV/0!</v>
      </c>
    </row>
    <row r="18" spans="1:11" ht="18.75" thickBot="1">
      <c r="A18" s="34" t="s">
        <v>150</v>
      </c>
      <c r="B18" s="384">
        <v>0</v>
      </c>
      <c r="C18" s="811" t="e">
        <f t="shared" si="0"/>
        <v>#DIV/0!</v>
      </c>
      <c r="D18" s="384">
        <v>0</v>
      </c>
      <c r="E18" s="811" t="e">
        <f t="shared" si="1"/>
        <v>#DIV/0!</v>
      </c>
      <c r="F18" s="385">
        <v>0</v>
      </c>
      <c r="G18" s="811" t="e">
        <f t="shared" si="2"/>
        <v>#DIV/0!</v>
      </c>
      <c r="H18" s="385">
        <v>0</v>
      </c>
      <c r="I18" s="870" t="e">
        <f t="shared" si="3"/>
        <v>#DIV/0!</v>
      </c>
    </row>
    <row r="19" spans="1:11" ht="18.75" thickBot="1">
      <c r="A19" s="34" t="s">
        <v>151</v>
      </c>
      <c r="B19" s="384">
        <v>0</v>
      </c>
      <c r="C19" s="811" t="e">
        <f t="shared" si="0"/>
        <v>#DIV/0!</v>
      </c>
      <c r="D19" s="384">
        <v>0</v>
      </c>
      <c r="E19" s="811" t="e">
        <f t="shared" si="1"/>
        <v>#DIV/0!</v>
      </c>
      <c r="F19" s="385">
        <v>0</v>
      </c>
      <c r="G19" s="811" t="e">
        <f t="shared" si="2"/>
        <v>#DIV/0!</v>
      </c>
      <c r="H19" s="385">
        <v>0</v>
      </c>
      <c r="I19" s="870" t="e">
        <f t="shared" si="3"/>
        <v>#DIV/0!</v>
      </c>
    </row>
    <row r="20" spans="1:11" ht="18.75" thickBot="1">
      <c r="A20" s="34" t="s">
        <v>152</v>
      </c>
      <c r="B20" s="384">
        <v>0</v>
      </c>
      <c r="C20" s="811" t="e">
        <f t="shared" si="0"/>
        <v>#DIV/0!</v>
      </c>
      <c r="D20" s="384">
        <v>0</v>
      </c>
      <c r="E20" s="811" t="e">
        <f t="shared" si="1"/>
        <v>#DIV/0!</v>
      </c>
      <c r="F20" s="385">
        <v>0</v>
      </c>
      <c r="G20" s="811" t="e">
        <f t="shared" si="2"/>
        <v>#DIV/0!</v>
      </c>
      <c r="H20" s="385">
        <v>0</v>
      </c>
      <c r="I20" s="870" t="e">
        <f t="shared" si="3"/>
        <v>#DIV/0!</v>
      </c>
    </row>
    <row r="21" spans="1:11" ht="18.75" thickBot="1">
      <c r="A21" s="34" t="s">
        <v>153</v>
      </c>
      <c r="B21" s="384">
        <v>0</v>
      </c>
      <c r="C21" s="811" t="e">
        <f t="shared" si="0"/>
        <v>#DIV/0!</v>
      </c>
      <c r="D21" s="384">
        <v>0</v>
      </c>
      <c r="E21" s="811" t="e">
        <f t="shared" si="1"/>
        <v>#DIV/0!</v>
      </c>
      <c r="F21" s="385">
        <v>0</v>
      </c>
      <c r="G21" s="811" t="e">
        <f t="shared" si="2"/>
        <v>#DIV/0!</v>
      </c>
      <c r="H21" s="385">
        <v>0</v>
      </c>
      <c r="I21" s="870" t="e">
        <f t="shared" si="3"/>
        <v>#DIV/0!</v>
      </c>
    </row>
    <row r="22" spans="1:11" ht="18.75" thickBot="1">
      <c r="A22" s="34" t="s">
        <v>154</v>
      </c>
      <c r="B22" s="384">
        <v>0</v>
      </c>
      <c r="C22" s="811" t="e">
        <f t="shared" si="0"/>
        <v>#DIV/0!</v>
      </c>
      <c r="D22" s="384">
        <v>0</v>
      </c>
      <c r="E22" s="811" t="e">
        <f t="shared" si="1"/>
        <v>#DIV/0!</v>
      </c>
      <c r="F22" s="385">
        <v>0</v>
      </c>
      <c r="G22" s="811" t="e">
        <f t="shared" si="2"/>
        <v>#DIV/0!</v>
      </c>
      <c r="H22" s="385">
        <v>0</v>
      </c>
      <c r="I22" s="870" t="e">
        <f t="shared" si="3"/>
        <v>#DIV/0!</v>
      </c>
    </row>
    <row r="23" spans="1:11" ht="18.75" thickBot="1">
      <c r="A23" s="38" t="s">
        <v>155</v>
      </c>
      <c r="B23" s="872">
        <f>B16-B17-B18-B22-B21-B19-B20</f>
        <v>0</v>
      </c>
      <c r="C23" s="811" t="e">
        <f t="shared" si="0"/>
        <v>#DIV/0!</v>
      </c>
      <c r="D23" s="872">
        <f>D16-D17-D18-D22-D21-D19-D20</f>
        <v>0</v>
      </c>
      <c r="E23" s="811" t="e">
        <f t="shared" si="1"/>
        <v>#DIV/0!</v>
      </c>
      <c r="F23" s="872">
        <f>F16-F17-F18-F22-F21-F19-F20</f>
        <v>0</v>
      </c>
      <c r="G23" s="811" t="e">
        <f t="shared" si="2"/>
        <v>#DIV/0!</v>
      </c>
      <c r="H23" s="872">
        <f>H16-H17-H18-H22-H21-H19-H20</f>
        <v>0</v>
      </c>
      <c r="I23" s="870" t="e">
        <f t="shared" si="3"/>
        <v>#DIV/0!</v>
      </c>
    </row>
    <row r="24" spans="1:11" ht="18.75" thickBot="1">
      <c r="A24" s="31" t="s">
        <v>156</v>
      </c>
      <c r="B24" s="384">
        <v>0</v>
      </c>
      <c r="C24" s="811" t="e">
        <f t="shared" si="0"/>
        <v>#DIV/0!</v>
      </c>
      <c r="D24" s="384">
        <v>0</v>
      </c>
      <c r="E24" s="811" t="e">
        <f t="shared" si="1"/>
        <v>#DIV/0!</v>
      </c>
      <c r="F24" s="384">
        <v>0</v>
      </c>
      <c r="G24" s="811" t="e">
        <f t="shared" si="2"/>
        <v>#DIV/0!</v>
      </c>
      <c r="H24" s="384">
        <v>0</v>
      </c>
      <c r="I24" s="870" t="e">
        <f t="shared" si="3"/>
        <v>#DIV/0!</v>
      </c>
      <c r="K24" s="406"/>
    </row>
    <row r="25" spans="1:11" ht="18.75" thickBot="1">
      <c r="A25" s="40" t="s">
        <v>55</v>
      </c>
      <c r="B25" s="869">
        <f>B23-B24</f>
        <v>0</v>
      </c>
      <c r="C25" s="873" t="e">
        <f t="shared" si="0"/>
        <v>#DIV/0!</v>
      </c>
      <c r="D25" s="869">
        <f>D23-D24</f>
        <v>0</v>
      </c>
      <c r="E25" s="873" t="e">
        <f t="shared" si="1"/>
        <v>#DIV/0!</v>
      </c>
      <c r="F25" s="869">
        <f>F23-F24</f>
        <v>0</v>
      </c>
      <c r="G25" s="811" t="e">
        <f t="shared" si="2"/>
        <v>#DIV/0!</v>
      </c>
      <c r="H25" s="869">
        <f>H23-H24</f>
        <v>0</v>
      </c>
      <c r="I25" s="870" t="e">
        <f t="shared" si="3"/>
        <v>#DIV/0!</v>
      </c>
      <c r="J25" s="407"/>
    </row>
    <row r="26" spans="1:11" ht="18.75" thickBot="1">
      <c r="A26" s="38" t="s">
        <v>157</v>
      </c>
      <c r="B26" s="872">
        <f>B25+B17+B22</f>
        <v>0</v>
      </c>
      <c r="C26" s="811" t="e">
        <f t="shared" si="0"/>
        <v>#DIV/0!</v>
      </c>
      <c r="D26" s="872">
        <f>D25+D17+D22</f>
        <v>0</v>
      </c>
      <c r="E26" s="811" t="e">
        <f t="shared" si="1"/>
        <v>#DIV/0!</v>
      </c>
      <c r="F26" s="872">
        <f>F25+F17+F22</f>
        <v>0</v>
      </c>
      <c r="G26" s="811" t="e">
        <f t="shared" si="2"/>
        <v>#DIV/0!</v>
      </c>
      <c r="H26" s="872">
        <f>H25+H17+H22</f>
        <v>0</v>
      </c>
      <c r="I26" s="870" t="e">
        <f t="shared" si="3"/>
        <v>#DIV/0!</v>
      </c>
    </row>
    <row r="27" spans="1:11" ht="18.75" thickBot="1">
      <c r="A27" s="42" t="s">
        <v>158</v>
      </c>
      <c r="B27" s="384">
        <v>0</v>
      </c>
      <c r="C27" s="811" t="e">
        <f t="shared" si="0"/>
        <v>#DIV/0!</v>
      </c>
      <c r="D27" s="384">
        <v>0</v>
      </c>
      <c r="E27" s="811" t="e">
        <f t="shared" si="1"/>
        <v>#DIV/0!</v>
      </c>
      <c r="F27" s="384">
        <v>0</v>
      </c>
      <c r="G27" s="811" t="e">
        <f t="shared" si="2"/>
        <v>#DIV/0!</v>
      </c>
      <c r="H27" s="384">
        <v>0</v>
      </c>
      <c r="I27" s="870" t="e">
        <f t="shared" si="3"/>
        <v>#DIV/0!</v>
      </c>
    </row>
    <row r="28" spans="1:11" ht="18.75" thickBot="1">
      <c r="A28" s="42" t="s">
        <v>68</v>
      </c>
      <c r="B28" s="384">
        <v>0</v>
      </c>
      <c r="C28" s="811" t="e">
        <f t="shared" si="0"/>
        <v>#DIV/0!</v>
      </c>
      <c r="D28" s="384">
        <v>0</v>
      </c>
      <c r="E28" s="811" t="e">
        <f t="shared" si="1"/>
        <v>#DIV/0!</v>
      </c>
      <c r="F28" s="384">
        <v>0</v>
      </c>
      <c r="G28" s="811" t="e">
        <f t="shared" si="2"/>
        <v>#DIV/0!</v>
      </c>
      <c r="H28" s="384">
        <v>0</v>
      </c>
      <c r="I28" s="870" t="e">
        <f t="shared" si="3"/>
        <v>#DIV/0!</v>
      </c>
    </row>
    <row r="29" spans="1:11" ht="18.75" thickBot="1">
      <c r="A29" s="43" t="s">
        <v>56</v>
      </c>
      <c r="B29" s="874">
        <f>B26+B27+B28</f>
        <v>0</v>
      </c>
      <c r="C29" s="873" t="e">
        <f t="shared" si="0"/>
        <v>#DIV/0!</v>
      </c>
      <c r="D29" s="874">
        <f>D26+D27+D28</f>
        <v>0</v>
      </c>
      <c r="E29" s="873" t="e">
        <f t="shared" si="1"/>
        <v>#DIV/0!</v>
      </c>
      <c r="F29" s="874">
        <f>F26+F27+F28</f>
        <v>0</v>
      </c>
      <c r="G29" s="811" t="e">
        <f t="shared" si="2"/>
        <v>#DIV/0!</v>
      </c>
      <c r="H29" s="874">
        <f>H26+H27+H28</f>
        <v>0</v>
      </c>
      <c r="I29" s="870" t="e">
        <f t="shared" si="3"/>
        <v>#DIV/0!</v>
      </c>
    </row>
    <row r="30" spans="1:11" ht="18.75" thickBot="1">
      <c r="A30" s="408"/>
      <c r="B30" s="439"/>
      <c r="C30" s="440"/>
      <c r="D30" s="439"/>
      <c r="E30" s="440"/>
      <c r="F30" s="439"/>
      <c r="G30" s="440"/>
      <c r="H30" s="439"/>
      <c r="I30" s="415"/>
      <c r="J30" s="416"/>
    </row>
    <row r="31" spans="1:11" ht="18">
      <c r="A31" s="417"/>
      <c r="B31" s="441"/>
      <c r="C31" s="442"/>
      <c r="D31" s="441"/>
      <c r="E31" s="442"/>
      <c r="F31" s="441"/>
      <c r="G31" s="442"/>
      <c r="H31" s="441"/>
      <c r="I31" s="47" t="s">
        <v>159</v>
      </c>
    </row>
    <row r="32" spans="1:11" ht="18">
      <c r="A32" s="1426" t="s">
        <v>160</v>
      </c>
      <c r="B32" s="1449">
        <f>B3</f>
        <v>44286</v>
      </c>
      <c r="C32" s="48" t="s">
        <v>138</v>
      </c>
      <c r="D32" s="1449">
        <f>D3</f>
        <v>43921</v>
      </c>
      <c r="E32" s="48" t="s">
        <v>138</v>
      </c>
      <c r="F32" s="1449">
        <f>F3</f>
        <v>43555</v>
      </c>
      <c r="G32" s="48" t="s">
        <v>138</v>
      </c>
      <c r="H32" s="1452">
        <f>H3</f>
        <v>43190</v>
      </c>
      <c r="I32" s="421"/>
    </row>
    <row r="33" spans="1:10" ht="18">
      <c r="A33" s="1426"/>
      <c r="B33" s="1450"/>
      <c r="C33" s="445" t="str">
        <f>C4</f>
        <v>In 2021</v>
      </c>
      <c r="D33" s="1450"/>
      <c r="E33" s="445" t="str">
        <f>E4</f>
        <v>In 2020</v>
      </c>
      <c r="F33" s="1450"/>
      <c r="G33" s="445" t="str">
        <f>G4</f>
        <v>In 2019</v>
      </c>
      <c r="H33" s="1453"/>
      <c r="I33" s="422"/>
    </row>
    <row r="34" spans="1:10" ht="18">
      <c r="A34" s="52" t="s">
        <v>161</v>
      </c>
      <c r="B34" s="384">
        <v>0</v>
      </c>
      <c r="C34" s="811" t="e">
        <f t="shared" ref="C34:C67" si="4">(B34-D34)/D34*100</f>
        <v>#DIV/0!</v>
      </c>
      <c r="D34" s="384">
        <v>0</v>
      </c>
      <c r="E34" s="811" t="e">
        <f t="shared" ref="E34:E67" si="5">(D34-F34)/F34*100</f>
        <v>#DIV/0!</v>
      </c>
      <c r="F34" s="384">
        <v>0</v>
      </c>
      <c r="G34" s="811" t="e">
        <f t="shared" ref="G34:G67" si="6">(F34-H34)/H34*100</f>
        <v>#DIV/0!</v>
      </c>
      <c r="H34" s="384">
        <v>0</v>
      </c>
      <c r="I34" s="394"/>
    </row>
    <row r="35" spans="1:10" ht="26.25">
      <c r="A35" s="52" t="s">
        <v>162</v>
      </c>
      <c r="B35" s="384">
        <v>0</v>
      </c>
      <c r="C35" s="811" t="e">
        <f t="shared" si="4"/>
        <v>#DIV/0!</v>
      </c>
      <c r="D35" s="384">
        <v>0</v>
      </c>
      <c r="E35" s="811" t="e">
        <f t="shared" si="5"/>
        <v>#DIV/0!</v>
      </c>
      <c r="F35" s="384">
        <v>0</v>
      </c>
      <c r="G35" s="811" t="e">
        <f t="shared" si="6"/>
        <v>#DIV/0!</v>
      </c>
      <c r="H35" s="384">
        <v>0</v>
      </c>
      <c r="I35" s="394"/>
    </row>
    <row r="36" spans="1:10" ht="18">
      <c r="A36" s="53" t="s">
        <v>57</v>
      </c>
      <c r="B36" s="869">
        <f>SUM(B34:B35)</f>
        <v>0</v>
      </c>
      <c r="C36" s="811" t="e">
        <f t="shared" si="4"/>
        <v>#DIV/0!</v>
      </c>
      <c r="D36" s="869">
        <f>SUM(D34:D35)</f>
        <v>0</v>
      </c>
      <c r="E36" s="811" t="e">
        <f t="shared" si="5"/>
        <v>#DIV/0!</v>
      </c>
      <c r="F36" s="872">
        <f>SUM(F34:F35)</f>
        <v>0</v>
      </c>
      <c r="G36" s="811" t="e">
        <f t="shared" si="6"/>
        <v>#DIV/0!</v>
      </c>
      <c r="H36" s="872">
        <f>SUM(H34:H35)</f>
        <v>0</v>
      </c>
      <c r="I36" s="394"/>
    </row>
    <row r="37" spans="1:10" ht="18">
      <c r="A37" s="52" t="s">
        <v>163</v>
      </c>
      <c r="B37" s="384">
        <v>0</v>
      </c>
      <c r="C37" s="811" t="e">
        <f t="shared" si="4"/>
        <v>#DIV/0!</v>
      </c>
      <c r="D37" s="384">
        <v>0</v>
      </c>
      <c r="E37" s="811" t="e">
        <f t="shared" si="5"/>
        <v>#DIV/0!</v>
      </c>
      <c r="F37" s="384">
        <v>0</v>
      </c>
      <c r="G37" s="811" t="e">
        <f t="shared" si="6"/>
        <v>#DIV/0!</v>
      </c>
      <c r="H37" s="384">
        <v>0</v>
      </c>
      <c r="I37" s="394"/>
    </row>
    <row r="38" spans="1:10" ht="18">
      <c r="A38" s="53" t="s">
        <v>164</v>
      </c>
      <c r="B38" s="869">
        <f>B34+B35+B43-B64-B66-B54</f>
        <v>0</v>
      </c>
      <c r="C38" s="811" t="e">
        <f t="shared" si="4"/>
        <v>#DIV/0!</v>
      </c>
      <c r="D38" s="869">
        <f>D34+D35+D43-D64-D66-D54</f>
        <v>0</v>
      </c>
      <c r="E38" s="811" t="e">
        <f t="shared" si="5"/>
        <v>#DIV/0!</v>
      </c>
      <c r="F38" s="872">
        <f>F34+F35+F43-F64-F66-F54</f>
        <v>0</v>
      </c>
      <c r="G38" s="811" t="e">
        <f t="shared" si="6"/>
        <v>#DIV/0!</v>
      </c>
      <c r="H38" s="872">
        <f>H34+H35+H43-H64-H66-H54</f>
        <v>0</v>
      </c>
      <c r="I38" s="394"/>
    </row>
    <row r="39" spans="1:10" ht="18">
      <c r="A39" s="52" t="s">
        <v>58</v>
      </c>
      <c r="B39" s="384">
        <v>0</v>
      </c>
      <c r="C39" s="811" t="e">
        <f t="shared" si="4"/>
        <v>#DIV/0!</v>
      </c>
      <c r="D39" s="384">
        <v>0</v>
      </c>
      <c r="E39" s="811" t="e">
        <f t="shared" si="5"/>
        <v>#DIV/0!</v>
      </c>
      <c r="F39" s="385">
        <v>0</v>
      </c>
      <c r="G39" s="811" t="e">
        <f t="shared" si="6"/>
        <v>#DIV/0!</v>
      </c>
      <c r="H39" s="385">
        <v>0</v>
      </c>
    </row>
    <row r="40" spans="1:10" ht="18">
      <c r="A40" s="52" t="s">
        <v>59</v>
      </c>
      <c r="B40" s="384">
        <v>0</v>
      </c>
      <c r="C40" s="811" t="e">
        <f t="shared" si="4"/>
        <v>#DIV/0!</v>
      </c>
      <c r="D40" s="384">
        <v>0</v>
      </c>
      <c r="E40" s="811" t="e">
        <f t="shared" si="5"/>
        <v>#DIV/0!</v>
      </c>
      <c r="F40" s="385">
        <v>0</v>
      </c>
      <c r="G40" s="811" t="e">
        <f t="shared" si="6"/>
        <v>#DIV/0!</v>
      </c>
      <c r="H40" s="385">
        <v>0</v>
      </c>
      <c r="I40" s="423"/>
      <c r="J40" s="424"/>
    </row>
    <row r="41" spans="1:10" ht="18">
      <c r="A41" s="56" t="s">
        <v>165</v>
      </c>
      <c r="B41" s="875">
        <f>B39+B40</f>
        <v>0</v>
      </c>
      <c r="C41" s="811" t="e">
        <f t="shared" si="4"/>
        <v>#DIV/0!</v>
      </c>
      <c r="D41" s="875">
        <f>D39+D40</f>
        <v>0</v>
      </c>
      <c r="E41" s="811" t="e">
        <f t="shared" si="5"/>
        <v>#DIV/0!</v>
      </c>
      <c r="F41" s="875">
        <f>F39+F40</f>
        <v>0</v>
      </c>
      <c r="G41" s="811" t="e">
        <f t="shared" si="6"/>
        <v>#DIV/0!</v>
      </c>
      <c r="H41" s="875">
        <f>H39+H40</f>
        <v>0</v>
      </c>
      <c r="I41" s="394"/>
      <c r="J41" s="424"/>
    </row>
    <row r="42" spans="1:10" ht="18">
      <c r="A42" s="52" t="s">
        <v>166</v>
      </c>
      <c r="B42" s="384">
        <v>0</v>
      </c>
      <c r="C42" s="811" t="e">
        <f t="shared" si="4"/>
        <v>#DIV/0!</v>
      </c>
      <c r="D42" s="384">
        <v>0</v>
      </c>
      <c r="E42" s="811" t="e">
        <f t="shared" si="5"/>
        <v>#DIV/0!</v>
      </c>
      <c r="F42" s="385">
        <v>0</v>
      </c>
      <c r="G42" s="811" t="e">
        <f t="shared" si="6"/>
        <v>#DIV/0!</v>
      </c>
      <c r="H42" s="385">
        <v>0</v>
      </c>
      <c r="I42" s="394"/>
    </row>
    <row r="43" spans="1:10" ht="26.25">
      <c r="A43" s="57" t="s">
        <v>167</v>
      </c>
      <c r="B43" s="384">
        <v>0</v>
      </c>
      <c r="C43" s="811" t="e">
        <f t="shared" si="4"/>
        <v>#DIV/0!</v>
      </c>
      <c r="D43" s="384">
        <v>0</v>
      </c>
      <c r="E43" s="811" t="e">
        <f t="shared" si="5"/>
        <v>#DIV/0!</v>
      </c>
      <c r="F43" s="385">
        <v>0</v>
      </c>
      <c r="G43" s="811" t="e">
        <f t="shared" si="6"/>
        <v>#DIV/0!</v>
      </c>
      <c r="H43" s="385">
        <v>0</v>
      </c>
      <c r="I43" s="394"/>
    </row>
    <row r="44" spans="1:10" ht="18">
      <c r="A44" s="58" t="s">
        <v>168</v>
      </c>
      <c r="B44" s="856">
        <f>B45+B46+B47+B48</f>
        <v>0</v>
      </c>
      <c r="C44" s="811" t="e">
        <f t="shared" si="4"/>
        <v>#DIV/0!</v>
      </c>
      <c r="D44" s="856">
        <f>D45+D46+D47+D48</f>
        <v>0</v>
      </c>
      <c r="E44" s="811" t="e">
        <f t="shared" si="5"/>
        <v>#DIV/0!</v>
      </c>
      <c r="F44" s="856">
        <f>F45+F46+F47+F48</f>
        <v>0</v>
      </c>
      <c r="G44" s="811" t="e">
        <f t="shared" si="6"/>
        <v>#DIV/0!</v>
      </c>
      <c r="H44" s="856">
        <f>H45+H46+H47+H48</f>
        <v>0</v>
      </c>
      <c r="I44" s="394"/>
    </row>
    <row r="45" spans="1:10" ht="18">
      <c r="A45" s="52" t="s">
        <v>169</v>
      </c>
      <c r="B45" s="384">
        <v>0</v>
      </c>
      <c r="C45" s="811" t="e">
        <f t="shared" si="4"/>
        <v>#DIV/0!</v>
      </c>
      <c r="D45" s="384">
        <v>0</v>
      </c>
      <c r="E45" s="811" t="e">
        <f t="shared" si="5"/>
        <v>#DIV/0!</v>
      </c>
      <c r="F45" s="385">
        <v>0</v>
      </c>
      <c r="G45" s="811" t="e">
        <f t="shared" si="6"/>
        <v>#DIV/0!</v>
      </c>
      <c r="H45" s="385">
        <v>0</v>
      </c>
      <c r="I45" s="394"/>
    </row>
    <row r="46" spans="1:10" ht="18">
      <c r="A46" s="288" t="s">
        <v>952</v>
      </c>
      <c r="B46" s="384">
        <v>0</v>
      </c>
      <c r="C46" s="811" t="e">
        <f t="shared" si="4"/>
        <v>#DIV/0!</v>
      </c>
      <c r="D46" s="384">
        <v>0</v>
      </c>
      <c r="E46" s="811" t="e">
        <f t="shared" si="5"/>
        <v>#DIV/0!</v>
      </c>
      <c r="F46" s="385">
        <v>0</v>
      </c>
      <c r="G46" s="811" t="e">
        <f t="shared" si="6"/>
        <v>#DIV/0!</v>
      </c>
      <c r="H46" s="385">
        <v>0</v>
      </c>
      <c r="I46" s="394"/>
    </row>
    <row r="47" spans="1:10" ht="18">
      <c r="A47" s="288" t="s">
        <v>953</v>
      </c>
      <c r="B47" s="384">
        <v>0</v>
      </c>
      <c r="C47" s="811" t="e">
        <f t="shared" si="4"/>
        <v>#DIV/0!</v>
      </c>
      <c r="D47" s="384">
        <v>0</v>
      </c>
      <c r="E47" s="811" t="e">
        <f t="shared" si="5"/>
        <v>#DIV/0!</v>
      </c>
      <c r="F47" s="385">
        <v>0</v>
      </c>
      <c r="G47" s="811" t="e">
        <f t="shared" si="6"/>
        <v>#DIV/0!</v>
      </c>
      <c r="H47" s="385">
        <v>0</v>
      </c>
      <c r="I47" s="394"/>
    </row>
    <row r="48" spans="1:10" ht="18">
      <c r="A48" s="52" t="s">
        <v>170</v>
      </c>
      <c r="B48" s="384">
        <v>0</v>
      </c>
      <c r="C48" s="811" t="e">
        <f t="shared" si="4"/>
        <v>#DIV/0!</v>
      </c>
      <c r="D48" s="384">
        <v>0</v>
      </c>
      <c r="E48" s="811" t="e">
        <f t="shared" si="5"/>
        <v>#DIV/0!</v>
      </c>
      <c r="F48" s="385">
        <v>0</v>
      </c>
      <c r="G48" s="811" t="e">
        <f t="shared" si="6"/>
        <v>#DIV/0!</v>
      </c>
      <c r="H48" s="385">
        <v>0</v>
      </c>
      <c r="I48" s="394"/>
    </row>
    <row r="49" spans="1:9" ht="18">
      <c r="A49" s="59" t="s">
        <v>171</v>
      </c>
      <c r="B49" s="872">
        <f>B41+B42+B44</f>
        <v>0</v>
      </c>
      <c r="C49" s="811" t="e">
        <f t="shared" si="4"/>
        <v>#DIV/0!</v>
      </c>
      <c r="D49" s="872">
        <f>D41+D42+D44</f>
        <v>0</v>
      </c>
      <c r="E49" s="811" t="e">
        <f t="shared" si="5"/>
        <v>#DIV/0!</v>
      </c>
      <c r="F49" s="872">
        <f>F41+F42+F44</f>
        <v>0</v>
      </c>
      <c r="G49" s="811" t="e">
        <f t="shared" si="6"/>
        <v>#DIV/0!</v>
      </c>
      <c r="H49" s="872">
        <f>H41+H42+H44</f>
        <v>0</v>
      </c>
      <c r="I49" s="394"/>
    </row>
    <row r="50" spans="1:9" ht="18">
      <c r="A50" s="82" t="s">
        <v>172</v>
      </c>
      <c r="B50" s="876">
        <f>B36+B37+B41+B42+B43+B44</f>
        <v>0</v>
      </c>
      <c r="C50" s="873" t="e">
        <f t="shared" si="4"/>
        <v>#DIV/0!</v>
      </c>
      <c r="D50" s="876">
        <f>D36+D37+D41+D42+D43+D44</f>
        <v>0</v>
      </c>
      <c r="E50" s="873" t="e">
        <f t="shared" si="5"/>
        <v>#DIV/0!</v>
      </c>
      <c r="F50" s="876">
        <f>F36+F37+F41+F42+F43+F44</f>
        <v>0</v>
      </c>
      <c r="G50" s="873" t="e">
        <f t="shared" si="6"/>
        <v>#DIV/0!</v>
      </c>
      <c r="H50" s="876">
        <f>H36+H37+H41+H42+H43+H44</f>
        <v>0</v>
      </c>
      <c r="I50" s="394"/>
    </row>
    <row r="51" spans="1:9" ht="18">
      <c r="A51" s="57" t="s">
        <v>173</v>
      </c>
      <c r="B51" s="384">
        <v>0</v>
      </c>
      <c r="C51" s="811" t="e">
        <f t="shared" si="4"/>
        <v>#DIV/0!</v>
      </c>
      <c r="D51" s="384">
        <v>0</v>
      </c>
      <c r="E51" s="811" t="e">
        <f t="shared" si="5"/>
        <v>#DIV/0!</v>
      </c>
      <c r="F51" s="385">
        <v>0</v>
      </c>
      <c r="G51" s="811" t="e">
        <f t="shared" si="6"/>
        <v>#DIV/0!</v>
      </c>
      <c r="H51" s="385">
        <v>0</v>
      </c>
      <c r="I51" s="425"/>
    </row>
    <row r="52" spans="1:9" ht="18">
      <c r="A52" s="61" t="s">
        <v>174</v>
      </c>
      <c r="B52" s="872">
        <f>B53+B55+B54</f>
        <v>0</v>
      </c>
      <c r="C52" s="811" t="e">
        <f t="shared" si="4"/>
        <v>#DIV/0!</v>
      </c>
      <c r="D52" s="872">
        <f>D53+D55+D54</f>
        <v>0</v>
      </c>
      <c r="E52" s="811" t="e">
        <f t="shared" si="5"/>
        <v>#DIV/0!</v>
      </c>
      <c r="F52" s="872">
        <f>F53+F55+F54</f>
        <v>0</v>
      </c>
      <c r="G52" s="811" t="e">
        <f t="shared" si="6"/>
        <v>#DIV/0!</v>
      </c>
      <c r="H52" s="872">
        <f>H53+H55+H54</f>
        <v>0</v>
      </c>
      <c r="I52" s="394"/>
    </row>
    <row r="53" spans="1:9" ht="18">
      <c r="A53" s="62" t="s">
        <v>175</v>
      </c>
      <c r="B53" s="384">
        <v>0</v>
      </c>
      <c r="C53" s="811" t="e">
        <f t="shared" si="4"/>
        <v>#DIV/0!</v>
      </c>
      <c r="D53" s="384">
        <v>0</v>
      </c>
      <c r="E53" s="811" t="e">
        <f t="shared" si="5"/>
        <v>#DIV/0!</v>
      </c>
      <c r="F53" s="385">
        <v>0</v>
      </c>
      <c r="G53" s="811" t="e">
        <f t="shared" si="6"/>
        <v>#DIV/0!</v>
      </c>
      <c r="H53" s="385">
        <v>0</v>
      </c>
      <c r="I53" s="394"/>
    </row>
    <row r="54" spans="1:9" ht="18">
      <c r="A54" s="62" t="s">
        <v>176</v>
      </c>
      <c r="B54" s="384">
        <v>0</v>
      </c>
      <c r="C54" s="811" t="e">
        <f t="shared" si="4"/>
        <v>#DIV/0!</v>
      </c>
      <c r="D54" s="384">
        <v>0</v>
      </c>
      <c r="E54" s="811" t="e">
        <f t="shared" si="5"/>
        <v>#DIV/0!</v>
      </c>
      <c r="F54" s="385">
        <v>0</v>
      </c>
      <c r="G54" s="811" t="e">
        <f t="shared" si="6"/>
        <v>#DIV/0!</v>
      </c>
      <c r="H54" s="385">
        <v>0</v>
      </c>
      <c r="I54" s="394"/>
    </row>
    <row r="55" spans="1:9" ht="18">
      <c r="A55" s="62" t="s">
        <v>177</v>
      </c>
      <c r="B55" s="384">
        <v>0</v>
      </c>
      <c r="C55" s="811" t="e">
        <f t="shared" si="4"/>
        <v>#DIV/0!</v>
      </c>
      <c r="D55" s="384">
        <v>0</v>
      </c>
      <c r="E55" s="811" t="e">
        <f t="shared" si="5"/>
        <v>#DIV/0!</v>
      </c>
      <c r="F55" s="385">
        <v>0</v>
      </c>
      <c r="G55" s="811" t="e">
        <f t="shared" si="6"/>
        <v>#DIV/0!</v>
      </c>
      <c r="H55" s="385">
        <v>0</v>
      </c>
      <c r="I55" s="394"/>
    </row>
    <row r="56" spans="1:9" ht="18">
      <c r="A56" s="63" t="s">
        <v>178</v>
      </c>
      <c r="B56" s="877">
        <f>B58+B59+B62+B63+B57</f>
        <v>0</v>
      </c>
      <c r="C56" s="811" t="e">
        <f t="shared" si="4"/>
        <v>#DIV/0!</v>
      </c>
      <c r="D56" s="877">
        <f>D58+D59+D62+D63+D57</f>
        <v>0</v>
      </c>
      <c r="E56" s="811" t="e">
        <f t="shared" si="5"/>
        <v>#DIV/0!</v>
      </c>
      <c r="F56" s="877">
        <f>F58+F59+F62+F63+F57</f>
        <v>0</v>
      </c>
      <c r="G56" s="811" t="e">
        <f t="shared" si="6"/>
        <v>#DIV/0!</v>
      </c>
      <c r="H56" s="877">
        <f>H58+H59+H62+H63+H57</f>
        <v>0</v>
      </c>
      <c r="I56" s="394"/>
    </row>
    <row r="57" spans="1:9" ht="18">
      <c r="A57" s="57" t="s">
        <v>179</v>
      </c>
      <c r="B57" s="384">
        <v>0</v>
      </c>
      <c r="C57" s="811" t="e">
        <f t="shared" si="4"/>
        <v>#DIV/0!</v>
      </c>
      <c r="D57" s="384">
        <v>0</v>
      </c>
      <c r="E57" s="811" t="e">
        <f t="shared" si="5"/>
        <v>#DIV/0!</v>
      </c>
      <c r="F57" s="384">
        <v>0</v>
      </c>
      <c r="G57" s="811" t="e">
        <f t="shared" si="6"/>
        <v>#DIV/0!</v>
      </c>
      <c r="H57" s="384">
        <v>0</v>
      </c>
      <c r="I57" s="394"/>
    </row>
    <row r="58" spans="1:9" ht="18">
      <c r="A58" s="57" t="s">
        <v>180</v>
      </c>
      <c r="B58" s="384">
        <v>0</v>
      </c>
      <c r="C58" s="811" t="e">
        <f t="shared" si="4"/>
        <v>#DIV/0!</v>
      </c>
      <c r="D58" s="384">
        <v>0</v>
      </c>
      <c r="E58" s="811" t="e">
        <f t="shared" si="5"/>
        <v>#DIV/0!</v>
      </c>
      <c r="F58" s="384">
        <v>0</v>
      </c>
      <c r="G58" s="811" t="e">
        <f t="shared" si="6"/>
        <v>#DIV/0!</v>
      </c>
      <c r="H58" s="384">
        <v>0</v>
      </c>
      <c r="I58" s="394"/>
    </row>
    <row r="59" spans="1:9" ht="18">
      <c r="A59" s="64" t="s">
        <v>181</v>
      </c>
      <c r="B59" s="877">
        <f>B60+B61</f>
        <v>0</v>
      </c>
      <c r="C59" s="811" t="e">
        <f t="shared" si="4"/>
        <v>#DIV/0!</v>
      </c>
      <c r="D59" s="877">
        <f>D60+D61</f>
        <v>0</v>
      </c>
      <c r="E59" s="811" t="e">
        <f t="shared" si="5"/>
        <v>#DIV/0!</v>
      </c>
      <c r="F59" s="877">
        <f>F60+F61</f>
        <v>0</v>
      </c>
      <c r="G59" s="811" t="e">
        <f t="shared" si="6"/>
        <v>#DIV/0!</v>
      </c>
      <c r="H59" s="877">
        <f>H60+H61</f>
        <v>0</v>
      </c>
      <c r="I59" s="394"/>
    </row>
    <row r="60" spans="1:9" ht="18">
      <c r="A60" s="57" t="s">
        <v>182</v>
      </c>
      <c r="B60" s="384">
        <v>0</v>
      </c>
      <c r="C60" s="811" t="e">
        <f t="shared" si="4"/>
        <v>#DIV/0!</v>
      </c>
      <c r="D60" s="384">
        <v>0</v>
      </c>
      <c r="E60" s="811" t="e">
        <f t="shared" si="5"/>
        <v>#DIV/0!</v>
      </c>
      <c r="F60" s="384">
        <v>0</v>
      </c>
      <c r="G60" s="811" t="e">
        <f t="shared" si="6"/>
        <v>#DIV/0!</v>
      </c>
      <c r="H60" s="384">
        <v>0</v>
      </c>
      <c r="I60" s="394"/>
    </row>
    <row r="61" spans="1:9" ht="18">
      <c r="A61" s="57" t="s">
        <v>183</v>
      </c>
      <c r="B61" s="384">
        <v>0</v>
      </c>
      <c r="C61" s="811" t="e">
        <f t="shared" si="4"/>
        <v>#DIV/0!</v>
      </c>
      <c r="D61" s="384">
        <v>0</v>
      </c>
      <c r="E61" s="811" t="e">
        <f t="shared" si="5"/>
        <v>#DIV/0!</v>
      </c>
      <c r="F61" s="384">
        <v>0</v>
      </c>
      <c r="G61" s="811" t="e">
        <f t="shared" si="6"/>
        <v>#DIV/0!</v>
      </c>
      <c r="H61" s="384">
        <v>0</v>
      </c>
      <c r="I61" s="394"/>
    </row>
    <row r="62" spans="1:9" ht="18">
      <c r="A62" s="57" t="s">
        <v>184</v>
      </c>
      <c r="B62" s="384">
        <v>0</v>
      </c>
      <c r="C62" s="811" t="e">
        <f t="shared" si="4"/>
        <v>#DIV/0!</v>
      </c>
      <c r="D62" s="384">
        <v>0</v>
      </c>
      <c r="E62" s="811" t="e">
        <f t="shared" si="5"/>
        <v>#DIV/0!</v>
      </c>
      <c r="F62" s="384">
        <v>0</v>
      </c>
      <c r="G62" s="811" t="e">
        <f t="shared" si="6"/>
        <v>#DIV/0!</v>
      </c>
      <c r="H62" s="384">
        <v>0</v>
      </c>
      <c r="I62" s="425"/>
    </row>
    <row r="63" spans="1:9" ht="18">
      <c r="A63" s="65" t="s">
        <v>185</v>
      </c>
      <c r="B63" s="878">
        <f>B64+B65</f>
        <v>0</v>
      </c>
      <c r="C63" s="811" t="e">
        <f t="shared" si="4"/>
        <v>#DIV/0!</v>
      </c>
      <c r="D63" s="878">
        <f>D64+D65</f>
        <v>0</v>
      </c>
      <c r="E63" s="811" t="e">
        <f t="shared" si="5"/>
        <v>#DIV/0!</v>
      </c>
      <c r="F63" s="878">
        <f>F64+F65</f>
        <v>0</v>
      </c>
      <c r="G63" s="811" t="e">
        <f t="shared" si="6"/>
        <v>#DIV/0!</v>
      </c>
      <c r="H63" s="878">
        <f>H64+H65</f>
        <v>0</v>
      </c>
      <c r="I63" s="394"/>
    </row>
    <row r="64" spans="1:9" ht="26.25">
      <c r="A64" s="52" t="s">
        <v>186</v>
      </c>
      <c r="B64" s="384">
        <v>0</v>
      </c>
      <c r="C64" s="811" t="e">
        <f t="shared" si="4"/>
        <v>#DIV/0!</v>
      </c>
      <c r="D64" s="384">
        <v>0</v>
      </c>
      <c r="E64" s="811" t="e">
        <f t="shared" si="5"/>
        <v>#DIV/0!</v>
      </c>
      <c r="F64" s="384">
        <v>0</v>
      </c>
      <c r="G64" s="811" t="e">
        <f t="shared" si="6"/>
        <v>#DIV/0!</v>
      </c>
      <c r="H64" s="384">
        <v>0</v>
      </c>
      <c r="I64" s="394"/>
    </row>
    <row r="65" spans="1:10" ht="18">
      <c r="A65" s="52" t="s">
        <v>187</v>
      </c>
      <c r="B65" s="384">
        <v>0</v>
      </c>
      <c r="C65" s="811" t="e">
        <f t="shared" si="4"/>
        <v>#DIV/0!</v>
      </c>
      <c r="D65" s="384">
        <v>0</v>
      </c>
      <c r="E65" s="811" t="e">
        <f t="shared" si="5"/>
        <v>#DIV/0!</v>
      </c>
      <c r="F65" s="384">
        <v>0</v>
      </c>
      <c r="G65" s="811" t="e">
        <f t="shared" si="6"/>
        <v>#DIV/0!</v>
      </c>
      <c r="H65" s="384">
        <v>0</v>
      </c>
      <c r="I65" s="394"/>
    </row>
    <row r="66" spans="1:10" ht="26.25">
      <c r="A66" s="52" t="s">
        <v>188</v>
      </c>
      <c r="B66" s="384">
        <v>0</v>
      </c>
      <c r="C66" s="811" t="e">
        <f t="shared" si="4"/>
        <v>#DIV/0!</v>
      </c>
      <c r="D66" s="384">
        <v>0</v>
      </c>
      <c r="E66" s="811" t="e">
        <f t="shared" si="5"/>
        <v>#DIV/0!</v>
      </c>
      <c r="F66" s="384">
        <v>0</v>
      </c>
      <c r="G66" s="811" t="e">
        <f t="shared" si="6"/>
        <v>#DIV/0!</v>
      </c>
      <c r="H66" s="384">
        <v>0</v>
      </c>
      <c r="I66" s="394"/>
    </row>
    <row r="67" spans="1:10" ht="18">
      <c r="A67" s="82" t="s">
        <v>172</v>
      </c>
      <c r="B67" s="879">
        <f>B51+B52+B56+B66</f>
        <v>0</v>
      </c>
      <c r="C67" s="873" t="e">
        <f t="shared" si="4"/>
        <v>#DIV/0!</v>
      </c>
      <c r="D67" s="879">
        <f>D51+D52+D56+D66</f>
        <v>0</v>
      </c>
      <c r="E67" s="873" t="e">
        <f t="shared" si="5"/>
        <v>#DIV/0!</v>
      </c>
      <c r="F67" s="879">
        <f>F51+F52+F56+F66</f>
        <v>0</v>
      </c>
      <c r="G67" s="873" t="e">
        <f t="shared" si="6"/>
        <v>#DIV/0!</v>
      </c>
      <c r="H67" s="879">
        <f>H51+H52+H56+H66</f>
        <v>0</v>
      </c>
      <c r="I67" s="422"/>
    </row>
    <row r="68" spans="1:10" ht="18">
      <c r="A68" s="426"/>
      <c r="B68" s="426"/>
      <c r="C68" s="426"/>
      <c r="D68" s="426"/>
      <c r="E68" s="426"/>
      <c r="F68" s="426"/>
      <c r="G68" s="426"/>
      <c r="H68" s="426"/>
      <c r="I68" s="394"/>
      <c r="J68" s="405"/>
    </row>
    <row r="69" spans="1:10" ht="18">
      <c r="A69" s="1425" t="s">
        <v>189</v>
      </c>
      <c r="B69" s="1425"/>
      <c r="C69" s="1425"/>
      <c r="D69" s="1425"/>
      <c r="E69" s="1425"/>
      <c r="F69" s="1425"/>
      <c r="G69" s="1425"/>
      <c r="H69" s="1425"/>
      <c r="I69" s="394"/>
    </row>
    <row r="70" spans="1:10" ht="18">
      <c r="A70" s="1425"/>
      <c r="B70" s="1425"/>
      <c r="C70" s="1425"/>
      <c r="D70" s="1425"/>
      <c r="E70" s="1425"/>
      <c r="F70" s="1425"/>
      <c r="G70" s="1425"/>
      <c r="H70" s="1425"/>
      <c r="I70" s="394"/>
    </row>
    <row r="71" spans="1:10" ht="18.75" thickBot="1">
      <c r="A71" s="67" t="s">
        <v>190</v>
      </c>
      <c r="B71" s="880" t="e">
        <f>B59/B5*365</f>
        <v>#DIV/0!</v>
      </c>
      <c r="C71" s="428"/>
      <c r="D71" s="880" t="e">
        <f>D59/D5*365</f>
        <v>#DIV/0!</v>
      </c>
      <c r="E71" s="428"/>
      <c r="F71" s="880" t="e">
        <f>F59/F5*365</f>
        <v>#DIV/0!</v>
      </c>
      <c r="G71" s="428"/>
      <c r="H71" s="880" t="e">
        <f>H59/H5*365</f>
        <v>#DIV/0!</v>
      </c>
      <c r="I71" s="430"/>
    </row>
    <row r="72" spans="1:10" ht="18">
      <c r="A72" s="67" t="s">
        <v>191</v>
      </c>
      <c r="B72" s="880" t="e">
        <f>B58/(B10+B11+B12)*365</f>
        <v>#DIV/0!</v>
      </c>
      <c r="C72" s="428"/>
      <c r="D72" s="880" t="e">
        <f>D58/(D10+D11+D12)*365</f>
        <v>#DIV/0!</v>
      </c>
      <c r="E72" s="428"/>
      <c r="F72" s="880" t="e">
        <f>F58/(F10+F11+F12)*365</f>
        <v>#DIV/0!</v>
      </c>
      <c r="G72" s="428"/>
      <c r="H72" s="880" t="e">
        <f>H58/(H10+H11+H12)*365</f>
        <v>#DIV/0!</v>
      </c>
      <c r="I72" s="394"/>
    </row>
    <row r="73" spans="1:10" ht="18">
      <c r="A73" s="67" t="s">
        <v>192</v>
      </c>
      <c r="B73" s="880" t="e">
        <f>B58/(B11+B10+B12)</f>
        <v>#DIV/0!</v>
      </c>
      <c r="C73" s="428"/>
      <c r="D73" s="880" t="e">
        <f>D58/(D11+D10+D12)</f>
        <v>#DIV/0!</v>
      </c>
      <c r="E73" s="428"/>
      <c r="F73" s="880" t="e">
        <f>F58/(F11+F10+F12)</f>
        <v>#DIV/0!</v>
      </c>
      <c r="G73" s="428"/>
      <c r="H73" s="880" t="e">
        <f>H58/(H11+H10+H12)</f>
        <v>#DIV/0!</v>
      </c>
      <c r="I73" s="394"/>
    </row>
    <row r="74" spans="1:10" ht="18.75" thickBot="1">
      <c r="A74" s="67" t="s">
        <v>193</v>
      </c>
      <c r="B74" s="880" t="e">
        <f>B56/(B44+B40)</f>
        <v>#DIV/0!</v>
      </c>
      <c r="C74" s="428"/>
      <c r="D74" s="880" t="e">
        <f>D56/(D44+D40)</f>
        <v>#DIV/0!</v>
      </c>
      <c r="E74" s="428"/>
      <c r="F74" s="880" t="e">
        <f>F56/(F44+F40)</f>
        <v>#DIV/0!</v>
      </c>
      <c r="G74" s="428"/>
      <c r="H74" s="880" t="e">
        <f>H56/(H44+H40)</f>
        <v>#DIV/0!</v>
      </c>
      <c r="I74" s="394"/>
    </row>
    <row r="75" spans="1:10" ht="18.75" thickBot="1">
      <c r="A75" s="67" t="s">
        <v>194</v>
      </c>
      <c r="B75" s="880" t="e">
        <f>(B56-B58)/(B44+B40)</f>
        <v>#DIV/0!</v>
      </c>
      <c r="C75" s="428"/>
      <c r="D75" s="880" t="e">
        <f>(D56-D58)/(D44+D40)</f>
        <v>#DIV/0!</v>
      </c>
      <c r="E75" s="428"/>
      <c r="F75" s="880" t="e">
        <f>(F56-F58)/(F44+F40)</f>
        <v>#DIV/0!</v>
      </c>
      <c r="G75" s="428"/>
      <c r="H75" s="880" t="e">
        <f>(H56-H58)/(H44+H40)</f>
        <v>#DIV/0!</v>
      </c>
      <c r="I75" s="431"/>
    </row>
    <row r="76" spans="1:10" ht="18.75" thickBot="1">
      <c r="A76" s="67" t="s">
        <v>195</v>
      </c>
      <c r="B76" s="880" t="e">
        <f>(B39+B40+B42)/B36</f>
        <v>#DIV/0!</v>
      </c>
      <c r="C76" s="428"/>
      <c r="D76" s="880" t="e">
        <f>(D39+D40+D42)/D36</f>
        <v>#DIV/0!</v>
      </c>
      <c r="E76" s="428"/>
      <c r="F76" s="880" t="e">
        <f>(F39+F40+F42)/F36</f>
        <v>#DIV/0!</v>
      </c>
      <c r="G76" s="428"/>
      <c r="H76" s="880" t="e">
        <f>(H39+H40+H42)/H36</f>
        <v>#DIV/0!</v>
      </c>
      <c r="I76" s="431"/>
    </row>
    <row r="77" spans="1:10" ht="18">
      <c r="A77" s="67" t="s">
        <v>196</v>
      </c>
      <c r="B77" s="880" t="e">
        <f>B16/(B18+B19+B20+B21)</f>
        <v>#DIV/0!</v>
      </c>
      <c r="C77" s="428"/>
      <c r="D77" s="880" t="e">
        <f>D16/(D18+D19+D20+D21)</f>
        <v>#DIV/0!</v>
      </c>
      <c r="E77" s="428"/>
      <c r="F77" s="880" t="e">
        <f>F16/(F18+F19+F20+F21)</f>
        <v>#DIV/0!</v>
      </c>
      <c r="G77" s="428"/>
      <c r="H77" s="880" t="e">
        <f>H16/(H18+H19+H20+H21)</f>
        <v>#DIV/0!</v>
      </c>
      <c r="I77" s="394"/>
    </row>
    <row r="78" spans="1:10" ht="18">
      <c r="A78" s="67" t="s">
        <v>197</v>
      </c>
      <c r="B78" s="880" t="e">
        <f>$B$16/($B$18+$B$19+$B$20+$B$21+($B$39+$B$42)/5)</f>
        <v>#DIV/0!</v>
      </c>
      <c r="C78" s="428"/>
      <c r="D78" s="880" t="e">
        <f>$D$16/($D$18+$D$19+$D$20+$D$21+($D$39+$D$42)/5)</f>
        <v>#DIV/0!</v>
      </c>
      <c r="E78" s="428"/>
      <c r="F78" s="880" t="e">
        <f>$F$16/($F$18+$F$19+$F$20+$F$21+($F$39+$F$42)/5)</f>
        <v>#DIV/0!</v>
      </c>
      <c r="G78" s="428"/>
      <c r="H78" s="880" t="e">
        <f>$H$16/($H$18+$H$19+$H$20+$H$21+($H$39+$H$42)/5)</f>
        <v>#DIV/0!</v>
      </c>
      <c r="I78" s="394"/>
    </row>
    <row r="79" spans="1:10" ht="18">
      <c r="A79" s="67" t="s">
        <v>198</v>
      </c>
      <c r="B79" s="880" t="e">
        <f>$B$16/($B$18+$B$19+$B$20+$B$21+($B$39+$B$42)/5+('Normal &amp; CGTMSE Eligibility'!G139))</f>
        <v>#NUM!</v>
      </c>
      <c r="C79" s="428"/>
      <c r="D79" s="880" t="e">
        <f>$D$16/($D$18+$D$19+$D$20+$D$21+($D$39+$D$42)/5+('Normal &amp; CGTMSE Eligibility'!G139))</f>
        <v>#NUM!</v>
      </c>
      <c r="E79" s="428"/>
      <c r="F79" s="880" t="e">
        <f>$F$16/($F$18+$F$19+$F$20+$F$21+($F$39+$F$42)/5+('Normal &amp; CGTMSE Eligibility'!G139))</f>
        <v>#NUM!</v>
      </c>
      <c r="G79" s="428"/>
      <c r="H79" s="880" t="e">
        <f>$H$16/($H$18+$H$19+$H$20+$H$21+($H$39+$H$42)/5+('Normal &amp; CGTMSE Eligibility'!G139))</f>
        <v>#NUM!</v>
      </c>
      <c r="I79" s="394"/>
    </row>
    <row r="80" spans="1:10" ht="18">
      <c r="A80" s="67" t="s">
        <v>199</v>
      </c>
      <c r="B80" s="880" t="e">
        <f>(B13-B7)/B5*100</f>
        <v>#DIV/0!</v>
      </c>
      <c r="C80" s="428"/>
      <c r="D80" s="880" t="e">
        <f>(D13-D7)/D5*100</f>
        <v>#DIV/0!</v>
      </c>
      <c r="E80" s="428"/>
      <c r="F80" s="880" t="e">
        <f>(F13-F7)/F5*100</f>
        <v>#DIV/0!</v>
      </c>
      <c r="G80" s="428"/>
      <c r="H80" s="880" t="e">
        <f>(H13-H7)/H5*100</f>
        <v>#DIV/0!</v>
      </c>
      <c r="I80" s="394"/>
    </row>
    <row r="81" spans="1:10" ht="18">
      <c r="A81" s="67" t="s">
        <v>200</v>
      </c>
      <c r="B81" s="880" t="e">
        <f>(B25-B7)/B5*100</f>
        <v>#DIV/0!</v>
      </c>
      <c r="C81" s="428"/>
      <c r="D81" s="880" t="e">
        <f>(D25-D7)/D5*100</f>
        <v>#DIV/0!</v>
      </c>
      <c r="E81" s="428"/>
      <c r="F81" s="880" t="e">
        <f>(F25-F7)/F5*100</f>
        <v>#DIV/0!</v>
      </c>
      <c r="G81" s="428"/>
      <c r="H81" s="880" t="e">
        <f>(H25-H7)/H5*100</f>
        <v>#DIV/0!</v>
      </c>
      <c r="I81" s="394"/>
    </row>
    <row r="82" spans="1:10" ht="18">
      <c r="A82" s="67" t="s">
        <v>201</v>
      </c>
      <c r="B82" s="880" t="e">
        <f>(B26-B7)/B5*100</f>
        <v>#DIV/0!</v>
      </c>
      <c r="C82" s="428"/>
      <c r="D82" s="880" t="e">
        <f>(D26-D7)/D5*100</f>
        <v>#DIV/0!</v>
      </c>
      <c r="E82" s="428"/>
      <c r="F82" s="880" t="e">
        <f>(F26-F7)/F5*100</f>
        <v>#DIV/0!</v>
      </c>
      <c r="G82" s="428"/>
      <c r="H82" s="880" t="e">
        <f>(H26-H7)/H5*100</f>
        <v>#DIV/0!</v>
      </c>
      <c r="I82" s="394"/>
    </row>
    <row r="83" spans="1:10" ht="18">
      <c r="A83" s="67" t="s">
        <v>202</v>
      </c>
      <c r="B83" s="867" t="e">
        <f>(B5-D5)/D5*100</f>
        <v>#DIV/0!</v>
      </c>
      <c r="C83" s="429"/>
      <c r="D83" s="867" t="e">
        <f>(D5-F5)/F5*100</f>
        <v>#DIV/0!</v>
      </c>
      <c r="E83" s="429"/>
      <c r="F83" s="867" t="e">
        <f>#N/A</f>
        <v>#N/A</v>
      </c>
      <c r="G83" s="429"/>
      <c r="H83" s="867" t="e">
        <f>#N/A</f>
        <v>#N/A</v>
      </c>
      <c r="I83" s="394"/>
      <c r="J83" s="405"/>
    </row>
    <row r="84" spans="1:10" ht="18">
      <c r="A84" s="67" t="s">
        <v>203</v>
      </c>
      <c r="B84" s="867" t="e">
        <f>(B25-D25)/D25*100</f>
        <v>#DIV/0!</v>
      </c>
      <c r="C84" s="429"/>
      <c r="D84" s="867" t="e">
        <f>(D25-F25)/F25*100</f>
        <v>#DIV/0!</v>
      </c>
      <c r="E84" s="429"/>
      <c r="F84" s="867" t="e">
        <f>#N/A</f>
        <v>#N/A</v>
      </c>
      <c r="G84" s="429"/>
      <c r="H84" s="867" t="e">
        <f>#N/A</f>
        <v>#N/A</v>
      </c>
      <c r="I84" s="394"/>
    </row>
    <row r="85" spans="1:10" ht="18">
      <c r="A85" s="428"/>
      <c r="B85" s="443"/>
      <c r="C85" s="428"/>
      <c r="D85" s="443"/>
      <c r="E85" s="428"/>
      <c r="F85" s="443"/>
      <c r="G85" s="428"/>
      <c r="H85" s="443"/>
      <c r="I85" s="394"/>
    </row>
    <row r="86" spans="1:10" ht="18">
      <c r="A86" s="72" t="s">
        <v>204</v>
      </c>
      <c r="B86" s="443"/>
      <c r="C86" s="428"/>
      <c r="D86" s="443"/>
      <c r="E86" s="428"/>
      <c r="F86" s="443"/>
      <c r="G86" s="428"/>
      <c r="H86" s="443"/>
      <c r="I86" s="394"/>
    </row>
    <row r="87" spans="1:10" ht="18">
      <c r="A87" s="433"/>
      <c r="B87" s="443"/>
      <c r="C87" s="428"/>
      <c r="D87" s="443"/>
      <c r="E87" s="428"/>
      <c r="F87" s="443"/>
      <c r="G87" s="428"/>
      <c r="H87" s="443"/>
      <c r="I87" s="394"/>
    </row>
    <row r="88" spans="1:10" ht="18">
      <c r="A88" s="67" t="s">
        <v>205</v>
      </c>
      <c r="B88" s="880">
        <f>B25</f>
        <v>0</v>
      </c>
      <c r="C88" s="428"/>
      <c r="D88" s="880">
        <f>D25</f>
        <v>0</v>
      </c>
      <c r="E88" s="428"/>
      <c r="F88" s="880">
        <f>F25</f>
        <v>0</v>
      </c>
      <c r="G88" s="428"/>
      <c r="H88" s="880">
        <f>H25</f>
        <v>0</v>
      </c>
      <c r="I88" s="394"/>
    </row>
    <row r="89" spans="1:10" ht="18">
      <c r="A89" s="67" t="s">
        <v>206</v>
      </c>
      <c r="B89" s="443"/>
      <c r="C89" s="428"/>
      <c r="D89" s="443"/>
      <c r="E89" s="428"/>
      <c r="F89" s="443"/>
      <c r="G89" s="428"/>
      <c r="H89" s="443"/>
      <c r="I89" s="394"/>
    </row>
    <row r="90" spans="1:10" ht="18">
      <c r="A90" s="67" t="s">
        <v>207</v>
      </c>
      <c r="B90" s="880">
        <f>B17</f>
        <v>0</v>
      </c>
      <c r="C90" s="428"/>
      <c r="D90" s="880">
        <f>D17</f>
        <v>0</v>
      </c>
      <c r="E90" s="428"/>
      <c r="F90" s="880">
        <f>F17</f>
        <v>0</v>
      </c>
      <c r="G90" s="428"/>
      <c r="H90" s="880">
        <f>H17</f>
        <v>0</v>
      </c>
      <c r="I90" s="394"/>
    </row>
    <row r="91" spans="1:10" ht="18">
      <c r="A91" s="67" t="s">
        <v>208</v>
      </c>
      <c r="B91" s="880">
        <f>B22</f>
        <v>0</v>
      </c>
      <c r="C91" s="428"/>
      <c r="D91" s="880">
        <f>D22</f>
        <v>0</v>
      </c>
      <c r="E91" s="428"/>
      <c r="F91" s="880">
        <f>F22</f>
        <v>0</v>
      </c>
      <c r="G91" s="428"/>
      <c r="H91" s="880">
        <f>H22</f>
        <v>0</v>
      </c>
      <c r="I91" s="394"/>
    </row>
    <row r="92" spans="1:10" ht="18">
      <c r="A92" s="67" t="s">
        <v>209</v>
      </c>
      <c r="B92" s="880">
        <f>B27</f>
        <v>0</v>
      </c>
      <c r="C92" s="428"/>
      <c r="D92" s="880">
        <f>D27</f>
        <v>0</v>
      </c>
      <c r="E92" s="428"/>
      <c r="F92" s="880">
        <f>F27</f>
        <v>0</v>
      </c>
      <c r="G92" s="428"/>
      <c r="H92" s="880">
        <f>H27</f>
        <v>0</v>
      </c>
      <c r="I92" s="394"/>
    </row>
    <row r="93" spans="1:10" ht="18">
      <c r="A93" s="67" t="s">
        <v>210</v>
      </c>
      <c r="B93" s="880">
        <f>B28</f>
        <v>0</v>
      </c>
      <c r="C93" s="428"/>
      <c r="D93" s="880">
        <f>D28</f>
        <v>0</v>
      </c>
      <c r="E93" s="428"/>
      <c r="F93" s="880">
        <f>F28</f>
        <v>0</v>
      </c>
      <c r="G93" s="428"/>
      <c r="H93" s="880">
        <f>H28</f>
        <v>0</v>
      </c>
      <c r="I93" s="394"/>
    </row>
    <row r="94" spans="1:10" ht="18">
      <c r="A94" s="67" t="s">
        <v>211</v>
      </c>
      <c r="B94" s="880">
        <f>B24</f>
        <v>0</v>
      </c>
      <c r="C94" s="428"/>
      <c r="D94" s="880">
        <f>D24</f>
        <v>0</v>
      </c>
      <c r="E94" s="428"/>
      <c r="F94" s="880">
        <f>F24</f>
        <v>0</v>
      </c>
      <c r="G94" s="428"/>
      <c r="H94" s="880">
        <f>H24</f>
        <v>0</v>
      </c>
      <c r="I94" s="394"/>
    </row>
    <row r="95" spans="1:10" ht="18">
      <c r="A95" s="67" t="s">
        <v>212</v>
      </c>
      <c r="B95" s="880">
        <f>B18+B19+B20+B21</f>
        <v>0</v>
      </c>
      <c r="C95" s="428"/>
      <c r="D95" s="880">
        <f>D18+D19+D20+D21</f>
        <v>0</v>
      </c>
      <c r="E95" s="428"/>
      <c r="F95" s="880">
        <f>F18+F19+F20+F21</f>
        <v>0</v>
      </c>
      <c r="G95" s="428"/>
      <c r="H95" s="880">
        <f>H18+H19+H20+H21</f>
        <v>0</v>
      </c>
      <c r="I95" s="394"/>
    </row>
    <row r="96" spans="1:10" ht="26.25">
      <c r="A96" s="73" t="s">
        <v>213</v>
      </c>
      <c r="B96" s="881">
        <f>-B7</f>
        <v>0</v>
      </c>
      <c r="C96" s="433"/>
      <c r="D96" s="881">
        <f>-D7</f>
        <v>0</v>
      </c>
      <c r="E96" s="433"/>
      <c r="F96" s="881">
        <f>-F7</f>
        <v>0</v>
      </c>
      <c r="G96" s="433"/>
      <c r="H96" s="881">
        <f>-H7</f>
        <v>0</v>
      </c>
      <c r="I96" s="422"/>
    </row>
    <row r="97" spans="1:9" ht="18">
      <c r="A97" s="434"/>
      <c r="B97" s="444"/>
      <c r="C97" s="433"/>
      <c r="D97" s="444"/>
      <c r="E97" s="433"/>
      <c r="F97" s="444"/>
      <c r="G97" s="433"/>
      <c r="H97" s="444"/>
      <c r="I97" s="422"/>
    </row>
    <row r="98" spans="1:9" ht="18">
      <c r="A98" s="67" t="s">
        <v>214</v>
      </c>
      <c r="B98" s="880">
        <f>SUM(B88:B96)</f>
        <v>0</v>
      </c>
      <c r="C98" s="428"/>
      <c r="D98" s="880">
        <f>SUM(D88:D96)</f>
        <v>0</v>
      </c>
      <c r="E98" s="428"/>
      <c r="F98" s="880">
        <f>SUM(F88:F96)</f>
        <v>0</v>
      </c>
      <c r="G98" s="428"/>
      <c r="H98" s="880">
        <f>SUM(H88:H96)</f>
        <v>0</v>
      </c>
      <c r="I98" s="394"/>
    </row>
    <row r="99" spans="1:9" ht="18">
      <c r="A99" s="67" t="s">
        <v>215</v>
      </c>
      <c r="B99" s="880">
        <f>D59-B59</f>
        <v>0</v>
      </c>
      <c r="C99" s="428"/>
      <c r="D99" s="880">
        <f>F59-D59</f>
        <v>0</v>
      </c>
      <c r="E99" s="428"/>
      <c r="F99" s="880">
        <f>J59-F59</f>
        <v>0</v>
      </c>
      <c r="G99" s="428"/>
      <c r="H99" s="880">
        <f>L59-H59</f>
        <v>0</v>
      </c>
      <c r="I99" s="394"/>
    </row>
    <row r="100" spans="1:9" ht="18">
      <c r="A100" s="67" t="s">
        <v>216</v>
      </c>
      <c r="B100" s="880">
        <f>D58-B58</f>
        <v>0</v>
      </c>
      <c r="C100" s="428"/>
      <c r="D100" s="880">
        <f>F58-D58</f>
        <v>0</v>
      </c>
      <c r="E100" s="428"/>
      <c r="F100" s="880">
        <f>J58-F58</f>
        <v>0</v>
      </c>
      <c r="G100" s="428"/>
      <c r="H100" s="880">
        <f>L58-H58</f>
        <v>0</v>
      </c>
      <c r="I100" s="394"/>
    </row>
    <row r="101" spans="1:9" ht="18">
      <c r="A101" s="67" t="s">
        <v>217</v>
      </c>
      <c r="B101" s="880">
        <f>D63-B63</f>
        <v>0</v>
      </c>
      <c r="C101" s="428"/>
      <c r="D101" s="880">
        <f>F63-D63</f>
        <v>0</v>
      </c>
      <c r="E101" s="428"/>
      <c r="F101" s="880">
        <f>J63-F63</f>
        <v>0</v>
      </c>
      <c r="G101" s="428"/>
      <c r="H101" s="880">
        <f>L63-H63</f>
        <v>0</v>
      </c>
      <c r="I101" s="394"/>
    </row>
    <row r="102" spans="1:9" ht="18">
      <c r="A102" s="67" t="s">
        <v>218</v>
      </c>
      <c r="B102" s="880">
        <f>B44-D44</f>
        <v>0</v>
      </c>
      <c r="C102" s="428"/>
      <c r="D102" s="880">
        <f>D44-F44</f>
        <v>0</v>
      </c>
      <c r="E102" s="428"/>
      <c r="F102" s="880">
        <f>F44-J44</f>
        <v>0</v>
      </c>
      <c r="G102" s="428"/>
      <c r="H102" s="880">
        <f>H44-L44</f>
        <v>0</v>
      </c>
      <c r="I102" s="394"/>
    </row>
    <row r="103" spans="1:9" ht="18">
      <c r="A103" s="67" t="s">
        <v>219</v>
      </c>
      <c r="B103" s="880">
        <f>SUM(B99:B102)</f>
        <v>0</v>
      </c>
      <c r="C103" s="428"/>
      <c r="D103" s="880">
        <f>SUM(D99:D102)</f>
        <v>0</v>
      </c>
      <c r="E103" s="428"/>
      <c r="F103" s="880">
        <f>SUM(F99:F102)</f>
        <v>0</v>
      </c>
      <c r="G103" s="428"/>
      <c r="H103" s="880">
        <f>SUM(H99:H102)</f>
        <v>0</v>
      </c>
      <c r="I103" s="394"/>
    </row>
    <row r="104" spans="1:9" ht="18">
      <c r="A104" s="72" t="s">
        <v>220</v>
      </c>
      <c r="B104" s="881">
        <f>B98+B103</f>
        <v>0</v>
      </c>
      <c r="C104" s="433"/>
      <c r="D104" s="881">
        <f>D98+D103</f>
        <v>0</v>
      </c>
      <c r="E104" s="433"/>
      <c r="F104" s="881">
        <f>F98+F103</f>
        <v>0</v>
      </c>
      <c r="G104" s="433"/>
      <c r="H104" s="881">
        <f>H98+H103</f>
        <v>0</v>
      </c>
      <c r="I104" s="422"/>
    </row>
    <row r="105" spans="1:9" ht="18">
      <c r="A105" s="433"/>
      <c r="B105" s="444"/>
      <c r="C105" s="433"/>
      <c r="D105" s="444"/>
      <c r="E105" s="433"/>
      <c r="F105" s="444"/>
      <c r="G105" s="433"/>
      <c r="H105" s="444"/>
      <c r="I105" s="422"/>
    </row>
    <row r="106" spans="1:9" ht="18">
      <c r="A106" s="67" t="s">
        <v>221</v>
      </c>
      <c r="B106" s="880">
        <f>B24</f>
        <v>0</v>
      </c>
      <c r="C106" s="428"/>
      <c r="D106" s="880">
        <f>D24</f>
        <v>0</v>
      </c>
      <c r="E106" s="428"/>
      <c r="F106" s="880">
        <f>F24</f>
        <v>0</v>
      </c>
      <c r="G106" s="428"/>
      <c r="H106" s="880">
        <f>H24</f>
        <v>0</v>
      </c>
      <c r="I106" s="394"/>
    </row>
    <row r="107" spans="1:9" ht="18">
      <c r="A107" s="428"/>
      <c r="B107" s="443"/>
      <c r="C107" s="428"/>
      <c r="D107" s="443"/>
      <c r="E107" s="428"/>
      <c r="F107" s="443"/>
      <c r="G107" s="428"/>
      <c r="H107" s="443"/>
      <c r="I107" s="394"/>
    </row>
    <row r="108" spans="1:9" ht="18">
      <c r="A108" s="72" t="s">
        <v>222</v>
      </c>
      <c r="B108" s="880">
        <f>B104-B106</f>
        <v>0</v>
      </c>
      <c r="C108" s="428"/>
      <c r="D108" s="880">
        <f>D104-D106</f>
        <v>0</v>
      </c>
      <c r="E108" s="428"/>
      <c r="F108" s="880">
        <f>F104-F106</f>
        <v>0</v>
      </c>
      <c r="G108" s="428"/>
      <c r="H108" s="880">
        <f>H104-H106</f>
        <v>0</v>
      </c>
      <c r="I108" s="394"/>
    </row>
    <row r="109" spans="1:9" ht="18"/>
  </sheetData>
  <mergeCells count="8">
    <mergeCell ref="A1:I2"/>
    <mergeCell ref="A69:H70"/>
    <mergeCell ref="A3:A4"/>
    <mergeCell ref="A32:A33"/>
    <mergeCell ref="B32:B33"/>
    <mergeCell ref="D32:D33"/>
    <mergeCell ref="F32:F33"/>
    <mergeCell ref="H32:H33"/>
  </mergeCells>
  <conditionalFormatting sqref="B67 B50">
    <cfRule type="expression" dxfId="198" priority="4">
      <formula>$B$50&lt;&gt;$B$67</formula>
    </cfRule>
  </conditionalFormatting>
  <conditionalFormatting sqref="D67 D50">
    <cfRule type="expression" dxfId="197" priority="3">
      <formula>$D$50&lt;&gt;$D$67</formula>
    </cfRule>
  </conditionalFormatting>
  <conditionalFormatting sqref="F50 F67">
    <cfRule type="expression" dxfId="196" priority="2">
      <formula>$F$67&lt;&gt;$F$50</formula>
    </cfRule>
  </conditionalFormatting>
  <conditionalFormatting sqref="H50 H67">
    <cfRule type="expression" dxfId="195" priority="1">
      <formula>$H$50&lt;&gt;$H$67</formula>
    </cfRule>
  </conditionalFormatting>
  <hyperlinks>
    <hyperlink ref="I3" location="'Sheet Index'!I3" display="TABLE OF CONTECT" xr:uid="{00000000-0004-0000-0C00-000000000000}"/>
  </hyperlink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ignoredErrors>
    <ignoredError sqref="E5" evalErro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3338A-89C7-4515-AC97-8B6340F689B7}">
  <sheetPr codeName="Sheet36"/>
  <dimension ref="A1:WVU122"/>
  <sheetViews>
    <sheetView topLeftCell="J1" workbookViewId="0">
      <selection sqref="A1:I2"/>
    </sheetView>
  </sheetViews>
  <sheetFormatPr defaultColWidth="0" defaultRowHeight="15.75"/>
  <cols>
    <col min="1" max="1" width="37.5703125" style="960" customWidth="1"/>
    <col min="2" max="2" width="12.140625" style="965" bestFit="1" customWidth="1"/>
    <col min="3" max="3" width="9.85546875" style="965" customWidth="1"/>
    <col min="4" max="4" width="9.85546875" style="965" bestFit="1" customWidth="1"/>
    <col min="5" max="5" width="9.85546875" style="965" customWidth="1"/>
    <col min="6" max="6" width="9.85546875" style="965" bestFit="1" customWidth="1"/>
    <col min="7" max="7" width="9.85546875" style="965" customWidth="1"/>
    <col min="8" max="8" width="30.28515625" style="965" customWidth="1"/>
    <col min="9" max="9" width="9.85546875" style="965" customWidth="1"/>
    <col min="10" max="10" width="24.7109375" style="965" customWidth="1"/>
    <col min="11" max="11" width="9.85546875" style="965" customWidth="1"/>
    <col min="12" max="12" width="17.5703125" style="965" customWidth="1"/>
    <col min="13" max="13" width="12" style="965" customWidth="1"/>
    <col min="14" max="15" width="13.5703125" style="965" customWidth="1"/>
    <col min="16" max="256" width="13.5703125" style="965" hidden="1"/>
    <col min="257" max="257" width="37.5703125" style="965" hidden="1"/>
    <col min="258" max="258" width="29.7109375" style="965" hidden="1"/>
    <col min="259" max="259" width="9.85546875" style="965" hidden="1"/>
    <col min="260" max="260" width="16.7109375" style="965" hidden="1"/>
    <col min="261" max="261" width="9.85546875" style="965" hidden="1"/>
    <col min="262" max="262" width="16.7109375" style="965" hidden="1"/>
    <col min="263" max="263" width="9.85546875" style="965" hidden="1"/>
    <col min="264" max="264" width="16.7109375" style="965" hidden="1"/>
    <col min="265" max="265" width="9.85546875" style="965" hidden="1"/>
    <col min="266" max="266" width="16.7109375" style="965" hidden="1"/>
    <col min="267" max="267" width="9.85546875" style="965" hidden="1"/>
    <col min="268" max="268" width="17.5703125" style="965" hidden="1"/>
    <col min="269" max="269" width="12" style="965" hidden="1"/>
    <col min="270" max="512" width="13.5703125" style="965" hidden="1"/>
    <col min="513" max="513" width="37.5703125" style="965" hidden="1"/>
    <col min="514" max="514" width="29.7109375" style="965" hidden="1"/>
    <col min="515" max="515" width="9.85546875" style="965" hidden="1"/>
    <col min="516" max="516" width="16.7109375" style="965" hidden="1"/>
    <col min="517" max="517" width="9.85546875" style="965" hidden="1"/>
    <col min="518" max="518" width="16.7109375" style="965" hidden="1"/>
    <col min="519" max="519" width="9.85546875" style="965" hidden="1"/>
    <col min="520" max="520" width="16.7109375" style="965" hidden="1"/>
    <col min="521" max="521" width="9.85546875" style="965" hidden="1"/>
    <col min="522" max="522" width="16.7109375" style="965" hidden="1"/>
    <col min="523" max="523" width="9.85546875" style="965" hidden="1"/>
    <col min="524" max="524" width="17.5703125" style="965" hidden="1"/>
    <col min="525" max="525" width="12" style="965" hidden="1"/>
    <col min="526" max="768" width="13.5703125" style="965" hidden="1"/>
    <col min="769" max="769" width="37.5703125" style="965" hidden="1"/>
    <col min="770" max="770" width="29.7109375" style="965" hidden="1"/>
    <col min="771" max="771" width="9.85546875" style="965" hidden="1"/>
    <col min="772" max="772" width="16.7109375" style="965" hidden="1"/>
    <col min="773" max="773" width="9.85546875" style="965" hidden="1"/>
    <col min="774" max="774" width="16.7109375" style="965" hidden="1"/>
    <col min="775" max="775" width="9.85546875" style="965" hidden="1"/>
    <col min="776" max="776" width="16.7109375" style="965" hidden="1"/>
    <col min="777" max="777" width="9.85546875" style="965" hidden="1"/>
    <col min="778" max="778" width="16.7109375" style="965" hidden="1"/>
    <col min="779" max="779" width="9.85546875" style="965" hidden="1"/>
    <col min="780" max="780" width="17.5703125" style="965" hidden="1"/>
    <col min="781" max="781" width="12" style="965" hidden="1"/>
    <col min="782" max="1024" width="13.5703125" style="965" hidden="1"/>
    <col min="1025" max="1025" width="37.5703125" style="965" hidden="1"/>
    <col min="1026" max="1026" width="29.7109375" style="965" hidden="1"/>
    <col min="1027" max="1027" width="9.85546875" style="965" hidden="1"/>
    <col min="1028" max="1028" width="16.7109375" style="965" hidden="1"/>
    <col min="1029" max="1029" width="9.85546875" style="965" hidden="1"/>
    <col min="1030" max="1030" width="16.7109375" style="965" hidden="1"/>
    <col min="1031" max="1031" width="9.85546875" style="965" hidden="1"/>
    <col min="1032" max="1032" width="16.7109375" style="965" hidden="1"/>
    <col min="1033" max="1033" width="9.85546875" style="965" hidden="1"/>
    <col min="1034" max="1034" width="16.7109375" style="965" hidden="1"/>
    <col min="1035" max="1035" width="9.85546875" style="965" hidden="1"/>
    <col min="1036" max="1036" width="17.5703125" style="965" hidden="1"/>
    <col min="1037" max="1037" width="12" style="965" hidden="1"/>
    <col min="1038" max="1280" width="13.5703125" style="965" hidden="1"/>
    <col min="1281" max="1281" width="37.5703125" style="965" hidden="1"/>
    <col min="1282" max="1282" width="29.7109375" style="965" hidden="1"/>
    <col min="1283" max="1283" width="9.85546875" style="965" hidden="1"/>
    <col min="1284" max="1284" width="16.7109375" style="965" hidden="1"/>
    <col min="1285" max="1285" width="9.85546875" style="965" hidden="1"/>
    <col min="1286" max="1286" width="16.7109375" style="965" hidden="1"/>
    <col min="1287" max="1287" width="9.85546875" style="965" hidden="1"/>
    <col min="1288" max="1288" width="16.7109375" style="965" hidden="1"/>
    <col min="1289" max="1289" width="9.85546875" style="965" hidden="1"/>
    <col min="1290" max="1290" width="16.7109375" style="965" hidden="1"/>
    <col min="1291" max="1291" width="9.85546875" style="965" hidden="1"/>
    <col min="1292" max="1292" width="17.5703125" style="965" hidden="1"/>
    <col min="1293" max="1293" width="12" style="965" hidden="1"/>
    <col min="1294" max="1536" width="13.5703125" style="965" hidden="1"/>
    <col min="1537" max="1537" width="37.5703125" style="965" hidden="1"/>
    <col min="1538" max="1538" width="29.7109375" style="965" hidden="1"/>
    <col min="1539" max="1539" width="9.85546875" style="965" hidden="1"/>
    <col min="1540" max="1540" width="16.7109375" style="965" hidden="1"/>
    <col min="1541" max="1541" width="9.85546875" style="965" hidden="1"/>
    <col min="1542" max="1542" width="16.7109375" style="965" hidden="1"/>
    <col min="1543" max="1543" width="9.85546875" style="965" hidden="1"/>
    <col min="1544" max="1544" width="16.7109375" style="965" hidden="1"/>
    <col min="1545" max="1545" width="9.85546875" style="965" hidden="1"/>
    <col min="1546" max="1546" width="16.7109375" style="965" hidden="1"/>
    <col min="1547" max="1547" width="9.85546875" style="965" hidden="1"/>
    <col min="1548" max="1548" width="17.5703125" style="965" hidden="1"/>
    <col min="1549" max="1549" width="12" style="965" hidden="1"/>
    <col min="1550" max="1792" width="13.5703125" style="965" hidden="1"/>
    <col min="1793" max="1793" width="37.5703125" style="965" hidden="1"/>
    <col min="1794" max="1794" width="29.7109375" style="965" hidden="1"/>
    <col min="1795" max="1795" width="9.85546875" style="965" hidden="1"/>
    <col min="1796" max="1796" width="16.7109375" style="965" hidden="1"/>
    <col min="1797" max="1797" width="9.85546875" style="965" hidden="1"/>
    <col min="1798" max="1798" width="16.7109375" style="965" hidden="1"/>
    <col min="1799" max="1799" width="9.85546875" style="965" hidden="1"/>
    <col min="1800" max="1800" width="16.7109375" style="965" hidden="1"/>
    <col min="1801" max="1801" width="9.85546875" style="965" hidden="1"/>
    <col min="1802" max="1802" width="16.7109375" style="965" hidden="1"/>
    <col min="1803" max="1803" width="9.85546875" style="965" hidden="1"/>
    <col min="1804" max="1804" width="17.5703125" style="965" hidden="1"/>
    <col min="1805" max="1805" width="12" style="965" hidden="1"/>
    <col min="1806" max="2048" width="13.5703125" style="965" hidden="1"/>
    <col min="2049" max="2049" width="37.5703125" style="965" hidden="1"/>
    <col min="2050" max="2050" width="29.7109375" style="965" hidden="1"/>
    <col min="2051" max="2051" width="9.85546875" style="965" hidden="1"/>
    <col min="2052" max="2052" width="16.7109375" style="965" hidden="1"/>
    <col min="2053" max="2053" width="9.85546875" style="965" hidden="1"/>
    <col min="2054" max="2054" width="16.7109375" style="965" hidden="1"/>
    <col min="2055" max="2055" width="9.85546875" style="965" hidden="1"/>
    <col min="2056" max="2056" width="16.7109375" style="965" hidden="1"/>
    <col min="2057" max="2057" width="9.85546875" style="965" hidden="1"/>
    <col min="2058" max="2058" width="16.7109375" style="965" hidden="1"/>
    <col min="2059" max="2059" width="9.85546875" style="965" hidden="1"/>
    <col min="2060" max="2060" width="17.5703125" style="965" hidden="1"/>
    <col min="2061" max="2061" width="12" style="965" hidden="1"/>
    <col min="2062" max="2304" width="13.5703125" style="965" hidden="1"/>
    <col min="2305" max="2305" width="37.5703125" style="965" hidden="1"/>
    <col min="2306" max="2306" width="29.7109375" style="965" hidden="1"/>
    <col min="2307" max="2307" width="9.85546875" style="965" hidden="1"/>
    <col min="2308" max="2308" width="16.7109375" style="965" hidden="1"/>
    <col min="2309" max="2309" width="9.85546875" style="965" hidden="1"/>
    <col min="2310" max="2310" width="16.7109375" style="965" hidden="1"/>
    <col min="2311" max="2311" width="9.85546875" style="965" hidden="1"/>
    <col min="2312" max="2312" width="16.7109375" style="965" hidden="1"/>
    <col min="2313" max="2313" width="9.85546875" style="965" hidden="1"/>
    <col min="2314" max="2314" width="16.7109375" style="965" hidden="1"/>
    <col min="2315" max="2315" width="9.85546875" style="965" hidden="1"/>
    <col min="2316" max="2316" width="17.5703125" style="965" hidden="1"/>
    <col min="2317" max="2317" width="12" style="965" hidden="1"/>
    <col min="2318" max="2560" width="13.5703125" style="965" hidden="1"/>
    <col min="2561" max="2561" width="37.5703125" style="965" hidden="1"/>
    <col min="2562" max="2562" width="29.7109375" style="965" hidden="1"/>
    <col min="2563" max="2563" width="9.85546875" style="965" hidden="1"/>
    <col min="2564" max="2564" width="16.7109375" style="965" hidden="1"/>
    <col min="2565" max="2565" width="9.85546875" style="965" hidden="1"/>
    <col min="2566" max="2566" width="16.7109375" style="965" hidden="1"/>
    <col min="2567" max="2567" width="9.85546875" style="965" hidden="1"/>
    <col min="2568" max="2568" width="16.7109375" style="965" hidden="1"/>
    <col min="2569" max="2569" width="9.85546875" style="965" hidden="1"/>
    <col min="2570" max="2570" width="16.7109375" style="965" hidden="1"/>
    <col min="2571" max="2571" width="9.85546875" style="965" hidden="1"/>
    <col min="2572" max="2572" width="17.5703125" style="965" hidden="1"/>
    <col min="2573" max="2573" width="12" style="965" hidden="1"/>
    <col min="2574" max="2816" width="13.5703125" style="965" hidden="1"/>
    <col min="2817" max="2817" width="37.5703125" style="965" hidden="1"/>
    <col min="2818" max="2818" width="29.7109375" style="965" hidden="1"/>
    <col min="2819" max="2819" width="9.85546875" style="965" hidden="1"/>
    <col min="2820" max="2820" width="16.7109375" style="965" hidden="1"/>
    <col min="2821" max="2821" width="9.85546875" style="965" hidden="1"/>
    <col min="2822" max="2822" width="16.7109375" style="965" hidden="1"/>
    <col min="2823" max="2823" width="9.85546875" style="965" hidden="1"/>
    <col min="2824" max="2824" width="16.7109375" style="965" hidden="1"/>
    <col min="2825" max="2825" width="9.85546875" style="965" hidden="1"/>
    <col min="2826" max="2826" width="16.7109375" style="965" hidden="1"/>
    <col min="2827" max="2827" width="9.85546875" style="965" hidden="1"/>
    <col min="2828" max="2828" width="17.5703125" style="965" hidden="1"/>
    <col min="2829" max="2829" width="12" style="965" hidden="1"/>
    <col min="2830" max="3072" width="13.5703125" style="965" hidden="1"/>
    <col min="3073" max="3073" width="37.5703125" style="965" hidden="1"/>
    <col min="3074" max="3074" width="29.7109375" style="965" hidden="1"/>
    <col min="3075" max="3075" width="9.85546875" style="965" hidden="1"/>
    <col min="3076" max="3076" width="16.7109375" style="965" hidden="1"/>
    <col min="3077" max="3077" width="9.85546875" style="965" hidden="1"/>
    <col min="3078" max="3078" width="16.7109375" style="965" hidden="1"/>
    <col min="3079" max="3079" width="9.85546875" style="965" hidden="1"/>
    <col min="3080" max="3080" width="16.7109375" style="965" hidden="1"/>
    <col min="3081" max="3081" width="9.85546875" style="965" hidden="1"/>
    <col min="3082" max="3082" width="16.7109375" style="965" hidden="1"/>
    <col min="3083" max="3083" width="9.85546875" style="965" hidden="1"/>
    <col min="3084" max="3084" width="17.5703125" style="965" hidden="1"/>
    <col min="3085" max="3085" width="12" style="965" hidden="1"/>
    <col min="3086" max="3328" width="13.5703125" style="965" hidden="1"/>
    <col min="3329" max="3329" width="37.5703125" style="965" hidden="1"/>
    <col min="3330" max="3330" width="29.7109375" style="965" hidden="1"/>
    <col min="3331" max="3331" width="9.85546875" style="965" hidden="1"/>
    <col min="3332" max="3332" width="16.7109375" style="965" hidden="1"/>
    <col min="3333" max="3333" width="9.85546875" style="965" hidden="1"/>
    <col min="3334" max="3334" width="16.7109375" style="965" hidden="1"/>
    <col min="3335" max="3335" width="9.85546875" style="965" hidden="1"/>
    <col min="3336" max="3336" width="16.7109375" style="965" hidden="1"/>
    <col min="3337" max="3337" width="9.85546875" style="965" hidden="1"/>
    <col min="3338" max="3338" width="16.7109375" style="965" hidden="1"/>
    <col min="3339" max="3339" width="9.85546875" style="965" hidden="1"/>
    <col min="3340" max="3340" width="17.5703125" style="965" hidden="1"/>
    <col min="3341" max="3341" width="12" style="965" hidden="1"/>
    <col min="3342" max="3584" width="13.5703125" style="965" hidden="1"/>
    <col min="3585" max="3585" width="37.5703125" style="965" hidden="1"/>
    <col min="3586" max="3586" width="29.7109375" style="965" hidden="1"/>
    <col min="3587" max="3587" width="9.85546875" style="965" hidden="1"/>
    <col min="3588" max="3588" width="16.7109375" style="965" hidden="1"/>
    <col min="3589" max="3589" width="9.85546875" style="965" hidden="1"/>
    <col min="3590" max="3590" width="16.7109375" style="965" hidden="1"/>
    <col min="3591" max="3591" width="9.85546875" style="965" hidden="1"/>
    <col min="3592" max="3592" width="16.7109375" style="965" hidden="1"/>
    <col min="3593" max="3593" width="9.85546875" style="965" hidden="1"/>
    <col min="3594" max="3594" width="16.7109375" style="965" hidden="1"/>
    <col min="3595" max="3595" width="9.85546875" style="965" hidden="1"/>
    <col min="3596" max="3596" width="17.5703125" style="965" hidden="1"/>
    <col min="3597" max="3597" width="12" style="965" hidden="1"/>
    <col min="3598" max="3840" width="13.5703125" style="965" hidden="1"/>
    <col min="3841" max="3841" width="37.5703125" style="965" hidden="1"/>
    <col min="3842" max="3842" width="29.7109375" style="965" hidden="1"/>
    <col min="3843" max="3843" width="9.85546875" style="965" hidden="1"/>
    <col min="3844" max="3844" width="16.7109375" style="965" hidden="1"/>
    <col min="3845" max="3845" width="9.85546875" style="965" hidden="1"/>
    <col min="3846" max="3846" width="16.7109375" style="965" hidden="1"/>
    <col min="3847" max="3847" width="9.85546875" style="965" hidden="1"/>
    <col min="3848" max="3848" width="16.7109375" style="965" hidden="1"/>
    <col min="3849" max="3849" width="9.85546875" style="965" hidden="1"/>
    <col min="3850" max="3850" width="16.7109375" style="965" hidden="1"/>
    <col min="3851" max="3851" width="9.85546875" style="965" hidden="1"/>
    <col min="3852" max="3852" width="17.5703125" style="965" hidden="1"/>
    <col min="3853" max="3853" width="12" style="965" hidden="1"/>
    <col min="3854" max="4096" width="13.5703125" style="965" hidden="1"/>
    <col min="4097" max="4097" width="37.5703125" style="965" hidden="1"/>
    <col min="4098" max="4098" width="29.7109375" style="965" hidden="1"/>
    <col min="4099" max="4099" width="9.85546875" style="965" hidden="1"/>
    <col min="4100" max="4100" width="16.7109375" style="965" hidden="1"/>
    <col min="4101" max="4101" width="9.85546875" style="965" hidden="1"/>
    <col min="4102" max="4102" width="16.7109375" style="965" hidden="1"/>
    <col min="4103" max="4103" width="9.85546875" style="965" hidden="1"/>
    <col min="4104" max="4104" width="16.7109375" style="965" hidden="1"/>
    <col min="4105" max="4105" width="9.85546875" style="965" hidden="1"/>
    <col min="4106" max="4106" width="16.7109375" style="965" hidden="1"/>
    <col min="4107" max="4107" width="9.85546875" style="965" hidden="1"/>
    <col min="4108" max="4108" width="17.5703125" style="965" hidden="1"/>
    <col min="4109" max="4109" width="12" style="965" hidden="1"/>
    <col min="4110" max="4352" width="13.5703125" style="965" hidden="1"/>
    <col min="4353" max="4353" width="37.5703125" style="965" hidden="1"/>
    <col min="4354" max="4354" width="29.7109375" style="965" hidden="1"/>
    <col min="4355" max="4355" width="9.85546875" style="965" hidden="1"/>
    <col min="4356" max="4356" width="16.7109375" style="965" hidden="1"/>
    <col min="4357" max="4357" width="9.85546875" style="965" hidden="1"/>
    <col min="4358" max="4358" width="16.7109375" style="965" hidden="1"/>
    <col min="4359" max="4359" width="9.85546875" style="965" hidden="1"/>
    <col min="4360" max="4360" width="16.7109375" style="965" hidden="1"/>
    <col min="4361" max="4361" width="9.85546875" style="965" hidden="1"/>
    <col min="4362" max="4362" width="16.7109375" style="965" hidden="1"/>
    <col min="4363" max="4363" width="9.85546875" style="965" hidden="1"/>
    <col min="4364" max="4364" width="17.5703125" style="965" hidden="1"/>
    <col min="4365" max="4365" width="12" style="965" hidden="1"/>
    <col min="4366" max="4608" width="13.5703125" style="965" hidden="1"/>
    <col min="4609" max="4609" width="37.5703125" style="965" hidden="1"/>
    <col min="4610" max="4610" width="29.7109375" style="965" hidden="1"/>
    <col min="4611" max="4611" width="9.85546875" style="965" hidden="1"/>
    <col min="4612" max="4612" width="16.7109375" style="965" hidden="1"/>
    <col min="4613" max="4613" width="9.85546875" style="965" hidden="1"/>
    <col min="4614" max="4614" width="16.7109375" style="965" hidden="1"/>
    <col min="4615" max="4615" width="9.85546875" style="965" hidden="1"/>
    <col min="4616" max="4616" width="16.7109375" style="965" hidden="1"/>
    <col min="4617" max="4617" width="9.85546875" style="965" hidden="1"/>
    <col min="4618" max="4618" width="16.7109375" style="965" hidden="1"/>
    <col min="4619" max="4619" width="9.85546875" style="965" hidden="1"/>
    <col min="4620" max="4620" width="17.5703125" style="965" hidden="1"/>
    <col min="4621" max="4621" width="12" style="965" hidden="1"/>
    <col min="4622" max="4864" width="13.5703125" style="965" hidden="1"/>
    <col min="4865" max="4865" width="37.5703125" style="965" hidden="1"/>
    <col min="4866" max="4866" width="29.7109375" style="965" hidden="1"/>
    <col min="4867" max="4867" width="9.85546875" style="965" hidden="1"/>
    <col min="4868" max="4868" width="16.7109375" style="965" hidden="1"/>
    <col min="4869" max="4869" width="9.85546875" style="965" hidden="1"/>
    <col min="4870" max="4870" width="16.7109375" style="965" hidden="1"/>
    <col min="4871" max="4871" width="9.85546875" style="965" hidden="1"/>
    <col min="4872" max="4872" width="16.7109375" style="965" hidden="1"/>
    <col min="4873" max="4873" width="9.85546875" style="965" hidden="1"/>
    <col min="4874" max="4874" width="16.7109375" style="965" hidden="1"/>
    <col min="4875" max="4875" width="9.85546875" style="965" hidden="1"/>
    <col min="4876" max="4876" width="17.5703125" style="965" hidden="1"/>
    <col min="4877" max="4877" width="12" style="965" hidden="1"/>
    <col min="4878" max="5120" width="13.5703125" style="965" hidden="1"/>
    <col min="5121" max="5121" width="37.5703125" style="965" hidden="1"/>
    <col min="5122" max="5122" width="29.7109375" style="965" hidden="1"/>
    <col min="5123" max="5123" width="9.85546875" style="965" hidden="1"/>
    <col min="5124" max="5124" width="16.7109375" style="965" hidden="1"/>
    <col min="5125" max="5125" width="9.85546875" style="965" hidden="1"/>
    <col min="5126" max="5126" width="16.7109375" style="965" hidden="1"/>
    <col min="5127" max="5127" width="9.85546875" style="965" hidden="1"/>
    <col min="5128" max="5128" width="16.7109375" style="965" hidden="1"/>
    <col min="5129" max="5129" width="9.85546875" style="965" hidden="1"/>
    <col min="5130" max="5130" width="16.7109375" style="965" hidden="1"/>
    <col min="5131" max="5131" width="9.85546875" style="965" hidden="1"/>
    <col min="5132" max="5132" width="17.5703125" style="965" hidden="1"/>
    <col min="5133" max="5133" width="12" style="965" hidden="1"/>
    <col min="5134" max="5376" width="13.5703125" style="965" hidden="1"/>
    <col min="5377" max="5377" width="37.5703125" style="965" hidden="1"/>
    <col min="5378" max="5378" width="29.7109375" style="965" hidden="1"/>
    <col min="5379" max="5379" width="9.85546875" style="965" hidden="1"/>
    <col min="5380" max="5380" width="16.7109375" style="965" hidden="1"/>
    <col min="5381" max="5381" width="9.85546875" style="965" hidden="1"/>
    <col min="5382" max="5382" width="16.7109375" style="965" hidden="1"/>
    <col min="5383" max="5383" width="9.85546875" style="965" hidden="1"/>
    <col min="5384" max="5384" width="16.7109375" style="965" hidden="1"/>
    <col min="5385" max="5385" width="9.85546875" style="965" hidden="1"/>
    <col min="5386" max="5386" width="16.7109375" style="965" hidden="1"/>
    <col min="5387" max="5387" width="9.85546875" style="965" hidden="1"/>
    <col min="5388" max="5388" width="17.5703125" style="965" hidden="1"/>
    <col min="5389" max="5389" width="12" style="965" hidden="1"/>
    <col min="5390" max="5632" width="13.5703125" style="965" hidden="1"/>
    <col min="5633" max="5633" width="37.5703125" style="965" hidden="1"/>
    <col min="5634" max="5634" width="29.7109375" style="965" hidden="1"/>
    <col min="5635" max="5635" width="9.85546875" style="965" hidden="1"/>
    <col min="5636" max="5636" width="16.7109375" style="965" hidden="1"/>
    <col min="5637" max="5637" width="9.85546875" style="965" hidden="1"/>
    <col min="5638" max="5638" width="16.7109375" style="965" hidden="1"/>
    <col min="5639" max="5639" width="9.85546875" style="965" hidden="1"/>
    <col min="5640" max="5640" width="16.7109375" style="965" hidden="1"/>
    <col min="5641" max="5641" width="9.85546875" style="965" hidden="1"/>
    <col min="5642" max="5642" width="16.7109375" style="965" hidden="1"/>
    <col min="5643" max="5643" width="9.85546875" style="965" hidden="1"/>
    <col min="5644" max="5644" width="17.5703125" style="965" hidden="1"/>
    <col min="5645" max="5645" width="12" style="965" hidden="1"/>
    <col min="5646" max="5888" width="13.5703125" style="965" hidden="1"/>
    <col min="5889" max="5889" width="37.5703125" style="965" hidden="1"/>
    <col min="5890" max="5890" width="29.7109375" style="965" hidden="1"/>
    <col min="5891" max="5891" width="9.85546875" style="965" hidden="1"/>
    <col min="5892" max="5892" width="16.7109375" style="965" hidden="1"/>
    <col min="5893" max="5893" width="9.85546875" style="965" hidden="1"/>
    <col min="5894" max="5894" width="16.7109375" style="965" hidden="1"/>
    <col min="5895" max="5895" width="9.85546875" style="965" hidden="1"/>
    <col min="5896" max="5896" width="16.7109375" style="965" hidden="1"/>
    <col min="5897" max="5897" width="9.85546875" style="965" hidden="1"/>
    <col min="5898" max="5898" width="16.7109375" style="965" hidden="1"/>
    <col min="5899" max="5899" width="9.85546875" style="965" hidden="1"/>
    <col min="5900" max="5900" width="17.5703125" style="965" hidden="1"/>
    <col min="5901" max="5901" width="12" style="965" hidden="1"/>
    <col min="5902" max="6144" width="13.5703125" style="965" hidden="1"/>
    <col min="6145" max="6145" width="37.5703125" style="965" hidden="1"/>
    <col min="6146" max="6146" width="29.7109375" style="965" hidden="1"/>
    <col min="6147" max="6147" width="9.85546875" style="965" hidden="1"/>
    <col min="6148" max="6148" width="16.7109375" style="965" hidden="1"/>
    <col min="6149" max="6149" width="9.85546875" style="965" hidden="1"/>
    <col min="6150" max="6150" width="16.7109375" style="965" hidden="1"/>
    <col min="6151" max="6151" width="9.85546875" style="965" hidden="1"/>
    <col min="6152" max="6152" width="16.7109375" style="965" hidden="1"/>
    <col min="6153" max="6153" width="9.85546875" style="965" hidden="1"/>
    <col min="6154" max="6154" width="16.7109375" style="965" hidden="1"/>
    <col min="6155" max="6155" width="9.85546875" style="965" hidden="1"/>
    <col min="6156" max="6156" width="17.5703125" style="965" hidden="1"/>
    <col min="6157" max="6157" width="12" style="965" hidden="1"/>
    <col min="6158" max="6400" width="13.5703125" style="965" hidden="1"/>
    <col min="6401" max="6401" width="37.5703125" style="965" hidden="1"/>
    <col min="6402" max="6402" width="29.7109375" style="965" hidden="1"/>
    <col min="6403" max="6403" width="9.85546875" style="965" hidden="1"/>
    <col min="6404" max="6404" width="16.7109375" style="965" hidden="1"/>
    <col min="6405" max="6405" width="9.85546875" style="965" hidden="1"/>
    <col min="6406" max="6406" width="16.7109375" style="965" hidden="1"/>
    <col min="6407" max="6407" width="9.85546875" style="965" hidden="1"/>
    <col min="6408" max="6408" width="16.7109375" style="965" hidden="1"/>
    <col min="6409" max="6409" width="9.85546875" style="965" hidden="1"/>
    <col min="6410" max="6410" width="16.7109375" style="965" hidden="1"/>
    <col min="6411" max="6411" width="9.85546875" style="965" hidden="1"/>
    <col min="6412" max="6412" width="17.5703125" style="965" hidden="1"/>
    <col min="6413" max="6413" width="12" style="965" hidden="1"/>
    <col min="6414" max="6656" width="13.5703125" style="965" hidden="1"/>
    <col min="6657" max="6657" width="37.5703125" style="965" hidden="1"/>
    <col min="6658" max="6658" width="29.7109375" style="965" hidden="1"/>
    <col min="6659" max="6659" width="9.85546875" style="965" hidden="1"/>
    <col min="6660" max="6660" width="16.7109375" style="965" hidden="1"/>
    <col min="6661" max="6661" width="9.85546875" style="965" hidden="1"/>
    <col min="6662" max="6662" width="16.7109375" style="965" hidden="1"/>
    <col min="6663" max="6663" width="9.85546875" style="965" hidden="1"/>
    <col min="6664" max="6664" width="16.7109375" style="965" hidden="1"/>
    <col min="6665" max="6665" width="9.85546875" style="965" hidden="1"/>
    <col min="6666" max="6666" width="16.7109375" style="965" hidden="1"/>
    <col min="6667" max="6667" width="9.85546875" style="965" hidden="1"/>
    <col min="6668" max="6668" width="17.5703125" style="965" hidden="1"/>
    <col min="6669" max="6669" width="12" style="965" hidden="1"/>
    <col min="6670" max="6912" width="13.5703125" style="965" hidden="1"/>
    <col min="6913" max="6913" width="37.5703125" style="965" hidden="1"/>
    <col min="6914" max="6914" width="29.7109375" style="965" hidden="1"/>
    <col min="6915" max="6915" width="9.85546875" style="965" hidden="1"/>
    <col min="6916" max="6916" width="16.7109375" style="965" hidden="1"/>
    <col min="6917" max="6917" width="9.85546875" style="965" hidden="1"/>
    <col min="6918" max="6918" width="16.7109375" style="965" hidden="1"/>
    <col min="6919" max="6919" width="9.85546875" style="965" hidden="1"/>
    <col min="6920" max="6920" width="16.7109375" style="965" hidden="1"/>
    <col min="6921" max="6921" width="9.85546875" style="965" hidden="1"/>
    <col min="6922" max="6922" width="16.7109375" style="965" hidden="1"/>
    <col min="6923" max="6923" width="9.85546875" style="965" hidden="1"/>
    <col min="6924" max="6924" width="17.5703125" style="965" hidden="1"/>
    <col min="6925" max="6925" width="12" style="965" hidden="1"/>
    <col min="6926" max="7168" width="13.5703125" style="965" hidden="1"/>
    <col min="7169" max="7169" width="37.5703125" style="965" hidden="1"/>
    <col min="7170" max="7170" width="29.7109375" style="965" hidden="1"/>
    <col min="7171" max="7171" width="9.85546875" style="965" hidden="1"/>
    <col min="7172" max="7172" width="16.7109375" style="965" hidden="1"/>
    <col min="7173" max="7173" width="9.85546875" style="965" hidden="1"/>
    <col min="7174" max="7174" width="16.7109375" style="965" hidden="1"/>
    <col min="7175" max="7175" width="9.85546875" style="965" hidden="1"/>
    <col min="7176" max="7176" width="16.7109375" style="965" hidden="1"/>
    <col min="7177" max="7177" width="9.85546875" style="965" hidden="1"/>
    <col min="7178" max="7178" width="16.7109375" style="965" hidden="1"/>
    <col min="7179" max="7179" width="9.85546875" style="965" hidden="1"/>
    <col min="7180" max="7180" width="17.5703125" style="965" hidden="1"/>
    <col min="7181" max="7181" width="12" style="965" hidden="1"/>
    <col min="7182" max="7424" width="13.5703125" style="965" hidden="1"/>
    <col min="7425" max="7425" width="37.5703125" style="965" hidden="1"/>
    <col min="7426" max="7426" width="29.7109375" style="965" hidden="1"/>
    <col min="7427" max="7427" width="9.85546875" style="965" hidden="1"/>
    <col min="7428" max="7428" width="16.7109375" style="965" hidden="1"/>
    <col min="7429" max="7429" width="9.85546875" style="965" hidden="1"/>
    <col min="7430" max="7430" width="16.7109375" style="965" hidden="1"/>
    <col min="7431" max="7431" width="9.85546875" style="965" hidden="1"/>
    <col min="7432" max="7432" width="16.7109375" style="965" hidden="1"/>
    <col min="7433" max="7433" width="9.85546875" style="965" hidden="1"/>
    <col min="7434" max="7434" width="16.7109375" style="965" hidden="1"/>
    <col min="7435" max="7435" width="9.85546875" style="965" hidden="1"/>
    <col min="7436" max="7436" width="17.5703125" style="965" hidden="1"/>
    <col min="7437" max="7437" width="12" style="965" hidden="1"/>
    <col min="7438" max="7680" width="13.5703125" style="965" hidden="1"/>
    <col min="7681" max="7681" width="37.5703125" style="965" hidden="1"/>
    <col min="7682" max="7682" width="29.7109375" style="965" hidden="1"/>
    <col min="7683" max="7683" width="9.85546875" style="965" hidden="1"/>
    <col min="7684" max="7684" width="16.7109375" style="965" hidden="1"/>
    <col min="7685" max="7685" width="9.85546875" style="965" hidden="1"/>
    <col min="7686" max="7686" width="16.7109375" style="965" hidden="1"/>
    <col min="7687" max="7687" width="9.85546875" style="965" hidden="1"/>
    <col min="7688" max="7688" width="16.7109375" style="965" hidden="1"/>
    <col min="7689" max="7689" width="9.85546875" style="965" hidden="1"/>
    <col min="7690" max="7690" width="16.7109375" style="965" hidden="1"/>
    <col min="7691" max="7691" width="9.85546875" style="965" hidden="1"/>
    <col min="7692" max="7692" width="17.5703125" style="965" hidden="1"/>
    <col min="7693" max="7693" width="12" style="965" hidden="1"/>
    <col min="7694" max="7936" width="13.5703125" style="965" hidden="1"/>
    <col min="7937" max="7937" width="37.5703125" style="965" hidden="1"/>
    <col min="7938" max="7938" width="29.7109375" style="965" hidden="1"/>
    <col min="7939" max="7939" width="9.85546875" style="965" hidden="1"/>
    <col min="7940" max="7940" width="16.7109375" style="965" hidden="1"/>
    <col min="7941" max="7941" width="9.85546875" style="965" hidden="1"/>
    <col min="7942" max="7942" width="16.7109375" style="965" hidden="1"/>
    <col min="7943" max="7943" width="9.85546875" style="965" hidden="1"/>
    <col min="7944" max="7944" width="16.7109375" style="965" hidden="1"/>
    <col min="7945" max="7945" width="9.85546875" style="965" hidden="1"/>
    <col min="7946" max="7946" width="16.7109375" style="965" hidden="1"/>
    <col min="7947" max="7947" width="9.85546875" style="965" hidden="1"/>
    <col min="7948" max="7948" width="17.5703125" style="965" hidden="1"/>
    <col min="7949" max="7949" width="12" style="965" hidden="1"/>
    <col min="7950" max="8192" width="13.5703125" style="965" hidden="1"/>
    <col min="8193" max="8193" width="37.5703125" style="965" hidden="1"/>
    <col min="8194" max="8194" width="29.7109375" style="965" hidden="1"/>
    <col min="8195" max="8195" width="9.85546875" style="965" hidden="1"/>
    <col min="8196" max="8196" width="16.7109375" style="965" hidden="1"/>
    <col min="8197" max="8197" width="9.85546875" style="965" hidden="1"/>
    <col min="8198" max="8198" width="16.7109375" style="965" hidden="1"/>
    <col min="8199" max="8199" width="9.85546875" style="965" hidden="1"/>
    <col min="8200" max="8200" width="16.7109375" style="965" hidden="1"/>
    <col min="8201" max="8201" width="9.85546875" style="965" hidden="1"/>
    <col min="8202" max="8202" width="16.7109375" style="965" hidden="1"/>
    <col min="8203" max="8203" width="9.85546875" style="965" hidden="1"/>
    <col min="8204" max="8204" width="17.5703125" style="965" hidden="1"/>
    <col min="8205" max="8205" width="12" style="965" hidden="1"/>
    <col min="8206" max="8448" width="13.5703125" style="965" hidden="1"/>
    <col min="8449" max="8449" width="37.5703125" style="965" hidden="1"/>
    <col min="8450" max="8450" width="29.7109375" style="965" hidden="1"/>
    <col min="8451" max="8451" width="9.85546875" style="965" hidden="1"/>
    <col min="8452" max="8452" width="16.7109375" style="965" hidden="1"/>
    <col min="8453" max="8453" width="9.85546875" style="965" hidden="1"/>
    <col min="8454" max="8454" width="16.7109375" style="965" hidden="1"/>
    <col min="8455" max="8455" width="9.85546875" style="965" hidden="1"/>
    <col min="8456" max="8456" width="16.7109375" style="965" hidden="1"/>
    <col min="8457" max="8457" width="9.85546875" style="965" hidden="1"/>
    <col min="8458" max="8458" width="16.7109375" style="965" hidden="1"/>
    <col min="8459" max="8459" width="9.85546875" style="965" hidden="1"/>
    <col min="8460" max="8460" width="17.5703125" style="965" hidden="1"/>
    <col min="8461" max="8461" width="12" style="965" hidden="1"/>
    <col min="8462" max="8704" width="13.5703125" style="965" hidden="1"/>
    <col min="8705" max="8705" width="37.5703125" style="965" hidden="1"/>
    <col min="8706" max="8706" width="29.7109375" style="965" hidden="1"/>
    <col min="8707" max="8707" width="9.85546875" style="965" hidden="1"/>
    <col min="8708" max="8708" width="16.7109375" style="965" hidden="1"/>
    <col min="8709" max="8709" width="9.85546875" style="965" hidden="1"/>
    <col min="8710" max="8710" width="16.7109375" style="965" hidden="1"/>
    <col min="8711" max="8711" width="9.85546875" style="965" hidden="1"/>
    <col min="8712" max="8712" width="16.7109375" style="965" hidden="1"/>
    <col min="8713" max="8713" width="9.85546875" style="965" hidden="1"/>
    <col min="8714" max="8714" width="16.7109375" style="965" hidden="1"/>
    <col min="8715" max="8715" width="9.85546875" style="965" hidden="1"/>
    <col min="8716" max="8716" width="17.5703125" style="965" hidden="1"/>
    <col min="8717" max="8717" width="12" style="965" hidden="1"/>
    <col min="8718" max="8960" width="13.5703125" style="965" hidden="1"/>
    <col min="8961" max="8961" width="37.5703125" style="965" hidden="1"/>
    <col min="8962" max="8962" width="29.7109375" style="965" hidden="1"/>
    <col min="8963" max="8963" width="9.85546875" style="965" hidden="1"/>
    <col min="8964" max="8964" width="16.7109375" style="965" hidden="1"/>
    <col min="8965" max="8965" width="9.85546875" style="965" hidden="1"/>
    <col min="8966" max="8966" width="16.7109375" style="965" hidden="1"/>
    <col min="8967" max="8967" width="9.85546875" style="965" hidden="1"/>
    <col min="8968" max="8968" width="16.7109375" style="965" hidden="1"/>
    <col min="8969" max="8969" width="9.85546875" style="965" hidden="1"/>
    <col min="8970" max="8970" width="16.7109375" style="965" hidden="1"/>
    <col min="8971" max="8971" width="9.85546875" style="965" hidden="1"/>
    <col min="8972" max="8972" width="17.5703125" style="965" hidden="1"/>
    <col min="8973" max="8973" width="12" style="965" hidden="1"/>
    <col min="8974" max="9216" width="13.5703125" style="965" hidden="1"/>
    <col min="9217" max="9217" width="37.5703125" style="965" hidden="1"/>
    <col min="9218" max="9218" width="29.7109375" style="965" hidden="1"/>
    <col min="9219" max="9219" width="9.85546875" style="965" hidden="1"/>
    <col min="9220" max="9220" width="16.7109375" style="965" hidden="1"/>
    <col min="9221" max="9221" width="9.85546875" style="965" hidden="1"/>
    <col min="9222" max="9222" width="16.7109375" style="965" hidden="1"/>
    <col min="9223" max="9223" width="9.85546875" style="965" hidden="1"/>
    <col min="9224" max="9224" width="16.7109375" style="965" hidden="1"/>
    <col min="9225" max="9225" width="9.85546875" style="965" hidden="1"/>
    <col min="9226" max="9226" width="16.7109375" style="965" hidden="1"/>
    <col min="9227" max="9227" width="9.85546875" style="965" hidden="1"/>
    <col min="9228" max="9228" width="17.5703125" style="965" hidden="1"/>
    <col min="9229" max="9229" width="12" style="965" hidden="1"/>
    <col min="9230" max="9472" width="13.5703125" style="965" hidden="1"/>
    <col min="9473" max="9473" width="37.5703125" style="965" hidden="1"/>
    <col min="9474" max="9474" width="29.7109375" style="965" hidden="1"/>
    <col min="9475" max="9475" width="9.85546875" style="965" hidden="1"/>
    <col min="9476" max="9476" width="16.7109375" style="965" hidden="1"/>
    <col min="9477" max="9477" width="9.85546875" style="965" hidden="1"/>
    <col min="9478" max="9478" width="16.7109375" style="965" hidden="1"/>
    <col min="9479" max="9479" width="9.85546875" style="965" hidden="1"/>
    <col min="9480" max="9480" width="16.7109375" style="965" hidden="1"/>
    <col min="9481" max="9481" width="9.85546875" style="965" hidden="1"/>
    <col min="9482" max="9482" width="16.7109375" style="965" hidden="1"/>
    <col min="9483" max="9483" width="9.85546875" style="965" hidden="1"/>
    <col min="9484" max="9484" width="17.5703125" style="965" hidden="1"/>
    <col min="9485" max="9485" width="12" style="965" hidden="1"/>
    <col min="9486" max="9728" width="13.5703125" style="965" hidden="1"/>
    <col min="9729" max="9729" width="37.5703125" style="965" hidden="1"/>
    <col min="9730" max="9730" width="29.7109375" style="965" hidden="1"/>
    <col min="9731" max="9731" width="9.85546875" style="965" hidden="1"/>
    <col min="9732" max="9732" width="16.7109375" style="965" hidden="1"/>
    <col min="9733" max="9733" width="9.85546875" style="965" hidden="1"/>
    <col min="9734" max="9734" width="16.7109375" style="965" hidden="1"/>
    <col min="9735" max="9735" width="9.85546875" style="965" hidden="1"/>
    <col min="9736" max="9736" width="16.7109375" style="965" hidden="1"/>
    <col min="9737" max="9737" width="9.85546875" style="965" hidden="1"/>
    <col min="9738" max="9738" width="16.7109375" style="965" hidden="1"/>
    <col min="9739" max="9739" width="9.85546875" style="965" hidden="1"/>
    <col min="9740" max="9740" width="17.5703125" style="965" hidden="1"/>
    <col min="9741" max="9741" width="12" style="965" hidden="1"/>
    <col min="9742" max="9984" width="13.5703125" style="965" hidden="1"/>
    <col min="9985" max="9985" width="37.5703125" style="965" hidden="1"/>
    <col min="9986" max="9986" width="29.7109375" style="965" hidden="1"/>
    <col min="9987" max="9987" width="9.85546875" style="965" hidden="1"/>
    <col min="9988" max="9988" width="16.7109375" style="965" hidden="1"/>
    <col min="9989" max="9989" width="9.85546875" style="965" hidden="1"/>
    <col min="9990" max="9990" width="16.7109375" style="965" hidden="1"/>
    <col min="9991" max="9991" width="9.85546875" style="965" hidden="1"/>
    <col min="9992" max="9992" width="16.7109375" style="965" hidden="1"/>
    <col min="9993" max="9993" width="9.85546875" style="965" hidden="1"/>
    <col min="9994" max="9994" width="16.7109375" style="965" hidden="1"/>
    <col min="9995" max="9995" width="9.85546875" style="965" hidden="1"/>
    <col min="9996" max="9996" width="17.5703125" style="965" hidden="1"/>
    <col min="9997" max="9997" width="12" style="965" hidden="1"/>
    <col min="9998" max="10240" width="13.5703125" style="965" hidden="1"/>
    <col min="10241" max="10241" width="37.5703125" style="965" hidden="1"/>
    <col min="10242" max="10242" width="29.7109375" style="965" hidden="1"/>
    <col min="10243" max="10243" width="9.85546875" style="965" hidden="1"/>
    <col min="10244" max="10244" width="16.7109375" style="965" hidden="1"/>
    <col min="10245" max="10245" width="9.85546875" style="965" hidden="1"/>
    <col min="10246" max="10246" width="16.7109375" style="965" hidden="1"/>
    <col min="10247" max="10247" width="9.85546875" style="965" hidden="1"/>
    <col min="10248" max="10248" width="16.7109375" style="965" hidden="1"/>
    <col min="10249" max="10249" width="9.85546875" style="965" hidden="1"/>
    <col min="10250" max="10250" width="16.7109375" style="965" hidden="1"/>
    <col min="10251" max="10251" width="9.85546875" style="965" hidden="1"/>
    <col min="10252" max="10252" width="17.5703125" style="965" hidden="1"/>
    <col min="10253" max="10253" width="12" style="965" hidden="1"/>
    <col min="10254" max="10496" width="13.5703125" style="965" hidden="1"/>
    <col min="10497" max="10497" width="37.5703125" style="965" hidden="1"/>
    <col min="10498" max="10498" width="29.7109375" style="965" hidden="1"/>
    <col min="10499" max="10499" width="9.85546875" style="965" hidden="1"/>
    <col min="10500" max="10500" width="16.7109375" style="965" hidden="1"/>
    <col min="10501" max="10501" width="9.85546875" style="965" hidden="1"/>
    <col min="10502" max="10502" width="16.7109375" style="965" hidden="1"/>
    <col min="10503" max="10503" width="9.85546875" style="965" hidden="1"/>
    <col min="10504" max="10504" width="16.7109375" style="965" hidden="1"/>
    <col min="10505" max="10505" width="9.85546875" style="965" hidden="1"/>
    <col min="10506" max="10506" width="16.7109375" style="965" hidden="1"/>
    <col min="10507" max="10507" width="9.85546875" style="965" hidden="1"/>
    <col min="10508" max="10508" width="17.5703125" style="965" hidden="1"/>
    <col min="10509" max="10509" width="12" style="965" hidden="1"/>
    <col min="10510" max="10752" width="13.5703125" style="965" hidden="1"/>
    <col min="10753" max="10753" width="37.5703125" style="965" hidden="1"/>
    <col min="10754" max="10754" width="29.7109375" style="965" hidden="1"/>
    <col min="10755" max="10755" width="9.85546875" style="965" hidden="1"/>
    <col min="10756" max="10756" width="16.7109375" style="965" hidden="1"/>
    <col min="10757" max="10757" width="9.85546875" style="965" hidden="1"/>
    <col min="10758" max="10758" width="16.7109375" style="965" hidden="1"/>
    <col min="10759" max="10759" width="9.85546875" style="965" hidden="1"/>
    <col min="10760" max="10760" width="16.7109375" style="965" hidden="1"/>
    <col min="10761" max="10761" width="9.85546875" style="965" hidden="1"/>
    <col min="10762" max="10762" width="16.7109375" style="965" hidden="1"/>
    <col min="10763" max="10763" width="9.85546875" style="965" hidden="1"/>
    <col min="10764" max="10764" width="17.5703125" style="965" hidden="1"/>
    <col min="10765" max="10765" width="12" style="965" hidden="1"/>
    <col min="10766" max="11008" width="13.5703125" style="965" hidden="1"/>
    <col min="11009" max="11009" width="37.5703125" style="965" hidden="1"/>
    <col min="11010" max="11010" width="29.7109375" style="965" hidden="1"/>
    <col min="11011" max="11011" width="9.85546875" style="965" hidden="1"/>
    <col min="11012" max="11012" width="16.7109375" style="965" hidden="1"/>
    <col min="11013" max="11013" width="9.85546875" style="965" hidden="1"/>
    <col min="11014" max="11014" width="16.7109375" style="965" hidden="1"/>
    <col min="11015" max="11015" width="9.85546875" style="965" hidden="1"/>
    <col min="11016" max="11016" width="16.7109375" style="965" hidden="1"/>
    <col min="11017" max="11017" width="9.85546875" style="965" hidden="1"/>
    <col min="11018" max="11018" width="16.7109375" style="965" hidden="1"/>
    <col min="11019" max="11019" width="9.85546875" style="965" hidden="1"/>
    <col min="11020" max="11020" width="17.5703125" style="965" hidden="1"/>
    <col min="11021" max="11021" width="12" style="965" hidden="1"/>
    <col min="11022" max="11264" width="13.5703125" style="965" hidden="1"/>
    <col min="11265" max="11265" width="37.5703125" style="965" hidden="1"/>
    <col min="11266" max="11266" width="29.7109375" style="965" hidden="1"/>
    <col min="11267" max="11267" width="9.85546875" style="965" hidden="1"/>
    <col min="11268" max="11268" width="16.7109375" style="965" hidden="1"/>
    <col min="11269" max="11269" width="9.85546875" style="965" hidden="1"/>
    <col min="11270" max="11270" width="16.7109375" style="965" hidden="1"/>
    <col min="11271" max="11271" width="9.85546875" style="965" hidden="1"/>
    <col min="11272" max="11272" width="16.7109375" style="965" hidden="1"/>
    <col min="11273" max="11273" width="9.85546875" style="965" hidden="1"/>
    <col min="11274" max="11274" width="16.7109375" style="965" hidden="1"/>
    <col min="11275" max="11275" width="9.85546875" style="965" hidden="1"/>
    <col min="11276" max="11276" width="17.5703125" style="965" hidden="1"/>
    <col min="11277" max="11277" width="12" style="965" hidden="1"/>
    <col min="11278" max="11520" width="13.5703125" style="965" hidden="1"/>
    <col min="11521" max="11521" width="37.5703125" style="965" hidden="1"/>
    <col min="11522" max="11522" width="29.7109375" style="965" hidden="1"/>
    <col min="11523" max="11523" width="9.85546875" style="965" hidden="1"/>
    <col min="11524" max="11524" width="16.7109375" style="965" hidden="1"/>
    <col min="11525" max="11525" width="9.85546875" style="965" hidden="1"/>
    <col min="11526" max="11526" width="16.7109375" style="965" hidden="1"/>
    <col min="11527" max="11527" width="9.85546875" style="965" hidden="1"/>
    <col min="11528" max="11528" width="16.7109375" style="965" hidden="1"/>
    <col min="11529" max="11529" width="9.85546875" style="965" hidden="1"/>
    <col min="11530" max="11530" width="16.7109375" style="965" hidden="1"/>
    <col min="11531" max="11531" width="9.85546875" style="965" hidden="1"/>
    <col min="11532" max="11532" width="17.5703125" style="965" hidden="1"/>
    <col min="11533" max="11533" width="12" style="965" hidden="1"/>
    <col min="11534" max="11776" width="13.5703125" style="965" hidden="1"/>
    <col min="11777" max="11777" width="37.5703125" style="965" hidden="1"/>
    <col min="11778" max="11778" width="29.7109375" style="965" hidden="1"/>
    <col min="11779" max="11779" width="9.85546875" style="965" hidden="1"/>
    <col min="11780" max="11780" width="16.7109375" style="965" hidden="1"/>
    <col min="11781" max="11781" width="9.85546875" style="965" hidden="1"/>
    <col min="11782" max="11782" width="16.7109375" style="965" hidden="1"/>
    <col min="11783" max="11783" width="9.85546875" style="965" hidden="1"/>
    <col min="11784" max="11784" width="16.7109375" style="965" hidden="1"/>
    <col min="11785" max="11785" width="9.85546875" style="965" hidden="1"/>
    <col min="11786" max="11786" width="16.7109375" style="965" hidden="1"/>
    <col min="11787" max="11787" width="9.85546875" style="965" hidden="1"/>
    <col min="11788" max="11788" width="17.5703125" style="965" hidden="1"/>
    <col min="11789" max="11789" width="12" style="965" hidden="1"/>
    <col min="11790" max="12032" width="13.5703125" style="965" hidden="1"/>
    <col min="12033" max="12033" width="37.5703125" style="965" hidden="1"/>
    <col min="12034" max="12034" width="29.7109375" style="965" hidden="1"/>
    <col min="12035" max="12035" width="9.85546875" style="965" hidden="1"/>
    <col min="12036" max="12036" width="16.7109375" style="965" hidden="1"/>
    <col min="12037" max="12037" width="9.85546875" style="965" hidden="1"/>
    <col min="12038" max="12038" width="16.7109375" style="965" hidden="1"/>
    <col min="12039" max="12039" width="9.85546875" style="965" hidden="1"/>
    <col min="12040" max="12040" width="16.7109375" style="965" hidden="1"/>
    <col min="12041" max="12041" width="9.85546875" style="965" hidden="1"/>
    <col min="12042" max="12042" width="16.7109375" style="965" hidden="1"/>
    <col min="12043" max="12043" width="9.85546875" style="965" hidden="1"/>
    <col min="12044" max="12044" width="17.5703125" style="965" hidden="1"/>
    <col min="12045" max="12045" width="12" style="965" hidden="1"/>
    <col min="12046" max="12288" width="13.5703125" style="965" hidden="1"/>
    <col min="12289" max="12289" width="37.5703125" style="965" hidden="1"/>
    <col min="12290" max="12290" width="29.7109375" style="965" hidden="1"/>
    <col min="12291" max="12291" width="9.85546875" style="965" hidden="1"/>
    <col min="12292" max="12292" width="16.7109375" style="965" hidden="1"/>
    <col min="12293" max="12293" width="9.85546875" style="965" hidden="1"/>
    <col min="12294" max="12294" width="16.7109375" style="965" hidden="1"/>
    <col min="12295" max="12295" width="9.85546875" style="965" hidden="1"/>
    <col min="12296" max="12296" width="16.7109375" style="965" hidden="1"/>
    <col min="12297" max="12297" width="9.85546875" style="965" hidden="1"/>
    <col min="12298" max="12298" width="16.7109375" style="965" hidden="1"/>
    <col min="12299" max="12299" width="9.85546875" style="965" hidden="1"/>
    <col min="12300" max="12300" width="17.5703125" style="965" hidden="1"/>
    <col min="12301" max="12301" width="12" style="965" hidden="1"/>
    <col min="12302" max="12544" width="13.5703125" style="965" hidden="1"/>
    <col min="12545" max="12545" width="37.5703125" style="965" hidden="1"/>
    <col min="12546" max="12546" width="29.7109375" style="965" hidden="1"/>
    <col min="12547" max="12547" width="9.85546875" style="965" hidden="1"/>
    <col min="12548" max="12548" width="16.7109375" style="965" hidden="1"/>
    <col min="12549" max="12549" width="9.85546875" style="965" hidden="1"/>
    <col min="12550" max="12550" width="16.7109375" style="965" hidden="1"/>
    <col min="12551" max="12551" width="9.85546875" style="965" hidden="1"/>
    <col min="12552" max="12552" width="16.7109375" style="965" hidden="1"/>
    <col min="12553" max="12553" width="9.85546875" style="965" hidden="1"/>
    <col min="12554" max="12554" width="16.7109375" style="965" hidden="1"/>
    <col min="12555" max="12555" width="9.85546875" style="965" hidden="1"/>
    <col min="12556" max="12556" width="17.5703125" style="965" hidden="1"/>
    <col min="12557" max="12557" width="12" style="965" hidden="1"/>
    <col min="12558" max="12800" width="13.5703125" style="965" hidden="1"/>
    <col min="12801" max="12801" width="37.5703125" style="965" hidden="1"/>
    <col min="12802" max="12802" width="29.7109375" style="965" hidden="1"/>
    <col min="12803" max="12803" width="9.85546875" style="965" hidden="1"/>
    <col min="12804" max="12804" width="16.7109375" style="965" hidden="1"/>
    <col min="12805" max="12805" width="9.85546875" style="965" hidden="1"/>
    <col min="12806" max="12806" width="16.7109375" style="965" hidden="1"/>
    <col min="12807" max="12807" width="9.85546875" style="965" hidden="1"/>
    <col min="12808" max="12808" width="16.7109375" style="965" hidden="1"/>
    <col min="12809" max="12809" width="9.85546875" style="965" hidden="1"/>
    <col min="12810" max="12810" width="16.7109375" style="965" hidden="1"/>
    <col min="12811" max="12811" width="9.85546875" style="965" hidden="1"/>
    <col min="12812" max="12812" width="17.5703125" style="965" hidden="1"/>
    <col min="12813" max="12813" width="12" style="965" hidden="1"/>
    <col min="12814" max="13056" width="13.5703125" style="965" hidden="1"/>
    <col min="13057" max="13057" width="37.5703125" style="965" hidden="1"/>
    <col min="13058" max="13058" width="29.7109375" style="965" hidden="1"/>
    <col min="13059" max="13059" width="9.85546875" style="965" hidden="1"/>
    <col min="13060" max="13060" width="16.7109375" style="965" hidden="1"/>
    <col min="13061" max="13061" width="9.85546875" style="965" hidden="1"/>
    <col min="13062" max="13062" width="16.7109375" style="965" hidden="1"/>
    <col min="13063" max="13063" width="9.85546875" style="965" hidden="1"/>
    <col min="13064" max="13064" width="16.7109375" style="965" hidden="1"/>
    <col min="13065" max="13065" width="9.85546875" style="965" hidden="1"/>
    <col min="13066" max="13066" width="16.7109375" style="965" hidden="1"/>
    <col min="13067" max="13067" width="9.85546875" style="965" hidden="1"/>
    <col min="13068" max="13068" width="17.5703125" style="965" hidden="1"/>
    <col min="13069" max="13069" width="12" style="965" hidden="1"/>
    <col min="13070" max="13312" width="13.5703125" style="965" hidden="1"/>
    <col min="13313" max="13313" width="37.5703125" style="965" hidden="1"/>
    <col min="13314" max="13314" width="29.7109375" style="965" hidden="1"/>
    <col min="13315" max="13315" width="9.85546875" style="965" hidden="1"/>
    <col min="13316" max="13316" width="16.7109375" style="965" hidden="1"/>
    <col min="13317" max="13317" width="9.85546875" style="965" hidden="1"/>
    <col min="13318" max="13318" width="16.7109375" style="965" hidden="1"/>
    <col min="13319" max="13319" width="9.85546875" style="965" hidden="1"/>
    <col min="13320" max="13320" width="16.7109375" style="965" hidden="1"/>
    <col min="13321" max="13321" width="9.85546875" style="965" hidden="1"/>
    <col min="13322" max="13322" width="16.7109375" style="965" hidden="1"/>
    <col min="13323" max="13323" width="9.85546875" style="965" hidden="1"/>
    <col min="13324" max="13324" width="17.5703125" style="965" hidden="1"/>
    <col min="13325" max="13325" width="12" style="965" hidden="1"/>
    <col min="13326" max="13568" width="13.5703125" style="965" hidden="1"/>
    <col min="13569" max="13569" width="37.5703125" style="965" hidden="1"/>
    <col min="13570" max="13570" width="29.7109375" style="965" hidden="1"/>
    <col min="13571" max="13571" width="9.85546875" style="965" hidden="1"/>
    <col min="13572" max="13572" width="16.7109375" style="965" hidden="1"/>
    <col min="13573" max="13573" width="9.85546875" style="965" hidden="1"/>
    <col min="13574" max="13574" width="16.7109375" style="965" hidden="1"/>
    <col min="13575" max="13575" width="9.85546875" style="965" hidden="1"/>
    <col min="13576" max="13576" width="16.7109375" style="965" hidden="1"/>
    <col min="13577" max="13577" width="9.85546875" style="965" hidden="1"/>
    <col min="13578" max="13578" width="16.7109375" style="965" hidden="1"/>
    <col min="13579" max="13579" width="9.85546875" style="965" hidden="1"/>
    <col min="13580" max="13580" width="17.5703125" style="965" hidden="1"/>
    <col min="13581" max="13581" width="12" style="965" hidden="1"/>
    <col min="13582" max="13824" width="13.5703125" style="965" hidden="1"/>
    <col min="13825" max="13825" width="37.5703125" style="965" hidden="1"/>
    <col min="13826" max="13826" width="29.7109375" style="965" hidden="1"/>
    <col min="13827" max="13827" width="9.85546875" style="965" hidden="1"/>
    <col min="13828" max="13828" width="16.7109375" style="965" hidden="1"/>
    <col min="13829" max="13829" width="9.85546875" style="965" hidden="1"/>
    <col min="13830" max="13830" width="16.7109375" style="965" hidden="1"/>
    <col min="13831" max="13831" width="9.85546875" style="965" hidden="1"/>
    <col min="13832" max="13832" width="16.7109375" style="965" hidden="1"/>
    <col min="13833" max="13833" width="9.85546875" style="965" hidden="1"/>
    <col min="13834" max="13834" width="16.7109375" style="965" hidden="1"/>
    <col min="13835" max="13835" width="9.85546875" style="965" hidden="1"/>
    <col min="13836" max="13836" width="17.5703125" style="965" hidden="1"/>
    <col min="13837" max="13837" width="12" style="965" hidden="1"/>
    <col min="13838" max="14080" width="13.5703125" style="965" hidden="1"/>
    <col min="14081" max="14081" width="37.5703125" style="965" hidden="1"/>
    <col min="14082" max="14082" width="29.7109375" style="965" hidden="1"/>
    <col min="14083" max="14083" width="9.85546875" style="965" hidden="1"/>
    <col min="14084" max="14084" width="16.7109375" style="965" hidden="1"/>
    <col min="14085" max="14085" width="9.85546875" style="965" hidden="1"/>
    <col min="14086" max="14086" width="16.7109375" style="965" hidden="1"/>
    <col min="14087" max="14087" width="9.85546875" style="965" hidden="1"/>
    <col min="14088" max="14088" width="16.7109375" style="965" hidden="1"/>
    <col min="14089" max="14089" width="9.85546875" style="965" hidden="1"/>
    <col min="14090" max="14090" width="16.7109375" style="965" hidden="1"/>
    <col min="14091" max="14091" width="9.85546875" style="965" hidden="1"/>
    <col min="14092" max="14092" width="17.5703125" style="965" hidden="1"/>
    <col min="14093" max="14093" width="12" style="965" hidden="1"/>
    <col min="14094" max="14336" width="13.5703125" style="965" hidden="1"/>
    <col min="14337" max="14337" width="37.5703125" style="965" hidden="1"/>
    <col min="14338" max="14338" width="29.7109375" style="965" hidden="1"/>
    <col min="14339" max="14339" width="9.85546875" style="965" hidden="1"/>
    <col min="14340" max="14340" width="16.7109375" style="965" hidden="1"/>
    <col min="14341" max="14341" width="9.85546875" style="965" hidden="1"/>
    <col min="14342" max="14342" width="16.7109375" style="965" hidden="1"/>
    <col min="14343" max="14343" width="9.85546875" style="965" hidden="1"/>
    <col min="14344" max="14344" width="16.7109375" style="965" hidden="1"/>
    <col min="14345" max="14345" width="9.85546875" style="965" hidden="1"/>
    <col min="14346" max="14346" width="16.7109375" style="965" hidden="1"/>
    <col min="14347" max="14347" width="9.85546875" style="965" hidden="1"/>
    <col min="14348" max="14348" width="17.5703125" style="965" hidden="1"/>
    <col min="14349" max="14349" width="12" style="965" hidden="1"/>
    <col min="14350" max="14592" width="13.5703125" style="965" hidden="1"/>
    <col min="14593" max="14593" width="37.5703125" style="965" hidden="1"/>
    <col min="14594" max="14594" width="29.7109375" style="965" hidden="1"/>
    <col min="14595" max="14595" width="9.85546875" style="965" hidden="1"/>
    <col min="14596" max="14596" width="16.7109375" style="965" hidden="1"/>
    <col min="14597" max="14597" width="9.85546875" style="965" hidden="1"/>
    <col min="14598" max="14598" width="16.7109375" style="965" hidden="1"/>
    <col min="14599" max="14599" width="9.85546875" style="965" hidden="1"/>
    <col min="14600" max="14600" width="16.7109375" style="965" hidden="1"/>
    <col min="14601" max="14601" width="9.85546875" style="965" hidden="1"/>
    <col min="14602" max="14602" width="16.7109375" style="965" hidden="1"/>
    <col min="14603" max="14603" width="9.85546875" style="965" hidden="1"/>
    <col min="14604" max="14604" width="17.5703125" style="965" hidden="1"/>
    <col min="14605" max="14605" width="12" style="965" hidden="1"/>
    <col min="14606" max="14848" width="13.5703125" style="965" hidden="1"/>
    <col min="14849" max="14849" width="37.5703125" style="965" hidden="1"/>
    <col min="14850" max="14850" width="29.7109375" style="965" hidden="1"/>
    <col min="14851" max="14851" width="9.85546875" style="965" hidden="1"/>
    <col min="14852" max="14852" width="16.7109375" style="965" hidden="1"/>
    <col min="14853" max="14853" width="9.85546875" style="965" hidden="1"/>
    <col min="14854" max="14854" width="16.7109375" style="965" hidden="1"/>
    <col min="14855" max="14855" width="9.85546875" style="965" hidden="1"/>
    <col min="14856" max="14856" width="16.7109375" style="965" hidden="1"/>
    <col min="14857" max="14857" width="9.85546875" style="965" hidden="1"/>
    <col min="14858" max="14858" width="16.7109375" style="965" hidden="1"/>
    <col min="14859" max="14859" width="9.85546875" style="965" hidden="1"/>
    <col min="14860" max="14860" width="17.5703125" style="965" hidden="1"/>
    <col min="14861" max="14861" width="12" style="965" hidden="1"/>
    <col min="14862" max="15104" width="13.5703125" style="965" hidden="1"/>
    <col min="15105" max="15105" width="37.5703125" style="965" hidden="1"/>
    <col min="15106" max="15106" width="29.7109375" style="965" hidden="1"/>
    <col min="15107" max="15107" width="9.85546875" style="965" hidden="1"/>
    <col min="15108" max="15108" width="16.7109375" style="965" hidden="1"/>
    <col min="15109" max="15109" width="9.85546875" style="965" hidden="1"/>
    <col min="15110" max="15110" width="16.7109375" style="965" hidden="1"/>
    <col min="15111" max="15111" width="9.85546875" style="965" hidden="1"/>
    <col min="15112" max="15112" width="16.7109375" style="965" hidden="1"/>
    <col min="15113" max="15113" width="9.85546875" style="965" hidden="1"/>
    <col min="15114" max="15114" width="16.7109375" style="965" hidden="1"/>
    <col min="15115" max="15115" width="9.85546875" style="965" hidden="1"/>
    <col min="15116" max="15116" width="17.5703125" style="965" hidden="1"/>
    <col min="15117" max="15117" width="12" style="965" hidden="1"/>
    <col min="15118" max="15360" width="13.5703125" style="965" hidden="1"/>
    <col min="15361" max="15361" width="37.5703125" style="965" hidden="1"/>
    <col min="15362" max="15362" width="29.7109375" style="965" hidden="1"/>
    <col min="15363" max="15363" width="9.85546875" style="965" hidden="1"/>
    <col min="15364" max="15364" width="16.7109375" style="965" hidden="1"/>
    <col min="15365" max="15365" width="9.85546875" style="965" hidden="1"/>
    <col min="15366" max="15366" width="16.7109375" style="965" hidden="1"/>
    <col min="15367" max="15367" width="9.85546875" style="965" hidden="1"/>
    <col min="15368" max="15368" width="16.7109375" style="965" hidden="1"/>
    <col min="15369" max="15369" width="9.85546875" style="965" hidden="1"/>
    <col min="15370" max="15370" width="16.7109375" style="965" hidden="1"/>
    <col min="15371" max="15371" width="9.85546875" style="965" hidden="1"/>
    <col min="15372" max="15372" width="17.5703125" style="965" hidden="1"/>
    <col min="15373" max="15373" width="12" style="965" hidden="1"/>
    <col min="15374" max="15616" width="13.5703125" style="965" hidden="1"/>
    <col min="15617" max="15617" width="37.5703125" style="965" hidden="1"/>
    <col min="15618" max="15618" width="29.7109375" style="965" hidden="1"/>
    <col min="15619" max="15619" width="9.85546875" style="965" hidden="1"/>
    <col min="15620" max="15620" width="16.7109375" style="965" hidden="1"/>
    <col min="15621" max="15621" width="9.85546875" style="965" hidden="1"/>
    <col min="15622" max="15622" width="16.7109375" style="965" hidden="1"/>
    <col min="15623" max="15623" width="9.85546875" style="965" hidden="1"/>
    <col min="15624" max="15624" width="16.7109375" style="965" hidden="1"/>
    <col min="15625" max="15625" width="9.85546875" style="965" hidden="1"/>
    <col min="15626" max="15626" width="16.7109375" style="965" hidden="1"/>
    <col min="15627" max="15627" width="9.85546875" style="965" hidden="1"/>
    <col min="15628" max="15628" width="17.5703125" style="965" hidden="1"/>
    <col min="15629" max="15629" width="12" style="965" hidden="1"/>
    <col min="15630" max="15872" width="13.5703125" style="965" hidden="1"/>
    <col min="15873" max="15873" width="37.5703125" style="965" hidden="1"/>
    <col min="15874" max="15874" width="29.7109375" style="965" hidden="1"/>
    <col min="15875" max="15875" width="9.85546875" style="965" hidden="1"/>
    <col min="15876" max="15876" width="16.7109375" style="965" hidden="1"/>
    <col min="15877" max="15877" width="9.85546875" style="965" hidden="1"/>
    <col min="15878" max="15878" width="16.7109375" style="965" hidden="1"/>
    <col min="15879" max="15879" width="9.85546875" style="965" hidden="1"/>
    <col min="15880" max="15880" width="16.7109375" style="965" hidden="1"/>
    <col min="15881" max="15881" width="9.85546875" style="965" hidden="1"/>
    <col min="15882" max="15882" width="16.7109375" style="965" hidden="1"/>
    <col min="15883" max="15883" width="9.85546875" style="965" hidden="1"/>
    <col min="15884" max="15884" width="17.5703125" style="965" hidden="1"/>
    <col min="15885" max="15885" width="12" style="965" hidden="1"/>
    <col min="15886" max="16128" width="13.5703125" style="965" hidden="1"/>
    <col min="16129" max="16129" width="37.5703125" style="965" hidden="1"/>
    <col min="16130" max="16130" width="29.7109375" style="965" hidden="1"/>
    <col min="16131" max="16131" width="9.85546875" style="965" hidden="1"/>
    <col min="16132" max="16132" width="16.7109375" style="965" hidden="1"/>
    <col min="16133" max="16133" width="9.85546875" style="965" hidden="1"/>
    <col min="16134" max="16134" width="16.7109375" style="965" hidden="1"/>
    <col min="16135" max="16135" width="9.85546875" style="965" hidden="1"/>
    <col min="16136" max="16136" width="16.7109375" style="965" hidden="1"/>
    <col min="16137" max="16137" width="9.85546875" style="965" hidden="1"/>
    <col min="16138" max="16138" width="16.7109375" style="965" hidden="1"/>
    <col min="16139" max="16139" width="9.85546875" style="965" hidden="1"/>
    <col min="16140" max="16140" width="17.5703125" style="965" hidden="1"/>
    <col min="16141" max="16141" width="12" style="965" hidden="1"/>
    <col min="16142" max="16384" width="13.5703125" style="965" hidden="1"/>
  </cols>
  <sheetData>
    <row r="1" spans="1:26">
      <c r="A1" s="960" t="s">
        <v>1075</v>
      </c>
      <c r="B1" s="961" t="s">
        <v>1076</v>
      </c>
      <c r="C1" s="962">
        <v>0</v>
      </c>
      <c r="D1" s="963" t="s">
        <v>1076</v>
      </c>
      <c r="E1" s="964">
        <v>0</v>
      </c>
      <c r="F1" s="964" t="s">
        <v>1076</v>
      </c>
      <c r="G1" s="964">
        <v>0</v>
      </c>
      <c r="H1" s="964"/>
      <c r="I1" s="964"/>
      <c r="J1" s="964"/>
      <c r="K1" s="964"/>
    </row>
    <row r="2" spans="1:26">
      <c r="A2" s="966" t="s">
        <v>1077</v>
      </c>
      <c r="B2" s="526" t="s">
        <v>1076</v>
      </c>
      <c r="C2" s="964"/>
      <c r="D2" s="967"/>
      <c r="E2" s="967"/>
      <c r="F2" s="967"/>
      <c r="G2" s="967"/>
      <c r="H2" s="1054"/>
      <c r="I2" s="1054"/>
      <c r="J2" s="1054"/>
      <c r="K2" s="1054"/>
      <c r="L2" s="1053" t="s">
        <v>1078</v>
      </c>
      <c r="M2" s="965" t="s">
        <v>1079</v>
      </c>
      <c r="Z2" s="965" t="str">
        <f>IFERROR(TRIM(MID('Financials_Applicant 4'!A1,FIND(" ",'Financials_Applicant 4'!A1,1),100)),"-")</f>
        <v>-</v>
      </c>
    </row>
    <row r="3" spans="1:26">
      <c r="A3" s="968"/>
      <c r="B3" s="969" t="s">
        <v>1080</v>
      </c>
      <c r="C3" s="970"/>
      <c r="D3" s="969" t="s">
        <v>1081</v>
      </c>
      <c r="E3" s="970"/>
      <c r="F3" s="969" t="s">
        <v>1082</v>
      </c>
      <c r="G3" s="970"/>
      <c r="L3" s="974"/>
      <c r="M3" s="965" t="s">
        <v>1083</v>
      </c>
    </row>
    <row r="4" spans="1:26" ht="12.75">
      <c r="A4" s="971" t="s">
        <v>1084</v>
      </c>
      <c r="B4" s="969"/>
      <c r="C4" s="970"/>
      <c r="D4" s="969"/>
      <c r="E4" s="970"/>
      <c r="F4" s="969"/>
      <c r="G4" s="970"/>
      <c r="L4" s="974"/>
    </row>
    <row r="5" spans="1:26" ht="15.75" customHeight="1">
      <c r="A5" s="972" t="s">
        <v>1085</v>
      </c>
      <c r="B5" s="526" t="s">
        <v>1079</v>
      </c>
      <c r="C5" s="973"/>
      <c r="D5" s="526" t="s">
        <v>1079</v>
      </c>
      <c r="E5" s="973"/>
      <c r="F5" s="526" t="s">
        <v>1079</v>
      </c>
      <c r="G5" s="973"/>
      <c r="L5" s="974"/>
    </row>
    <row r="6" spans="1:26" ht="12.75" customHeight="1">
      <c r="A6" s="1442" t="s">
        <v>137</v>
      </c>
      <c r="B6" s="975">
        <f>'Financials_Applicant 4'!B3</f>
        <v>44286</v>
      </c>
      <c r="C6" s="976" t="s">
        <v>138</v>
      </c>
      <c r="D6" s="975">
        <f>'Financials_Applicant 4'!D3</f>
        <v>43921</v>
      </c>
      <c r="E6" s="976" t="s">
        <v>138</v>
      </c>
      <c r="F6" s="975">
        <f>'Financials_Applicant 4'!F3</f>
        <v>43555</v>
      </c>
      <c r="G6" s="1055" t="s">
        <v>138</v>
      </c>
      <c r="H6" s="977"/>
      <c r="L6" s="984"/>
    </row>
    <row r="7" spans="1:26" ht="12.75" customHeight="1">
      <c r="A7" s="1442"/>
      <c r="B7" s="976" t="str">
        <f>CONCATENATE("Rs. ",$L$2)</f>
        <v>Rs. Actuals</v>
      </c>
      <c r="C7" s="978">
        <f>B6</f>
        <v>44286</v>
      </c>
      <c r="D7" s="976" t="str">
        <f>CONCATENATE("Rs. ",$L$2)</f>
        <v>Rs. Actuals</v>
      </c>
      <c r="E7" s="978">
        <f>D6</f>
        <v>43921</v>
      </c>
      <c r="F7" s="976" t="str">
        <f>CONCATENATE("Rs. ",$L$2)</f>
        <v>Rs. Actuals</v>
      </c>
      <c r="G7" s="1056">
        <f>F6</f>
        <v>43555</v>
      </c>
      <c r="L7" s="984"/>
    </row>
    <row r="8" spans="1:26">
      <c r="A8" s="979" t="s">
        <v>1086</v>
      </c>
      <c r="B8" s="980">
        <f>'Financials_Applicant 4'!B5*100000</f>
        <v>0</v>
      </c>
      <c r="C8" s="980"/>
      <c r="D8" s="980">
        <f>'Financials_Applicant 4'!D5*100000</f>
        <v>0</v>
      </c>
      <c r="E8" s="980"/>
      <c r="F8" s="980">
        <f>'Financials_Applicant 4'!F5*100000</f>
        <v>0</v>
      </c>
      <c r="G8" s="1057"/>
      <c r="H8" s="982"/>
      <c r="J8" s="983"/>
      <c r="L8" s="984"/>
    </row>
    <row r="9" spans="1:26" ht="12.75">
      <c r="A9" s="979" t="s">
        <v>1087</v>
      </c>
      <c r="B9" s="980">
        <v>0</v>
      </c>
      <c r="C9" s="981"/>
      <c r="D9" s="980">
        <v>0</v>
      </c>
      <c r="E9" s="981"/>
      <c r="F9" s="980">
        <v>0</v>
      </c>
      <c r="G9" s="981"/>
      <c r="H9" s="985"/>
      <c r="L9" s="984"/>
    </row>
    <row r="10" spans="1:26">
      <c r="A10" s="986" t="s">
        <v>54</v>
      </c>
      <c r="B10" s="987">
        <f>B8+B9</f>
        <v>0</v>
      </c>
      <c r="C10" s="988" t="str">
        <f>IFERROR((B10-D10)/D10*100,"")</f>
        <v/>
      </c>
      <c r="D10" s="987">
        <f>D8+D9</f>
        <v>0</v>
      </c>
      <c r="E10" s="988" t="str">
        <f>IFERROR((D10-F10)/F10*100,"")</f>
        <v/>
      </c>
      <c r="F10" s="987">
        <f>F8+F9</f>
        <v>0</v>
      </c>
      <c r="G10" s="988" t="str">
        <f>IFERROR((F10-H10)/H10*100,"")</f>
        <v/>
      </c>
      <c r="H10" s="985"/>
      <c r="L10" s="989"/>
    </row>
    <row r="11" spans="1:26" ht="31.5">
      <c r="A11" s="990" t="s">
        <v>1088</v>
      </c>
      <c r="B11" s="991">
        <f>'Financials_Applicant 4'!B6*100000</f>
        <v>0</v>
      </c>
      <c r="C11" s="991"/>
      <c r="D11" s="991">
        <f>'Financials_Applicant 4'!D6*100000</f>
        <v>0</v>
      </c>
      <c r="E11" s="991"/>
      <c r="F11" s="991">
        <f>'Financials_Applicant 4'!F6*100000</f>
        <v>0</v>
      </c>
      <c r="G11" s="992" t="str">
        <f>IFERROR((F11-H11)/H11*100,"")</f>
        <v/>
      </c>
      <c r="H11" s="982"/>
      <c r="L11" s="989"/>
    </row>
    <row r="12" spans="1:26" ht="15">
      <c r="A12" s="993" t="s">
        <v>1089</v>
      </c>
      <c r="B12" s="987">
        <f>B10+B11</f>
        <v>0</v>
      </c>
      <c r="C12" s="992"/>
      <c r="D12" s="987">
        <f>D10+D11</f>
        <v>0</v>
      </c>
      <c r="E12" s="992"/>
      <c r="F12" s="987">
        <f>F10+F11</f>
        <v>0</v>
      </c>
      <c r="G12" s="992"/>
      <c r="H12" s="985"/>
      <c r="L12" s="989"/>
    </row>
    <row r="13" spans="1:26">
      <c r="A13" s="990" t="s">
        <v>1090</v>
      </c>
      <c r="B13" s="987">
        <f>B14+B15+B16+B17+B18</f>
        <v>0</v>
      </c>
      <c r="C13" s="992" t="str">
        <f>IFERROR((B13-D13)/D13*100,"")</f>
        <v/>
      </c>
      <c r="D13" s="987">
        <f>D14+D15+D16+D17+D18</f>
        <v>0</v>
      </c>
      <c r="E13" s="992" t="str">
        <f>IFERROR((D13-F13)/F13*100,"")</f>
        <v/>
      </c>
      <c r="F13" s="987">
        <f>F14+F15+F16+F17+F18</f>
        <v>0</v>
      </c>
      <c r="G13" s="992" t="str">
        <f>IFERROR((F13-H13)/H13*100,"")</f>
        <v/>
      </c>
      <c r="H13" s="985"/>
      <c r="L13" s="994"/>
    </row>
    <row r="14" spans="1:26" ht="12.75">
      <c r="A14" s="995" t="s">
        <v>1091</v>
      </c>
      <c r="B14" s="996">
        <v>0</v>
      </c>
      <c r="C14" s="997"/>
      <c r="D14" s="996">
        <v>0</v>
      </c>
      <c r="E14" s="997"/>
      <c r="F14" s="996">
        <v>0</v>
      </c>
      <c r="G14" s="997"/>
      <c r="H14" s="985"/>
      <c r="L14" s="994"/>
    </row>
    <row r="15" spans="1:26" ht="12.75">
      <c r="A15" s="995" t="s">
        <v>1092</v>
      </c>
      <c r="B15" s="996">
        <v>0</v>
      </c>
      <c r="C15" s="997"/>
      <c r="D15" s="996">
        <v>0</v>
      </c>
      <c r="E15" s="997"/>
      <c r="F15" s="996">
        <v>0</v>
      </c>
      <c r="G15" s="997"/>
      <c r="H15" s="985"/>
      <c r="L15" s="994"/>
    </row>
    <row r="16" spans="1:26">
      <c r="A16" s="998" t="s">
        <v>1093</v>
      </c>
      <c r="B16" s="996">
        <v>0</v>
      </c>
      <c r="C16" s="997"/>
      <c r="D16" s="996">
        <v>0</v>
      </c>
      <c r="E16" s="997"/>
      <c r="F16" s="996">
        <v>0</v>
      </c>
      <c r="G16" s="997"/>
      <c r="H16" s="985"/>
      <c r="L16" s="994"/>
    </row>
    <row r="17" spans="1:12" ht="12.75">
      <c r="A17" s="995" t="s">
        <v>1094</v>
      </c>
      <c r="B17" s="996">
        <v>0</v>
      </c>
      <c r="C17" s="997"/>
      <c r="D17" s="996">
        <v>0</v>
      </c>
      <c r="E17" s="997"/>
      <c r="F17" s="996">
        <v>0</v>
      </c>
      <c r="G17" s="997"/>
      <c r="H17" s="985"/>
      <c r="L17" s="994"/>
    </row>
    <row r="18" spans="1:12" ht="12.75" customHeight="1">
      <c r="A18" s="999" t="s">
        <v>623</v>
      </c>
      <c r="B18" s="996">
        <f>'Financials_Applicant 4'!B7*100000</f>
        <v>0</v>
      </c>
      <c r="C18" s="996"/>
      <c r="D18" s="996">
        <f>'Financials_Applicant 4'!D7*100000</f>
        <v>0</v>
      </c>
      <c r="E18" s="996"/>
      <c r="F18" s="996">
        <f>'Financials_Applicant 4'!F7*100000</f>
        <v>0</v>
      </c>
      <c r="G18" s="997"/>
      <c r="H18" s="982"/>
      <c r="J18" s="983"/>
      <c r="L18" s="994"/>
    </row>
    <row r="19" spans="1:12" ht="18" customHeight="1">
      <c r="A19" s="1000" t="s">
        <v>142</v>
      </c>
      <c r="B19" s="987">
        <f>B10+B11+B13</f>
        <v>0</v>
      </c>
      <c r="C19" s="1001" t="str">
        <f>IFERROR((B19-D19)/D19*100,"")</f>
        <v/>
      </c>
      <c r="D19" s="987">
        <f>D10+D11+D13</f>
        <v>0</v>
      </c>
      <c r="E19" s="1001" t="str">
        <f>IFERROR((D19-F19)/F19*100,"")</f>
        <v/>
      </c>
      <c r="F19" s="987">
        <f>F10+F11+F13</f>
        <v>0</v>
      </c>
      <c r="G19" s="1001" t="str">
        <f>IFERROR((F19-H19)/H19*100,"")</f>
        <v/>
      </c>
      <c r="H19" s="985"/>
      <c r="L19" s="994"/>
    </row>
    <row r="20" spans="1:12" ht="63.95" customHeight="1">
      <c r="A20" s="1002"/>
      <c r="B20" s="1003"/>
      <c r="C20" s="1004" t="str">
        <f>CONCATENATE("% Sales of ",YEAR(C7))</f>
        <v>% Sales of 2021</v>
      </c>
      <c r="D20" s="1003"/>
      <c r="E20" s="1004" t="str">
        <f>CONCATENATE("% Sales of ",YEAR(E7))</f>
        <v>% Sales of 2020</v>
      </c>
      <c r="F20" s="1005"/>
      <c r="G20" s="1004" t="str">
        <f>CONCATENATE("% Sales of ",YEAR(G7))</f>
        <v>% Sales of 2019</v>
      </c>
      <c r="H20" s="985"/>
      <c r="L20" s="1006"/>
    </row>
    <row r="21" spans="1:12">
      <c r="A21" s="1007" t="s">
        <v>143</v>
      </c>
      <c r="B21" s="991">
        <f>'Financials_Applicant 4'!B10*100000</f>
        <v>0</v>
      </c>
      <c r="C21" s="992" t="str">
        <f t="shared" ref="C21:C33" si="0">IFERROR(B21/$B$10*100,"")</f>
        <v/>
      </c>
      <c r="D21" s="991">
        <f>'Financials_Applicant 4'!D10*100000</f>
        <v>0</v>
      </c>
      <c r="E21" s="992" t="str">
        <f t="shared" ref="E21:E33" si="1">IFERROR(D21/$D$10*100,"")</f>
        <v/>
      </c>
      <c r="F21" s="991">
        <f>'Financials_Applicant 4'!F10*100000</f>
        <v>0</v>
      </c>
      <c r="G21" s="992" t="str">
        <f t="shared" ref="G21:G33" si="2">IFERROR(F21/$F$10*100,"")</f>
        <v/>
      </c>
      <c r="H21" s="982"/>
      <c r="L21" s="1008"/>
    </row>
    <row r="22" spans="1:12">
      <c r="A22" s="1007" t="s">
        <v>1095</v>
      </c>
      <c r="B22" s="991">
        <f>'Financials_Applicant 4'!B11*100000</f>
        <v>0</v>
      </c>
      <c r="C22" s="992" t="str">
        <f t="shared" si="0"/>
        <v/>
      </c>
      <c r="D22" s="991">
        <f>'Financials_Applicant 4'!D11*100000</f>
        <v>0</v>
      </c>
      <c r="E22" s="992" t="str">
        <f t="shared" si="1"/>
        <v/>
      </c>
      <c r="F22" s="991">
        <f>'Financials_Applicant 4'!F11*100000</f>
        <v>0</v>
      </c>
      <c r="G22" s="992" t="str">
        <f t="shared" si="2"/>
        <v/>
      </c>
      <c r="H22" s="982"/>
      <c r="L22" s="1008"/>
    </row>
    <row r="23" spans="1:12">
      <c r="A23" s="1007" t="s">
        <v>1096</v>
      </c>
      <c r="B23" s="991">
        <f>'Financials_Applicant 4'!B12*100000</f>
        <v>0</v>
      </c>
      <c r="C23" s="992" t="str">
        <f t="shared" si="0"/>
        <v/>
      </c>
      <c r="D23" s="991">
        <f>'Financials_Applicant 4'!D12*100000</f>
        <v>0</v>
      </c>
      <c r="E23" s="992" t="str">
        <f t="shared" si="1"/>
        <v/>
      </c>
      <c r="F23" s="991">
        <f>'Financials_Applicant 4'!F12*100000</f>
        <v>0</v>
      </c>
      <c r="G23" s="992" t="str">
        <f t="shared" si="2"/>
        <v/>
      </c>
      <c r="H23" s="982"/>
      <c r="L23" s="1008"/>
    </row>
    <row r="24" spans="1:12">
      <c r="A24" s="1009" t="s">
        <v>146</v>
      </c>
      <c r="B24" s="987">
        <f>B19-B21-B22-B23-B13</f>
        <v>0</v>
      </c>
      <c r="C24" s="992" t="str">
        <f t="shared" si="0"/>
        <v/>
      </c>
      <c r="D24" s="987">
        <f>D19-D21-D22-D23-D13</f>
        <v>0</v>
      </c>
      <c r="E24" s="992" t="str">
        <f t="shared" si="1"/>
        <v/>
      </c>
      <c r="F24" s="987">
        <f>F19-F21-F22-F23-F13</f>
        <v>0</v>
      </c>
      <c r="G24" s="992" t="str">
        <f t="shared" si="2"/>
        <v/>
      </c>
      <c r="H24" s="985"/>
      <c r="L24" s="1008"/>
    </row>
    <row r="25" spans="1:12">
      <c r="A25" s="1010" t="s">
        <v>147</v>
      </c>
      <c r="B25" s="991">
        <f>'Financials_Applicant 4'!B14*100000</f>
        <v>0</v>
      </c>
      <c r="C25" s="992" t="str">
        <f t="shared" si="0"/>
        <v/>
      </c>
      <c r="D25" s="991">
        <f>'Financials_Applicant 4'!D14*100000</f>
        <v>0</v>
      </c>
      <c r="E25" s="992" t="str">
        <f t="shared" si="1"/>
        <v/>
      </c>
      <c r="F25" s="991">
        <f>'Financials_Applicant 4'!F14*100000</f>
        <v>0</v>
      </c>
      <c r="G25" s="992" t="str">
        <f t="shared" si="2"/>
        <v/>
      </c>
      <c r="H25" s="982"/>
      <c r="L25" s="1008"/>
    </row>
    <row r="26" spans="1:12">
      <c r="A26" s="1010" t="s">
        <v>1097</v>
      </c>
      <c r="B26" s="991">
        <f>'Financials_Applicant 4'!B15*100000</f>
        <v>0</v>
      </c>
      <c r="C26" s="992" t="str">
        <f t="shared" si="0"/>
        <v/>
      </c>
      <c r="D26" s="991">
        <f>'Financials_Applicant 4'!D15*100000</f>
        <v>0</v>
      </c>
      <c r="E26" s="992" t="str">
        <f t="shared" si="1"/>
        <v/>
      </c>
      <c r="F26" s="991">
        <f>'Financials_Applicant 4'!F15*100000</f>
        <v>0</v>
      </c>
      <c r="G26" s="992" t="str">
        <f t="shared" si="2"/>
        <v/>
      </c>
      <c r="H26" s="982"/>
      <c r="L26" s="1008"/>
    </row>
    <row r="27" spans="1:12">
      <c r="A27" s="1009" t="s">
        <v>149</v>
      </c>
      <c r="B27" s="987">
        <f>B24-B25-B26</f>
        <v>0</v>
      </c>
      <c r="C27" s="992" t="str">
        <f t="shared" si="0"/>
        <v/>
      </c>
      <c r="D27" s="987">
        <f>D24-D25-D26</f>
        <v>0</v>
      </c>
      <c r="E27" s="992" t="str">
        <f t="shared" si="1"/>
        <v/>
      </c>
      <c r="F27" s="987">
        <f>F24-F25-F26</f>
        <v>0</v>
      </c>
      <c r="G27" s="992" t="str">
        <f t="shared" si="2"/>
        <v/>
      </c>
      <c r="H27" s="985"/>
      <c r="L27" s="1008"/>
    </row>
    <row r="28" spans="1:12">
      <c r="A28" s="1007" t="s">
        <v>66</v>
      </c>
      <c r="B28" s="991">
        <f>'Financials_Applicant 4'!B17*100000</f>
        <v>0</v>
      </c>
      <c r="C28" s="992" t="str">
        <f t="shared" si="0"/>
        <v/>
      </c>
      <c r="D28" s="991">
        <f>'Financials_Applicant 4'!D17*100000</f>
        <v>0</v>
      </c>
      <c r="E28" s="992" t="str">
        <f t="shared" si="1"/>
        <v/>
      </c>
      <c r="F28" s="991">
        <f>'Financials_Applicant 4'!F17*100000</f>
        <v>0</v>
      </c>
      <c r="G28" s="992" t="str">
        <f t="shared" si="2"/>
        <v/>
      </c>
      <c r="H28" s="982"/>
      <c r="L28" s="1008"/>
    </row>
    <row r="29" spans="1:12">
      <c r="A29" s="1007" t="s">
        <v>1098</v>
      </c>
      <c r="B29" s="991">
        <f>'Financials_Applicant 4'!B18*100000</f>
        <v>0</v>
      </c>
      <c r="C29" s="992" t="str">
        <f t="shared" si="0"/>
        <v/>
      </c>
      <c r="D29" s="991">
        <f>'Financials_Applicant 4'!D18*100000</f>
        <v>0</v>
      </c>
      <c r="E29" s="992" t="str">
        <f t="shared" si="1"/>
        <v/>
      </c>
      <c r="F29" s="991">
        <f>'Financials_Applicant 4'!F18*100000</f>
        <v>0</v>
      </c>
      <c r="G29" s="992" t="str">
        <f t="shared" si="2"/>
        <v/>
      </c>
      <c r="H29" s="982"/>
      <c r="L29" s="1008"/>
    </row>
    <row r="30" spans="1:12">
      <c r="A30" s="1007" t="s">
        <v>1099</v>
      </c>
      <c r="B30" s="991">
        <f>'Financials_Applicant 4'!B19*100000</f>
        <v>0</v>
      </c>
      <c r="C30" s="992" t="str">
        <f t="shared" si="0"/>
        <v/>
      </c>
      <c r="D30" s="991">
        <f>'Financials_Applicant 4'!D19*100000</f>
        <v>0</v>
      </c>
      <c r="E30" s="992" t="str">
        <f t="shared" si="1"/>
        <v/>
      </c>
      <c r="F30" s="991">
        <f>'Financials_Applicant 4'!F19*100000</f>
        <v>0</v>
      </c>
      <c r="G30" s="992" t="str">
        <f t="shared" si="2"/>
        <v/>
      </c>
      <c r="H30" s="982"/>
      <c r="L30" s="1008"/>
    </row>
    <row r="31" spans="1:12" ht="31.5">
      <c r="A31" s="1007" t="s">
        <v>1100</v>
      </c>
      <c r="B31" s="991">
        <f>'Financials_Applicant 4'!B20*100000</f>
        <v>0</v>
      </c>
      <c r="C31" s="992" t="str">
        <f t="shared" si="0"/>
        <v/>
      </c>
      <c r="D31" s="991">
        <f>'Financials_Applicant 4'!D20*100000</f>
        <v>0</v>
      </c>
      <c r="E31" s="992" t="str">
        <f t="shared" si="1"/>
        <v/>
      </c>
      <c r="F31" s="991">
        <f>'Financials_Applicant 4'!F20*100000</f>
        <v>0</v>
      </c>
      <c r="G31" s="992" t="str">
        <f t="shared" si="2"/>
        <v/>
      </c>
      <c r="H31" s="982"/>
      <c r="L31" s="1008"/>
    </row>
    <row r="32" spans="1:12">
      <c r="A32" s="1007" t="s">
        <v>1101</v>
      </c>
      <c r="B32" s="991">
        <f>'Financials_Applicant 4'!B21*100000</f>
        <v>0</v>
      </c>
      <c r="C32" s="992" t="str">
        <f t="shared" si="0"/>
        <v/>
      </c>
      <c r="D32" s="991">
        <f>'Financials_Applicant 4'!D21*100000</f>
        <v>0</v>
      </c>
      <c r="E32" s="992" t="str">
        <f t="shared" si="1"/>
        <v/>
      </c>
      <c r="F32" s="991">
        <f>'Financials_Applicant 4'!F21*100000</f>
        <v>0</v>
      </c>
      <c r="G32" s="992" t="str">
        <f t="shared" si="2"/>
        <v/>
      </c>
      <c r="H32" s="982"/>
      <c r="L32" s="1008"/>
    </row>
    <row r="33" spans="1:14">
      <c r="A33" s="1007" t="s">
        <v>1102</v>
      </c>
      <c r="B33" s="991">
        <f>'Financials_Applicant 4'!B22*100000</f>
        <v>0</v>
      </c>
      <c r="C33" s="992" t="str">
        <f t="shared" si="0"/>
        <v/>
      </c>
      <c r="D33" s="991">
        <f>'Financials_Applicant 4'!D22*100000</f>
        <v>0</v>
      </c>
      <c r="E33" s="992" t="str">
        <f t="shared" si="1"/>
        <v/>
      </c>
      <c r="F33" s="991">
        <f>'Financials_Applicant 4'!F22*100000</f>
        <v>0</v>
      </c>
      <c r="G33" s="992" t="str">
        <f t="shared" si="2"/>
        <v/>
      </c>
      <c r="H33" s="982"/>
      <c r="L33" s="1008"/>
    </row>
    <row r="34" spans="1:14">
      <c r="A34" s="1002" t="s">
        <v>1103</v>
      </c>
      <c r="B34" s="987">
        <f>B27-B28-B29-B33-B32-B30-B31</f>
        <v>0</v>
      </c>
      <c r="C34" s="992"/>
      <c r="D34" s="987">
        <f>D27-D28-D29-D33-D32-D30-D31</f>
        <v>0</v>
      </c>
      <c r="E34" s="992"/>
      <c r="F34" s="987">
        <f>F27-F28-F29-F33-F32-F30-F31</f>
        <v>0</v>
      </c>
      <c r="G34" s="992"/>
      <c r="H34" s="985"/>
      <c r="L34" s="1008"/>
    </row>
    <row r="35" spans="1:14">
      <c r="A35" s="1002" t="s">
        <v>155</v>
      </c>
      <c r="B35" s="987">
        <f>B27-B28-B29-B33-B32-B30-B31+B13</f>
        <v>0</v>
      </c>
      <c r="C35" s="992" t="str">
        <f t="shared" ref="C35:C41" si="3">IFERROR(B35/$B$10*100,"")</f>
        <v/>
      </c>
      <c r="D35" s="987">
        <f>D27-D28-D29-D33-D32-D30-D31+D13</f>
        <v>0</v>
      </c>
      <c r="E35" s="992" t="str">
        <f t="shared" ref="E35:E41" si="4">IFERROR(D35/$D$10*100,"")</f>
        <v/>
      </c>
      <c r="F35" s="987">
        <f>F27-F28-F29-F33-F32-F30-F31+F13</f>
        <v>0</v>
      </c>
      <c r="G35" s="992" t="str">
        <f t="shared" ref="G35:G41" si="5">IFERROR(F35/$F$10*100,"")</f>
        <v/>
      </c>
      <c r="H35" s="985"/>
      <c r="L35" s="1008"/>
    </row>
    <row r="36" spans="1:14">
      <c r="A36" s="990" t="s">
        <v>1104</v>
      </c>
      <c r="B36" s="991">
        <f>'Financials_Applicant 4'!B24*100000</f>
        <v>0</v>
      </c>
      <c r="C36" s="992" t="str">
        <f t="shared" si="3"/>
        <v/>
      </c>
      <c r="D36" s="991">
        <f>'Financials_Applicant 4'!D24*100000</f>
        <v>0</v>
      </c>
      <c r="E36" s="992" t="str">
        <f t="shared" si="4"/>
        <v/>
      </c>
      <c r="F36" s="991">
        <f>'Financials_Applicant 4'!F24*100000</f>
        <v>0</v>
      </c>
      <c r="G36" s="992" t="str">
        <f t="shared" si="5"/>
        <v/>
      </c>
      <c r="H36" s="982"/>
      <c r="L36" s="1008"/>
      <c r="M36" s="1011"/>
    </row>
    <row r="37" spans="1:14">
      <c r="A37" s="1012" t="s">
        <v>55</v>
      </c>
      <c r="B37" s="987">
        <f>B35-B36</f>
        <v>0</v>
      </c>
      <c r="C37" s="992" t="str">
        <f t="shared" si="3"/>
        <v/>
      </c>
      <c r="D37" s="987">
        <f>D35-D36</f>
        <v>0</v>
      </c>
      <c r="E37" s="992" t="str">
        <f t="shared" si="4"/>
        <v/>
      </c>
      <c r="F37" s="987">
        <f>F35-F36</f>
        <v>0</v>
      </c>
      <c r="G37" s="992" t="str">
        <f t="shared" si="5"/>
        <v/>
      </c>
      <c r="H37" s="985"/>
      <c r="L37" s="1008"/>
    </row>
    <row r="38" spans="1:14">
      <c r="A38" s="1002" t="s">
        <v>157</v>
      </c>
      <c r="B38" s="987">
        <f>B37+B28+B33</f>
        <v>0</v>
      </c>
      <c r="C38" s="992" t="str">
        <f t="shared" si="3"/>
        <v/>
      </c>
      <c r="D38" s="987">
        <f>D37+D28+D33</f>
        <v>0</v>
      </c>
      <c r="E38" s="992" t="str">
        <f t="shared" si="4"/>
        <v/>
      </c>
      <c r="F38" s="987">
        <f>F37+F28+F33</f>
        <v>0</v>
      </c>
      <c r="G38" s="992" t="str">
        <f t="shared" si="5"/>
        <v/>
      </c>
      <c r="H38" s="985"/>
      <c r="L38" s="1008"/>
      <c r="M38" s="1013"/>
      <c r="N38" s="1013"/>
    </row>
    <row r="39" spans="1:14">
      <c r="A39" s="1007" t="s">
        <v>1105</v>
      </c>
      <c r="B39" s="991">
        <f>'Financials_Applicant 4'!B27*100000</f>
        <v>0</v>
      </c>
      <c r="C39" s="992" t="str">
        <f t="shared" si="3"/>
        <v/>
      </c>
      <c r="D39" s="991">
        <f>'Financials_Applicant 4'!D27*100000</f>
        <v>0</v>
      </c>
      <c r="E39" s="992" t="str">
        <f t="shared" si="4"/>
        <v/>
      </c>
      <c r="F39" s="991">
        <f>'Financials_Applicant 4'!F27*100000</f>
        <v>0</v>
      </c>
      <c r="G39" s="992" t="str">
        <f t="shared" si="5"/>
        <v/>
      </c>
      <c r="H39" s="982"/>
      <c r="L39" s="1008"/>
    </row>
    <row r="40" spans="1:14" ht="31.5">
      <c r="A40" s="1007" t="s">
        <v>1106</v>
      </c>
      <c r="B40" s="991">
        <f>'Financials_Applicant 4'!B28*100000</f>
        <v>0</v>
      </c>
      <c r="C40" s="992" t="str">
        <f t="shared" si="3"/>
        <v/>
      </c>
      <c r="D40" s="991">
        <f>'Financials_Applicant 4'!D28*100000</f>
        <v>0</v>
      </c>
      <c r="E40" s="992" t="str">
        <f t="shared" si="4"/>
        <v/>
      </c>
      <c r="F40" s="991">
        <f>'Financials_Applicant 4'!F28*100000</f>
        <v>0</v>
      </c>
      <c r="G40" s="992" t="str">
        <f t="shared" si="5"/>
        <v/>
      </c>
      <c r="H40" s="982"/>
      <c r="L40" s="1008"/>
    </row>
    <row r="41" spans="1:14">
      <c r="A41" s="1014" t="s">
        <v>56</v>
      </c>
      <c r="B41" s="987">
        <f>B38+B39+B40</f>
        <v>0</v>
      </c>
      <c r="C41" s="992" t="str">
        <f t="shared" si="3"/>
        <v/>
      </c>
      <c r="D41" s="987">
        <f>D38+D39+D40</f>
        <v>0</v>
      </c>
      <c r="E41" s="992" t="str">
        <f t="shared" si="4"/>
        <v/>
      </c>
      <c r="F41" s="987">
        <f>F38+F39+F40</f>
        <v>0</v>
      </c>
      <c r="G41" s="992" t="str">
        <f t="shared" si="5"/>
        <v/>
      </c>
      <c r="H41" s="985"/>
      <c r="L41" s="1008"/>
    </row>
    <row r="42" spans="1:14">
      <c r="A42" s="1014"/>
      <c r="B42" s="1015"/>
      <c r="C42" s="1003"/>
      <c r="D42" s="1015"/>
      <c r="E42" s="992"/>
      <c r="F42" s="1015"/>
      <c r="G42" s="1003"/>
      <c r="H42" s="985"/>
      <c r="L42" s="1016"/>
    </row>
    <row r="43" spans="1:14">
      <c r="A43" s="1017"/>
      <c r="B43" s="1018"/>
      <c r="C43" s="1019"/>
      <c r="D43" s="1018"/>
      <c r="E43" s="1019"/>
      <c r="F43" s="1018"/>
      <c r="G43" s="1019"/>
      <c r="H43" s="985"/>
    </row>
    <row r="44" spans="1:14" ht="12.75" customHeight="1">
      <c r="A44" s="1442" t="s">
        <v>1107</v>
      </c>
      <c r="B44" s="1438">
        <f>B6</f>
        <v>44286</v>
      </c>
      <c r="C44" s="1020" t="s">
        <v>138</v>
      </c>
      <c r="D44" s="1438">
        <f>D6</f>
        <v>43921</v>
      </c>
      <c r="E44" s="1020" t="s">
        <v>138</v>
      </c>
      <c r="F44" s="1438">
        <f>F6</f>
        <v>43555</v>
      </c>
      <c r="G44" s="1020" t="s">
        <v>138</v>
      </c>
      <c r="H44" s="1451"/>
      <c r="J44" s="1434"/>
      <c r="L44" s="1021"/>
    </row>
    <row r="45" spans="1:14" ht="12.75" customHeight="1">
      <c r="A45" s="1442"/>
      <c r="B45" s="1438"/>
      <c r="C45" s="978">
        <f>C7</f>
        <v>44286</v>
      </c>
      <c r="D45" s="1438"/>
      <c r="E45" s="978">
        <f>E7</f>
        <v>43921</v>
      </c>
      <c r="F45" s="1438"/>
      <c r="G45" s="978">
        <f>G7</f>
        <v>43555</v>
      </c>
      <c r="H45" s="1451"/>
      <c r="J45" s="1434"/>
      <c r="L45" s="1021"/>
    </row>
    <row r="46" spans="1:14">
      <c r="A46" s="1022" t="s">
        <v>1108</v>
      </c>
      <c r="B46" s="991">
        <f>'Financials_Applicant 4'!B34*100000</f>
        <v>0</v>
      </c>
      <c r="C46" s="992" t="str">
        <f t="shared" ref="C46:C77" si="6">IFERROR((B46-D46)/D46*100,"")</f>
        <v/>
      </c>
      <c r="D46" s="991">
        <f>'Financials_Applicant 4'!D34*100000</f>
        <v>0</v>
      </c>
      <c r="E46" s="992" t="str">
        <f>IFERROR((D46-F46)/F46*100,"")</f>
        <v/>
      </c>
      <c r="F46" s="991">
        <f>'Financials_Applicant 4'!F34*100000</f>
        <v>0</v>
      </c>
      <c r="G46" s="992" t="str">
        <f>IFERROR((F46-H46)/H46*100,"")</f>
        <v/>
      </c>
      <c r="H46" s="985"/>
    </row>
    <row r="47" spans="1:14" ht="31.5">
      <c r="A47" s="1023" t="s">
        <v>1109</v>
      </c>
      <c r="B47" s="991">
        <f>'Financials_Applicant 4'!B35*100000</f>
        <v>0</v>
      </c>
      <c r="C47" s="992" t="str">
        <f t="shared" si="6"/>
        <v/>
      </c>
      <c r="D47" s="991">
        <f>'Financials_Applicant 4'!D35*100000</f>
        <v>0</v>
      </c>
      <c r="E47" s="992" t="str">
        <f>IFERROR((D47-F47)/F47*100,"")</f>
        <v/>
      </c>
      <c r="F47" s="991">
        <f>'Financials_Applicant 4'!F35*100000</f>
        <v>0</v>
      </c>
      <c r="G47" s="992" t="str">
        <f>IFERROR((F47-H47)/H47*100,"")</f>
        <v/>
      </c>
      <c r="H47" s="985"/>
    </row>
    <row r="48" spans="1:14">
      <c r="A48" s="1024" t="s">
        <v>57</v>
      </c>
      <c r="B48" s="987">
        <f>B46+B47</f>
        <v>0</v>
      </c>
      <c r="C48" s="992" t="str">
        <f t="shared" si="6"/>
        <v/>
      </c>
      <c r="D48" s="987">
        <f>D46+D47</f>
        <v>0</v>
      </c>
      <c r="E48" s="992" t="str">
        <f t="shared" ref="E48:E77" si="7">IFERROR((D48-F48)/F48*100,"")</f>
        <v/>
      </c>
      <c r="F48" s="987">
        <f>F46+F47</f>
        <v>0</v>
      </c>
      <c r="G48" s="992" t="str">
        <f t="shared" ref="G48:G77" si="8">IFERROR((F48-H48)/H48*100,"")</f>
        <v/>
      </c>
      <c r="H48" s="985"/>
    </row>
    <row r="49" spans="1:10">
      <c r="A49" s="1023" t="s">
        <v>163</v>
      </c>
      <c r="B49" s="991">
        <f>'Financials_Applicant 4'!B37*100000</f>
        <v>0</v>
      </c>
      <c r="C49" s="992" t="str">
        <f t="shared" si="6"/>
        <v/>
      </c>
      <c r="D49" s="991">
        <f>'Financials_Applicant 4'!D37*100000</f>
        <v>0</v>
      </c>
      <c r="E49" s="992" t="str">
        <f t="shared" si="7"/>
        <v/>
      </c>
      <c r="F49" s="991">
        <f>'Financials_Applicant 4'!F37*100000</f>
        <v>0</v>
      </c>
      <c r="G49" s="992" t="str">
        <f t="shared" si="8"/>
        <v/>
      </c>
      <c r="H49" s="985"/>
    </row>
    <row r="50" spans="1:10">
      <c r="A50" s="1024" t="s">
        <v>164</v>
      </c>
      <c r="B50" s="987">
        <f>B46+B47+B55-B74-B76-B64</f>
        <v>0</v>
      </c>
      <c r="C50" s="992" t="str">
        <f t="shared" si="6"/>
        <v/>
      </c>
      <c r="D50" s="987">
        <f>D46+D47+D55-D74-D76-D64</f>
        <v>0</v>
      </c>
      <c r="E50" s="992" t="str">
        <f t="shared" si="7"/>
        <v/>
      </c>
      <c r="F50" s="987">
        <f>F46+F47+F55-F74-F76-F64</f>
        <v>0</v>
      </c>
      <c r="G50" s="992" t="str">
        <f t="shared" si="8"/>
        <v/>
      </c>
      <c r="H50" s="985"/>
    </row>
    <row r="51" spans="1:10">
      <c r="A51" s="1023" t="s">
        <v>1110</v>
      </c>
      <c r="B51" s="991">
        <f>'Financials_Applicant 4'!B39*100000</f>
        <v>0</v>
      </c>
      <c r="C51" s="992" t="str">
        <f t="shared" si="6"/>
        <v/>
      </c>
      <c r="D51" s="991">
        <f>'Financials_Applicant 4'!D39*100000</f>
        <v>0</v>
      </c>
      <c r="E51" s="992" t="str">
        <f t="shared" si="7"/>
        <v/>
      </c>
      <c r="F51" s="991">
        <f>'Financials_Applicant 4'!F39*100000</f>
        <v>0</v>
      </c>
      <c r="G51" s="992" t="str">
        <f t="shared" si="8"/>
        <v/>
      </c>
      <c r="H51" s="985"/>
    </row>
    <row r="52" spans="1:10" ht="31.5">
      <c r="A52" s="1023" t="s">
        <v>1111</v>
      </c>
      <c r="B52" s="991">
        <f>'Financials_Applicant 4'!B40*100000</f>
        <v>0</v>
      </c>
      <c r="C52" s="992" t="str">
        <f t="shared" si="6"/>
        <v/>
      </c>
      <c r="D52" s="991">
        <f>'Financials_Applicant 4'!D40*100000</f>
        <v>0</v>
      </c>
      <c r="E52" s="992" t="str">
        <f t="shared" si="7"/>
        <v/>
      </c>
      <c r="F52" s="991">
        <f>'Financials_Applicant 4'!F40*100000</f>
        <v>0</v>
      </c>
      <c r="G52" s="992" t="str">
        <f t="shared" si="8"/>
        <v/>
      </c>
      <c r="H52" s="985"/>
    </row>
    <row r="53" spans="1:10" ht="31.5">
      <c r="A53" s="1025" t="s">
        <v>1112</v>
      </c>
      <c r="B53" s="987">
        <f>B51+B52</f>
        <v>0</v>
      </c>
      <c r="C53" s="992" t="str">
        <f t="shared" si="6"/>
        <v/>
      </c>
      <c r="D53" s="987">
        <f>D51+D52</f>
        <v>0</v>
      </c>
      <c r="E53" s="992" t="str">
        <f t="shared" si="7"/>
        <v/>
      </c>
      <c r="F53" s="987">
        <f>F51+F52</f>
        <v>0</v>
      </c>
      <c r="G53" s="992" t="str">
        <f t="shared" si="8"/>
        <v/>
      </c>
      <c r="H53" s="985"/>
    </row>
    <row r="54" spans="1:10">
      <c r="A54" s="1023" t="s">
        <v>1113</v>
      </c>
      <c r="B54" s="991">
        <f>'Financials_Applicant 4'!B42*100000</f>
        <v>0</v>
      </c>
      <c r="C54" s="992" t="str">
        <f t="shared" si="6"/>
        <v/>
      </c>
      <c r="D54" s="991">
        <f>'Financials_Applicant 4'!D42*100000</f>
        <v>0</v>
      </c>
      <c r="E54" s="992" t="str">
        <f t="shared" si="7"/>
        <v/>
      </c>
      <c r="F54" s="991">
        <f>'Financials_Applicant 4'!F42*100000</f>
        <v>0</v>
      </c>
      <c r="G54" s="992" t="str">
        <f t="shared" si="8"/>
        <v/>
      </c>
      <c r="H54" s="985"/>
    </row>
    <row r="55" spans="1:10" ht="31.5">
      <c r="A55" s="1026" t="s">
        <v>1114</v>
      </c>
      <c r="B55" s="991">
        <f>'Financials_Applicant 4'!B43*100000</f>
        <v>0</v>
      </c>
      <c r="C55" s="992" t="str">
        <f t="shared" si="6"/>
        <v/>
      </c>
      <c r="D55" s="991">
        <f>'Financials_Applicant 4'!D43*100000</f>
        <v>0</v>
      </c>
      <c r="E55" s="992" t="str">
        <f t="shared" si="7"/>
        <v/>
      </c>
      <c r="F55" s="991">
        <f>'Financials_Applicant 4'!F43*100000</f>
        <v>0</v>
      </c>
      <c r="G55" s="992" t="str">
        <f t="shared" si="8"/>
        <v/>
      </c>
      <c r="H55" s="985"/>
    </row>
    <row r="56" spans="1:10">
      <c r="A56" s="1024" t="s">
        <v>1115</v>
      </c>
      <c r="B56" s="987">
        <f>B57+B58</f>
        <v>0</v>
      </c>
      <c r="C56" s="992" t="str">
        <f t="shared" si="6"/>
        <v/>
      </c>
      <c r="D56" s="987">
        <f>D57+D58</f>
        <v>0</v>
      </c>
      <c r="E56" s="992" t="str">
        <f t="shared" si="7"/>
        <v/>
      </c>
      <c r="F56" s="987">
        <f>F57+F58</f>
        <v>0</v>
      </c>
      <c r="G56" s="992" t="str">
        <f t="shared" si="8"/>
        <v/>
      </c>
      <c r="H56" s="985"/>
    </row>
    <row r="57" spans="1:10">
      <c r="A57" s="1023" t="s">
        <v>1116</v>
      </c>
      <c r="B57" s="991">
        <f>'Financials_Applicant 4'!B45*100000</f>
        <v>0</v>
      </c>
      <c r="C57" s="992" t="str">
        <f t="shared" si="6"/>
        <v/>
      </c>
      <c r="D57" s="991">
        <f>'Financials_Applicant 4'!D45*100000</f>
        <v>0</v>
      </c>
      <c r="E57" s="992" t="str">
        <f t="shared" si="7"/>
        <v/>
      </c>
      <c r="F57" s="991">
        <f>'Financials_Applicant 4'!F45*100000</f>
        <v>0</v>
      </c>
      <c r="G57" s="992" t="str">
        <f t="shared" si="8"/>
        <v/>
      </c>
      <c r="H57" s="985"/>
    </row>
    <row r="58" spans="1:10">
      <c r="A58" s="1023" t="s">
        <v>170</v>
      </c>
      <c r="B58" s="991">
        <f>SUM('Financials_Applicant 4'!B46:B48)*100000</f>
        <v>0</v>
      </c>
      <c r="C58" s="992" t="str">
        <f t="shared" si="6"/>
        <v/>
      </c>
      <c r="D58" s="991">
        <f>SUM('Financials_Applicant 4'!D46:D48)*100000</f>
        <v>0</v>
      </c>
      <c r="E58" s="992" t="str">
        <f t="shared" si="7"/>
        <v/>
      </c>
      <c r="F58" s="991">
        <f>SUM('Financials_Applicant 4'!F46:F48)*100000</f>
        <v>0</v>
      </c>
      <c r="G58" s="992" t="str">
        <f t="shared" si="8"/>
        <v/>
      </c>
      <c r="H58" s="985"/>
      <c r="J58" s="983"/>
    </row>
    <row r="59" spans="1:10">
      <c r="A59" s="1023" t="s">
        <v>1117</v>
      </c>
      <c r="B59" s="987">
        <f>B53+B54+B56</f>
        <v>0</v>
      </c>
      <c r="C59" s="992" t="str">
        <f t="shared" si="6"/>
        <v/>
      </c>
      <c r="D59" s="987">
        <f>D53+D54+D56</f>
        <v>0</v>
      </c>
      <c r="E59" s="992" t="str">
        <f t="shared" si="7"/>
        <v/>
      </c>
      <c r="F59" s="987">
        <f>F53+F54+F56</f>
        <v>0</v>
      </c>
      <c r="G59" s="992" t="str">
        <f t="shared" si="8"/>
        <v/>
      </c>
      <c r="H59" s="985"/>
    </row>
    <row r="60" spans="1:10">
      <c r="A60" s="1027" t="s">
        <v>172</v>
      </c>
      <c r="B60" s="987">
        <f>B48+B49+B53+B54+B55+B56</f>
        <v>0</v>
      </c>
      <c r="C60" s="992" t="str">
        <f t="shared" si="6"/>
        <v/>
      </c>
      <c r="D60" s="987">
        <f>D48+D49+D53+D54+D55+D56</f>
        <v>0</v>
      </c>
      <c r="E60" s="992" t="str">
        <f t="shared" si="7"/>
        <v/>
      </c>
      <c r="F60" s="987">
        <f>F48+F49+F53+F54+F55+F56</f>
        <v>0</v>
      </c>
      <c r="G60" s="992" t="str">
        <f t="shared" si="8"/>
        <v/>
      </c>
      <c r="H60" s="985"/>
    </row>
    <row r="61" spans="1:10">
      <c r="A61" s="1026" t="s">
        <v>1118</v>
      </c>
      <c r="B61" s="991">
        <f>'Financials_Applicant 4'!B51*100000</f>
        <v>0</v>
      </c>
      <c r="C61" s="992" t="str">
        <f t="shared" si="6"/>
        <v/>
      </c>
      <c r="D61" s="991">
        <f>'Financials_Applicant 4'!D51*100000</f>
        <v>0</v>
      </c>
      <c r="E61" s="992" t="str">
        <f t="shared" si="7"/>
        <v/>
      </c>
      <c r="F61" s="991">
        <f>'Financials_Applicant 4'!F51*100000</f>
        <v>0</v>
      </c>
      <c r="G61" s="992" t="str">
        <f t="shared" si="8"/>
        <v/>
      </c>
      <c r="H61" s="985"/>
    </row>
    <row r="62" spans="1:10">
      <c r="A62" s="1026" t="s">
        <v>174</v>
      </c>
      <c r="B62" s="987">
        <f>B63+B65+B64</f>
        <v>0</v>
      </c>
      <c r="C62" s="992" t="str">
        <f t="shared" si="6"/>
        <v/>
      </c>
      <c r="D62" s="987">
        <f>D63+D65+D64</f>
        <v>0</v>
      </c>
      <c r="E62" s="992" t="str">
        <f t="shared" si="7"/>
        <v/>
      </c>
      <c r="F62" s="987">
        <f>F63+F65+F64</f>
        <v>0</v>
      </c>
      <c r="G62" s="992" t="str">
        <f t="shared" si="8"/>
        <v/>
      </c>
      <c r="H62" s="985"/>
    </row>
    <row r="63" spans="1:10">
      <c r="A63" s="1028" t="s">
        <v>1119</v>
      </c>
      <c r="B63" s="991">
        <f>'Financials_Applicant 4'!B53*100000</f>
        <v>0</v>
      </c>
      <c r="C63" s="992" t="str">
        <f t="shared" si="6"/>
        <v/>
      </c>
      <c r="D63" s="991">
        <f>'Financials_Applicant 4'!D53*100000</f>
        <v>0</v>
      </c>
      <c r="E63" s="992" t="str">
        <f t="shared" si="7"/>
        <v/>
      </c>
      <c r="F63" s="991">
        <f>'Financials_Applicant 4'!F53*100000</f>
        <v>0</v>
      </c>
      <c r="G63" s="992" t="str">
        <f t="shared" si="8"/>
        <v/>
      </c>
      <c r="H63" s="985"/>
    </row>
    <row r="64" spans="1:10">
      <c r="A64" s="1026" t="s">
        <v>1120</v>
      </c>
      <c r="B64" s="991">
        <f>'Financials_Applicant 4'!B54*100000</f>
        <v>0</v>
      </c>
      <c r="C64" s="992" t="str">
        <f t="shared" si="6"/>
        <v/>
      </c>
      <c r="D64" s="991">
        <f>'Financials_Applicant 4'!D54*100000</f>
        <v>0</v>
      </c>
      <c r="E64" s="992" t="str">
        <f t="shared" si="7"/>
        <v/>
      </c>
      <c r="F64" s="991">
        <f>'Financials_Applicant 4'!F54*100000</f>
        <v>0</v>
      </c>
      <c r="G64" s="992" t="str">
        <f t="shared" si="8"/>
        <v/>
      </c>
      <c r="H64" s="985"/>
    </row>
    <row r="65" spans="1:12">
      <c r="A65" s="1028" t="s">
        <v>1121</v>
      </c>
      <c r="B65" s="991">
        <f>'Financials_Applicant 4'!B55*100000</f>
        <v>0</v>
      </c>
      <c r="C65" s="992" t="str">
        <f t="shared" si="6"/>
        <v/>
      </c>
      <c r="D65" s="991">
        <f>'Financials_Applicant 4'!D55*100000</f>
        <v>0</v>
      </c>
      <c r="E65" s="992" t="str">
        <f t="shared" si="7"/>
        <v/>
      </c>
      <c r="F65" s="991">
        <f>'Financials_Applicant 4'!F55*100000</f>
        <v>0</v>
      </c>
      <c r="G65" s="992" t="str">
        <f t="shared" si="8"/>
        <v/>
      </c>
      <c r="H65" s="985"/>
    </row>
    <row r="66" spans="1:12">
      <c r="A66" s="1029" t="s">
        <v>1122</v>
      </c>
      <c r="B66" s="987">
        <f>B68+B69+B72+B73+B67</f>
        <v>0</v>
      </c>
      <c r="C66" s="992" t="str">
        <f t="shared" si="6"/>
        <v/>
      </c>
      <c r="D66" s="987">
        <f>D68+D69+D72+D73+D67</f>
        <v>0</v>
      </c>
      <c r="E66" s="992" t="str">
        <f t="shared" si="7"/>
        <v/>
      </c>
      <c r="F66" s="987">
        <f>F68+F69+F72+F73+F67</f>
        <v>0</v>
      </c>
      <c r="G66" s="992" t="str">
        <f t="shared" si="8"/>
        <v/>
      </c>
      <c r="H66" s="985"/>
    </row>
    <row r="67" spans="1:12">
      <c r="A67" s="1026" t="s">
        <v>179</v>
      </c>
      <c r="B67" s="991">
        <f>'Financials_Applicant 4'!B57*100000</f>
        <v>0</v>
      </c>
      <c r="C67" s="992" t="str">
        <f t="shared" si="6"/>
        <v/>
      </c>
      <c r="D67" s="991">
        <f>'Financials_Applicant 4'!D57*100000</f>
        <v>0</v>
      </c>
      <c r="E67" s="992" t="str">
        <f t="shared" si="7"/>
        <v/>
      </c>
      <c r="F67" s="991">
        <f>'Financials_Applicant 4'!F57*100000</f>
        <v>0</v>
      </c>
      <c r="G67" s="992" t="str">
        <f t="shared" si="8"/>
        <v/>
      </c>
      <c r="H67" s="985"/>
    </row>
    <row r="68" spans="1:12">
      <c r="A68" s="1026" t="s">
        <v>180</v>
      </c>
      <c r="B68" s="991">
        <f>'Financials_Applicant 4'!B58*100000</f>
        <v>0</v>
      </c>
      <c r="C68" s="992" t="str">
        <f t="shared" si="6"/>
        <v/>
      </c>
      <c r="D68" s="991">
        <f>'Financials_Applicant 4'!D58*100000</f>
        <v>0</v>
      </c>
      <c r="E68" s="992" t="str">
        <f t="shared" si="7"/>
        <v/>
      </c>
      <c r="F68" s="991">
        <f>'Financials_Applicant 4'!F58*100000</f>
        <v>0</v>
      </c>
      <c r="G68" s="992" t="str">
        <f t="shared" si="8"/>
        <v/>
      </c>
      <c r="H68" s="985"/>
    </row>
    <row r="69" spans="1:12">
      <c r="A69" s="1026" t="s">
        <v>1123</v>
      </c>
      <c r="B69" s="987">
        <f>B70+B71</f>
        <v>0</v>
      </c>
      <c r="C69" s="992" t="str">
        <f t="shared" si="6"/>
        <v/>
      </c>
      <c r="D69" s="987">
        <f>D70+D71</f>
        <v>0</v>
      </c>
      <c r="E69" s="992" t="str">
        <f t="shared" si="7"/>
        <v/>
      </c>
      <c r="F69" s="987">
        <f>F70+F71</f>
        <v>0</v>
      </c>
      <c r="G69" s="992" t="str">
        <f t="shared" si="8"/>
        <v/>
      </c>
      <c r="H69" s="985"/>
    </row>
    <row r="70" spans="1:12">
      <c r="A70" s="1026" t="s">
        <v>1124</v>
      </c>
      <c r="B70" s="991">
        <f>'Financials_Applicant 4'!B60*100000</f>
        <v>0</v>
      </c>
      <c r="C70" s="992" t="str">
        <f t="shared" si="6"/>
        <v/>
      </c>
      <c r="D70" s="991">
        <f>'Financials_Applicant 4'!D60*100000</f>
        <v>0</v>
      </c>
      <c r="E70" s="992" t="str">
        <f t="shared" si="7"/>
        <v/>
      </c>
      <c r="F70" s="991">
        <f>'Financials_Applicant 4'!F60*100000</f>
        <v>0</v>
      </c>
      <c r="G70" s="992" t="str">
        <f t="shared" si="8"/>
        <v/>
      </c>
      <c r="H70" s="985"/>
    </row>
    <row r="71" spans="1:12">
      <c r="A71" s="1026" t="s">
        <v>1125</v>
      </c>
      <c r="B71" s="991">
        <f>'Financials_Applicant 4'!B61*100000</f>
        <v>0</v>
      </c>
      <c r="C71" s="992" t="str">
        <f t="shared" si="6"/>
        <v/>
      </c>
      <c r="D71" s="991">
        <f>'Financials_Applicant 4'!D61*100000</f>
        <v>0</v>
      </c>
      <c r="E71" s="992" t="str">
        <f t="shared" si="7"/>
        <v/>
      </c>
      <c r="F71" s="991">
        <f>'Financials_Applicant 4'!F61*100000</f>
        <v>0</v>
      </c>
      <c r="G71" s="992" t="str">
        <f t="shared" si="8"/>
        <v/>
      </c>
      <c r="H71" s="985"/>
    </row>
    <row r="72" spans="1:12">
      <c r="A72" s="1026" t="s">
        <v>1126</v>
      </c>
      <c r="B72" s="991">
        <f>'Financials_Applicant 4'!B62*100000</f>
        <v>0</v>
      </c>
      <c r="C72" s="992" t="str">
        <f t="shared" si="6"/>
        <v/>
      </c>
      <c r="D72" s="991">
        <f>'Financials_Applicant 4'!D62*100000</f>
        <v>0</v>
      </c>
      <c r="E72" s="992" t="str">
        <f t="shared" si="7"/>
        <v/>
      </c>
      <c r="F72" s="991">
        <f>'Financials_Applicant 4'!F62*100000</f>
        <v>0</v>
      </c>
      <c r="G72" s="992" t="str">
        <f t="shared" si="8"/>
        <v/>
      </c>
      <c r="H72" s="985"/>
    </row>
    <row r="73" spans="1:12">
      <c r="A73" s="1023" t="s">
        <v>1127</v>
      </c>
      <c r="B73" s="1030">
        <f>B74+B75</f>
        <v>0</v>
      </c>
      <c r="C73" s="992" t="str">
        <f t="shared" si="6"/>
        <v/>
      </c>
      <c r="D73" s="1030">
        <f>D74+D75</f>
        <v>0</v>
      </c>
      <c r="E73" s="992" t="str">
        <f t="shared" si="7"/>
        <v/>
      </c>
      <c r="F73" s="1030">
        <f>F74+F75</f>
        <v>0</v>
      </c>
      <c r="G73" s="992" t="str">
        <f t="shared" si="8"/>
        <v/>
      </c>
      <c r="H73" s="985"/>
    </row>
    <row r="74" spans="1:12" ht="31.5">
      <c r="A74" s="1023" t="s">
        <v>1128</v>
      </c>
      <c r="B74" s="991">
        <f>'Financials_Applicant 4'!B64*100000</f>
        <v>0</v>
      </c>
      <c r="C74" s="992" t="str">
        <f t="shared" si="6"/>
        <v/>
      </c>
      <c r="D74" s="991">
        <f>'Financials_Applicant 4'!D64*100000</f>
        <v>0</v>
      </c>
      <c r="E74" s="992" t="str">
        <f t="shared" si="7"/>
        <v/>
      </c>
      <c r="F74" s="991">
        <f>'Financials_Applicant 4'!F64*100000</f>
        <v>0</v>
      </c>
      <c r="G74" s="992" t="str">
        <f t="shared" si="8"/>
        <v/>
      </c>
      <c r="H74" s="985"/>
    </row>
    <row r="75" spans="1:12">
      <c r="A75" s="1023" t="s">
        <v>1129</v>
      </c>
      <c r="B75" s="991">
        <f>'Financials_Applicant 4'!B65*100000</f>
        <v>0</v>
      </c>
      <c r="C75" s="992" t="str">
        <f t="shared" si="6"/>
        <v/>
      </c>
      <c r="D75" s="991">
        <f>'Financials_Applicant 4'!D65*100000</f>
        <v>0</v>
      </c>
      <c r="E75" s="992" t="str">
        <f t="shared" si="7"/>
        <v/>
      </c>
      <c r="F75" s="991">
        <f>'Financials_Applicant 4'!F65*100000</f>
        <v>0</v>
      </c>
      <c r="G75" s="992" t="str">
        <f t="shared" si="8"/>
        <v/>
      </c>
      <c r="H75" s="985"/>
    </row>
    <row r="76" spans="1:12">
      <c r="A76" s="1023" t="s">
        <v>1130</v>
      </c>
      <c r="B76" s="991">
        <f>'Financials_Applicant 4'!B66*100000</f>
        <v>0</v>
      </c>
      <c r="C76" s="992" t="str">
        <f t="shared" si="6"/>
        <v/>
      </c>
      <c r="D76" s="991">
        <f>'Financials_Applicant 4'!D66*100000</f>
        <v>0</v>
      </c>
      <c r="E76" s="992" t="str">
        <f t="shared" si="7"/>
        <v/>
      </c>
      <c r="F76" s="991">
        <f>'Financials_Applicant 4'!F66*100000</f>
        <v>0</v>
      </c>
      <c r="G76" s="992" t="str">
        <f t="shared" si="8"/>
        <v/>
      </c>
      <c r="H76" s="985"/>
    </row>
    <row r="77" spans="1:12">
      <c r="A77" s="1024" t="s">
        <v>1131</v>
      </c>
      <c r="B77" s="987">
        <f>B61+B62+B66+B76</f>
        <v>0</v>
      </c>
      <c r="C77" s="992" t="str">
        <f t="shared" si="6"/>
        <v/>
      </c>
      <c r="D77" s="987">
        <f>D61+D62+D66+D76</f>
        <v>0</v>
      </c>
      <c r="E77" s="992" t="str">
        <f t="shared" si="7"/>
        <v/>
      </c>
      <c r="F77" s="987">
        <f>F61+F62+F66+F76</f>
        <v>0</v>
      </c>
      <c r="G77" s="992" t="str">
        <f t="shared" si="8"/>
        <v/>
      </c>
      <c r="L77" s="1021"/>
    </row>
    <row r="78" spans="1:12">
      <c r="A78" s="1059"/>
      <c r="B78" s="1060"/>
      <c r="C78" s="1060"/>
      <c r="D78" s="1060"/>
      <c r="E78" s="1060"/>
      <c r="F78" s="1060"/>
      <c r="G78" s="1060"/>
    </row>
    <row r="79" spans="1:12" ht="12.75" customHeight="1">
      <c r="A79" s="1433" t="s">
        <v>1132</v>
      </c>
      <c r="B79" s="1433"/>
      <c r="C79" s="1433"/>
      <c r="D79" s="1433"/>
      <c r="E79" s="1433"/>
      <c r="F79" s="1433"/>
      <c r="G79" s="1433"/>
    </row>
    <row r="80" spans="1:12" ht="12.75" customHeight="1">
      <c r="A80" s="1433"/>
      <c r="B80" s="1433"/>
      <c r="C80" s="1433"/>
      <c r="D80" s="1433"/>
      <c r="E80" s="1433"/>
      <c r="F80" s="1433"/>
      <c r="G80" s="1433"/>
    </row>
    <row r="81" spans="1:11" ht="12.75" customHeight="1">
      <c r="A81" s="1441" t="s">
        <v>1133</v>
      </c>
      <c r="B81" s="1443">
        <f>B6</f>
        <v>44286</v>
      </c>
      <c r="C81" s="1444"/>
      <c r="D81" s="1443">
        <f>D6</f>
        <v>43921</v>
      </c>
      <c r="E81" s="1444"/>
      <c r="F81" s="1443">
        <f>F6</f>
        <v>43555</v>
      </c>
      <c r="G81" s="1444"/>
      <c r="H81" s="1434"/>
      <c r="I81" s="1434"/>
      <c r="J81" s="1434"/>
      <c r="K81" s="1434"/>
    </row>
    <row r="82" spans="1:11" ht="12.75" customHeight="1">
      <c r="A82" s="1442"/>
      <c r="B82" s="1438"/>
      <c r="C82" s="1440"/>
      <c r="D82" s="1438"/>
      <c r="E82" s="1440"/>
      <c r="F82" s="1438"/>
      <c r="G82" s="1440"/>
      <c r="H82" s="1434"/>
      <c r="I82" s="1434"/>
      <c r="J82" s="1434"/>
      <c r="K82" s="1434"/>
    </row>
    <row r="83" spans="1:11">
      <c r="A83" s="1031" t="s">
        <v>1134</v>
      </c>
      <c r="B83" s="1032" t="str">
        <f>IFERROR(B69/B10*365,"-")</f>
        <v>-</v>
      </c>
      <c r="C83" s="1033"/>
      <c r="D83" s="1032" t="str">
        <f>IFERROR(D69/D10*365,"-")</f>
        <v>-</v>
      </c>
      <c r="E83" s="1033"/>
      <c r="F83" s="1032" t="str">
        <f>IFERROR(F69/F10*365,"-")</f>
        <v>-</v>
      </c>
      <c r="G83" s="1033"/>
    </row>
    <row r="84" spans="1:11">
      <c r="A84" s="1031" t="s">
        <v>1135</v>
      </c>
      <c r="B84" s="1032" t="str">
        <f>IFERROR(B68/(B21+B22+B23)*365,"-")</f>
        <v>-</v>
      </c>
      <c r="C84" s="1033"/>
      <c r="D84" s="1032" t="str">
        <f>IFERROR(D68/(D21+D22+D23)*365,"-")</f>
        <v>-</v>
      </c>
      <c r="E84" s="1033"/>
      <c r="F84" s="1032" t="str">
        <f>IFERROR(F68/(F21+F22+F23)*365,"-")</f>
        <v>-</v>
      </c>
      <c r="G84" s="1033"/>
    </row>
    <row r="85" spans="1:11">
      <c r="A85" s="1031" t="s">
        <v>582</v>
      </c>
      <c r="B85" s="1032" t="str">
        <f>IFERROR(B66/(B56+B52),"-")</f>
        <v>-</v>
      </c>
      <c r="C85" s="1033"/>
      <c r="D85" s="1032" t="str">
        <f>IFERROR(D66/(D56+D52),"-")</f>
        <v>-</v>
      </c>
      <c r="E85" s="1033"/>
      <c r="F85" s="1032" t="str">
        <f>IFERROR(F66/(F56+F52),"-")</f>
        <v>-</v>
      </c>
      <c r="G85" s="1033"/>
    </row>
    <row r="86" spans="1:11">
      <c r="A86" s="1031" t="s">
        <v>1136</v>
      </c>
      <c r="B86" s="1032" t="str">
        <f>IFERROR((B66-B68)/(B56+B52),"-")</f>
        <v>-</v>
      </c>
      <c r="C86" s="1033"/>
      <c r="D86" s="1032" t="str">
        <f>IFERROR((D66-D68)/(D56+D52),"-")</f>
        <v>-</v>
      </c>
      <c r="E86" s="1033"/>
      <c r="F86" s="1032" t="str">
        <f>IFERROR((F66-F68)/(F56+F52),"-")</f>
        <v>-</v>
      </c>
      <c r="G86" s="1033"/>
    </row>
    <row r="87" spans="1:11">
      <c r="A87" s="1031" t="s">
        <v>1137</v>
      </c>
      <c r="B87" s="1032" t="str">
        <f>IFERROR((B51+B52+B54)/B48,"-")</f>
        <v>-</v>
      </c>
      <c r="C87" s="1033"/>
      <c r="D87" s="1032" t="str">
        <f>IFERROR((D51+D52+D54)/D48,"-")</f>
        <v>-</v>
      </c>
      <c r="E87" s="1033"/>
      <c r="F87" s="1032" t="str">
        <f>IFERROR((F51+F52+F54)/F48,"-")</f>
        <v>-</v>
      </c>
      <c r="G87" s="1033"/>
    </row>
    <row r="88" spans="1:11">
      <c r="A88" s="1031" t="s">
        <v>1138</v>
      </c>
      <c r="B88" s="1032" t="str">
        <f>IFERROR(B27/(B29+B30+B31+B32),"-")</f>
        <v>-</v>
      </c>
      <c r="C88" s="1033"/>
      <c r="D88" s="1032" t="str">
        <f>IFERROR(D27/(D29+D30+D31+D32),"-")</f>
        <v>-</v>
      </c>
      <c r="E88" s="1033"/>
      <c r="F88" s="1032" t="str">
        <f>IFERROR(F27/(F29+F30+F31+F32),"-")</f>
        <v>-</v>
      </c>
      <c r="G88" s="1033"/>
    </row>
    <row r="89" spans="1:11">
      <c r="A89" s="1031" t="s">
        <v>1139</v>
      </c>
      <c r="B89" s="1032" t="str">
        <f>IFERROR($B$27/($B$29+$B$30+$B$31+$B$32+($B$51+$B$54)/5),"-")</f>
        <v>-</v>
      </c>
      <c r="C89" s="1033"/>
      <c r="D89" s="1032" t="str">
        <f>IFERROR($D$27/($D$29+$D$30+$D$31+$D$32+($D$51+$D$54)/5),"-")</f>
        <v>-</v>
      </c>
      <c r="E89" s="1033"/>
      <c r="F89" s="1032" t="str">
        <f>IFERROR($F$27/($F$29+$F$30+$F$31+$F$32+($F$51+$F$54)/5),"-")</f>
        <v>-</v>
      </c>
      <c r="G89" s="1033"/>
    </row>
    <row r="90" spans="1:11">
      <c r="A90" s="1031" t="s">
        <v>1140</v>
      </c>
      <c r="B90" s="1034" t="str">
        <f>IFERROR($B$27/($B$29+$B$30+$B$31+$B$32+($B$51+$B$54)/5),"-")</f>
        <v>-</v>
      </c>
      <c r="C90" s="1033"/>
      <c r="D90" s="1034" t="str">
        <f>IFERROR($D$27/($D$29+$D$30+$D$31+$D$32+($D$51+$D$54)/5),"-")</f>
        <v>-</v>
      </c>
      <c r="E90" s="1033"/>
      <c r="F90" s="1034" t="str">
        <f>IFERROR($F$27/($F$29+$F$30+$F$31+$F$32+($F$51+$F$54)/5),"-")</f>
        <v>-</v>
      </c>
      <c r="G90" s="1033"/>
    </row>
    <row r="91" spans="1:11">
      <c r="A91" s="1031" t="s">
        <v>1141</v>
      </c>
      <c r="B91" s="1032" t="str">
        <f>IFERROR(B24/B10*100,"-")</f>
        <v>-</v>
      </c>
      <c r="C91" s="1033"/>
      <c r="D91" s="1032" t="str">
        <f>IFERROR(D24/D10*100,"-")</f>
        <v>-</v>
      </c>
      <c r="E91" s="1033"/>
      <c r="F91" s="1032" t="str">
        <f>IFERROR(F24/F10*100,"-")</f>
        <v>-</v>
      </c>
      <c r="G91" s="1033"/>
    </row>
    <row r="92" spans="1:11">
      <c r="A92" s="1031" t="s">
        <v>1142</v>
      </c>
      <c r="B92" s="1032" t="str">
        <f>IFERROR(B37/B10*100,"-")</f>
        <v>-</v>
      </c>
      <c r="C92" s="1033"/>
      <c r="D92" s="1032" t="str">
        <f>IFERROR(D37/D10*100,"-")</f>
        <v>-</v>
      </c>
      <c r="E92" s="1033"/>
      <c r="F92" s="1032" t="str">
        <f>IFERROR(F37/F10*100,"-")</f>
        <v>-</v>
      </c>
      <c r="G92" s="1033"/>
    </row>
    <row r="93" spans="1:11">
      <c r="A93" s="1031" t="s">
        <v>1143</v>
      </c>
      <c r="B93" s="1032" t="str">
        <f>IFERROR(B38/B10*100,"-")</f>
        <v>-</v>
      </c>
      <c r="C93" s="1033"/>
      <c r="D93" s="1032" t="str">
        <f>IFERROR(D38/D10*100,"-")</f>
        <v>-</v>
      </c>
      <c r="E93" s="1033"/>
      <c r="F93" s="1032" t="str">
        <f>IFERROR(F38/F10*100,"-")</f>
        <v>-</v>
      </c>
      <c r="G93" s="1033"/>
    </row>
    <row r="94" spans="1:11">
      <c r="A94" s="1031" t="s">
        <v>1144</v>
      </c>
      <c r="B94" s="1032" t="str">
        <f>IFERROR((B10-D10)/D10*100,"-")</f>
        <v>-</v>
      </c>
      <c r="C94" s="1035"/>
      <c r="D94" s="1032" t="str">
        <f>IFERROR((D10-F10)/F10*100,"-")</f>
        <v>-</v>
      </c>
      <c r="E94" s="1035"/>
      <c r="F94" s="1032" t="str">
        <f>IFERROR((F10-H10)/H10*100,"-")</f>
        <v>-</v>
      </c>
      <c r="G94" s="1035"/>
    </row>
    <row r="95" spans="1:11">
      <c r="A95" s="1031" t="s">
        <v>1145</v>
      </c>
      <c r="B95" s="1032" t="str">
        <f>IFERROR((B37-D37)/D37*100,"-")</f>
        <v>-</v>
      </c>
      <c r="C95" s="1035"/>
      <c r="D95" s="1032" t="str">
        <f>IFERROR((D37-F37)/F37*100,"-")</f>
        <v>-</v>
      </c>
      <c r="E95" s="1035"/>
      <c r="F95" s="1032" t="str">
        <f>IFERROR((F37-H37)/H37*100,"-")</f>
        <v>-</v>
      </c>
      <c r="G95" s="1035"/>
    </row>
    <row r="96" spans="1:11">
      <c r="A96" s="1036" t="s">
        <v>1146</v>
      </c>
      <c r="B96" s="1037" t="str">
        <f>IFERROR(B35/B13*100,"")</f>
        <v/>
      </c>
      <c r="C96" s="1033"/>
      <c r="D96" s="1037" t="str">
        <f>IFERROR(D35/D13*100,"")</f>
        <v/>
      </c>
      <c r="E96" s="1033"/>
      <c r="F96" s="1037" t="str">
        <f>IFERROR(F35/F13*100,"")</f>
        <v/>
      </c>
      <c r="G96" s="1033"/>
    </row>
    <row r="97" spans="1:12">
      <c r="A97" s="1031" t="s">
        <v>1147</v>
      </c>
      <c r="B97" s="1033" t="str">
        <f>IFERROR((B41-D41)/D41*100,"-")</f>
        <v>-</v>
      </c>
      <c r="C97" s="1033"/>
      <c r="D97" s="1033" t="str">
        <f>IFERROR((D41-F41)/F41*100,"-")</f>
        <v>-</v>
      </c>
      <c r="E97" s="1033"/>
      <c r="F97" s="1033" t="str">
        <f>IFERROR((F41-H41)/H41*100,"-")</f>
        <v>-</v>
      </c>
      <c r="G97" s="1033"/>
    </row>
    <row r="98" spans="1:12">
      <c r="A98" s="1031"/>
      <c r="B98" s="1033"/>
      <c r="C98" s="1033"/>
      <c r="D98" s="1033"/>
      <c r="E98" s="1033"/>
      <c r="F98" s="1033"/>
      <c r="G98" s="1033"/>
    </row>
    <row r="99" spans="1:12" ht="12.75">
      <c r="A99" s="1442" t="s">
        <v>1148</v>
      </c>
      <c r="B99" s="1438">
        <f>B6</f>
        <v>44286</v>
      </c>
      <c r="C99" s="1439"/>
      <c r="D99" s="1438">
        <f>D6</f>
        <v>43921</v>
      </c>
      <c r="E99" s="1439"/>
      <c r="F99" s="1438">
        <f>F6</f>
        <v>43555</v>
      </c>
      <c r="G99" s="1439"/>
      <c r="H99" s="1434"/>
      <c r="I99" s="1434"/>
      <c r="J99" s="1434"/>
      <c r="K99" s="1434"/>
    </row>
    <row r="100" spans="1:12" ht="12.75">
      <c r="A100" s="1442"/>
      <c r="B100" s="1438"/>
      <c r="C100" s="1440"/>
      <c r="D100" s="1438"/>
      <c r="E100" s="1440"/>
      <c r="F100" s="1438"/>
      <c r="G100" s="1440"/>
      <c r="H100" s="1434"/>
      <c r="I100" s="1434"/>
      <c r="J100" s="1434"/>
      <c r="K100" s="1434"/>
    </row>
    <row r="101" spans="1:12">
      <c r="A101" s="1038"/>
      <c r="B101" s="1033"/>
      <c r="C101" s="1033"/>
      <c r="D101" s="1033"/>
      <c r="E101" s="1033"/>
      <c r="F101" s="1033"/>
      <c r="G101" s="1033"/>
    </row>
    <row r="102" spans="1:12">
      <c r="A102" s="1031" t="s">
        <v>1149</v>
      </c>
      <c r="B102" s="1033">
        <f>B37</f>
        <v>0</v>
      </c>
      <c r="C102" s="1033"/>
      <c r="D102" s="1033">
        <f>D37</f>
        <v>0</v>
      </c>
      <c r="E102" s="1033"/>
      <c r="F102" s="1033">
        <f>F37</f>
        <v>0</v>
      </c>
      <c r="G102" s="1033"/>
    </row>
    <row r="103" spans="1:12">
      <c r="A103" s="1031" t="s">
        <v>1150</v>
      </c>
      <c r="B103" s="1033"/>
      <c r="C103" s="1033"/>
      <c r="D103" s="1033"/>
      <c r="E103" s="1033"/>
      <c r="F103" s="1033"/>
      <c r="G103" s="1033"/>
    </row>
    <row r="104" spans="1:12">
      <c r="A104" s="1031" t="s">
        <v>66</v>
      </c>
      <c r="B104" s="1033">
        <f>B28</f>
        <v>0</v>
      </c>
      <c r="C104" s="1033"/>
      <c r="D104" s="1033">
        <f>D28</f>
        <v>0</v>
      </c>
      <c r="E104" s="1033"/>
      <c r="F104" s="1033">
        <f>F28</f>
        <v>0</v>
      </c>
      <c r="G104" s="1033"/>
    </row>
    <row r="105" spans="1:12">
      <c r="A105" s="1031" t="s">
        <v>1151</v>
      </c>
      <c r="B105" s="1033">
        <f>B33</f>
        <v>0</v>
      </c>
      <c r="C105" s="1033"/>
      <c r="D105" s="1033">
        <f>D33</f>
        <v>0</v>
      </c>
      <c r="E105" s="1033"/>
      <c r="F105" s="1033">
        <f>F33</f>
        <v>0</v>
      </c>
      <c r="G105" s="1033"/>
    </row>
    <row r="106" spans="1:12">
      <c r="A106" s="1031" t="s">
        <v>1152</v>
      </c>
      <c r="B106" s="1033">
        <f>B39</f>
        <v>0</v>
      </c>
      <c r="C106" s="1033"/>
      <c r="D106" s="1033">
        <f>D39</f>
        <v>0</v>
      </c>
      <c r="E106" s="1033"/>
      <c r="F106" s="1033">
        <f>F39</f>
        <v>0</v>
      </c>
      <c r="G106" s="1033"/>
      <c r="L106" s="1021"/>
    </row>
    <row r="107" spans="1:12">
      <c r="A107" s="1031" t="s">
        <v>1153</v>
      </c>
      <c r="B107" s="1033">
        <f>B40</f>
        <v>0</v>
      </c>
      <c r="C107" s="1033"/>
      <c r="D107" s="1033">
        <f>D40</f>
        <v>0</v>
      </c>
      <c r="E107" s="1033"/>
      <c r="F107" s="1033">
        <f>F40</f>
        <v>0</v>
      </c>
      <c r="G107" s="1033"/>
      <c r="L107" s="1021"/>
    </row>
    <row r="108" spans="1:12">
      <c r="A108" s="1031" t="s">
        <v>1154</v>
      </c>
      <c r="B108" s="1033">
        <f>B36</f>
        <v>0</v>
      </c>
      <c r="C108" s="1033"/>
      <c r="D108" s="1033">
        <f>D36</f>
        <v>0</v>
      </c>
      <c r="E108" s="1033"/>
      <c r="F108" s="1033">
        <f>F36</f>
        <v>0</v>
      </c>
      <c r="G108" s="1033"/>
    </row>
    <row r="109" spans="1:12">
      <c r="A109" s="1031" t="s">
        <v>1155</v>
      </c>
      <c r="B109" s="1033">
        <f>B29+B30+B31+B32</f>
        <v>0</v>
      </c>
      <c r="C109" s="1033"/>
      <c r="D109" s="1033">
        <f>D29+D30+D31+D32</f>
        <v>0</v>
      </c>
      <c r="E109" s="1033"/>
      <c r="F109" s="1033">
        <f>F29+F30+F31+F32</f>
        <v>0</v>
      </c>
      <c r="G109" s="1033"/>
    </row>
    <row r="110" spans="1:12" ht="31.5">
      <c r="A110" s="1039" t="s">
        <v>1156</v>
      </c>
      <c r="B110" s="1040">
        <f>-B13</f>
        <v>0</v>
      </c>
      <c r="C110" s="1040"/>
      <c r="D110" s="1040">
        <f>-D13</f>
        <v>0</v>
      </c>
      <c r="E110" s="1040"/>
      <c r="F110" s="1040">
        <f>-F13</f>
        <v>0</v>
      </c>
      <c r="G110" s="1040"/>
    </row>
    <row r="111" spans="1:12">
      <c r="A111" s="1039"/>
      <c r="B111" s="1040"/>
      <c r="C111" s="1040"/>
      <c r="D111" s="1040"/>
      <c r="E111" s="1040"/>
      <c r="F111" s="1040"/>
      <c r="G111" s="1040"/>
    </row>
    <row r="112" spans="1:12">
      <c r="A112" s="1031" t="s">
        <v>1157</v>
      </c>
      <c r="B112" s="1033">
        <f>SUM(B102:B110)</f>
        <v>0</v>
      </c>
      <c r="C112" s="1033"/>
      <c r="D112" s="1033">
        <f>SUM(D102:D110)</f>
        <v>0</v>
      </c>
      <c r="E112" s="1033"/>
      <c r="F112" s="1033">
        <f>SUM(F102:F110)</f>
        <v>0</v>
      </c>
      <c r="G112" s="1033"/>
    </row>
    <row r="113" spans="1:12">
      <c r="A113" s="1031" t="s">
        <v>1158</v>
      </c>
      <c r="B113" s="1033">
        <f>D69-B69</f>
        <v>0</v>
      </c>
      <c r="C113" s="1033"/>
      <c r="D113" s="1033">
        <f>F69-D69</f>
        <v>0</v>
      </c>
      <c r="E113" s="1033"/>
      <c r="F113" s="1033">
        <f>M69-F69</f>
        <v>0</v>
      </c>
      <c r="G113" s="1033"/>
    </row>
    <row r="114" spans="1:12">
      <c r="A114" s="1041" t="s">
        <v>180</v>
      </c>
      <c r="B114" s="1033">
        <f>D68-B68</f>
        <v>0</v>
      </c>
      <c r="C114" s="1033"/>
      <c r="D114" s="1033">
        <f>F68-D68</f>
        <v>0</v>
      </c>
      <c r="E114" s="1033"/>
      <c r="F114" s="1033">
        <f>M68-F68</f>
        <v>0</v>
      </c>
      <c r="G114" s="1033"/>
      <c r="L114" s="1021"/>
    </row>
    <row r="115" spans="1:12">
      <c r="A115" s="1031" t="s">
        <v>1127</v>
      </c>
      <c r="B115" s="1033">
        <f>D73-B73</f>
        <v>0</v>
      </c>
      <c r="C115" s="1033"/>
      <c r="D115" s="1033">
        <f>F73-D73</f>
        <v>0</v>
      </c>
      <c r="E115" s="1033"/>
      <c r="F115" s="1033">
        <f>M73-F73</f>
        <v>0</v>
      </c>
      <c r="G115" s="1033"/>
      <c r="L115" s="1021"/>
    </row>
    <row r="116" spans="1:12">
      <c r="A116" s="1031" t="s">
        <v>1159</v>
      </c>
      <c r="B116" s="1033">
        <f>B56-D56</f>
        <v>0</v>
      </c>
      <c r="C116" s="1033"/>
      <c r="D116" s="1033">
        <f>D56-F56</f>
        <v>0</v>
      </c>
      <c r="E116" s="1033"/>
      <c r="F116" s="1033">
        <f>F56-M56</f>
        <v>0</v>
      </c>
      <c r="G116" s="1033"/>
    </row>
    <row r="117" spans="1:12">
      <c r="A117" s="1031" t="s">
        <v>40</v>
      </c>
      <c r="B117" s="1033">
        <f>SUM(B113:B116)</f>
        <v>0</v>
      </c>
      <c r="C117" s="1033"/>
      <c r="D117" s="1033">
        <f>SUM(D113:D116)</f>
        <v>0</v>
      </c>
      <c r="E117" s="1033"/>
      <c r="F117" s="1033">
        <f>SUM(F113:F116)</f>
        <v>0</v>
      </c>
      <c r="G117" s="1033"/>
    </row>
    <row r="118" spans="1:12">
      <c r="A118" s="1038" t="s">
        <v>1160</v>
      </c>
      <c r="B118" s="1040">
        <f>B112+B117</f>
        <v>0</v>
      </c>
      <c r="C118" s="1040"/>
      <c r="D118" s="1040">
        <f>D112+D117</f>
        <v>0</v>
      </c>
      <c r="E118" s="1040"/>
      <c r="F118" s="1040">
        <f>F112+F117</f>
        <v>0</v>
      </c>
      <c r="G118" s="1040"/>
    </row>
    <row r="119" spans="1:12">
      <c r="A119" s="1038"/>
      <c r="B119" s="1040"/>
      <c r="C119" s="1040"/>
      <c r="D119" s="1040"/>
      <c r="E119" s="1040"/>
      <c r="F119" s="1040"/>
      <c r="G119" s="1040"/>
    </row>
    <row r="120" spans="1:12">
      <c r="A120" s="1031" t="s">
        <v>1161</v>
      </c>
      <c r="B120" s="1033">
        <f>B36</f>
        <v>0</v>
      </c>
      <c r="C120" s="1033"/>
      <c r="D120" s="1033">
        <f>D36</f>
        <v>0</v>
      </c>
      <c r="E120" s="1033"/>
      <c r="F120" s="1033">
        <f>F36</f>
        <v>0</v>
      </c>
      <c r="G120" s="1033"/>
    </row>
    <row r="121" spans="1:12">
      <c r="A121" s="1031"/>
      <c r="B121" s="1033"/>
      <c r="C121" s="1033"/>
      <c r="D121" s="1033"/>
      <c r="E121" s="1033"/>
      <c r="F121" s="1033"/>
      <c r="G121" s="1033"/>
    </row>
    <row r="122" spans="1:12">
      <c r="A122" s="1038" t="s">
        <v>1162</v>
      </c>
      <c r="B122" s="1033">
        <f>B118-B120</f>
        <v>0</v>
      </c>
      <c r="C122" s="1033"/>
      <c r="D122" s="1033">
        <f>D118-D120</f>
        <v>0</v>
      </c>
      <c r="E122" s="1033"/>
      <c r="F122" s="1033">
        <f>F118-F120</f>
        <v>0</v>
      </c>
      <c r="G122" s="1033"/>
    </row>
  </sheetData>
  <mergeCells count="30">
    <mergeCell ref="A6:A7"/>
    <mergeCell ref="A44:A45"/>
    <mergeCell ref="B44:B45"/>
    <mergeCell ref="D44:D45"/>
    <mergeCell ref="F44:F45"/>
    <mergeCell ref="J44:J45"/>
    <mergeCell ref="A81:A82"/>
    <mergeCell ref="B81:B82"/>
    <mergeCell ref="C81:C82"/>
    <mergeCell ref="D81:D82"/>
    <mergeCell ref="E81:E82"/>
    <mergeCell ref="F81:F82"/>
    <mergeCell ref="G81:G82"/>
    <mergeCell ref="H81:H82"/>
    <mergeCell ref="H44:H45"/>
    <mergeCell ref="K99:K100"/>
    <mergeCell ref="I81:I82"/>
    <mergeCell ref="J81:J82"/>
    <mergeCell ref="K81:K82"/>
    <mergeCell ref="A79:G80"/>
    <mergeCell ref="D99:D100"/>
    <mergeCell ref="E99:E100"/>
    <mergeCell ref="H99:H100"/>
    <mergeCell ref="I99:I100"/>
    <mergeCell ref="J99:J100"/>
    <mergeCell ref="F99:F100"/>
    <mergeCell ref="G99:G100"/>
    <mergeCell ref="A99:A100"/>
    <mergeCell ref="B99:B100"/>
    <mergeCell ref="C99:C100"/>
  </mergeCells>
  <conditionalFormatting sqref="B60 B77">
    <cfRule type="expression" dxfId="194" priority="7" stopIfTrue="1">
      <formula>$B$57&lt;&gt;$B$74</formula>
    </cfRule>
  </conditionalFormatting>
  <conditionalFormatting sqref="D77">
    <cfRule type="expression" dxfId="193" priority="8" stopIfTrue="1">
      <formula>$B$57&lt;&gt;$B$74</formula>
    </cfRule>
  </conditionalFormatting>
  <conditionalFormatting sqref="F77">
    <cfRule type="expression" dxfId="192" priority="9" stopIfTrue="1">
      <formula>$B$57&lt;&gt;$B$74</formula>
    </cfRule>
  </conditionalFormatting>
  <conditionalFormatting sqref="H77">
    <cfRule type="expression" dxfId="191" priority="6" stopIfTrue="1">
      <formula>$B$57&lt;&gt;$B$74</formula>
    </cfRule>
  </conditionalFormatting>
  <conditionalFormatting sqref="J77">
    <cfRule type="expression" dxfId="190" priority="5" stopIfTrue="1">
      <formula>$B$57&lt;&gt;$B$74</formula>
    </cfRule>
  </conditionalFormatting>
  <conditionalFormatting sqref="D60">
    <cfRule type="expression" dxfId="189" priority="4" stopIfTrue="1">
      <formula>$B$57&lt;&gt;$B$74</formula>
    </cfRule>
  </conditionalFormatting>
  <conditionalFormatting sqref="F60">
    <cfRule type="expression" dxfId="188" priority="3" stopIfTrue="1">
      <formula>$B$57&lt;&gt;$B$74</formula>
    </cfRule>
  </conditionalFormatting>
  <conditionalFormatting sqref="H60">
    <cfRule type="expression" dxfId="187" priority="2" stopIfTrue="1">
      <formula>$B$57&lt;&gt;$B$74</formula>
    </cfRule>
  </conditionalFormatting>
  <conditionalFormatting sqref="J60">
    <cfRule type="expression" dxfId="186" priority="1" stopIfTrue="1">
      <formula>$B$57&lt;&gt;$B$74</formula>
    </cfRule>
  </conditionalFormatting>
  <dataValidations count="2">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78ACC310-9A60-48BF-8005-1EB5ECC0E8DE}">
      <formula1>"Actuals,Thousands,Lakhs,Millions,Crores"</formula1>
      <formula2>0</formula2>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H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WVR983045" xr:uid="{9DE76558-132C-4025-BAF7-6C02061B3A96}">
      <formula1>$M$2:$M$3</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9">
    <pageSetUpPr autoPageBreaks="0"/>
  </sheetPr>
  <dimension ref="A1:L109"/>
  <sheetViews>
    <sheetView zoomScaleNormal="100" zoomScaleSheetLayoutView="85" workbookViewId="0">
      <selection sqref="A1:I2"/>
    </sheetView>
  </sheetViews>
  <sheetFormatPr defaultColWidth="0" defaultRowHeight="32.1" customHeight="1"/>
  <cols>
    <col min="1" max="1" width="37.28515625" style="394" customWidth="1"/>
    <col min="2" max="2" width="10.42578125" style="394" customWidth="1"/>
    <col min="3" max="3" width="12.7109375" style="394" customWidth="1"/>
    <col min="4" max="4" width="11.28515625" style="405" bestFit="1" customWidth="1"/>
    <col min="5" max="5" width="12.28515625" style="394" customWidth="1"/>
    <col min="6" max="6" width="15.7109375" style="405" customWidth="1"/>
    <col min="7" max="7" width="12.28515625" style="394" customWidth="1"/>
    <col min="8" max="8" width="15.7109375" style="405" customWidth="1"/>
    <col min="9" max="9" width="21.28515625" style="405" customWidth="1"/>
    <col min="10" max="10" width="22" style="394" customWidth="1"/>
    <col min="11" max="11" width="12" style="394" hidden="1" customWidth="1"/>
    <col min="12" max="12" width="0" style="394" hidden="1" customWidth="1"/>
    <col min="13" max="16384" width="13.5703125" style="394" hidden="1"/>
  </cols>
  <sheetData>
    <row r="1" spans="1:10" ht="18">
      <c r="A1" s="1419" t="s">
        <v>600</v>
      </c>
      <c r="B1" s="1420"/>
      <c r="C1" s="1420"/>
      <c r="D1" s="1420"/>
      <c r="E1" s="1420"/>
      <c r="F1" s="1420"/>
      <c r="G1" s="1420"/>
      <c r="H1" s="1420"/>
      <c r="I1" s="1421"/>
    </row>
    <row r="2" spans="1:10" ht="7.5" customHeight="1">
      <c r="A2" s="1422"/>
      <c r="B2" s="1423"/>
      <c r="C2" s="1423"/>
      <c r="D2" s="1423"/>
      <c r="E2" s="1423"/>
      <c r="F2" s="1423"/>
      <c r="G2" s="1423"/>
      <c r="H2" s="1423"/>
      <c r="I2" s="1424"/>
    </row>
    <row r="3" spans="1:10" ht="18">
      <c r="A3" s="1426" t="s">
        <v>137</v>
      </c>
      <c r="B3" s="376">
        <v>44286</v>
      </c>
      <c r="C3" s="27" t="s">
        <v>138</v>
      </c>
      <c r="D3" s="816">
        <f>IFERROR(EDATE(B3,-12),"-")</f>
        <v>43921</v>
      </c>
      <c r="E3" s="27" t="s">
        <v>138</v>
      </c>
      <c r="F3" s="816">
        <f>IFERROR(EDATE(D3,-12),"-")</f>
        <v>43555</v>
      </c>
      <c r="G3" s="27" t="s">
        <v>138</v>
      </c>
      <c r="H3" s="816">
        <f>IFERROR(EDATE(F3,-12),"-")</f>
        <v>43190</v>
      </c>
      <c r="I3" s="275" t="s">
        <v>843</v>
      </c>
    </row>
    <row r="4" spans="1:10" ht="18">
      <c r="A4" s="1426"/>
      <c r="B4" s="27" t="s">
        <v>139</v>
      </c>
      <c r="C4" s="27" t="s">
        <v>253</v>
      </c>
      <c r="D4" s="27" t="s">
        <v>139</v>
      </c>
      <c r="E4" s="27" t="s">
        <v>254</v>
      </c>
      <c r="F4" s="27" t="s">
        <v>139</v>
      </c>
      <c r="G4" s="27" t="s">
        <v>255</v>
      </c>
      <c r="H4" s="27" t="s">
        <v>139</v>
      </c>
      <c r="I4" s="437"/>
    </row>
    <row r="5" spans="1:10" ht="18">
      <c r="A5" s="29" t="s">
        <v>54</v>
      </c>
      <c r="B5" s="384">
        <v>0</v>
      </c>
      <c r="C5" s="811" t="e">
        <f>(B5-D5)/D5*100</f>
        <v>#DIV/0!</v>
      </c>
      <c r="D5" s="384">
        <v>0</v>
      </c>
      <c r="E5" s="811" t="e">
        <f>(D5-F5)/F5*100</f>
        <v>#DIV/0!</v>
      </c>
      <c r="F5" s="385">
        <v>0</v>
      </c>
      <c r="G5" s="811" t="e">
        <f>(F5-H5)/H5*100</f>
        <v>#DIV/0!</v>
      </c>
      <c r="H5" s="385">
        <v>0</v>
      </c>
      <c r="I5" s="398"/>
    </row>
    <row r="6" spans="1:10" ht="25.35" customHeight="1">
      <c r="A6" s="31" t="s">
        <v>140</v>
      </c>
      <c r="B6" s="384">
        <v>0</v>
      </c>
      <c r="C6" s="811" t="e">
        <f>(B6-D6)/D6*100</f>
        <v>#DIV/0!</v>
      </c>
      <c r="D6" s="384">
        <v>0</v>
      </c>
      <c r="E6" s="811" t="e">
        <f>(D6-F6)/F6*100</f>
        <v>#DIV/0!</v>
      </c>
      <c r="F6" s="385">
        <v>0</v>
      </c>
      <c r="G6" s="811" t="e">
        <f>(F6-H6)/H6*100</f>
        <v>#DIV/0!</v>
      </c>
      <c r="H6" s="385">
        <v>0</v>
      </c>
      <c r="I6" s="398"/>
    </row>
    <row r="7" spans="1:10" ht="18">
      <c r="A7" s="31" t="s">
        <v>141</v>
      </c>
      <c r="B7" s="384">
        <v>0</v>
      </c>
      <c r="C7" s="811" t="e">
        <f>(B7-D7)/D7*100</f>
        <v>#DIV/0!</v>
      </c>
      <c r="D7" s="384">
        <v>0</v>
      </c>
      <c r="E7" s="811" t="e">
        <f>(D7-F7)/F7*100</f>
        <v>#DIV/0!</v>
      </c>
      <c r="F7" s="385">
        <v>0</v>
      </c>
      <c r="G7" s="811" t="e">
        <f>(F7-H7)/H7*100</f>
        <v>#DIV/0!</v>
      </c>
      <c r="H7" s="385">
        <v>0</v>
      </c>
      <c r="I7" s="398"/>
    </row>
    <row r="8" spans="1:10" ht="18.75" thickBot="1">
      <c r="A8" s="32" t="s">
        <v>142</v>
      </c>
      <c r="B8" s="869">
        <f>B5+B6+B7</f>
        <v>0</v>
      </c>
      <c r="C8" s="811" t="e">
        <f>(B8-D8)/D8*100</f>
        <v>#DIV/0!</v>
      </c>
      <c r="D8" s="869">
        <f>D5+D6+D7</f>
        <v>0</v>
      </c>
      <c r="E8" s="811" t="e">
        <f>(D8-F8)/F8*100</f>
        <v>#DIV/0!</v>
      </c>
      <c r="F8" s="869">
        <f>F5+F6+F7</f>
        <v>0</v>
      </c>
      <c r="G8" s="811" t="e">
        <f>(F8-H8)/H8*100</f>
        <v>#DIV/0!</v>
      </c>
      <c r="H8" s="869">
        <f>H5+H6+H7</f>
        <v>0</v>
      </c>
      <c r="I8" s="398"/>
    </row>
    <row r="9" spans="1:10" ht="39" thickBot="1">
      <c r="A9" s="401"/>
      <c r="B9" s="403"/>
      <c r="C9" s="446" t="s">
        <v>256</v>
      </c>
      <c r="D9" s="403"/>
      <c r="E9" s="446" t="s">
        <v>257</v>
      </c>
      <c r="F9" s="438"/>
      <c r="G9" s="446" t="s">
        <v>258</v>
      </c>
      <c r="H9" s="438"/>
      <c r="I9" s="447" t="s">
        <v>259</v>
      </c>
    </row>
    <row r="10" spans="1:10" ht="18.75" thickBot="1">
      <c r="A10" s="34" t="s">
        <v>143</v>
      </c>
      <c r="B10" s="384">
        <v>0</v>
      </c>
      <c r="C10" s="811" t="e">
        <f t="shared" ref="C10:C29" si="0">B10/$B$5*100</f>
        <v>#DIV/0!</v>
      </c>
      <c r="D10" s="384">
        <v>0</v>
      </c>
      <c r="E10" s="811" t="e">
        <f t="shared" ref="E10:E29" si="1">D10/$D$5*100</f>
        <v>#DIV/0!</v>
      </c>
      <c r="F10" s="384">
        <v>0</v>
      </c>
      <c r="G10" s="811" t="e">
        <f t="shared" ref="G10:G29" si="2">F10/$F$5*100</f>
        <v>#DIV/0!</v>
      </c>
      <c r="H10" s="384">
        <v>0</v>
      </c>
      <c r="I10" s="870" t="e">
        <f t="shared" ref="I10:I29" si="3">H10/$H$5*100</f>
        <v>#DIV/0!</v>
      </c>
    </row>
    <row r="11" spans="1:10" ht="18.75" thickBot="1">
      <c r="A11" s="34" t="s">
        <v>144</v>
      </c>
      <c r="B11" s="384">
        <v>0</v>
      </c>
      <c r="C11" s="811" t="e">
        <f t="shared" si="0"/>
        <v>#DIV/0!</v>
      </c>
      <c r="D11" s="384">
        <v>0</v>
      </c>
      <c r="E11" s="811" t="e">
        <f t="shared" si="1"/>
        <v>#DIV/0!</v>
      </c>
      <c r="F11" s="384">
        <v>0</v>
      </c>
      <c r="G11" s="811" t="e">
        <f t="shared" si="2"/>
        <v>#DIV/0!</v>
      </c>
      <c r="H11" s="384">
        <v>0</v>
      </c>
      <c r="I11" s="870" t="e">
        <f t="shared" si="3"/>
        <v>#DIV/0!</v>
      </c>
      <c r="J11" s="405"/>
    </row>
    <row r="12" spans="1:10" ht="18.75" thickBot="1">
      <c r="A12" s="34" t="s">
        <v>145</v>
      </c>
      <c r="B12" s="384">
        <v>0</v>
      </c>
      <c r="C12" s="811" t="e">
        <f t="shared" si="0"/>
        <v>#DIV/0!</v>
      </c>
      <c r="D12" s="384">
        <v>0</v>
      </c>
      <c r="E12" s="811" t="e">
        <f t="shared" si="1"/>
        <v>#DIV/0!</v>
      </c>
      <c r="F12" s="384">
        <v>0</v>
      </c>
      <c r="G12" s="811" t="e">
        <f t="shared" si="2"/>
        <v>#DIV/0!</v>
      </c>
      <c r="H12" s="384">
        <v>0</v>
      </c>
      <c r="I12" s="870" t="e">
        <f t="shared" si="3"/>
        <v>#DIV/0!</v>
      </c>
    </row>
    <row r="13" spans="1:10" ht="18.75" thickBot="1">
      <c r="A13" s="36" t="s">
        <v>146</v>
      </c>
      <c r="B13" s="871">
        <f>B8-B10-B11-B12</f>
        <v>0</v>
      </c>
      <c r="C13" s="811" t="e">
        <f t="shared" si="0"/>
        <v>#DIV/0!</v>
      </c>
      <c r="D13" s="871">
        <f>D8-D10-D11-D12</f>
        <v>0</v>
      </c>
      <c r="E13" s="811" t="e">
        <f t="shared" si="1"/>
        <v>#DIV/0!</v>
      </c>
      <c r="F13" s="871">
        <f>F8-F10-F11-F12</f>
        <v>0</v>
      </c>
      <c r="G13" s="811" t="e">
        <f t="shared" si="2"/>
        <v>#DIV/0!</v>
      </c>
      <c r="H13" s="871">
        <f>H8-H10-H11-H12</f>
        <v>0</v>
      </c>
      <c r="I13" s="870" t="e">
        <f t="shared" si="3"/>
        <v>#DIV/0!</v>
      </c>
    </row>
    <row r="14" spans="1:10" ht="18.75" thickBot="1">
      <c r="A14" s="37" t="s">
        <v>147</v>
      </c>
      <c r="B14" s="384">
        <v>0</v>
      </c>
      <c r="C14" s="811" t="e">
        <f t="shared" si="0"/>
        <v>#DIV/0!</v>
      </c>
      <c r="D14" s="384">
        <v>0</v>
      </c>
      <c r="E14" s="811" t="e">
        <f t="shared" si="1"/>
        <v>#DIV/0!</v>
      </c>
      <c r="F14" s="385">
        <v>0</v>
      </c>
      <c r="G14" s="811" t="e">
        <f t="shared" si="2"/>
        <v>#DIV/0!</v>
      </c>
      <c r="H14" s="385">
        <v>0</v>
      </c>
      <c r="I14" s="870" t="e">
        <f t="shared" si="3"/>
        <v>#DIV/0!</v>
      </c>
      <c r="J14" s="405"/>
    </row>
    <row r="15" spans="1:10" ht="18.75" thickBot="1">
      <c r="A15" s="37" t="s">
        <v>148</v>
      </c>
      <c r="B15" s="384">
        <v>0</v>
      </c>
      <c r="C15" s="811" t="e">
        <f t="shared" si="0"/>
        <v>#DIV/0!</v>
      </c>
      <c r="D15" s="384">
        <v>0</v>
      </c>
      <c r="E15" s="811" t="e">
        <f t="shared" si="1"/>
        <v>#DIV/0!</v>
      </c>
      <c r="F15" s="385">
        <v>0</v>
      </c>
      <c r="G15" s="811" t="e">
        <f t="shared" si="2"/>
        <v>#DIV/0!</v>
      </c>
      <c r="H15" s="385">
        <v>0</v>
      </c>
      <c r="I15" s="870" t="e">
        <f t="shared" si="3"/>
        <v>#DIV/0!</v>
      </c>
      <c r="J15" s="405"/>
    </row>
    <row r="16" spans="1:10" ht="18.75" thickBot="1">
      <c r="A16" s="36" t="s">
        <v>149</v>
      </c>
      <c r="B16" s="871">
        <f>B13-B14-B15</f>
        <v>0</v>
      </c>
      <c r="C16" s="811" t="e">
        <f t="shared" si="0"/>
        <v>#DIV/0!</v>
      </c>
      <c r="D16" s="871">
        <f>D13-D14-D15</f>
        <v>0</v>
      </c>
      <c r="E16" s="811" t="e">
        <f t="shared" si="1"/>
        <v>#DIV/0!</v>
      </c>
      <c r="F16" s="871">
        <f>F13-F14-F15</f>
        <v>0</v>
      </c>
      <c r="G16" s="811" t="e">
        <f t="shared" si="2"/>
        <v>#DIV/0!</v>
      </c>
      <c r="H16" s="871">
        <f>H13-H14-H15</f>
        <v>0</v>
      </c>
      <c r="I16" s="870" t="e">
        <f t="shared" si="3"/>
        <v>#DIV/0!</v>
      </c>
    </row>
    <row r="17" spans="1:11" ht="18.75" thickBot="1">
      <c r="A17" s="34" t="s">
        <v>66</v>
      </c>
      <c r="B17" s="384">
        <v>0</v>
      </c>
      <c r="C17" s="811" t="e">
        <f t="shared" si="0"/>
        <v>#DIV/0!</v>
      </c>
      <c r="D17" s="384">
        <v>0</v>
      </c>
      <c r="E17" s="811" t="e">
        <f t="shared" si="1"/>
        <v>#DIV/0!</v>
      </c>
      <c r="F17" s="385">
        <v>0</v>
      </c>
      <c r="G17" s="811" t="e">
        <f t="shared" si="2"/>
        <v>#DIV/0!</v>
      </c>
      <c r="H17" s="385">
        <v>0</v>
      </c>
      <c r="I17" s="870" t="e">
        <f t="shared" si="3"/>
        <v>#DIV/0!</v>
      </c>
    </row>
    <row r="18" spans="1:11" ht="18.75" thickBot="1">
      <c r="A18" s="34" t="s">
        <v>150</v>
      </c>
      <c r="B18" s="384">
        <v>0</v>
      </c>
      <c r="C18" s="811" t="e">
        <f t="shared" si="0"/>
        <v>#DIV/0!</v>
      </c>
      <c r="D18" s="384">
        <v>0</v>
      </c>
      <c r="E18" s="811" t="e">
        <f t="shared" si="1"/>
        <v>#DIV/0!</v>
      </c>
      <c r="F18" s="385">
        <v>0</v>
      </c>
      <c r="G18" s="811" t="e">
        <f t="shared" si="2"/>
        <v>#DIV/0!</v>
      </c>
      <c r="H18" s="385">
        <v>0</v>
      </c>
      <c r="I18" s="870" t="e">
        <f t="shared" si="3"/>
        <v>#DIV/0!</v>
      </c>
    </row>
    <row r="19" spans="1:11" ht="18.75" thickBot="1">
      <c r="A19" s="34" t="s">
        <v>151</v>
      </c>
      <c r="B19" s="384">
        <v>0</v>
      </c>
      <c r="C19" s="811" t="e">
        <f t="shared" si="0"/>
        <v>#DIV/0!</v>
      </c>
      <c r="D19" s="384">
        <v>0</v>
      </c>
      <c r="E19" s="811" t="e">
        <f t="shared" si="1"/>
        <v>#DIV/0!</v>
      </c>
      <c r="F19" s="385">
        <v>0</v>
      </c>
      <c r="G19" s="811" t="e">
        <f t="shared" si="2"/>
        <v>#DIV/0!</v>
      </c>
      <c r="H19" s="385">
        <v>0</v>
      </c>
      <c r="I19" s="870" t="e">
        <f t="shared" si="3"/>
        <v>#DIV/0!</v>
      </c>
    </row>
    <row r="20" spans="1:11" ht="18.75" thickBot="1">
      <c r="A20" s="34" t="s">
        <v>152</v>
      </c>
      <c r="B20" s="384">
        <v>0</v>
      </c>
      <c r="C20" s="811" t="e">
        <f t="shared" si="0"/>
        <v>#DIV/0!</v>
      </c>
      <c r="D20" s="384">
        <v>0</v>
      </c>
      <c r="E20" s="811" t="e">
        <f t="shared" si="1"/>
        <v>#DIV/0!</v>
      </c>
      <c r="F20" s="385">
        <v>0</v>
      </c>
      <c r="G20" s="811" t="e">
        <f t="shared" si="2"/>
        <v>#DIV/0!</v>
      </c>
      <c r="H20" s="385">
        <v>0</v>
      </c>
      <c r="I20" s="870" t="e">
        <f t="shared" si="3"/>
        <v>#DIV/0!</v>
      </c>
    </row>
    <row r="21" spans="1:11" ht="18.75" thickBot="1">
      <c r="A21" s="34" t="s">
        <v>153</v>
      </c>
      <c r="B21" s="384">
        <v>0</v>
      </c>
      <c r="C21" s="811" t="e">
        <f t="shared" si="0"/>
        <v>#DIV/0!</v>
      </c>
      <c r="D21" s="384">
        <v>0</v>
      </c>
      <c r="E21" s="811" t="e">
        <f t="shared" si="1"/>
        <v>#DIV/0!</v>
      </c>
      <c r="F21" s="385">
        <v>0</v>
      </c>
      <c r="G21" s="811" t="e">
        <f t="shared" si="2"/>
        <v>#DIV/0!</v>
      </c>
      <c r="H21" s="385">
        <v>0</v>
      </c>
      <c r="I21" s="870" t="e">
        <f t="shared" si="3"/>
        <v>#DIV/0!</v>
      </c>
    </row>
    <row r="22" spans="1:11" ht="18.75" thickBot="1">
      <c r="A22" s="34" t="s">
        <v>154</v>
      </c>
      <c r="B22" s="384">
        <v>0</v>
      </c>
      <c r="C22" s="811" t="e">
        <f t="shared" si="0"/>
        <v>#DIV/0!</v>
      </c>
      <c r="D22" s="384">
        <v>0</v>
      </c>
      <c r="E22" s="811" t="e">
        <f t="shared" si="1"/>
        <v>#DIV/0!</v>
      </c>
      <c r="F22" s="385">
        <v>0</v>
      </c>
      <c r="G22" s="811" t="e">
        <f t="shared" si="2"/>
        <v>#DIV/0!</v>
      </c>
      <c r="H22" s="385">
        <v>0</v>
      </c>
      <c r="I22" s="870" t="e">
        <f t="shared" si="3"/>
        <v>#DIV/0!</v>
      </c>
    </row>
    <row r="23" spans="1:11" ht="18.75" thickBot="1">
      <c r="A23" s="38" t="s">
        <v>155</v>
      </c>
      <c r="B23" s="872">
        <f>B16-B17-B18-B22-B21-B19-B20</f>
        <v>0</v>
      </c>
      <c r="C23" s="811" t="e">
        <f t="shared" si="0"/>
        <v>#DIV/0!</v>
      </c>
      <c r="D23" s="872">
        <f>D16-D17-D18-D22-D21-D19-D20</f>
        <v>0</v>
      </c>
      <c r="E23" s="811" t="e">
        <f t="shared" si="1"/>
        <v>#DIV/0!</v>
      </c>
      <c r="F23" s="872">
        <f>F16-F17-F18-F22-F21-F19-F20</f>
        <v>0</v>
      </c>
      <c r="G23" s="811" t="e">
        <f t="shared" si="2"/>
        <v>#DIV/0!</v>
      </c>
      <c r="H23" s="872">
        <f>H16-H17-H18-H22-H21-H19-H20</f>
        <v>0</v>
      </c>
      <c r="I23" s="870" t="e">
        <f t="shared" si="3"/>
        <v>#DIV/0!</v>
      </c>
    </row>
    <row r="24" spans="1:11" ht="18.75" thickBot="1">
      <c r="A24" s="31" t="s">
        <v>156</v>
      </c>
      <c r="B24" s="384">
        <v>0</v>
      </c>
      <c r="C24" s="811" t="e">
        <f t="shared" si="0"/>
        <v>#DIV/0!</v>
      </c>
      <c r="D24" s="384">
        <v>0</v>
      </c>
      <c r="E24" s="811" t="e">
        <f t="shared" si="1"/>
        <v>#DIV/0!</v>
      </c>
      <c r="F24" s="384">
        <v>0</v>
      </c>
      <c r="G24" s="811" t="e">
        <f t="shared" si="2"/>
        <v>#DIV/0!</v>
      </c>
      <c r="H24" s="384">
        <v>0</v>
      </c>
      <c r="I24" s="870" t="e">
        <f t="shared" si="3"/>
        <v>#DIV/0!</v>
      </c>
      <c r="K24" s="406"/>
    </row>
    <row r="25" spans="1:11" ht="18.75" thickBot="1">
      <c r="A25" s="40" t="s">
        <v>55</v>
      </c>
      <c r="B25" s="869">
        <f>B23-B24</f>
        <v>0</v>
      </c>
      <c r="C25" s="873" t="e">
        <f t="shared" si="0"/>
        <v>#DIV/0!</v>
      </c>
      <c r="D25" s="869">
        <f>D23-D24</f>
        <v>0</v>
      </c>
      <c r="E25" s="873" t="e">
        <f t="shared" si="1"/>
        <v>#DIV/0!</v>
      </c>
      <c r="F25" s="869">
        <f>F23-F24</f>
        <v>0</v>
      </c>
      <c r="G25" s="811" t="e">
        <f t="shared" si="2"/>
        <v>#DIV/0!</v>
      </c>
      <c r="H25" s="869">
        <f>H23-H24</f>
        <v>0</v>
      </c>
      <c r="I25" s="870" t="e">
        <f t="shared" si="3"/>
        <v>#DIV/0!</v>
      </c>
      <c r="J25" s="407"/>
    </row>
    <row r="26" spans="1:11" ht="18.75" thickBot="1">
      <c r="A26" s="38" t="s">
        <v>157</v>
      </c>
      <c r="B26" s="872">
        <f>B25+B17+B22</f>
        <v>0</v>
      </c>
      <c r="C26" s="811" t="e">
        <f t="shared" si="0"/>
        <v>#DIV/0!</v>
      </c>
      <c r="D26" s="872">
        <f>D25+D17+D22</f>
        <v>0</v>
      </c>
      <c r="E26" s="811" t="e">
        <f t="shared" si="1"/>
        <v>#DIV/0!</v>
      </c>
      <c r="F26" s="872">
        <f>F25+F17+F22</f>
        <v>0</v>
      </c>
      <c r="G26" s="811" t="e">
        <f t="shared" si="2"/>
        <v>#DIV/0!</v>
      </c>
      <c r="H26" s="872">
        <f>H25+H17+H22</f>
        <v>0</v>
      </c>
      <c r="I26" s="870" t="e">
        <f t="shared" si="3"/>
        <v>#DIV/0!</v>
      </c>
    </row>
    <row r="27" spans="1:11" ht="18.75" thickBot="1">
      <c r="A27" s="42" t="s">
        <v>158</v>
      </c>
      <c r="B27" s="384">
        <v>0</v>
      </c>
      <c r="C27" s="811" t="e">
        <f t="shared" si="0"/>
        <v>#DIV/0!</v>
      </c>
      <c r="D27" s="384">
        <v>0</v>
      </c>
      <c r="E27" s="811" t="e">
        <f t="shared" si="1"/>
        <v>#DIV/0!</v>
      </c>
      <c r="F27" s="384">
        <v>0</v>
      </c>
      <c r="G27" s="811" t="e">
        <f t="shared" si="2"/>
        <v>#DIV/0!</v>
      </c>
      <c r="H27" s="384">
        <v>0</v>
      </c>
      <c r="I27" s="870" t="e">
        <f t="shared" si="3"/>
        <v>#DIV/0!</v>
      </c>
    </row>
    <row r="28" spans="1:11" ht="18.75" thickBot="1">
      <c r="A28" s="42" t="s">
        <v>68</v>
      </c>
      <c r="B28" s="384">
        <v>0</v>
      </c>
      <c r="C28" s="811" t="e">
        <f t="shared" si="0"/>
        <v>#DIV/0!</v>
      </c>
      <c r="D28" s="384">
        <v>0</v>
      </c>
      <c r="E28" s="811" t="e">
        <f t="shared" si="1"/>
        <v>#DIV/0!</v>
      </c>
      <c r="F28" s="384">
        <v>0</v>
      </c>
      <c r="G28" s="811" t="e">
        <f t="shared" si="2"/>
        <v>#DIV/0!</v>
      </c>
      <c r="H28" s="384">
        <v>0</v>
      </c>
      <c r="I28" s="870" t="e">
        <f t="shared" si="3"/>
        <v>#DIV/0!</v>
      </c>
    </row>
    <row r="29" spans="1:11" ht="18.75" thickBot="1">
      <c r="A29" s="43" t="s">
        <v>56</v>
      </c>
      <c r="B29" s="874">
        <f>B26+B27+B28</f>
        <v>0</v>
      </c>
      <c r="C29" s="873" t="e">
        <f t="shared" si="0"/>
        <v>#DIV/0!</v>
      </c>
      <c r="D29" s="874">
        <f>D26+D27+D28</f>
        <v>0</v>
      </c>
      <c r="E29" s="873" t="e">
        <f t="shared" si="1"/>
        <v>#DIV/0!</v>
      </c>
      <c r="F29" s="874">
        <f>F26+F27+F28</f>
        <v>0</v>
      </c>
      <c r="G29" s="811" t="e">
        <f t="shared" si="2"/>
        <v>#DIV/0!</v>
      </c>
      <c r="H29" s="874">
        <f>H26+H27+H28</f>
        <v>0</v>
      </c>
      <c r="I29" s="870" t="e">
        <f t="shared" si="3"/>
        <v>#DIV/0!</v>
      </c>
    </row>
    <row r="30" spans="1:11" ht="18.75" thickBot="1">
      <c r="A30" s="408"/>
      <c r="B30" s="439"/>
      <c r="C30" s="440"/>
      <c r="D30" s="439"/>
      <c r="E30" s="440"/>
      <c r="F30" s="439"/>
      <c r="G30" s="440"/>
      <c r="H30" s="439"/>
      <c r="I30" s="415"/>
      <c r="J30" s="416"/>
    </row>
    <row r="31" spans="1:11" ht="18">
      <c r="A31" s="417"/>
      <c r="B31" s="441"/>
      <c r="C31" s="442"/>
      <c r="D31" s="441"/>
      <c r="E31" s="442"/>
      <c r="F31" s="441"/>
      <c r="G31" s="442"/>
      <c r="H31" s="441"/>
      <c r="I31" s="47" t="s">
        <v>159</v>
      </c>
    </row>
    <row r="32" spans="1:11" ht="18">
      <c r="A32" s="1426" t="s">
        <v>160</v>
      </c>
      <c r="B32" s="1449">
        <f>B3</f>
        <v>44286</v>
      </c>
      <c r="C32" s="48" t="s">
        <v>138</v>
      </c>
      <c r="D32" s="1449">
        <f>D3</f>
        <v>43921</v>
      </c>
      <c r="E32" s="48" t="s">
        <v>138</v>
      </c>
      <c r="F32" s="1449">
        <f>F3</f>
        <v>43555</v>
      </c>
      <c r="G32" s="48" t="s">
        <v>138</v>
      </c>
      <c r="H32" s="1452">
        <f>H3</f>
        <v>43190</v>
      </c>
      <c r="I32" s="421"/>
    </row>
    <row r="33" spans="1:10" ht="18">
      <c r="A33" s="1426"/>
      <c r="B33" s="1450"/>
      <c r="C33" s="50" t="str">
        <f>C4</f>
        <v>In 2021</v>
      </c>
      <c r="D33" s="1450"/>
      <c r="E33" s="50" t="str">
        <f>E4</f>
        <v>In 2020</v>
      </c>
      <c r="F33" s="1450"/>
      <c r="G33" s="50" t="str">
        <f>G4</f>
        <v>In 2019</v>
      </c>
      <c r="H33" s="1453"/>
      <c r="I33" s="422"/>
    </row>
    <row r="34" spans="1:10" ht="18">
      <c r="A34" s="52" t="s">
        <v>161</v>
      </c>
      <c r="B34" s="384">
        <v>0</v>
      </c>
      <c r="C34" s="811" t="e">
        <f t="shared" ref="C34:C67" si="4">(B34-D34)/D34*100</f>
        <v>#DIV/0!</v>
      </c>
      <c r="D34" s="384">
        <v>0</v>
      </c>
      <c r="E34" s="811" t="e">
        <f t="shared" ref="E34:E67" si="5">(D34-F34)/F34*100</f>
        <v>#DIV/0!</v>
      </c>
      <c r="F34" s="384">
        <v>0</v>
      </c>
      <c r="G34" s="811" t="e">
        <f t="shared" ref="G34:G67" si="6">(F34-H34)/H34*100</f>
        <v>#DIV/0!</v>
      </c>
      <c r="H34" s="384">
        <v>0</v>
      </c>
      <c r="I34" s="394"/>
    </row>
    <row r="35" spans="1:10" ht="26.25">
      <c r="A35" s="52" t="s">
        <v>162</v>
      </c>
      <c r="B35" s="384">
        <v>0</v>
      </c>
      <c r="C35" s="811" t="e">
        <f t="shared" si="4"/>
        <v>#DIV/0!</v>
      </c>
      <c r="D35" s="384">
        <v>0</v>
      </c>
      <c r="E35" s="811" t="e">
        <f t="shared" si="5"/>
        <v>#DIV/0!</v>
      </c>
      <c r="F35" s="384">
        <v>0</v>
      </c>
      <c r="G35" s="811" t="e">
        <f t="shared" si="6"/>
        <v>#DIV/0!</v>
      </c>
      <c r="H35" s="384">
        <v>0</v>
      </c>
      <c r="I35" s="394"/>
    </row>
    <row r="36" spans="1:10" ht="18">
      <c r="A36" s="53" t="s">
        <v>57</v>
      </c>
      <c r="B36" s="869">
        <f>SUM(B34:B35)</f>
        <v>0</v>
      </c>
      <c r="C36" s="811" t="e">
        <f t="shared" si="4"/>
        <v>#DIV/0!</v>
      </c>
      <c r="D36" s="869">
        <f>SUM(D34:D35)</f>
        <v>0</v>
      </c>
      <c r="E36" s="811" t="e">
        <f t="shared" si="5"/>
        <v>#DIV/0!</v>
      </c>
      <c r="F36" s="872">
        <f>SUM(F34:F35)</f>
        <v>0</v>
      </c>
      <c r="G36" s="811" t="e">
        <f t="shared" si="6"/>
        <v>#DIV/0!</v>
      </c>
      <c r="H36" s="872">
        <f>SUM(H34:H35)</f>
        <v>0</v>
      </c>
      <c r="I36" s="394"/>
    </row>
    <row r="37" spans="1:10" ht="18">
      <c r="A37" s="52" t="s">
        <v>163</v>
      </c>
      <c r="B37" s="384">
        <v>0</v>
      </c>
      <c r="C37" s="811" t="e">
        <f t="shared" si="4"/>
        <v>#DIV/0!</v>
      </c>
      <c r="D37" s="384">
        <v>0</v>
      </c>
      <c r="E37" s="811" t="e">
        <f t="shared" si="5"/>
        <v>#DIV/0!</v>
      </c>
      <c r="F37" s="384">
        <v>0</v>
      </c>
      <c r="G37" s="811" t="e">
        <f t="shared" si="6"/>
        <v>#DIV/0!</v>
      </c>
      <c r="H37" s="384">
        <v>0</v>
      </c>
      <c r="I37" s="394"/>
    </row>
    <row r="38" spans="1:10" ht="18">
      <c r="A38" s="53" t="s">
        <v>164</v>
      </c>
      <c r="B38" s="869">
        <f>B34+B35+B43-B64-B66-B54</f>
        <v>0</v>
      </c>
      <c r="C38" s="811" t="e">
        <f t="shared" si="4"/>
        <v>#DIV/0!</v>
      </c>
      <c r="D38" s="869">
        <f>D34+D35+D43-D64-D66-D54</f>
        <v>0</v>
      </c>
      <c r="E38" s="811" t="e">
        <f t="shared" si="5"/>
        <v>#DIV/0!</v>
      </c>
      <c r="F38" s="872">
        <f>F34+F35+F43-F64-F66-F54</f>
        <v>0</v>
      </c>
      <c r="G38" s="811" t="e">
        <f t="shared" si="6"/>
        <v>#DIV/0!</v>
      </c>
      <c r="H38" s="872">
        <f>H34+H35+H43-H64-H66-H54</f>
        <v>0</v>
      </c>
      <c r="I38" s="394"/>
    </row>
    <row r="39" spans="1:10" ht="18">
      <c r="A39" s="52" t="s">
        <v>58</v>
      </c>
      <c r="B39" s="384">
        <v>0</v>
      </c>
      <c r="C39" s="811" t="e">
        <f t="shared" si="4"/>
        <v>#DIV/0!</v>
      </c>
      <c r="D39" s="384">
        <v>0</v>
      </c>
      <c r="E39" s="811" t="e">
        <f t="shared" si="5"/>
        <v>#DIV/0!</v>
      </c>
      <c r="F39" s="385">
        <v>0</v>
      </c>
      <c r="G39" s="811" t="e">
        <f t="shared" si="6"/>
        <v>#DIV/0!</v>
      </c>
      <c r="H39" s="385">
        <v>0</v>
      </c>
    </row>
    <row r="40" spans="1:10" ht="18">
      <c r="A40" s="52" t="s">
        <v>59</v>
      </c>
      <c r="B40" s="384">
        <v>0</v>
      </c>
      <c r="C40" s="811" t="e">
        <f t="shared" si="4"/>
        <v>#DIV/0!</v>
      </c>
      <c r="D40" s="384">
        <v>0</v>
      </c>
      <c r="E40" s="811" t="e">
        <f t="shared" si="5"/>
        <v>#DIV/0!</v>
      </c>
      <c r="F40" s="385">
        <v>0</v>
      </c>
      <c r="G40" s="811" t="e">
        <f t="shared" si="6"/>
        <v>#DIV/0!</v>
      </c>
      <c r="H40" s="385">
        <v>0</v>
      </c>
      <c r="I40" s="423"/>
      <c r="J40" s="424"/>
    </row>
    <row r="41" spans="1:10" ht="18">
      <c r="A41" s="56" t="s">
        <v>165</v>
      </c>
      <c r="B41" s="875">
        <f>B39+B40</f>
        <v>0</v>
      </c>
      <c r="C41" s="811" t="e">
        <f t="shared" si="4"/>
        <v>#DIV/0!</v>
      </c>
      <c r="D41" s="875">
        <f>D39+D40</f>
        <v>0</v>
      </c>
      <c r="E41" s="811" t="e">
        <f t="shared" si="5"/>
        <v>#DIV/0!</v>
      </c>
      <c r="F41" s="875">
        <f>F39+F40</f>
        <v>0</v>
      </c>
      <c r="G41" s="811" t="e">
        <f t="shared" si="6"/>
        <v>#DIV/0!</v>
      </c>
      <c r="H41" s="875">
        <f>H39+H40</f>
        <v>0</v>
      </c>
      <c r="I41" s="394"/>
      <c r="J41" s="424"/>
    </row>
    <row r="42" spans="1:10" ht="18">
      <c r="A42" s="52" t="s">
        <v>166</v>
      </c>
      <c r="B42" s="384">
        <v>0</v>
      </c>
      <c r="C42" s="811" t="e">
        <f t="shared" si="4"/>
        <v>#DIV/0!</v>
      </c>
      <c r="D42" s="384">
        <v>0</v>
      </c>
      <c r="E42" s="811" t="e">
        <f t="shared" si="5"/>
        <v>#DIV/0!</v>
      </c>
      <c r="F42" s="385">
        <v>0</v>
      </c>
      <c r="G42" s="811" t="e">
        <f t="shared" si="6"/>
        <v>#DIV/0!</v>
      </c>
      <c r="H42" s="385">
        <v>0</v>
      </c>
      <c r="I42" s="394"/>
    </row>
    <row r="43" spans="1:10" ht="26.25">
      <c r="A43" s="57" t="s">
        <v>167</v>
      </c>
      <c r="B43" s="384">
        <v>0</v>
      </c>
      <c r="C43" s="811" t="e">
        <f t="shared" si="4"/>
        <v>#DIV/0!</v>
      </c>
      <c r="D43" s="384">
        <v>0</v>
      </c>
      <c r="E43" s="811" t="e">
        <f t="shared" si="5"/>
        <v>#DIV/0!</v>
      </c>
      <c r="F43" s="385">
        <v>0</v>
      </c>
      <c r="G43" s="811" t="e">
        <f t="shared" si="6"/>
        <v>#DIV/0!</v>
      </c>
      <c r="H43" s="385">
        <v>0</v>
      </c>
      <c r="I43" s="394"/>
    </row>
    <row r="44" spans="1:10" ht="18">
      <c r="A44" s="58" t="s">
        <v>168</v>
      </c>
      <c r="B44" s="856">
        <f>B45+B46+B47+B48</f>
        <v>0</v>
      </c>
      <c r="C44" s="811" t="e">
        <f t="shared" si="4"/>
        <v>#DIV/0!</v>
      </c>
      <c r="D44" s="856">
        <f>D45+D46+D47+D48</f>
        <v>0</v>
      </c>
      <c r="E44" s="811" t="e">
        <f t="shared" si="5"/>
        <v>#DIV/0!</v>
      </c>
      <c r="F44" s="856">
        <f>F45+F46+F47+F48</f>
        <v>0</v>
      </c>
      <c r="G44" s="811" t="e">
        <f t="shared" si="6"/>
        <v>#DIV/0!</v>
      </c>
      <c r="H44" s="856">
        <f>H45+H46+H47+H48</f>
        <v>0</v>
      </c>
      <c r="I44" s="394"/>
    </row>
    <row r="45" spans="1:10" ht="18">
      <c r="A45" s="52" t="s">
        <v>169</v>
      </c>
      <c r="B45" s="384">
        <v>0</v>
      </c>
      <c r="C45" s="811" t="e">
        <f t="shared" si="4"/>
        <v>#DIV/0!</v>
      </c>
      <c r="D45" s="384">
        <v>0</v>
      </c>
      <c r="E45" s="811" t="e">
        <f t="shared" si="5"/>
        <v>#DIV/0!</v>
      </c>
      <c r="F45" s="385">
        <v>0</v>
      </c>
      <c r="G45" s="811" t="e">
        <f t="shared" si="6"/>
        <v>#DIV/0!</v>
      </c>
      <c r="H45" s="385">
        <v>0</v>
      </c>
      <c r="I45" s="394"/>
    </row>
    <row r="46" spans="1:10" ht="18">
      <c r="A46" s="288" t="s">
        <v>952</v>
      </c>
      <c r="B46" s="384">
        <v>0</v>
      </c>
      <c r="C46" s="811" t="e">
        <f t="shared" si="4"/>
        <v>#DIV/0!</v>
      </c>
      <c r="D46" s="384">
        <v>0</v>
      </c>
      <c r="E46" s="811" t="e">
        <f t="shared" si="5"/>
        <v>#DIV/0!</v>
      </c>
      <c r="F46" s="385">
        <v>0</v>
      </c>
      <c r="G46" s="811" t="e">
        <f t="shared" si="6"/>
        <v>#DIV/0!</v>
      </c>
      <c r="H46" s="385">
        <v>0</v>
      </c>
      <c r="I46" s="394"/>
    </row>
    <row r="47" spans="1:10" ht="18">
      <c r="A47" s="288" t="s">
        <v>953</v>
      </c>
      <c r="B47" s="384">
        <v>0</v>
      </c>
      <c r="C47" s="811" t="e">
        <f t="shared" si="4"/>
        <v>#DIV/0!</v>
      </c>
      <c r="D47" s="384">
        <v>0</v>
      </c>
      <c r="E47" s="811" t="e">
        <f t="shared" si="5"/>
        <v>#DIV/0!</v>
      </c>
      <c r="F47" s="385">
        <v>0</v>
      </c>
      <c r="G47" s="811" t="e">
        <f t="shared" si="6"/>
        <v>#DIV/0!</v>
      </c>
      <c r="H47" s="385">
        <v>0</v>
      </c>
      <c r="I47" s="394"/>
    </row>
    <row r="48" spans="1:10" ht="18">
      <c r="A48" s="52" t="s">
        <v>170</v>
      </c>
      <c r="B48" s="384">
        <v>0</v>
      </c>
      <c r="C48" s="811" t="e">
        <f t="shared" si="4"/>
        <v>#DIV/0!</v>
      </c>
      <c r="D48" s="384">
        <v>0</v>
      </c>
      <c r="E48" s="811" t="e">
        <f t="shared" si="5"/>
        <v>#DIV/0!</v>
      </c>
      <c r="F48" s="385">
        <v>0</v>
      </c>
      <c r="G48" s="811" t="e">
        <f t="shared" si="6"/>
        <v>#DIV/0!</v>
      </c>
      <c r="H48" s="385">
        <v>0</v>
      </c>
      <c r="I48" s="394"/>
    </row>
    <row r="49" spans="1:9" ht="18">
      <c r="A49" s="59" t="s">
        <v>171</v>
      </c>
      <c r="B49" s="872">
        <f>B41+B42+B44</f>
        <v>0</v>
      </c>
      <c r="C49" s="811" t="e">
        <f t="shared" si="4"/>
        <v>#DIV/0!</v>
      </c>
      <c r="D49" s="872">
        <f>D41+D42+D44</f>
        <v>0</v>
      </c>
      <c r="E49" s="811" t="e">
        <f t="shared" si="5"/>
        <v>#DIV/0!</v>
      </c>
      <c r="F49" s="872">
        <f>F41+F42+F44</f>
        <v>0</v>
      </c>
      <c r="G49" s="811" t="e">
        <f t="shared" si="6"/>
        <v>#DIV/0!</v>
      </c>
      <c r="H49" s="872">
        <f>H41+H42+H44</f>
        <v>0</v>
      </c>
      <c r="I49" s="394"/>
    </row>
    <row r="50" spans="1:9" ht="18">
      <c r="A50" s="82" t="s">
        <v>172</v>
      </c>
      <c r="B50" s="876">
        <f>B36+B37+B41+B42+B43+B44</f>
        <v>0</v>
      </c>
      <c r="C50" s="873" t="e">
        <f t="shared" si="4"/>
        <v>#DIV/0!</v>
      </c>
      <c r="D50" s="876">
        <f>D36+D37+D41+D42+D43+D44</f>
        <v>0</v>
      </c>
      <c r="E50" s="873" t="e">
        <f t="shared" si="5"/>
        <v>#DIV/0!</v>
      </c>
      <c r="F50" s="876">
        <f>F36+F37+F41+F42+F43+F44</f>
        <v>0</v>
      </c>
      <c r="G50" s="873" t="e">
        <f t="shared" si="6"/>
        <v>#DIV/0!</v>
      </c>
      <c r="H50" s="876">
        <f>H36+H37+H41+H42+H43+H44</f>
        <v>0</v>
      </c>
      <c r="I50" s="394"/>
    </row>
    <row r="51" spans="1:9" ht="18">
      <c r="A51" s="57" t="s">
        <v>173</v>
      </c>
      <c r="B51" s="384">
        <v>0</v>
      </c>
      <c r="C51" s="811" t="e">
        <f t="shared" si="4"/>
        <v>#DIV/0!</v>
      </c>
      <c r="D51" s="384">
        <v>0</v>
      </c>
      <c r="E51" s="811" t="e">
        <f t="shared" si="5"/>
        <v>#DIV/0!</v>
      </c>
      <c r="F51" s="385">
        <v>0</v>
      </c>
      <c r="G51" s="811" t="e">
        <f t="shared" si="6"/>
        <v>#DIV/0!</v>
      </c>
      <c r="H51" s="385">
        <v>0</v>
      </c>
      <c r="I51" s="425"/>
    </row>
    <row r="52" spans="1:9" ht="18">
      <c r="A52" s="61" t="s">
        <v>174</v>
      </c>
      <c r="B52" s="872">
        <f>B53+B55+B54</f>
        <v>0</v>
      </c>
      <c r="C52" s="811" t="e">
        <f t="shared" si="4"/>
        <v>#DIV/0!</v>
      </c>
      <c r="D52" s="872">
        <f>D53+D55+D54</f>
        <v>0</v>
      </c>
      <c r="E52" s="811" t="e">
        <f t="shared" si="5"/>
        <v>#DIV/0!</v>
      </c>
      <c r="F52" s="872">
        <f>F53+F55+F54</f>
        <v>0</v>
      </c>
      <c r="G52" s="811" t="e">
        <f t="shared" si="6"/>
        <v>#DIV/0!</v>
      </c>
      <c r="H52" s="872">
        <f>H53+H55+H54</f>
        <v>0</v>
      </c>
      <c r="I52" s="394"/>
    </row>
    <row r="53" spans="1:9" ht="18">
      <c r="A53" s="62" t="s">
        <v>175</v>
      </c>
      <c r="B53" s="384">
        <v>0</v>
      </c>
      <c r="C53" s="811" t="e">
        <f t="shared" si="4"/>
        <v>#DIV/0!</v>
      </c>
      <c r="D53" s="384">
        <v>0</v>
      </c>
      <c r="E53" s="811" t="e">
        <f t="shared" si="5"/>
        <v>#DIV/0!</v>
      </c>
      <c r="F53" s="385">
        <v>0</v>
      </c>
      <c r="G53" s="811" t="e">
        <f t="shared" si="6"/>
        <v>#DIV/0!</v>
      </c>
      <c r="H53" s="385">
        <v>0</v>
      </c>
      <c r="I53" s="394"/>
    </row>
    <row r="54" spans="1:9" ht="18">
      <c r="A54" s="62" t="s">
        <v>176</v>
      </c>
      <c r="B54" s="384">
        <v>0</v>
      </c>
      <c r="C54" s="811" t="e">
        <f t="shared" si="4"/>
        <v>#DIV/0!</v>
      </c>
      <c r="D54" s="384">
        <v>0</v>
      </c>
      <c r="E54" s="811" t="e">
        <f t="shared" si="5"/>
        <v>#DIV/0!</v>
      </c>
      <c r="F54" s="385">
        <v>0</v>
      </c>
      <c r="G54" s="811" t="e">
        <f t="shared" si="6"/>
        <v>#DIV/0!</v>
      </c>
      <c r="H54" s="385">
        <v>0</v>
      </c>
      <c r="I54" s="394"/>
    </row>
    <row r="55" spans="1:9" ht="18">
      <c r="A55" s="62" t="s">
        <v>177</v>
      </c>
      <c r="B55" s="384">
        <v>0</v>
      </c>
      <c r="C55" s="811" t="e">
        <f t="shared" si="4"/>
        <v>#DIV/0!</v>
      </c>
      <c r="D55" s="384">
        <v>0</v>
      </c>
      <c r="E55" s="811" t="e">
        <f t="shared" si="5"/>
        <v>#DIV/0!</v>
      </c>
      <c r="F55" s="385">
        <v>0</v>
      </c>
      <c r="G55" s="811" t="e">
        <f t="shared" si="6"/>
        <v>#DIV/0!</v>
      </c>
      <c r="H55" s="385">
        <v>0</v>
      </c>
      <c r="I55" s="394"/>
    </row>
    <row r="56" spans="1:9" ht="18">
      <c r="A56" s="63" t="s">
        <v>178</v>
      </c>
      <c r="B56" s="877">
        <f>B58+B59+B62+B63+B57</f>
        <v>0</v>
      </c>
      <c r="C56" s="811" t="e">
        <f t="shared" si="4"/>
        <v>#DIV/0!</v>
      </c>
      <c r="D56" s="877">
        <f>D58+D59+D62+D63+D57</f>
        <v>0</v>
      </c>
      <c r="E56" s="811" t="e">
        <f t="shared" si="5"/>
        <v>#DIV/0!</v>
      </c>
      <c r="F56" s="877">
        <f>F58+F59+F62+F63+F57</f>
        <v>0</v>
      </c>
      <c r="G56" s="811" t="e">
        <f t="shared" si="6"/>
        <v>#DIV/0!</v>
      </c>
      <c r="H56" s="877">
        <f>H58+H59+H62+H63+H57</f>
        <v>0</v>
      </c>
      <c r="I56" s="394"/>
    </row>
    <row r="57" spans="1:9" ht="18">
      <c r="A57" s="57" t="s">
        <v>179</v>
      </c>
      <c r="B57" s="384">
        <v>0</v>
      </c>
      <c r="C57" s="811" t="e">
        <f t="shared" si="4"/>
        <v>#DIV/0!</v>
      </c>
      <c r="D57" s="384">
        <v>0</v>
      </c>
      <c r="E57" s="811" t="e">
        <f t="shared" si="5"/>
        <v>#DIV/0!</v>
      </c>
      <c r="F57" s="384">
        <v>0</v>
      </c>
      <c r="G57" s="811" t="e">
        <f t="shared" si="6"/>
        <v>#DIV/0!</v>
      </c>
      <c r="H57" s="384">
        <v>0</v>
      </c>
      <c r="I57" s="394"/>
    </row>
    <row r="58" spans="1:9" ht="18">
      <c r="A58" s="57" t="s">
        <v>180</v>
      </c>
      <c r="B58" s="384">
        <v>0</v>
      </c>
      <c r="C58" s="811" t="e">
        <f t="shared" si="4"/>
        <v>#DIV/0!</v>
      </c>
      <c r="D58" s="384">
        <v>0</v>
      </c>
      <c r="E58" s="811" t="e">
        <f t="shared" si="5"/>
        <v>#DIV/0!</v>
      </c>
      <c r="F58" s="384">
        <v>0</v>
      </c>
      <c r="G58" s="811" t="e">
        <f t="shared" si="6"/>
        <v>#DIV/0!</v>
      </c>
      <c r="H58" s="384">
        <v>0</v>
      </c>
      <c r="I58" s="394"/>
    </row>
    <row r="59" spans="1:9" ht="18">
      <c r="A59" s="64" t="s">
        <v>181</v>
      </c>
      <c r="B59" s="877">
        <f>B60+B61</f>
        <v>0</v>
      </c>
      <c r="C59" s="811" t="e">
        <f t="shared" si="4"/>
        <v>#DIV/0!</v>
      </c>
      <c r="D59" s="877">
        <f>D60+D61</f>
        <v>0</v>
      </c>
      <c r="E59" s="811" t="e">
        <f t="shared" si="5"/>
        <v>#DIV/0!</v>
      </c>
      <c r="F59" s="877">
        <f>F60+F61</f>
        <v>0</v>
      </c>
      <c r="G59" s="811" t="e">
        <f t="shared" si="6"/>
        <v>#DIV/0!</v>
      </c>
      <c r="H59" s="877">
        <f>H60+H61</f>
        <v>0</v>
      </c>
      <c r="I59" s="394"/>
    </row>
    <row r="60" spans="1:9" ht="18">
      <c r="A60" s="57" t="s">
        <v>182</v>
      </c>
      <c r="B60" s="384">
        <v>0</v>
      </c>
      <c r="C60" s="811" t="e">
        <f t="shared" si="4"/>
        <v>#DIV/0!</v>
      </c>
      <c r="D60" s="384">
        <v>0</v>
      </c>
      <c r="E60" s="811" t="e">
        <f t="shared" si="5"/>
        <v>#DIV/0!</v>
      </c>
      <c r="F60" s="384">
        <v>0</v>
      </c>
      <c r="G60" s="811" t="e">
        <f t="shared" si="6"/>
        <v>#DIV/0!</v>
      </c>
      <c r="H60" s="384">
        <v>0</v>
      </c>
      <c r="I60" s="394"/>
    </row>
    <row r="61" spans="1:9" ht="18">
      <c r="A61" s="57" t="s">
        <v>183</v>
      </c>
      <c r="B61" s="384">
        <v>0</v>
      </c>
      <c r="C61" s="811" t="e">
        <f t="shared" si="4"/>
        <v>#DIV/0!</v>
      </c>
      <c r="D61" s="384">
        <v>0</v>
      </c>
      <c r="E61" s="811" t="e">
        <f t="shared" si="5"/>
        <v>#DIV/0!</v>
      </c>
      <c r="F61" s="384">
        <v>0</v>
      </c>
      <c r="G61" s="811" t="e">
        <f t="shared" si="6"/>
        <v>#DIV/0!</v>
      </c>
      <c r="H61" s="384">
        <v>0</v>
      </c>
      <c r="I61" s="394"/>
    </row>
    <row r="62" spans="1:9" ht="18">
      <c r="A62" s="57" t="s">
        <v>184</v>
      </c>
      <c r="B62" s="384">
        <v>0</v>
      </c>
      <c r="C62" s="811" t="e">
        <f t="shared" si="4"/>
        <v>#DIV/0!</v>
      </c>
      <c r="D62" s="384">
        <v>0</v>
      </c>
      <c r="E62" s="811" t="e">
        <f t="shared" si="5"/>
        <v>#DIV/0!</v>
      </c>
      <c r="F62" s="384">
        <v>0</v>
      </c>
      <c r="G62" s="811" t="e">
        <f t="shared" si="6"/>
        <v>#DIV/0!</v>
      </c>
      <c r="H62" s="384">
        <v>0</v>
      </c>
      <c r="I62" s="425"/>
    </row>
    <row r="63" spans="1:9" ht="18">
      <c r="A63" s="65" t="s">
        <v>185</v>
      </c>
      <c r="B63" s="878">
        <f>B64+B65</f>
        <v>0</v>
      </c>
      <c r="C63" s="811" t="e">
        <f t="shared" si="4"/>
        <v>#DIV/0!</v>
      </c>
      <c r="D63" s="878">
        <f>D64+D65</f>
        <v>0</v>
      </c>
      <c r="E63" s="811" t="e">
        <f t="shared" si="5"/>
        <v>#DIV/0!</v>
      </c>
      <c r="F63" s="878">
        <f>F64+F65</f>
        <v>0</v>
      </c>
      <c r="G63" s="811" t="e">
        <f t="shared" si="6"/>
        <v>#DIV/0!</v>
      </c>
      <c r="H63" s="878">
        <f>H64+H65</f>
        <v>0</v>
      </c>
      <c r="I63" s="394"/>
    </row>
    <row r="64" spans="1:9" ht="26.25">
      <c r="A64" s="52" t="s">
        <v>186</v>
      </c>
      <c r="B64" s="384">
        <v>0</v>
      </c>
      <c r="C64" s="811" t="e">
        <f t="shared" si="4"/>
        <v>#DIV/0!</v>
      </c>
      <c r="D64" s="384">
        <v>0</v>
      </c>
      <c r="E64" s="811" t="e">
        <f t="shared" si="5"/>
        <v>#DIV/0!</v>
      </c>
      <c r="F64" s="384">
        <v>0</v>
      </c>
      <c r="G64" s="811" t="e">
        <f t="shared" si="6"/>
        <v>#DIV/0!</v>
      </c>
      <c r="H64" s="384">
        <v>0</v>
      </c>
      <c r="I64" s="394"/>
    </row>
    <row r="65" spans="1:10" ht="18">
      <c r="A65" s="52" t="s">
        <v>187</v>
      </c>
      <c r="B65" s="384">
        <v>0</v>
      </c>
      <c r="C65" s="811" t="e">
        <f t="shared" si="4"/>
        <v>#DIV/0!</v>
      </c>
      <c r="D65" s="384">
        <v>0</v>
      </c>
      <c r="E65" s="811" t="e">
        <f t="shared" si="5"/>
        <v>#DIV/0!</v>
      </c>
      <c r="F65" s="384">
        <v>0</v>
      </c>
      <c r="G65" s="811" t="e">
        <f t="shared" si="6"/>
        <v>#DIV/0!</v>
      </c>
      <c r="H65" s="384">
        <v>0</v>
      </c>
      <c r="I65" s="394"/>
    </row>
    <row r="66" spans="1:10" ht="26.25">
      <c r="A66" s="52" t="s">
        <v>188</v>
      </c>
      <c r="B66" s="384">
        <v>0</v>
      </c>
      <c r="C66" s="811" t="e">
        <f t="shared" si="4"/>
        <v>#DIV/0!</v>
      </c>
      <c r="D66" s="384">
        <v>0</v>
      </c>
      <c r="E66" s="811" t="e">
        <f t="shared" si="5"/>
        <v>#DIV/0!</v>
      </c>
      <c r="F66" s="384">
        <v>0</v>
      </c>
      <c r="G66" s="811" t="e">
        <f t="shared" si="6"/>
        <v>#DIV/0!</v>
      </c>
      <c r="H66" s="384">
        <v>0</v>
      </c>
      <c r="I66" s="394"/>
    </row>
    <row r="67" spans="1:10" ht="18">
      <c r="A67" s="82" t="s">
        <v>172</v>
      </c>
      <c r="B67" s="879">
        <f>B51+B52+B56+B66</f>
        <v>0</v>
      </c>
      <c r="C67" s="873" t="e">
        <f t="shared" si="4"/>
        <v>#DIV/0!</v>
      </c>
      <c r="D67" s="879">
        <f>D51+D52+D56+D66</f>
        <v>0</v>
      </c>
      <c r="E67" s="873" t="e">
        <f t="shared" si="5"/>
        <v>#DIV/0!</v>
      </c>
      <c r="F67" s="879">
        <f>F51+F52+F56+F66</f>
        <v>0</v>
      </c>
      <c r="G67" s="873" t="e">
        <f t="shared" si="6"/>
        <v>#DIV/0!</v>
      </c>
      <c r="H67" s="879">
        <f>H51+H52+H56+H66</f>
        <v>0</v>
      </c>
      <c r="I67" s="422"/>
    </row>
    <row r="68" spans="1:10" ht="18">
      <c r="A68" s="426"/>
      <c r="B68" s="426"/>
      <c r="C68" s="426"/>
      <c r="D68" s="426"/>
      <c r="E68" s="426"/>
      <c r="F68" s="426"/>
      <c r="G68" s="426"/>
      <c r="H68" s="426"/>
      <c r="I68" s="394"/>
      <c r="J68" s="405"/>
    </row>
    <row r="69" spans="1:10" ht="18">
      <c r="A69" s="1425" t="s">
        <v>189</v>
      </c>
      <c r="B69" s="1425"/>
      <c r="C69" s="1425"/>
      <c r="D69" s="1425"/>
      <c r="E69" s="1425"/>
      <c r="F69" s="1425"/>
      <c r="G69" s="1425"/>
      <c r="H69" s="1425"/>
      <c r="I69" s="394"/>
    </row>
    <row r="70" spans="1:10" ht="18">
      <c r="A70" s="1425"/>
      <c r="B70" s="1425"/>
      <c r="C70" s="1425"/>
      <c r="D70" s="1425"/>
      <c r="E70" s="1425"/>
      <c r="F70" s="1425"/>
      <c r="G70" s="1425"/>
      <c r="H70" s="1425"/>
      <c r="I70" s="394"/>
    </row>
    <row r="71" spans="1:10" ht="18.75" thickBot="1">
      <c r="A71" s="67" t="s">
        <v>190</v>
      </c>
      <c r="B71" s="880" t="e">
        <f>B59/B5*365</f>
        <v>#DIV/0!</v>
      </c>
      <c r="C71" s="428"/>
      <c r="D71" s="880" t="e">
        <f>D59/D5*365</f>
        <v>#DIV/0!</v>
      </c>
      <c r="E71" s="428"/>
      <c r="F71" s="880" t="e">
        <f>F59/F5*365</f>
        <v>#DIV/0!</v>
      </c>
      <c r="G71" s="428"/>
      <c r="H71" s="880" t="e">
        <f>H59/H5*365</f>
        <v>#DIV/0!</v>
      </c>
      <c r="I71" s="430"/>
    </row>
    <row r="72" spans="1:10" ht="18">
      <c r="A72" s="67" t="s">
        <v>191</v>
      </c>
      <c r="B72" s="880" t="e">
        <f>B58/(B10+B11+B12)*365</f>
        <v>#DIV/0!</v>
      </c>
      <c r="C72" s="428"/>
      <c r="D72" s="880" t="e">
        <f>D58/(D10+D11+D12)*365</f>
        <v>#DIV/0!</v>
      </c>
      <c r="E72" s="428"/>
      <c r="F72" s="880" t="e">
        <f>F58/(F10+F11+F12)*365</f>
        <v>#DIV/0!</v>
      </c>
      <c r="G72" s="428"/>
      <c r="H72" s="880" t="e">
        <f>H58/(H10+H11+H12)*365</f>
        <v>#DIV/0!</v>
      </c>
      <c r="I72" s="394"/>
    </row>
    <row r="73" spans="1:10" ht="18">
      <c r="A73" s="67" t="s">
        <v>192</v>
      </c>
      <c r="B73" s="880" t="e">
        <f>B58/(B11+B10+B12)</f>
        <v>#DIV/0!</v>
      </c>
      <c r="C73" s="428"/>
      <c r="D73" s="880" t="e">
        <f>D58/(D11+D10+D12)</f>
        <v>#DIV/0!</v>
      </c>
      <c r="E73" s="428"/>
      <c r="F73" s="880" t="e">
        <f>F58/(F11+F10+F12)</f>
        <v>#DIV/0!</v>
      </c>
      <c r="G73" s="428"/>
      <c r="H73" s="880" t="e">
        <f>H58/(H11+H10+H12)</f>
        <v>#DIV/0!</v>
      </c>
      <c r="I73" s="394"/>
    </row>
    <row r="74" spans="1:10" ht="18.75" thickBot="1">
      <c r="A74" s="67" t="s">
        <v>193</v>
      </c>
      <c r="B74" s="880" t="e">
        <f>B56/(B44+B40)</f>
        <v>#DIV/0!</v>
      </c>
      <c r="C74" s="428"/>
      <c r="D74" s="880" t="e">
        <f>D56/(D44+D40)</f>
        <v>#DIV/0!</v>
      </c>
      <c r="E74" s="428"/>
      <c r="F74" s="880" t="e">
        <f>F56/(F44+F40)</f>
        <v>#DIV/0!</v>
      </c>
      <c r="G74" s="428"/>
      <c r="H74" s="880" t="e">
        <f>H56/(H44+H40)</f>
        <v>#DIV/0!</v>
      </c>
      <c r="I74" s="394"/>
    </row>
    <row r="75" spans="1:10" ht="18.75" thickBot="1">
      <c r="A75" s="67" t="s">
        <v>194</v>
      </c>
      <c r="B75" s="880" t="e">
        <f>(B56-B58)/(B44+B40)</f>
        <v>#DIV/0!</v>
      </c>
      <c r="C75" s="428"/>
      <c r="D75" s="880" t="e">
        <f>(D56-D58)/(D44+D40)</f>
        <v>#DIV/0!</v>
      </c>
      <c r="E75" s="428"/>
      <c r="F75" s="880" t="e">
        <f>(F56-F58)/(F44+F40)</f>
        <v>#DIV/0!</v>
      </c>
      <c r="G75" s="428"/>
      <c r="H75" s="880" t="e">
        <f>(H56-H58)/(H44+H40)</f>
        <v>#DIV/0!</v>
      </c>
      <c r="I75" s="431"/>
    </row>
    <row r="76" spans="1:10" ht="18.75" thickBot="1">
      <c r="A76" s="67" t="s">
        <v>195</v>
      </c>
      <c r="B76" s="880" t="e">
        <f>(B39+B40+B42)/B36</f>
        <v>#DIV/0!</v>
      </c>
      <c r="C76" s="428"/>
      <c r="D76" s="880" t="e">
        <f>(D39+D40+D42)/D36</f>
        <v>#DIV/0!</v>
      </c>
      <c r="E76" s="428"/>
      <c r="F76" s="880" t="e">
        <f>(F39+F40+F42)/F36</f>
        <v>#DIV/0!</v>
      </c>
      <c r="G76" s="428"/>
      <c r="H76" s="880" t="e">
        <f>(H39+H40+H42)/H36</f>
        <v>#DIV/0!</v>
      </c>
      <c r="I76" s="431"/>
    </row>
    <row r="77" spans="1:10" ht="18">
      <c r="A77" s="67" t="s">
        <v>196</v>
      </c>
      <c r="B77" s="880" t="e">
        <f>B16/(B18+B19+B20+B21)</f>
        <v>#DIV/0!</v>
      </c>
      <c r="C77" s="428"/>
      <c r="D77" s="880" t="e">
        <f>D16/(D18+D19+D20+D21)</f>
        <v>#DIV/0!</v>
      </c>
      <c r="E77" s="428"/>
      <c r="F77" s="880" t="e">
        <f>F16/(F18+F19+F20+F21)</f>
        <v>#DIV/0!</v>
      </c>
      <c r="G77" s="428"/>
      <c r="H77" s="880" t="e">
        <f>H16/(H18+H19+H20+H21)</f>
        <v>#DIV/0!</v>
      </c>
      <c r="I77" s="394"/>
    </row>
    <row r="78" spans="1:10" ht="18">
      <c r="A78" s="67" t="s">
        <v>197</v>
      </c>
      <c r="B78" s="880" t="e">
        <f>$B$16/($B$18+$B$19+$B$20+$B$21+($B$39+$B$42)/5)</f>
        <v>#DIV/0!</v>
      </c>
      <c r="C78" s="428"/>
      <c r="D78" s="880" t="e">
        <f>$D$16/($D$18+$D$19+$D$20+$D$21+($D$39+$D$42)/5)</f>
        <v>#DIV/0!</v>
      </c>
      <c r="E78" s="428"/>
      <c r="F78" s="880" t="e">
        <f>$F$16/($F$18+$F$19+$F$20+$F$21+($F$39+$F$42)/5)</f>
        <v>#DIV/0!</v>
      </c>
      <c r="G78" s="428"/>
      <c r="H78" s="880" t="e">
        <f>$H$16/($H$18+$H$19+$H$20+$H$21+($H$39+$H$42)/5)</f>
        <v>#DIV/0!</v>
      </c>
      <c r="I78" s="394"/>
    </row>
    <row r="79" spans="1:10" ht="18">
      <c r="A79" s="67" t="s">
        <v>198</v>
      </c>
      <c r="B79" s="880" t="e">
        <f>$B$16/($B$18+$B$19+$B$20+$B$21+($B$39+$B$42)/5+('Normal &amp; CGTMSE Eligibility'!G139))</f>
        <v>#NUM!</v>
      </c>
      <c r="C79" s="428"/>
      <c r="D79" s="880" t="e">
        <f>$D$16/($D$18+$D$19+$D$20+$D$21+($D$39+$D$42)/5+('Normal &amp; CGTMSE Eligibility'!G139))</f>
        <v>#NUM!</v>
      </c>
      <c r="E79" s="428"/>
      <c r="F79" s="880" t="e">
        <f>$F$16/($F$18+$F$19+$F$20+$F$21+($F$39+$F$42)/5+('Normal &amp; CGTMSE Eligibility'!G139))</f>
        <v>#NUM!</v>
      </c>
      <c r="G79" s="428"/>
      <c r="H79" s="880" t="e">
        <f>$H$16/($H$18+$H$19+$H$20+$H$21+($H$39+$H$42)/5+('Normal &amp; CGTMSE Eligibility'!G139))</f>
        <v>#NUM!</v>
      </c>
      <c r="I79" s="394"/>
    </row>
    <row r="80" spans="1:10" ht="18">
      <c r="A80" s="67" t="s">
        <v>199</v>
      </c>
      <c r="B80" s="880" t="e">
        <f>(B13-B7)/B5*100</f>
        <v>#DIV/0!</v>
      </c>
      <c r="C80" s="428"/>
      <c r="D80" s="880" t="e">
        <f>(D13-D7)/D5*100</f>
        <v>#DIV/0!</v>
      </c>
      <c r="E80" s="428"/>
      <c r="F80" s="880" t="e">
        <f>(F13-F7)/F5*100</f>
        <v>#DIV/0!</v>
      </c>
      <c r="G80" s="428"/>
      <c r="H80" s="880" t="e">
        <f>(H13-H7)/H5*100</f>
        <v>#DIV/0!</v>
      </c>
      <c r="I80" s="394"/>
    </row>
    <row r="81" spans="1:10" ht="18">
      <c r="A81" s="67" t="s">
        <v>200</v>
      </c>
      <c r="B81" s="880" t="e">
        <f>(B25-B7)/B5*100</f>
        <v>#DIV/0!</v>
      </c>
      <c r="C81" s="428"/>
      <c r="D81" s="880" t="e">
        <f>(D25-D7)/D5*100</f>
        <v>#DIV/0!</v>
      </c>
      <c r="E81" s="428"/>
      <c r="F81" s="880" t="e">
        <f>(F25-F7)/F5*100</f>
        <v>#DIV/0!</v>
      </c>
      <c r="G81" s="428"/>
      <c r="H81" s="880" t="e">
        <f>(H25-H7)/H5*100</f>
        <v>#DIV/0!</v>
      </c>
      <c r="I81" s="394"/>
    </row>
    <row r="82" spans="1:10" ht="18">
      <c r="A82" s="67" t="s">
        <v>201</v>
      </c>
      <c r="B82" s="880" t="e">
        <f>(B26-B7)/B5*100</f>
        <v>#DIV/0!</v>
      </c>
      <c r="C82" s="428"/>
      <c r="D82" s="880" t="e">
        <f>(D26-D7)/D5*100</f>
        <v>#DIV/0!</v>
      </c>
      <c r="E82" s="428"/>
      <c r="F82" s="880" t="e">
        <f>(F26-F7)/F5*100</f>
        <v>#DIV/0!</v>
      </c>
      <c r="G82" s="428"/>
      <c r="H82" s="880" t="e">
        <f>(H26-H7)/H5*100</f>
        <v>#DIV/0!</v>
      </c>
      <c r="I82" s="394"/>
    </row>
    <row r="83" spans="1:10" ht="18">
      <c r="A83" s="67" t="s">
        <v>202</v>
      </c>
      <c r="B83" s="867" t="e">
        <f>(B5-D5)/D5*100</f>
        <v>#DIV/0!</v>
      </c>
      <c r="C83" s="429"/>
      <c r="D83" s="867" t="e">
        <f>(D5-F5)/F5*100</f>
        <v>#DIV/0!</v>
      </c>
      <c r="E83" s="429"/>
      <c r="F83" s="867" t="e">
        <f>#N/A</f>
        <v>#N/A</v>
      </c>
      <c r="G83" s="429"/>
      <c r="H83" s="867" t="e">
        <f>#N/A</f>
        <v>#N/A</v>
      </c>
      <c r="I83" s="394"/>
      <c r="J83" s="405"/>
    </row>
    <row r="84" spans="1:10" ht="18">
      <c r="A84" s="67" t="s">
        <v>203</v>
      </c>
      <c r="B84" s="867" t="e">
        <f>(B25-D25)/D25*100</f>
        <v>#DIV/0!</v>
      </c>
      <c r="C84" s="429"/>
      <c r="D84" s="867" t="e">
        <f>(D25-F25)/F25*100</f>
        <v>#DIV/0!</v>
      </c>
      <c r="E84" s="429"/>
      <c r="F84" s="867" t="e">
        <f>#N/A</f>
        <v>#N/A</v>
      </c>
      <c r="G84" s="429"/>
      <c r="H84" s="867" t="e">
        <f>#N/A</f>
        <v>#N/A</v>
      </c>
      <c r="I84" s="394"/>
    </row>
    <row r="85" spans="1:10" ht="18">
      <c r="A85" s="428"/>
      <c r="B85" s="443"/>
      <c r="C85" s="428"/>
      <c r="D85" s="443"/>
      <c r="E85" s="428"/>
      <c r="F85" s="443"/>
      <c r="G85" s="428"/>
      <c r="H85" s="443"/>
      <c r="I85" s="394"/>
    </row>
    <row r="86" spans="1:10" ht="18">
      <c r="A86" s="72" t="s">
        <v>204</v>
      </c>
      <c r="B86" s="443"/>
      <c r="C86" s="428"/>
      <c r="D86" s="443"/>
      <c r="E86" s="428"/>
      <c r="F86" s="443"/>
      <c r="G86" s="428"/>
      <c r="H86" s="443"/>
      <c r="I86" s="394"/>
    </row>
    <row r="87" spans="1:10" ht="18">
      <c r="A87" s="433"/>
      <c r="B87" s="443"/>
      <c r="C87" s="428"/>
      <c r="D87" s="443"/>
      <c r="E87" s="428"/>
      <c r="F87" s="443"/>
      <c r="G87" s="428"/>
      <c r="H87" s="443"/>
      <c r="I87" s="394"/>
    </row>
    <row r="88" spans="1:10" ht="18">
      <c r="A88" s="67" t="s">
        <v>205</v>
      </c>
      <c r="B88" s="880">
        <f>B25</f>
        <v>0</v>
      </c>
      <c r="C88" s="428"/>
      <c r="D88" s="880">
        <f>D25</f>
        <v>0</v>
      </c>
      <c r="E88" s="428"/>
      <c r="F88" s="880">
        <f>F25</f>
        <v>0</v>
      </c>
      <c r="G88" s="428"/>
      <c r="H88" s="880">
        <f>H25</f>
        <v>0</v>
      </c>
      <c r="I88" s="394"/>
    </row>
    <row r="89" spans="1:10" ht="18">
      <c r="A89" s="67" t="s">
        <v>206</v>
      </c>
      <c r="B89" s="443"/>
      <c r="C89" s="428"/>
      <c r="D89" s="443"/>
      <c r="E89" s="428"/>
      <c r="F89" s="443"/>
      <c r="G89" s="428"/>
      <c r="H89" s="443"/>
      <c r="I89" s="394"/>
    </row>
    <row r="90" spans="1:10" ht="18">
      <c r="A90" s="67" t="s">
        <v>207</v>
      </c>
      <c r="B90" s="880">
        <f>B17</f>
        <v>0</v>
      </c>
      <c r="C90" s="428"/>
      <c r="D90" s="880">
        <f>D17</f>
        <v>0</v>
      </c>
      <c r="E90" s="428"/>
      <c r="F90" s="880">
        <f>F17</f>
        <v>0</v>
      </c>
      <c r="G90" s="428"/>
      <c r="H90" s="880">
        <f>H17</f>
        <v>0</v>
      </c>
      <c r="I90" s="394"/>
    </row>
    <row r="91" spans="1:10" ht="18">
      <c r="A91" s="67" t="s">
        <v>208</v>
      </c>
      <c r="B91" s="880">
        <f>B22</f>
        <v>0</v>
      </c>
      <c r="C91" s="428"/>
      <c r="D91" s="880">
        <f>D22</f>
        <v>0</v>
      </c>
      <c r="E91" s="428"/>
      <c r="F91" s="880">
        <f>F22</f>
        <v>0</v>
      </c>
      <c r="G91" s="428"/>
      <c r="H91" s="880">
        <f>H22</f>
        <v>0</v>
      </c>
      <c r="I91" s="394"/>
    </row>
    <row r="92" spans="1:10" ht="18">
      <c r="A92" s="67" t="s">
        <v>209</v>
      </c>
      <c r="B92" s="880">
        <f>B27</f>
        <v>0</v>
      </c>
      <c r="C92" s="428"/>
      <c r="D92" s="880">
        <f>D27</f>
        <v>0</v>
      </c>
      <c r="E92" s="428"/>
      <c r="F92" s="880">
        <f>F27</f>
        <v>0</v>
      </c>
      <c r="G92" s="428"/>
      <c r="H92" s="880">
        <f>H27</f>
        <v>0</v>
      </c>
      <c r="I92" s="394"/>
    </row>
    <row r="93" spans="1:10" ht="18">
      <c r="A93" s="67" t="s">
        <v>210</v>
      </c>
      <c r="B93" s="880">
        <f>B28</f>
        <v>0</v>
      </c>
      <c r="C93" s="428"/>
      <c r="D93" s="880">
        <f>D28</f>
        <v>0</v>
      </c>
      <c r="E93" s="428"/>
      <c r="F93" s="880">
        <f>F28</f>
        <v>0</v>
      </c>
      <c r="G93" s="428"/>
      <c r="H93" s="880">
        <f>H28</f>
        <v>0</v>
      </c>
      <c r="I93" s="394"/>
    </row>
    <row r="94" spans="1:10" ht="18">
      <c r="A94" s="67" t="s">
        <v>211</v>
      </c>
      <c r="B94" s="880">
        <f>B24</f>
        <v>0</v>
      </c>
      <c r="C94" s="428"/>
      <c r="D94" s="880">
        <f>D24</f>
        <v>0</v>
      </c>
      <c r="E94" s="428"/>
      <c r="F94" s="880">
        <f>F24</f>
        <v>0</v>
      </c>
      <c r="G94" s="428"/>
      <c r="H94" s="880">
        <f>H24</f>
        <v>0</v>
      </c>
      <c r="I94" s="394"/>
    </row>
    <row r="95" spans="1:10" ht="18">
      <c r="A95" s="67" t="s">
        <v>212</v>
      </c>
      <c r="B95" s="880">
        <f>B18+B19+B20+B21</f>
        <v>0</v>
      </c>
      <c r="C95" s="428"/>
      <c r="D95" s="880">
        <f>D18+D19+D20+D21</f>
        <v>0</v>
      </c>
      <c r="E95" s="428"/>
      <c r="F95" s="880">
        <f>F18+F19+F20+F21</f>
        <v>0</v>
      </c>
      <c r="G95" s="428"/>
      <c r="H95" s="880">
        <f>H18+H19+H20+H21</f>
        <v>0</v>
      </c>
      <c r="I95" s="394"/>
    </row>
    <row r="96" spans="1:10" ht="26.25">
      <c r="A96" s="73" t="s">
        <v>213</v>
      </c>
      <c r="B96" s="881">
        <f>-B7</f>
        <v>0</v>
      </c>
      <c r="C96" s="433"/>
      <c r="D96" s="881">
        <f>-D7</f>
        <v>0</v>
      </c>
      <c r="E96" s="433"/>
      <c r="F96" s="881">
        <f>-F7</f>
        <v>0</v>
      </c>
      <c r="G96" s="433"/>
      <c r="H96" s="881">
        <f>-H7</f>
        <v>0</v>
      </c>
      <c r="I96" s="422"/>
    </row>
    <row r="97" spans="1:9" ht="18">
      <c r="A97" s="434"/>
      <c r="B97" s="444"/>
      <c r="C97" s="433"/>
      <c r="D97" s="444"/>
      <c r="E97" s="433"/>
      <c r="F97" s="444"/>
      <c r="G97" s="433"/>
      <c r="H97" s="444"/>
      <c r="I97" s="422"/>
    </row>
    <row r="98" spans="1:9" ht="18">
      <c r="A98" s="67" t="s">
        <v>214</v>
      </c>
      <c r="B98" s="880">
        <f>SUM(B88:B96)</f>
        <v>0</v>
      </c>
      <c r="C98" s="428"/>
      <c r="D98" s="880">
        <f>SUM(D88:D96)</f>
        <v>0</v>
      </c>
      <c r="E98" s="428"/>
      <c r="F98" s="880">
        <f>SUM(F88:F96)</f>
        <v>0</v>
      </c>
      <c r="G98" s="428"/>
      <c r="H98" s="880">
        <f>SUM(H88:H96)</f>
        <v>0</v>
      </c>
      <c r="I98" s="394"/>
    </row>
    <row r="99" spans="1:9" ht="18">
      <c r="A99" s="67" t="s">
        <v>215</v>
      </c>
      <c r="B99" s="880">
        <f>D59-B59</f>
        <v>0</v>
      </c>
      <c r="C99" s="428"/>
      <c r="D99" s="880">
        <f>F59-D59</f>
        <v>0</v>
      </c>
      <c r="E99" s="428"/>
      <c r="F99" s="880">
        <f>J59-F59</f>
        <v>0</v>
      </c>
      <c r="G99" s="428"/>
      <c r="H99" s="880">
        <f>L59-H59</f>
        <v>0</v>
      </c>
      <c r="I99" s="394"/>
    </row>
    <row r="100" spans="1:9" ht="18">
      <c r="A100" s="67" t="s">
        <v>216</v>
      </c>
      <c r="B100" s="880">
        <f>D58-B58</f>
        <v>0</v>
      </c>
      <c r="C100" s="428"/>
      <c r="D100" s="880">
        <f>F58-D58</f>
        <v>0</v>
      </c>
      <c r="E100" s="428"/>
      <c r="F100" s="880">
        <f>J58-F58</f>
        <v>0</v>
      </c>
      <c r="G100" s="428"/>
      <c r="H100" s="880">
        <f>L58-H58</f>
        <v>0</v>
      </c>
      <c r="I100" s="394"/>
    </row>
    <row r="101" spans="1:9" ht="18">
      <c r="A101" s="67" t="s">
        <v>217</v>
      </c>
      <c r="B101" s="880">
        <f>D63-B63</f>
        <v>0</v>
      </c>
      <c r="C101" s="428"/>
      <c r="D101" s="880">
        <f>F63-D63</f>
        <v>0</v>
      </c>
      <c r="E101" s="428"/>
      <c r="F101" s="880">
        <f>J63-F63</f>
        <v>0</v>
      </c>
      <c r="G101" s="428"/>
      <c r="H101" s="880">
        <f>L63-H63</f>
        <v>0</v>
      </c>
      <c r="I101" s="394"/>
    </row>
    <row r="102" spans="1:9" ht="18">
      <c r="A102" s="67" t="s">
        <v>218</v>
      </c>
      <c r="B102" s="880">
        <f>B44-D44</f>
        <v>0</v>
      </c>
      <c r="C102" s="428"/>
      <c r="D102" s="880">
        <f>D44-F44</f>
        <v>0</v>
      </c>
      <c r="E102" s="428"/>
      <c r="F102" s="880">
        <f>F44-J44</f>
        <v>0</v>
      </c>
      <c r="G102" s="428"/>
      <c r="H102" s="880">
        <f>H44-L44</f>
        <v>0</v>
      </c>
      <c r="I102" s="394"/>
    </row>
    <row r="103" spans="1:9" ht="18">
      <c r="A103" s="67" t="s">
        <v>219</v>
      </c>
      <c r="B103" s="880">
        <f>SUM(B99:B102)</f>
        <v>0</v>
      </c>
      <c r="C103" s="428"/>
      <c r="D103" s="880">
        <f>SUM(D99:D102)</f>
        <v>0</v>
      </c>
      <c r="E103" s="428"/>
      <c r="F103" s="880">
        <f>SUM(F99:F102)</f>
        <v>0</v>
      </c>
      <c r="G103" s="428"/>
      <c r="H103" s="880">
        <f>SUM(H99:H102)</f>
        <v>0</v>
      </c>
      <c r="I103" s="394"/>
    </row>
    <row r="104" spans="1:9" ht="18">
      <c r="A104" s="72" t="s">
        <v>220</v>
      </c>
      <c r="B104" s="881">
        <f>B98+B103</f>
        <v>0</v>
      </c>
      <c r="C104" s="433"/>
      <c r="D104" s="881">
        <f>D98+D103</f>
        <v>0</v>
      </c>
      <c r="E104" s="433"/>
      <c r="F104" s="881">
        <f>F98+F103</f>
        <v>0</v>
      </c>
      <c r="G104" s="433"/>
      <c r="H104" s="881">
        <f>H98+H103</f>
        <v>0</v>
      </c>
      <c r="I104" s="422"/>
    </row>
    <row r="105" spans="1:9" ht="18">
      <c r="A105" s="433"/>
      <c r="B105" s="444"/>
      <c r="C105" s="433"/>
      <c r="D105" s="444"/>
      <c r="E105" s="433"/>
      <c r="F105" s="444"/>
      <c r="G105" s="433"/>
      <c r="H105" s="444"/>
      <c r="I105" s="422"/>
    </row>
    <row r="106" spans="1:9" ht="18">
      <c r="A106" s="67" t="s">
        <v>221</v>
      </c>
      <c r="B106" s="880">
        <f>B24</f>
        <v>0</v>
      </c>
      <c r="C106" s="428"/>
      <c r="D106" s="880">
        <f>D24</f>
        <v>0</v>
      </c>
      <c r="E106" s="428"/>
      <c r="F106" s="880">
        <f>F24</f>
        <v>0</v>
      </c>
      <c r="G106" s="428"/>
      <c r="H106" s="880">
        <f>H24</f>
        <v>0</v>
      </c>
      <c r="I106" s="394"/>
    </row>
    <row r="107" spans="1:9" ht="18">
      <c r="A107" s="428"/>
      <c r="B107" s="443"/>
      <c r="C107" s="428"/>
      <c r="D107" s="443"/>
      <c r="E107" s="428"/>
      <c r="F107" s="443"/>
      <c r="G107" s="428"/>
      <c r="H107" s="443"/>
      <c r="I107" s="394"/>
    </row>
    <row r="108" spans="1:9" ht="18">
      <c r="A108" s="72" t="s">
        <v>222</v>
      </c>
      <c r="B108" s="880">
        <f>B104-B106</f>
        <v>0</v>
      </c>
      <c r="C108" s="428"/>
      <c r="D108" s="880">
        <f>D104-D106</f>
        <v>0</v>
      </c>
      <c r="E108" s="428"/>
      <c r="F108" s="880">
        <f>F104-F106</f>
        <v>0</v>
      </c>
      <c r="G108" s="428"/>
      <c r="H108" s="880">
        <f>H104-H106</f>
        <v>0</v>
      </c>
      <c r="I108" s="394"/>
    </row>
    <row r="109" spans="1:9" ht="18"/>
  </sheetData>
  <mergeCells count="8">
    <mergeCell ref="A69:H70"/>
    <mergeCell ref="A1:I2"/>
    <mergeCell ref="A3:A4"/>
    <mergeCell ref="A32:A33"/>
    <mergeCell ref="B32:B33"/>
    <mergeCell ref="D32:D33"/>
    <mergeCell ref="F32:F33"/>
    <mergeCell ref="H32:H33"/>
  </mergeCells>
  <conditionalFormatting sqref="B67 B50">
    <cfRule type="expression" dxfId="185" priority="4">
      <formula>$B$50&lt;&gt;$B$67</formula>
    </cfRule>
  </conditionalFormatting>
  <conditionalFormatting sqref="D67 D50">
    <cfRule type="expression" dxfId="184" priority="3">
      <formula>$D$50&lt;&gt;$D$67</formula>
    </cfRule>
  </conditionalFormatting>
  <conditionalFormatting sqref="F50 F67">
    <cfRule type="expression" dxfId="183" priority="2">
      <formula>$F$67&lt;&gt;$F$50</formula>
    </cfRule>
  </conditionalFormatting>
  <conditionalFormatting sqref="H50 H67">
    <cfRule type="expression" dxfId="182" priority="1">
      <formula>$H$50&lt;&gt;$H$67</formula>
    </cfRule>
  </conditionalFormatting>
  <hyperlinks>
    <hyperlink ref="I3" location="'Sheet Index'!I3" display="TABLE OF CONTECT" xr:uid="{00000000-0004-0000-0D00-000000000000}"/>
  </hyperlink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3D52E-E78F-4680-9664-4B27F158D0C5}">
  <sheetPr codeName="Sheet37"/>
  <dimension ref="A1:WVU122"/>
  <sheetViews>
    <sheetView workbookViewId="0"/>
  </sheetViews>
  <sheetFormatPr defaultColWidth="0" defaultRowHeight="15.75"/>
  <cols>
    <col min="1" max="1" width="37.5703125" style="960" customWidth="1"/>
    <col min="2" max="2" width="12.140625" style="965" bestFit="1" customWidth="1"/>
    <col min="3" max="3" width="9.85546875" style="965" customWidth="1"/>
    <col min="4" max="4" width="9.85546875" style="965" bestFit="1" customWidth="1"/>
    <col min="5" max="5" width="9.85546875" style="965" customWidth="1"/>
    <col min="6" max="6" width="9.85546875" style="965" bestFit="1" customWidth="1"/>
    <col min="7" max="7" width="9.85546875" style="965" customWidth="1"/>
    <col min="8" max="8" width="30.28515625" style="965" customWidth="1"/>
    <col min="9" max="9" width="9.85546875" style="965" customWidth="1"/>
    <col min="10" max="10" width="24.7109375" style="965" customWidth="1"/>
    <col min="11" max="11" width="9.85546875" style="965" customWidth="1"/>
    <col min="12" max="12" width="17.5703125" style="965" customWidth="1"/>
    <col min="13" max="13" width="12" style="965" customWidth="1"/>
    <col min="14" max="15" width="13.5703125" style="965" customWidth="1"/>
    <col min="16" max="256" width="13.5703125" style="965" hidden="1"/>
    <col min="257" max="257" width="37.5703125" style="965" hidden="1"/>
    <col min="258" max="258" width="29.7109375" style="965" hidden="1"/>
    <col min="259" max="259" width="9.85546875" style="965" hidden="1"/>
    <col min="260" max="260" width="16.7109375" style="965" hidden="1"/>
    <col min="261" max="261" width="9.85546875" style="965" hidden="1"/>
    <col min="262" max="262" width="16.7109375" style="965" hidden="1"/>
    <col min="263" max="263" width="9.85546875" style="965" hidden="1"/>
    <col min="264" max="264" width="16.7109375" style="965" hidden="1"/>
    <col min="265" max="265" width="9.85546875" style="965" hidden="1"/>
    <col min="266" max="266" width="16.7109375" style="965" hidden="1"/>
    <col min="267" max="267" width="9.85546875" style="965" hidden="1"/>
    <col min="268" max="268" width="17.5703125" style="965" hidden="1"/>
    <col min="269" max="269" width="12" style="965" hidden="1"/>
    <col min="270" max="512" width="13.5703125" style="965" hidden="1"/>
    <col min="513" max="513" width="37.5703125" style="965" hidden="1"/>
    <col min="514" max="514" width="29.7109375" style="965" hidden="1"/>
    <col min="515" max="515" width="9.85546875" style="965" hidden="1"/>
    <col min="516" max="516" width="16.7109375" style="965" hidden="1"/>
    <col min="517" max="517" width="9.85546875" style="965" hidden="1"/>
    <col min="518" max="518" width="16.7109375" style="965" hidden="1"/>
    <col min="519" max="519" width="9.85546875" style="965" hidden="1"/>
    <col min="520" max="520" width="16.7109375" style="965" hidden="1"/>
    <col min="521" max="521" width="9.85546875" style="965" hidden="1"/>
    <col min="522" max="522" width="16.7109375" style="965" hidden="1"/>
    <col min="523" max="523" width="9.85546875" style="965" hidden="1"/>
    <col min="524" max="524" width="17.5703125" style="965" hidden="1"/>
    <col min="525" max="525" width="12" style="965" hidden="1"/>
    <col min="526" max="768" width="13.5703125" style="965" hidden="1"/>
    <col min="769" max="769" width="37.5703125" style="965" hidden="1"/>
    <col min="770" max="770" width="29.7109375" style="965" hidden="1"/>
    <col min="771" max="771" width="9.85546875" style="965" hidden="1"/>
    <col min="772" max="772" width="16.7109375" style="965" hidden="1"/>
    <col min="773" max="773" width="9.85546875" style="965" hidden="1"/>
    <col min="774" max="774" width="16.7109375" style="965" hidden="1"/>
    <col min="775" max="775" width="9.85546875" style="965" hidden="1"/>
    <col min="776" max="776" width="16.7109375" style="965" hidden="1"/>
    <col min="777" max="777" width="9.85546875" style="965" hidden="1"/>
    <col min="778" max="778" width="16.7109375" style="965" hidden="1"/>
    <col min="779" max="779" width="9.85546875" style="965" hidden="1"/>
    <col min="780" max="780" width="17.5703125" style="965" hidden="1"/>
    <col min="781" max="781" width="12" style="965" hidden="1"/>
    <col min="782" max="1024" width="13.5703125" style="965" hidden="1"/>
    <col min="1025" max="1025" width="37.5703125" style="965" hidden="1"/>
    <col min="1026" max="1026" width="29.7109375" style="965" hidden="1"/>
    <col min="1027" max="1027" width="9.85546875" style="965" hidden="1"/>
    <col min="1028" max="1028" width="16.7109375" style="965" hidden="1"/>
    <col min="1029" max="1029" width="9.85546875" style="965" hidden="1"/>
    <col min="1030" max="1030" width="16.7109375" style="965" hidden="1"/>
    <col min="1031" max="1031" width="9.85546875" style="965" hidden="1"/>
    <col min="1032" max="1032" width="16.7109375" style="965" hidden="1"/>
    <col min="1033" max="1033" width="9.85546875" style="965" hidden="1"/>
    <col min="1034" max="1034" width="16.7109375" style="965" hidden="1"/>
    <col min="1035" max="1035" width="9.85546875" style="965" hidden="1"/>
    <col min="1036" max="1036" width="17.5703125" style="965" hidden="1"/>
    <col min="1037" max="1037" width="12" style="965" hidden="1"/>
    <col min="1038" max="1280" width="13.5703125" style="965" hidden="1"/>
    <col min="1281" max="1281" width="37.5703125" style="965" hidden="1"/>
    <col min="1282" max="1282" width="29.7109375" style="965" hidden="1"/>
    <col min="1283" max="1283" width="9.85546875" style="965" hidden="1"/>
    <col min="1284" max="1284" width="16.7109375" style="965" hidden="1"/>
    <col min="1285" max="1285" width="9.85546875" style="965" hidden="1"/>
    <col min="1286" max="1286" width="16.7109375" style="965" hidden="1"/>
    <col min="1287" max="1287" width="9.85546875" style="965" hidden="1"/>
    <col min="1288" max="1288" width="16.7109375" style="965" hidden="1"/>
    <col min="1289" max="1289" width="9.85546875" style="965" hidden="1"/>
    <col min="1290" max="1290" width="16.7109375" style="965" hidden="1"/>
    <col min="1291" max="1291" width="9.85546875" style="965" hidden="1"/>
    <col min="1292" max="1292" width="17.5703125" style="965" hidden="1"/>
    <col min="1293" max="1293" width="12" style="965" hidden="1"/>
    <col min="1294" max="1536" width="13.5703125" style="965" hidden="1"/>
    <col min="1537" max="1537" width="37.5703125" style="965" hidden="1"/>
    <col min="1538" max="1538" width="29.7109375" style="965" hidden="1"/>
    <col min="1539" max="1539" width="9.85546875" style="965" hidden="1"/>
    <col min="1540" max="1540" width="16.7109375" style="965" hidden="1"/>
    <col min="1541" max="1541" width="9.85546875" style="965" hidden="1"/>
    <col min="1542" max="1542" width="16.7109375" style="965" hidden="1"/>
    <col min="1543" max="1543" width="9.85546875" style="965" hidden="1"/>
    <col min="1544" max="1544" width="16.7109375" style="965" hidden="1"/>
    <col min="1545" max="1545" width="9.85546875" style="965" hidden="1"/>
    <col min="1546" max="1546" width="16.7109375" style="965" hidden="1"/>
    <col min="1547" max="1547" width="9.85546875" style="965" hidden="1"/>
    <col min="1548" max="1548" width="17.5703125" style="965" hidden="1"/>
    <col min="1549" max="1549" width="12" style="965" hidden="1"/>
    <col min="1550" max="1792" width="13.5703125" style="965" hidden="1"/>
    <col min="1793" max="1793" width="37.5703125" style="965" hidden="1"/>
    <col min="1794" max="1794" width="29.7109375" style="965" hidden="1"/>
    <col min="1795" max="1795" width="9.85546875" style="965" hidden="1"/>
    <col min="1796" max="1796" width="16.7109375" style="965" hidden="1"/>
    <col min="1797" max="1797" width="9.85546875" style="965" hidden="1"/>
    <col min="1798" max="1798" width="16.7109375" style="965" hidden="1"/>
    <col min="1799" max="1799" width="9.85546875" style="965" hidden="1"/>
    <col min="1800" max="1800" width="16.7109375" style="965" hidden="1"/>
    <col min="1801" max="1801" width="9.85546875" style="965" hidden="1"/>
    <col min="1802" max="1802" width="16.7109375" style="965" hidden="1"/>
    <col min="1803" max="1803" width="9.85546875" style="965" hidden="1"/>
    <col min="1804" max="1804" width="17.5703125" style="965" hidden="1"/>
    <col min="1805" max="1805" width="12" style="965" hidden="1"/>
    <col min="1806" max="2048" width="13.5703125" style="965" hidden="1"/>
    <col min="2049" max="2049" width="37.5703125" style="965" hidden="1"/>
    <col min="2050" max="2050" width="29.7109375" style="965" hidden="1"/>
    <col min="2051" max="2051" width="9.85546875" style="965" hidden="1"/>
    <col min="2052" max="2052" width="16.7109375" style="965" hidden="1"/>
    <col min="2053" max="2053" width="9.85546875" style="965" hidden="1"/>
    <col min="2054" max="2054" width="16.7109375" style="965" hidden="1"/>
    <col min="2055" max="2055" width="9.85546875" style="965" hidden="1"/>
    <col min="2056" max="2056" width="16.7109375" style="965" hidden="1"/>
    <col min="2057" max="2057" width="9.85546875" style="965" hidden="1"/>
    <col min="2058" max="2058" width="16.7109375" style="965" hidden="1"/>
    <col min="2059" max="2059" width="9.85546875" style="965" hidden="1"/>
    <col min="2060" max="2060" width="17.5703125" style="965" hidden="1"/>
    <col min="2061" max="2061" width="12" style="965" hidden="1"/>
    <col min="2062" max="2304" width="13.5703125" style="965" hidden="1"/>
    <col min="2305" max="2305" width="37.5703125" style="965" hidden="1"/>
    <col min="2306" max="2306" width="29.7109375" style="965" hidden="1"/>
    <col min="2307" max="2307" width="9.85546875" style="965" hidden="1"/>
    <col min="2308" max="2308" width="16.7109375" style="965" hidden="1"/>
    <col min="2309" max="2309" width="9.85546875" style="965" hidden="1"/>
    <col min="2310" max="2310" width="16.7109375" style="965" hidden="1"/>
    <col min="2311" max="2311" width="9.85546875" style="965" hidden="1"/>
    <col min="2312" max="2312" width="16.7109375" style="965" hidden="1"/>
    <col min="2313" max="2313" width="9.85546875" style="965" hidden="1"/>
    <col min="2314" max="2314" width="16.7109375" style="965" hidden="1"/>
    <col min="2315" max="2315" width="9.85546875" style="965" hidden="1"/>
    <col min="2316" max="2316" width="17.5703125" style="965" hidden="1"/>
    <col min="2317" max="2317" width="12" style="965" hidden="1"/>
    <col min="2318" max="2560" width="13.5703125" style="965" hidden="1"/>
    <col min="2561" max="2561" width="37.5703125" style="965" hidden="1"/>
    <col min="2562" max="2562" width="29.7109375" style="965" hidden="1"/>
    <col min="2563" max="2563" width="9.85546875" style="965" hidden="1"/>
    <col min="2564" max="2564" width="16.7109375" style="965" hidden="1"/>
    <col min="2565" max="2565" width="9.85546875" style="965" hidden="1"/>
    <col min="2566" max="2566" width="16.7109375" style="965" hidden="1"/>
    <col min="2567" max="2567" width="9.85546875" style="965" hidden="1"/>
    <col min="2568" max="2568" width="16.7109375" style="965" hidden="1"/>
    <col min="2569" max="2569" width="9.85546875" style="965" hidden="1"/>
    <col min="2570" max="2570" width="16.7109375" style="965" hidden="1"/>
    <col min="2571" max="2571" width="9.85546875" style="965" hidden="1"/>
    <col min="2572" max="2572" width="17.5703125" style="965" hidden="1"/>
    <col min="2573" max="2573" width="12" style="965" hidden="1"/>
    <col min="2574" max="2816" width="13.5703125" style="965" hidden="1"/>
    <col min="2817" max="2817" width="37.5703125" style="965" hidden="1"/>
    <col min="2818" max="2818" width="29.7109375" style="965" hidden="1"/>
    <col min="2819" max="2819" width="9.85546875" style="965" hidden="1"/>
    <col min="2820" max="2820" width="16.7109375" style="965" hidden="1"/>
    <col min="2821" max="2821" width="9.85546875" style="965" hidden="1"/>
    <col min="2822" max="2822" width="16.7109375" style="965" hidden="1"/>
    <col min="2823" max="2823" width="9.85546875" style="965" hidden="1"/>
    <col min="2824" max="2824" width="16.7109375" style="965" hidden="1"/>
    <col min="2825" max="2825" width="9.85546875" style="965" hidden="1"/>
    <col min="2826" max="2826" width="16.7109375" style="965" hidden="1"/>
    <col min="2827" max="2827" width="9.85546875" style="965" hidden="1"/>
    <col min="2828" max="2828" width="17.5703125" style="965" hidden="1"/>
    <col min="2829" max="2829" width="12" style="965" hidden="1"/>
    <col min="2830" max="3072" width="13.5703125" style="965" hidden="1"/>
    <col min="3073" max="3073" width="37.5703125" style="965" hidden="1"/>
    <col min="3074" max="3074" width="29.7109375" style="965" hidden="1"/>
    <col min="3075" max="3075" width="9.85546875" style="965" hidden="1"/>
    <col min="3076" max="3076" width="16.7109375" style="965" hidden="1"/>
    <col min="3077" max="3077" width="9.85546875" style="965" hidden="1"/>
    <col min="3078" max="3078" width="16.7109375" style="965" hidden="1"/>
    <col min="3079" max="3079" width="9.85546875" style="965" hidden="1"/>
    <col min="3080" max="3080" width="16.7109375" style="965" hidden="1"/>
    <col min="3081" max="3081" width="9.85546875" style="965" hidden="1"/>
    <col min="3082" max="3082" width="16.7109375" style="965" hidden="1"/>
    <col min="3083" max="3083" width="9.85546875" style="965" hidden="1"/>
    <col min="3084" max="3084" width="17.5703125" style="965" hidden="1"/>
    <col min="3085" max="3085" width="12" style="965" hidden="1"/>
    <col min="3086" max="3328" width="13.5703125" style="965" hidden="1"/>
    <col min="3329" max="3329" width="37.5703125" style="965" hidden="1"/>
    <col min="3330" max="3330" width="29.7109375" style="965" hidden="1"/>
    <col min="3331" max="3331" width="9.85546875" style="965" hidden="1"/>
    <col min="3332" max="3332" width="16.7109375" style="965" hidden="1"/>
    <col min="3333" max="3333" width="9.85546875" style="965" hidden="1"/>
    <col min="3334" max="3334" width="16.7109375" style="965" hidden="1"/>
    <col min="3335" max="3335" width="9.85546875" style="965" hidden="1"/>
    <col min="3336" max="3336" width="16.7109375" style="965" hidden="1"/>
    <col min="3337" max="3337" width="9.85546875" style="965" hidden="1"/>
    <col min="3338" max="3338" width="16.7109375" style="965" hidden="1"/>
    <col min="3339" max="3339" width="9.85546875" style="965" hidden="1"/>
    <col min="3340" max="3340" width="17.5703125" style="965" hidden="1"/>
    <col min="3341" max="3341" width="12" style="965" hidden="1"/>
    <col min="3342" max="3584" width="13.5703125" style="965" hidden="1"/>
    <col min="3585" max="3585" width="37.5703125" style="965" hidden="1"/>
    <col min="3586" max="3586" width="29.7109375" style="965" hidden="1"/>
    <col min="3587" max="3587" width="9.85546875" style="965" hidden="1"/>
    <col min="3588" max="3588" width="16.7109375" style="965" hidden="1"/>
    <col min="3589" max="3589" width="9.85546875" style="965" hidden="1"/>
    <col min="3590" max="3590" width="16.7109375" style="965" hidden="1"/>
    <col min="3591" max="3591" width="9.85546875" style="965" hidden="1"/>
    <col min="3592" max="3592" width="16.7109375" style="965" hidden="1"/>
    <col min="3593" max="3593" width="9.85546875" style="965" hidden="1"/>
    <col min="3594" max="3594" width="16.7109375" style="965" hidden="1"/>
    <col min="3595" max="3595" width="9.85546875" style="965" hidden="1"/>
    <col min="3596" max="3596" width="17.5703125" style="965" hidden="1"/>
    <col min="3597" max="3597" width="12" style="965" hidden="1"/>
    <col min="3598" max="3840" width="13.5703125" style="965" hidden="1"/>
    <col min="3841" max="3841" width="37.5703125" style="965" hidden="1"/>
    <col min="3842" max="3842" width="29.7109375" style="965" hidden="1"/>
    <col min="3843" max="3843" width="9.85546875" style="965" hidden="1"/>
    <col min="3844" max="3844" width="16.7109375" style="965" hidden="1"/>
    <col min="3845" max="3845" width="9.85546875" style="965" hidden="1"/>
    <col min="3846" max="3846" width="16.7109375" style="965" hidden="1"/>
    <col min="3847" max="3847" width="9.85546875" style="965" hidden="1"/>
    <col min="3848" max="3848" width="16.7109375" style="965" hidden="1"/>
    <col min="3849" max="3849" width="9.85546875" style="965" hidden="1"/>
    <col min="3850" max="3850" width="16.7109375" style="965" hidden="1"/>
    <col min="3851" max="3851" width="9.85546875" style="965" hidden="1"/>
    <col min="3852" max="3852" width="17.5703125" style="965" hidden="1"/>
    <col min="3853" max="3853" width="12" style="965" hidden="1"/>
    <col min="3854" max="4096" width="13.5703125" style="965" hidden="1"/>
    <col min="4097" max="4097" width="37.5703125" style="965" hidden="1"/>
    <col min="4098" max="4098" width="29.7109375" style="965" hidden="1"/>
    <col min="4099" max="4099" width="9.85546875" style="965" hidden="1"/>
    <col min="4100" max="4100" width="16.7109375" style="965" hidden="1"/>
    <col min="4101" max="4101" width="9.85546875" style="965" hidden="1"/>
    <col min="4102" max="4102" width="16.7109375" style="965" hidden="1"/>
    <col min="4103" max="4103" width="9.85546875" style="965" hidden="1"/>
    <col min="4104" max="4104" width="16.7109375" style="965" hidden="1"/>
    <col min="4105" max="4105" width="9.85546875" style="965" hidden="1"/>
    <col min="4106" max="4106" width="16.7109375" style="965" hidden="1"/>
    <col min="4107" max="4107" width="9.85546875" style="965" hidden="1"/>
    <col min="4108" max="4108" width="17.5703125" style="965" hidden="1"/>
    <col min="4109" max="4109" width="12" style="965" hidden="1"/>
    <col min="4110" max="4352" width="13.5703125" style="965" hidden="1"/>
    <col min="4353" max="4353" width="37.5703125" style="965" hidden="1"/>
    <col min="4354" max="4354" width="29.7109375" style="965" hidden="1"/>
    <col min="4355" max="4355" width="9.85546875" style="965" hidden="1"/>
    <col min="4356" max="4356" width="16.7109375" style="965" hidden="1"/>
    <col min="4357" max="4357" width="9.85546875" style="965" hidden="1"/>
    <col min="4358" max="4358" width="16.7109375" style="965" hidden="1"/>
    <col min="4359" max="4359" width="9.85546875" style="965" hidden="1"/>
    <col min="4360" max="4360" width="16.7109375" style="965" hidden="1"/>
    <col min="4361" max="4361" width="9.85546875" style="965" hidden="1"/>
    <col min="4362" max="4362" width="16.7109375" style="965" hidden="1"/>
    <col min="4363" max="4363" width="9.85546875" style="965" hidden="1"/>
    <col min="4364" max="4364" width="17.5703125" style="965" hidden="1"/>
    <col min="4365" max="4365" width="12" style="965" hidden="1"/>
    <col min="4366" max="4608" width="13.5703125" style="965" hidden="1"/>
    <col min="4609" max="4609" width="37.5703125" style="965" hidden="1"/>
    <col min="4610" max="4610" width="29.7109375" style="965" hidden="1"/>
    <col min="4611" max="4611" width="9.85546875" style="965" hidden="1"/>
    <col min="4612" max="4612" width="16.7109375" style="965" hidden="1"/>
    <col min="4613" max="4613" width="9.85546875" style="965" hidden="1"/>
    <col min="4614" max="4614" width="16.7109375" style="965" hidden="1"/>
    <col min="4615" max="4615" width="9.85546875" style="965" hidden="1"/>
    <col min="4616" max="4616" width="16.7109375" style="965" hidden="1"/>
    <col min="4617" max="4617" width="9.85546875" style="965" hidden="1"/>
    <col min="4618" max="4618" width="16.7109375" style="965" hidden="1"/>
    <col min="4619" max="4619" width="9.85546875" style="965" hidden="1"/>
    <col min="4620" max="4620" width="17.5703125" style="965" hidden="1"/>
    <col min="4621" max="4621" width="12" style="965" hidden="1"/>
    <col min="4622" max="4864" width="13.5703125" style="965" hidden="1"/>
    <col min="4865" max="4865" width="37.5703125" style="965" hidden="1"/>
    <col min="4866" max="4866" width="29.7109375" style="965" hidden="1"/>
    <col min="4867" max="4867" width="9.85546875" style="965" hidden="1"/>
    <col min="4868" max="4868" width="16.7109375" style="965" hidden="1"/>
    <col min="4869" max="4869" width="9.85546875" style="965" hidden="1"/>
    <col min="4870" max="4870" width="16.7109375" style="965" hidden="1"/>
    <col min="4871" max="4871" width="9.85546875" style="965" hidden="1"/>
    <col min="4872" max="4872" width="16.7109375" style="965" hidden="1"/>
    <col min="4873" max="4873" width="9.85546875" style="965" hidden="1"/>
    <col min="4874" max="4874" width="16.7109375" style="965" hidden="1"/>
    <col min="4875" max="4875" width="9.85546875" style="965" hidden="1"/>
    <col min="4876" max="4876" width="17.5703125" style="965" hidden="1"/>
    <col min="4877" max="4877" width="12" style="965" hidden="1"/>
    <col min="4878" max="5120" width="13.5703125" style="965" hidden="1"/>
    <col min="5121" max="5121" width="37.5703125" style="965" hidden="1"/>
    <col min="5122" max="5122" width="29.7109375" style="965" hidden="1"/>
    <col min="5123" max="5123" width="9.85546875" style="965" hidden="1"/>
    <col min="5124" max="5124" width="16.7109375" style="965" hidden="1"/>
    <col min="5125" max="5125" width="9.85546875" style="965" hidden="1"/>
    <col min="5126" max="5126" width="16.7109375" style="965" hidden="1"/>
    <col min="5127" max="5127" width="9.85546875" style="965" hidden="1"/>
    <col min="5128" max="5128" width="16.7109375" style="965" hidden="1"/>
    <col min="5129" max="5129" width="9.85546875" style="965" hidden="1"/>
    <col min="5130" max="5130" width="16.7109375" style="965" hidden="1"/>
    <col min="5131" max="5131" width="9.85546875" style="965" hidden="1"/>
    <col min="5132" max="5132" width="17.5703125" style="965" hidden="1"/>
    <col min="5133" max="5133" width="12" style="965" hidden="1"/>
    <col min="5134" max="5376" width="13.5703125" style="965" hidden="1"/>
    <col min="5377" max="5377" width="37.5703125" style="965" hidden="1"/>
    <col min="5378" max="5378" width="29.7109375" style="965" hidden="1"/>
    <col min="5379" max="5379" width="9.85546875" style="965" hidden="1"/>
    <col min="5380" max="5380" width="16.7109375" style="965" hidden="1"/>
    <col min="5381" max="5381" width="9.85546875" style="965" hidden="1"/>
    <col min="5382" max="5382" width="16.7109375" style="965" hidden="1"/>
    <col min="5383" max="5383" width="9.85546875" style="965" hidden="1"/>
    <col min="5384" max="5384" width="16.7109375" style="965" hidden="1"/>
    <col min="5385" max="5385" width="9.85546875" style="965" hidden="1"/>
    <col min="5386" max="5386" width="16.7109375" style="965" hidden="1"/>
    <col min="5387" max="5387" width="9.85546875" style="965" hidden="1"/>
    <col min="5388" max="5388" width="17.5703125" style="965" hidden="1"/>
    <col min="5389" max="5389" width="12" style="965" hidden="1"/>
    <col min="5390" max="5632" width="13.5703125" style="965" hidden="1"/>
    <col min="5633" max="5633" width="37.5703125" style="965" hidden="1"/>
    <col min="5634" max="5634" width="29.7109375" style="965" hidden="1"/>
    <col min="5635" max="5635" width="9.85546875" style="965" hidden="1"/>
    <col min="5636" max="5636" width="16.7109375" style="965" hidden="1"/>
    <col min="5637" max="5637" width="9.85546875" style="965" hidden="1"/>
    <col min="5638" max="5638" width="16.7109375" style="965" hidden="1"/>
    <col min="5639" max="5639" width="9.85546875" style="965" hidden="1"/>
    <col min="5640" max="5640" width="16.7109375" style="965" hidden="1"/>
    <col min="5641" max="5641" width="9.85546875" style="965" hidden="1"/>
    <col min="5642" max="5642" width="16.7109375" style="965" hidden="1"/>
    <col min="5643" max="5643" width="9.85546875" style="965" hidden="1"/>
    <col min="5644" max="5644" width="17.5703125" style="965" hidden="1"/>
    <col min="5645" max="5645" width="12" style="965" hidden="1"/>
    <col min="5646" max="5888" width="13.5703125" style="965" hidden="1"/>
    <col min="5889" max="5889" width="37.5703125" style="965" hidden="1"/>
    <col min="5890" max="5890" width="29.7109375" style="965" hidden="1"/>
    <col min="5891" max="5891" width="9.85546875" style="965" hidden="1"/>
    <col min="5892" max="5892" width="16.7109375" style="965" hidden="1"/>
    <col min="5893" max="5893" width="9.85546875" style="965" hidden="1"/>
    <col min="5894" max="5894" width="16.7109375" style="965" hidden="1"/>
    <col min="5895" max="5895" width="9.85546875" style="965" hidden="1"/>
    <col min="5896" max="5896" width="16.7109375" style="965" hidden="1"/>
    <col min="5897" max="5897" width="9.85546875" style="965" hidden="1"/>
    <col min="5898" max="5898" width="16.7109375" style="965" hidden="1"/>
    <col min="5899" max="5899" width="9.85546875" style="965" hidden="1"/>
    <col min="5900" max="5900" width="17.5703125" style="965" hidden="1"/>
    <col min="5901" max="5901" width="12" style="965" hidden="1"/>
    <col min="5902" max="6144" width="13.5703125" style="965" hidden="1"/>
    <col min="6145" max="6145" width="37.5703125" style="965" hidden="1"/>
    <col min="6146" max="6146" width="29.7109375" style="965" hidden="1"/>
    <col min="6147" max="6147" width="9.85546875" style="965" hidden="1"/>
    <col min="6148" max="6148" width="16.7109375" style="965" hidden="1"/>
    <col min="6149" max="6149" width="9.85546875" style="965" hidden="1"/>
    <col min="6150" max="6150" width="16.7109375" style="965" hidden="1"/>
    <col min="6151" max="6151" width="9.85546875" style="965" hidden="1"/>
    <col min="6152" max="6152" width="16.7109375" style="965" hidden="1"/>
    <col min="6153" max="6153" width="9.85546875" style="965" hidden="1"/>
    <col min="6154" max="6154" width="16.7109375" style="965" hidden="1"/>
    <col min="6155" max="6155" width="9.85546875" style="965" hidden="1"/>
    <col min="6156" max="6156" width="17.5703125" style="965" hidden="1"/>
    <col min="6157" max="6157" width="12" style="965" hidden="1"/>
    <col min="6158" max="6400" width="13.5703125" style="965" hidden="1"/>
    <col min="6401" max="6401" width="37.5703125" style="965" hidden="1"/>
    <col min="6402" max="6402" width="29.7109375" style="965" hidden="1"/>
    <col min="6403" max="6403" width="9.85546875" style="965" hidden="1"/>
    <col min="6404" max="6404" width="16.7109375" style="965" hidden="1"/>
    <col min="6405" max="6405" width="9.85546875" style="965" hidden="1"/>
    <col min="6406" max="6406" width="16.7109375" style="965" hidden="1"/>
    <col min="6407" max="6407" width="9.85546875" style="965" hidden="1"/>
    <col min="6408" max="6408" width="16.7109375" style="965" hidden="1"/>
    <col min="6409" max="6409" width="9.85546875" style="965" hidden="1"/>
    <col min="6410" max="6410" width="16.7109375" style="965" hidden="1"/>
    <col min="6411" max="6411" width="9.85546875" style="965" hidden="1"/>
    <col min="6412" max="6412" width="17.5703125" style="965" hidden="1"/>
    <col min="6413" max="6413" width="12" style="965" hidden="1"/>
    <col min="6414" max="6656" width="13.5703125" style="965" hidden="1"/>
    <col min="6657" max="6657" width="37.5703125" style="965" hidden="1"/>
    <col min="6658" max="6658" width="29.7109375" style="965" hidden="1"/>
    <col min="6659" max="6659" width="9.85546875" style="965" hidden="1"/>
    <col min="6660" max="6660" width="16.7109375" style="965" hidden="1"/>
    <col min="6661" max="6661" width="9.85546875" style="965" hidden="1"/>
    <col min="6662" max="6662" width="16.7109375" style="965" hidden="1"/>
    <col min="6663" max="6663" width="9.85546875" style="965" hidden="1"/>
    <col min="6664" max="6664" width="16.7109375" style="965" hidden="1"/>
    <col min="6665" max="6665" width="9.85546875" style="965" hidden="1"/>
    <col min="6666" max="6666" width="16.7109375" style="965" hidden="1"/>
    <col min="6667" max="6667" width="9.85546875" style="965" hidden="1"/>
    <col min="6668" max="6668" width="17.5703125" style="965" hidden="1"/>
    <col min="6669" max="6669" width="12" style="965" hidden="1"/>
    <col min="6670" max="6912" width="13.5703125" style="965" hidden="1"/>
    <col min="6913" max="6913" width="37.5703125" style="965" hidden="1"/>
    <col min="6914" max="6914" width="29.7109375" style="965" hidden="1"/>
    <col min="6915" max="6915" width="9.85546875" style="965" hidden="1"/>
    <col min="6916" max="6916" width="16.7109375" style="965" hidden="1"/>
    <col min="6917" max="6917" width="9.85546875" style="965" hidden="1"/>
    <col min="6918" max="6918" width="16.7109375" style="965" hidden="1"/>
    <col min="6919" max="6919" width="9.85546875" style="965" hidden="1"/>
    <col min="6920" max="6920" width="16.7109375" style="965" hidden="1"/>
    <col min="6921" max="6921" width="9.85546875" style="965" hidden="1"/>
    <col min="6922" max="6922" width="16.7109375" style="965" hidden="1"/>
    <col min="6923" max="6923" width="9.85546875" style="965" hidden="1"/>
    <col min="6924" max="6924" width="17.5703125" style="965" hidden="1"/>
    <col min="6925" max="6925" width="12" style="965" hidden="1"/>
    <col min="6926" max="7168" width="13.5703125" style="965" hidden="1"/>
    <col min="7169" max="7169" width="37.5703125" style="965" hidden="1"/>
    <col min="7170" max="7170" width="29.7109375" style="965" hidden="1"/>
    <col min="7171" max="7171" width="9.85546875" style="965" hidden="1"/>
    <col min="7172" max="7172" width="16.7109375" style="965" hidden="1"/>
    <col min="7173" max="7173" width="9.85546875" style="965" hidden="1"/>
    <col min="7174" max="7174" width="16.7109375" style="965" hidden="1"/>
    <col min="7175" max="7175" width="9.85546875" style="965" hidden="1"/>
    <col min="7176" max="7176" width="16.7109375" style="965" hidden="1"/>
    <col min="7177" max="7177" width="9.85546875" style="965" hidden="1"/>
    <col min="7178" max="7178" width="16.7109375" style="965" hidden="1"/>
    <col min="7179" max="7179" width="9.85546875" style="965" hidden="1"/>
    <col min="7180" max="7180" width="17.5703125" style="965" hidden="1"/>
    <col min="7181" max="7181" width="12" style="965" hidden="1"/>
    <col min="7182" max="7424" width="13.5703125" style="965" hidden="1"/>
    <col min="7425" max="7425" width="37.5703125" style="965" hidden="1"/>
    <col min="7426" max="7426" width="29.7109375" style="965" hidden="1"/>
    <col min="7427" max="7427" width="9.85546875" style="965" hidden="1"/>
    <col min="7428" max="7428" width="16.7109375" style="965" hidden="1"/>
    <col min="7429" max="7429" width="9.85546875" style="965" hidden="1"/>
    <col min="7430" max="7430" width="16.7109375" style="965" hidden="1"/>
    <col min="7431" max="7431" width="9.85546875" style="965" hidden="1"/>
    <col min="7432" max="7432" width="16.7109375" style="965" hidden="1"/>
    <col min="7433" max="7433" width="9.85546875" style="965" hidden="1"/>
    <col min="7434" max="7434" width="16.7109375" style="965" hidden="1"/>
    <col min="7435" max="7435" width="9.85546875" style="965" hidden="1"/>
    <col min="7436" max="7436" width="17.5703125" style="965" hidden="1"/>
    <col min="7437" max="7437" width="12" style="965" hidden="1"/>
    <col min="7438" max="7680" width="13.5703125" style="965" hidden="1"/>
    <col min="7681" max="7681" width="37.5703125" style="965" hidden="1"/>
    <col min="7682" max="7682" width="29.7109375" style="965" hidden="1"/>
    <col min="7683" max="7683" width="9.85546875" style="965" hidden="1"/>
    <col min="7684" max="7684" width="16.7109375" style="965" hidden="1"/>
    <col min="7685" max="7685" width="9.85546875" style="965" hidden="1"/>
    <col min="7686" max="7686" width="16.7109375" style="965" hidden="1"/>
    <col min="7687" max="7687" width="9.85546875" style="965" hidden="1"/>
    <col min="7688" max="7688" width="16.7109375" style="965" hidden="1"/>
    <col min="7689" max="7689" width="9.85546875" style="965" hidden="1"/>
    <col min="7690" max="7690" width="16.7109375" style="965" hidden="1"/>
    <col min="7691" max="7691" width="9.85546875" style="965" hidden="1"/>
    <col min="7692" max="7692" width="17.5703125" style="965" hidden="1"/>
    <col min="7693" max="7693" width="12" style="965" hidden="1"/>
    <col min="7694" max="7936" width="13.5703125" style="965" hidden="1"/>
    <col min="7937" max="7937" width="37.5703125" style="965" hidden="1"/>
    <col min="7938" max="7938" width="29.7109375" style="965" hidden="1"/>
    <col min="7939" max="7939" width="9.85546875" style="965" hidden="1"/>
    <col min="7940" max="7940" width="16.7109375" style="965" hidden="1"/>
    <col min="7941" max="7941" width="9.85546875" style="965" hidden="1"/>
    <col min="7942" max="7942" width="16.7109375" style="965" hidden="1"/>
    <col min="7943" max="7943" width="9.85546875" style="965" hidden="1"/>
    <col min="7944" max="7944" width="16.7109375" style="965" hidden="1"/>
    <col min="7945" max="7945" width="9.85546875" style="965" hidden="1"/>
    <col min="7946" max="7946" width="16.7109375" style="965" hidden="1"/>
    <col min="7947" max="7947" width="9.85546875" style="965" hidden="1"/>
    <col min="7948" max="7948" width="17.5703125" style="965" hidden="1"/>
    <col min="7949" max="7949" width="12" style="965" hidden="1"/>
    <col min="7950" max="8192" width="13.5703125" style="965" hidden="1"/>
    <col min="8193" max="8193" width="37.5703125" style="965" hidden="1"/>
    <col min="8194" max="8194" width="29.7109375" style="965" hidden="1"/>
    <col min="8195" max="8195" width="9.85546875" style="965" hidden="1"/>
    <col min="8196" max="8196" width="16.7109375" style="965" hidden="1"/>
    <col min="8197" max="8197" width="9.85546875" style="965" hidden="1"/>
    <col min="8198" max="8198" width="16.7109375" style="965" hidden="1"/>
    <col min="8199" max="8199" width="9.85546875" style="965" hidden="1"/>
    <col min="8200" max="8200" width="16.7109375" style="965" hidden="1"/>
    <col min="8201" max="8201" width="9.85546875" style="965" hidden="1"/>
    <col min="8202" max="8202" width="16.7109375" style="965" hidden="1"/>
    <col min="8203" max="8203" width="9.85546875" style="965" hidden="1"/>
    <col min="8204" max="8204" width="17.5703125" style="965" hidden="1"/>
    <col min="8205" max="8205" width="12" style="965" hidden="1"/>
    <col min="8206" max="8448" width="13.5703125" style="965" hidden="1"/>
    <col min="8449" max="8449" width="37.5703125" style="965" hidden="1"/>
    <col min="8450" max="8450" width="29.7109375" style="965" hidden="1"/>
    <col min="8451" max="8451" width="9.85546875" style="965" hidden="1"/>
    <col min="8452" max="8452" width="16.7109375" style="965" hidden="1"/>
    <col min="8453" max="8453" width="9.85546875" style="965" hidden="1"/>
    <col min="8454" max="8454" width="16.7109375" style="965" hidden="1"/>
    <col min="8455" max="8455" width="9.85546875" style="965" hidden="1"/>
    <col min="8456" max="8456" width="16.7109375" style="965" hidden="1"/>
    <col min="8457" max="8457" width="9.85546875" style="965" hidden="1"/>
    <col min="8458" max="8458" width="16.7109375" style="965" hidden="1"/>
    <col min="8459" max="8459" width="9.85546875" style="965" hidden="1"/>
    <col min="8460" max="8460" width="17.5703125" style="965" hidden="1"/>
    <col min="8461" max="8461" width="12" style="965" hidden="1"/>
    <col min="8462" max="8704" width="13.5703125" style="965" hidden="1"/>
    <col min="8705" max="8705" width="37.5703125" style="965" hidden="1"/>
    <col min="8706" max="8706" width="29.7109375" style="965" hidden="1"/>
    <col min="8707" max="8707" width="9.85546875" style="965" hidden="1"/>
    <col min="8708" max="8708" width="16.7109375" style="965" hidden="1"/>
    <col min="8709" max="8709" width="9.85546875" style="965" hidden="1"/>
    <col min="8710" max="8710" width="16.7109375" style="965" hidden="1"/>
    <col min="8711" max="8711" width="9.85546875" style="965" hidden="1"/>
    <col min="8712" max="8712" width="16.7109375" style="965" hidden="1"/>
    <col min="8713" max="8713" width="9.85546875" style="965" hidden="1"/>
    <col min="8714" max="8714" width="16.7109375" style="965" hidden="1"/>
    <col min="8715" max="8715" width="9.85546875" style="965" hidden="1"/>
    <col min="8716" max="8716" width="17.5703125" style="965" hidden="1"/>
    <col min="8717" max="8717" width="12" style="965" hidden="1"/>
    <col min="8718" max="8960" width="13.5703125" style="965" hidden="1"/>
    <col min="8961" max="8961" width="37.5703125" style="965" hidden="1"/>
    <col min="8962" max="8962" width="29.7109375" style="965" hidden="1"/>
    <col min="8963" max="8963" width="9.85546875" style="965" hidden="1"/>
    <col min="8964" max="8964" width="16.7109375" style="965" hidden="1"/>
    <col min="8965" max="8965" width="9.85546875" style="965" hidden="1"/>
    <col min="8966" max="8966" width="16.7109375" style="965" hidden="1"/>
    <col min="8967" max="8967" width="9.85546875" style="965" hidden="1"/>
    <col min="8968" max="8968" width="16.7109375" style="965" hidden="1"/>
    <col min="8969" max="8969" width="9.85546875" style="965" hidden="1"/>
    <col min="8970" max="8970" width="16.7109375" style="965" hidden="1"/>
    <col min="8971" max="8971" width="9.85546875" style="965" hidden="1"/>
    <col min="8972" max="8972" width="17.5703125" style="965" hidden="1"/>
    <col min="8973" max="8973" width="12" style="965" hidden="1"/>
    <col min="8974" max="9216" width="13.5703125" style="965" hidden="1"/>
    <col min="9217" max="9217" width="37.5703125" style="965" hidden="1"/>
    <col min="9218" max="9218" width="29.7109375" style="965" hidden="1"/>
    <col min="9219" max="9219" width="9.85546875" style="965" hidden="1"/>
    <col min="9220" max="9220" width="16.7109375" style="965" hidden="1"/>
    <col min="9221" max="9221" width="9.85546875" style="965" hidden="1"/>
    <col min="9222" max="9222" width="16.7109375" style="965" hidden="1"/>
    <col min="9223" max="9223" width="9.85546875" style="965" hidden="1"/>
    <col min="9224" max="9224" width="16.7109375" style="965" hidden="1"/>
    <col min="9225" max="9225" width="9.85546875" style="965" hidden="1"/>
    <col min="9226" max="9226" width="16.7109375" style="965" hidden="1"/>
    <col min="9227" max="9227" width="9.85546875" style="965" hidden="1"/>
    <col min="9228" max="9228" width="17.5703125" style="965" hidden="1"/>
    <col min="9229" max="9229" width="12" style="965" hidden="1"/>
    <col min="9230" max="9472" width="13.5703125" style="965" hidden="1"/>
    <col min="9473" max="9473" width="37.5703125" style="965" hidden="1"/>
    <col min="9474" max="9474" width="29.7109375" style="965" hidden="1"/>
    <col min="9475" max="9475" width="9.85546875" style="965" hidden="1"/>
    <col min="9476" max="9476" width="16.7109375" style="965" hidden="1"/>
    <col min="9477" max="9477" width="9.85546875" style="965" hidden="1"/>
    <col min="9478" max="9478" width="16.7109375" style="965" hidden="1"/>
    <col min="9479" max="9479" width="9.85546875" style="965" hidden="1"/>
    <col min="9480" max="9480" width="16.7109375" style="965" hidden="1"/>
    <col min="9481" max="9481" width="9.85546875" style="965" hidden="1"/>
    <col min="9482" max="9482" width="16.7109375" style="965" hidden="1"/>
    <col min="9483" max="9483" width="9.85546875" style="965" hidden="1"/>
    <col min="9484" max="9484" width="17.5703125" style="965" hidden="1"/>
    <col min="9485" max="9485" width="12" style="965" hidden="1"/>
    <col min="9486" max="9728" width="13.5703125" style="965" hidden="1"/>
    <col min="9729" max="9729" width="37.5703125" style="965" hidden="1"/>
    <col min="9730" max="9730" width="29.7109375" style="965" hidden="1"/>
    <col min="9731" max="9731" width="9.85546875" style="965" hidden="1"/>
    <col min="9732" max="9732" width="16.7109375" style="965" hidden="1"/>
    <col min="9733" max="9733" width="9.85546875" style="965" hidden="1"/>
    <col min="9734" max="9734" width="16.7109375" style="965" hidden="1"/>
    <col min="9735" max="9735" width="9.85546875" style="965" hidden="1"/>
    <col min="9736" max="9736" width="16.7109375" style="965" hidden="1"/>
    <col min="9737" max="9737" width="9.85546875" style="965" hidden="1"/>
    <col min="9738" max="9738" width="16.7109375" style="965" hidden="1"/>
    <col min="9739" max="9739" width="9.85546875" style="965" hidden="1"/>
    <col min="9740" max="9740" width="17.5703125" style="965" hidden="1"/>
    <col min="9741" max="9741" width="12" style="965" hidden="1"/>
    <col min="9742" max="9984" width="13.5703125" style="965" hidden="1"/>
    <col min="9985" max="9985" width="37.5703125" style="965" hidden="1"/>
    <col min="9986" max="9986" width="29.7109375" style="965" hidden="1"/>
    <col min="9987" max="9987" width="9.85546875" style="965" hidden="1"/>
    <col min="9988" max="9988" width="16.7109375" style="965" hidden="1"/>
    <col min="9989" max="9989" width="9.85546875" style="965" hidden="1"/>
    <col min="9990" max="9990" width="16.7109375" style="965" hidden="1"/>
    <col min="9991" max="9991" width="9.85546875" style="965" hidden="1"/>
    <col min="9992" max="9992" width="16.7109375" style="965" hidden="1"/>
    <col min="9993" max="9993" width="9.85546875" style="965" hidden="1"/>
    <col min="9994" max="9994" width="16.7109375" style="965" hidden="1"/>
    <col min="9995" max="9995" width="9.85546875" style="965" hidden="1"/>
    <col min="9996" max="9996" width="17.5703125" style="965" hidden="1"/>
    <col min="9997" max="9997" width="12" style="965" hidden="1"/>
    <col min="9998" max="10240" width="13.5703125" style="965" hidden="1"/>
    <col min="10241" max="10241" width="37.5703125" style="965" hidden="1"/>
    <col min="10242" max="10242" width="29.7109375" style="965" hidden="1"/>
    <col min="10243" max="10243" width="9.85546875" style="965" hidden="1"/>
    <col min="10244" max="10244" width="16.7109375" style="965" hidden="1"/>
    <col min="10245" max="10245" width="9.85546875" style="965" hidden="1"/>
    <col min="10246" max="10246" width="16.7109375" style="965" hidden="1"/>
    <col min="10247" max="10247" width="9.85546875" style="965" hidden="1"/>
    <col min="10248" max="10248" width="16.7109375" style="965" hidden="1"/>
    <col min="10249" max="10249" width="9.85546875" style="965" hidden="1"/>
    <col min="10250" max="10250" width="16.7109375" style="965" hidden="1"/>
    <col min="10251" max="10251" width="9.85546875" style="965" hidden="1"/>
    <col min="10252" max="10252" width="17.5703125" style="965" hidden="1"/>
    <col min="10253" max="10253" width="12" style="965" hidden="1"/>
    <col min="10254" max="10496" width="13.5703125" style="965" hidden="1"/>
    <col min="10497" max="10497" width="37.5703125" style="965" hidden="1"/>
    <col min="10498" max="10498" width="29.7109375" style="965" hidden="1"/>
    <col min="10499" max="10499" width="9.85546875" style="965" hidden="1"/>
    <col min="10500" max="10500" width="16.7109375" style="965" hidden="1"/>
    <col min="10501" max="10501" width="9.85546875" style="965" hidden="1"/>
    <col min="10502" max="10502" width="16.7109375" style="965" hidden="1"/>
    <col min="10503" max="10503" width="9.85546875" style="965" hidden="1"/>
    <col min="10504" max="10504" width="16.7109375" style="965" hidden="1"/>
    <col min="10505" max="10505" width="9.85546875" style="965" hidden="1"/>
    <col min="10506" max="10506" width="16.7109375" style="965" hidden="1"/>
    <col min="10507" max="10507" width="9.85546875" style="965" hidden="1"/>
    <col min="10508" max="10508" width="17.5703125" style="965" hidden="1"/>
    <col min="10509" max="10509" width="12" style="965" hidden="1"/>
    <col min="10510" max="10752" width="13.5703125" style="965" hidden="1"/>
    <col min="10753" max="10753" width="37.5703125" style="965" hidden="1"/>
    <col min="10754" max="10754" width="29.7109375" style="965" hidden="1"/>
    <col min="10755" max="10755" width="9.85546875" style="965" hidden="1"/>
    <col min="10756" max="10756" width="16.7109375" style="965" hidden="1"/>
    <col min="10757" max="10757" width="9.85546875" style="965" hidden="1"/>
    <col min="10758" max="10758" width="16.7109375" style="965" hidden="1"/>
    <col min="10759" max="10759" width="9.85546875" style="965" hidden="1"/>
    <col min="10760" max="10760" width="16.7109375" style="965" hidden="1"/>
    <col min="10761" max="10761" width="9.85546875" style="965" hidden="1"/>
    <col min="10762" max="10762" width="16.7109375" style="965" hidden="1"/>
    <col min="10763" max="10763" width="9.85546875" style="965" hidden="1"/>
    <col min="10764" max="10764" width="17.5703125" style="965" hidden="1"/>
    <col min="10765" max="10765" width="12" style="965" hidden="1"/>
    <col min="10766" max="11008" width="13.5703125" style="965" hidden="1"/>
    <col min="11009" max="11009" width="37.5703125" style="965" hidden="1"/>
    <col min="11010" max="11010" width="29.7109375" style="965" hidden="1"/>
    <col min="11011" max="11011" width="9.85546875" style="965" hidden="1"/>
    <col min="11012" max="11012" width="16.7109375" style="965" hidden="1"/>
    <col min="11013" max="11013" width="9.85546875" style="965" hidden="1"/>
    <col min="11014" max="11014" width="16.7109375" style="965" hidden="1"/>
    <col min="11015" max="11015" width="9.85546875" style="965" hidden="1"/>
    <col min="11016" max="11016" width="16.7109375" style="965" hidden="1"/>
    <col min="11017" max="11017" width="9.85546875" style="965" hidden="1"/>
    <col min="11018" max="11018" width="16.7109375" style="965" hidden="1"/>
    <col min="11019" max="11019" width="9.85546875" style="965" hidden="1"/>
    <col min="11020" max="11020" width="17.5703125" style="965" hidden="1"/>
    <col min="11021" max="11021" width="12" style="965" hidden="1"/>
    <col min="11022" max="11264" width="13.5703125" style="965" hidden="1"/>
    <col min="11265" max="11265" width="37.5703125" style="965" hidden="1"/>
    <col min="11266" max="11266" width="29.7109375" style="965" hidden="1"/>
    <col min="11267" max="11267" width="9.85546875" style="965" hidden="1"/>
    <col min="11268" max="11268" width="16.7109375" style="965" hidden="1"/>
    <col min="11269" max="11269" width="9.85546875" style="965" hidden="1"/>
    <col min="11270" max="11270" width="16.7109375" style="965" hidden="1"/>
    <col min="11271" max="11271" width="9.85546875" style="965" hidden="1"/>
    <col min="11272" max="11272" width="16.7109375" style="965" hidden="1"/>
    <col min="11273" max="11273" width="9.85546875" style="965" hidden="1"/>
    <col min="11274" max="11274" width="16.7109375" style="965" hidden="1"/>
    <col min="11275" max="11275" width="9.85546875" style="965" hidden="1"/>
    <col min="11276" max="11276" width="17.5703125" style="965" hidden="1"/>
    <col min="11277" max="11277" width="12" style="965" hidden="1"/>
    <col min="11278" max="11520" width="13.5703125" style="965" hidden="1"/>
    <col min="11521" max="11521" width="37.5703125" style="965" hidden="1"/>
    <col min="11522" max="11522" width="29.7109375" style="965" hidden="1"/>
    <col min="11523" max="11523" width="9.85546875" style="965" hidden="1"/>
    <col min="11524" max="11524" width="16.7109375" style="965" hidden="1"/>
    <col min="11525" max="11525" width="9.85546875" style="965" hidden="1"/>
    <col min="11526" max="11526" width="16.7109375" style="965" hidden="1"/>
    <col min="11527" max="11527" width="9.85546875" style="965" hidden="1"/>
    <col min="11528" max="11528" width="16.7109375" style="965" hidden="1"/>
    <col min="11529" max="11529" width="9.85546875" style="965" hidden="1"/>
    <col min="11530" max="11530" width="16.7109375" style="965" hidden="1"/>
    <col min="11531" max="11531" width="9.85546875" style="965" hidden="1"/>
    <col min="11532" max="11532" width="17.5703125" style="965" hidden="1"/>
    <col min="11533" max="11533" width="12" style="965" hidden="1"/>
    <col min="11534" max="11776" width="13.5703125" style="965" hidden="1"/>
    <col min="11777" max="11777" width="37.5703125" style="965" hidden="1"/>
    <col min="11778" max="11778" width="29.7109375" style="965" hidden="1"/>
    <col min="11779" max="11779" width="9.85546875" style="965" hidden="1"/>
    <col min="11780" max="11780" width="16.7109375" style="965" hidden="1"/>
    <col min="11781" max="11781" width="9.85546875" style="965" hidden="1"/>
    <col min="11782" max="11782" width="16.7109375" style="965" hidden="1"/>
    <col min="11783" max="11783" width="9.85546875" style="965" hidden="1"/>
    <col min="11784" max="11784" width="16.7109375" style="965" hidden="1"/>
    <col min="11785" max="11785" width="9.85546875" style="965" hidden="1"/>
    <col min="11786" max="11786" width="16.7109375" style="965" hidden="1"/>
    <col min="11787" max="11787" width="9.85546875" style="965" hidden="1"/>
    <col min="11788" max="11788" width="17.5703125" style="965" hidden="1"/>
    <col min="11789" max="11789" width="12" style="965" hidden="1"/>
    <col min="11790" max="12032" width="13.5703125" style="965" hidden="1"/>
    <col min="12033" max="12033" width="37.5703125" style="965" hidden="1"/>
    <col min="12034" max="12034" width="29.7109375" style="965" hidden="1"/>
    <col min="12035" max="12035" width="9.85546875" style="965" hidden="1"/>
    <col min="12036" max="12036" width="16.7109375" style="965" hidden="1"/>
    <col min="12037" max="12037" width="9.85546875" style="965" hidden="1"/>
    <col min="12038" max="12038" width="16.7109375" style="965" hidden="1"/>
    <col min="12039" max="12039" width="9.85546875" style="965" hidden="1"/>
    <col min="12040" max="12040" width="16.7109375" style="965" hidden="1"/>
    <col min="12041" max="12041" width="9.85546875" style="965" hidden="1"/>
    <col min="12042" max="12042" width="16.7109375" style="965" hidden="1"/>
    <col min="12043" max="12043" width="9.85546875" style="965" hidden="1"/>
    <col min="12044" max="12044" width="17.5703125" style="965" hidden="1"/>
    <col min="12045" max="12045" width="12" style="965" hidden="1"/>
    <col min="12046" max="12288" width="13.5703125" style="965" hidden="1"/>
    <col min="12289" max="12289" width="37.5703125" style="965" hidden="1"/>
    <col min="12290" max="12290" width="29.7109375" style="965" hidden="1"/>
    <col min="12291" max="12291" width="9.85546875" style="965" hidden="1"/>
    <col min="12292" max="12292" width="16.7109375" style="965" hidden="1"/>
    <col min="12293" max="12293" width="9.85546875" style="965" hidden="1"/>
    <col min="12294" max="12294" width="16.7109375" style="965" hidden="1"/>
    <col min="12295" max="12295" width="9.85546875" style="965" hidden="1"/>
    <col min="12296" max="12296" width="16.7109375" style="965" hidden="1"/>
    <col min="12297" max="12297" width="9.85546875" style="965" hidden="1"/>
    <col min="12298" max="12298" width="16.7109375" style="965" hidden="1"/>
    <col min="12299" max="12299" width="9.85546875" style="965" hidden="1"/>
    <col min="12300" max="12300" width="17.5703125" style="965" hidden="1"/>
    <col min="12301" max="12301" width="12" style="965" hidden="1"/>
    <col min="12302" max="12544" width="13.5703125" style="965" hidden="1"/>
    <col min="12545" max="12545" width="37.5703125" style="965" hidden="1"/>
    <col min="12546" max="12546" width="29.7109375" style="965" hidden="1"/>
    <col min="12547" max="12547" width="9.85546875" style="965" hidden="1"/>
    <col min="12548" max="12548" width="16.7109375" style="965" hidden="1"/>
    <col min="12549" max="12549" width="9.85546875" style="965" hidden="1"/>
    <col min="12550" max="12550" width="16.7109375" style="965" hidden="1"/>
    <col min="12551" max="12551" width="9.85546875" style="965" hidden="1"/>
    <col min="12552" max="12552" width="16.7109375" style="965" hidden="1"/>
    <col min="12553" max="12553" width="9.85546875" style="965" hidden="1"/>
    <col min="12554" max="12554" width="16.7109375" style="965" hidden="1"/>
    <col min="12555" max="12555" width="9.85546875" style="965" hidden="1"/>
    <col min="12556" max="12556" width="17.5703125" style="965" hidden="1"/>
    <col min="12557" max="12557" width="12" style="965" hidden="1"/>
    <col min="12558" max="12800" width="13.5703125" style="965" hidden="1"/>
    <col min="12801" max="12801" width="37.5703125" style="965" hidden="1"/>
    <col min="12802" max="12802" width="29.7109375" style="965" hidden="1"/>
    <col min="12803" max="12803" width="9.85546875" style="965" hidden="1"/>
    <col min="12804" max="12804" width="16.7109375" style="965" hidden="1"/>
    <col min="12805" max="12805" width="9.85546875" style="965" hidden="1"/>
    <col min="12806" max="12806" width="16.7109375" style="965" hidden="1"/>
    <col min="12807" max="12807" width="9.85546875" style="965" hidden="1"/>
    <col min="12808" max="12808" width="16.7109375" style="965" hidden="1"/>
    <col min="12809" max="12809" width="9.85546875" style="965" hidden="1"/>
    <col min="12810" max="12810" width="16.7109375" style="965" hidden="1"/>
    <col min="12811" max="12811" width="9.85546875" style="965" hidden="1"/>
    <col min="12812" max="12812" width="17.5703125" style="965" hidden="1"/>
    <col min="12813" max="12813" width="12" style="965" hidden="1"/>
    <col min="12814" max="13056" width="13.5703125" style="965" hidden="1"/>
    <col min="13057" max="13057" width="37.5703125" style="965" hidden="1"/>
    <col min="13058" max="13058" width="29.7109375" style="965" hidden="1"/>
    <col min="13059" max="13059" width="9.85546875" style="965" hidden="1"/>
    <col min="13060" max="13060" width="16.7109375" style="965" hidden="1"/>
    <col min="13061" max="13061" width="9.85546875" style="965" hidden="1"/>
    <col min="13062" max="13062" width="16.7109375" style="965" hidden="1"/>
    <col min="13063" max="13063" width="9.85546875" style="965" hidden="1"/>
    <col min="13064" max="13064" width="16.7109375" style="965" hidden="1"/>
    <col min="13065" max="13065" width="9.85546875" style="965" hidden="1"/>
    <col min="13066" max="13066" width="16.7109375" style="965" hidden="1"/>
    <col min="13067" max="13067" width="9.85546875" style="965" hidden="1"/>
    <col min="13068" max="13068" width="17.5703125" style="965" hidden="1"/>
    <col min="13069" max="13069" width="12" style="965" hidden="1"/>
    <col min="13070" max="13312" width="13.5703125" style="965" hidden="1"/>
    <col min="13313" max="13313" width="37.5703125" style="965" hidden="1"/>
    <col min="13314" max="13314" width="29.7109375" style="965" hidden="1"/>
    <col min="13315" max="13315" width="9.85546875" style="965" hidden="1"/>
    <col min="13316" max="13316" width="16.7109375" style="965" hidden="1"/>
    <col min="13317" max="13317" width="9.85546875" style="965" hidden="1"/>
    <col min="13318" max="13318" width="16.7109375" style="965" hidden="1"/>
    <col min="13319" max="13319" width="9.85546875" style="965" hidden="1"/>
    <col min="13320" max="13320" width="16.7109375" style="965" hidden="1"/>
    <col min="13321" max="13321" width="9.85546875" style="965" hidden="1"/>
    <col min="13322" max="13322" width="16.7109375" style="965" hidden="1"/>
    <col min="13323" max="13323" width="9.85546875" style="965" hidden="1"/>
    <col min="13324" max="13324" width="17.5703125" style="965" hidden="1"/>
    <col min="13325" max="13325" width="12" style="965" hidden="1"/>
    <col min="13326" max="13568" width="13.5703125" style="965" hidden="1"/>
    <col min="13569" max="13569" width="37.5703125" style="965" hidden="1"/>
    <col min="13570" max="13570" width="29.7109375" style="965" hidden="1"/>
    <col min="13571" max="13571" width="9.85546875" style="965" hidden="1"/>
    <col min="13572" max="13572" width="16.7109375" style="965" hidden="1"/>
    <col min="13573" max="13573" width="9.85546875" style="965" hidden="1"/>
    <col min="13574" max="13574" width="16.7109375" style="965" hidden="1"/>
    <col min="13575" max="13575" width="9.85546875" style="965" hidden="1"/>
    <col min="13576" max="13576" width="16.7109375" style="965" hidden="1"/>
    <col min="13577" max="13577" width="9.85546875" style="965" hidden="1"/>
    <col min="13578" max="13578" width="16.7109375" style="965" hidden="1"/>
    <col min="13579" max="13579" width="9.85546875" style="965" hidden="1"/>
    <col min="13580" max="13580" width="17.5703125" style="965" hidden="1"/>
    <col min="13581" max="13581" width="12" style="965" hidden="1"/>
    <col min="13582" max="13824" width="13.5703125" style="965" hidden="1"/>
    <col min="13825" max="13825" width="37.5703125" style="965" hidden="1"/>
    <col min="13826" max="13826" width="29.7109375" style="965" hidden="1"/>
    <col min="13827" max="13827" width="9.85546875" style="965" hidden="1"/>
    <col min="13828" max="13828" width="16.7109375" style="965" hidden="1"/>
    <col min="13829" max="13829" width="9.85546875" style="965" hidden="1"/>
    <col min="13830" max="13830" width="16.7109375" style="965" hidden="1"/>
    <col min="13831" max="13831" width="9.85546875" style="965" hidden="1"/>
    <col min="13832" max="13832" width="16.7109375" style="965" hidden="1"/>
    <col min="13833" max="13833" width="9.85546875" style="965" hidden="1"/>
    <col min="13834" max="13834" width="16.7109375" style="965" hidden="1"/>
    <col min="13835" max="13835" width="9.85546875" style="965" hidden="1"/>
    <col min="13836" max="13836" width="17.5703125" style="965" hidden="1"/>
    <col min="13837" max="13837" width="12" style="965" hidden="1"/>
    <col min="13838" max="14080" width="13.5703125" style="965" hidden="1"/>
    <col min="14081" max="14081" width="37.5703125" style="965" hidden="1"/>
    <col min="14082" max="14082" width="29.7109375" style="965" hidden="1"/>
    <col min="14083" max="14083" width="9.85546875" style="965" hidden="1"/>
    <col min="14084" max="14084" width="16.7109375" style="965" hidden="1"/>
    <col min="14085" max="14085" width="9.85546875" style="965" hidden="1"/>
    <col min="14086" max="14086" width="16.7109375" style="965" hidden="1"/>
    <col min="14087" max="14087" width="9.85546875" style="965" hidden="1"/>
    <col min="14088" max="14088" width="16.7109375" style="965" hidden="1"/>
    <col min="14089" max="14089" width="9.85546875" style="965" hidden="1"/>
    <col min="14090" max="14090" width="16.7109375" style="965" hidden="1"/>
    <col min="14091" max="14091" width="9.85546875" style="965" hidden="1"/>
    <col min="14092" max="14092" width="17.5703125" style="965" hidden="1"/>
    <col min="14093" max="14093" width="12" style="965" hidden="1"/>
    <col min="14094" max="14336" width="13.5703125" style="965" hidden="1"/>
    <col min="14337" max="14337" width="37.5703125" style="965" hidden="1"/>
    <col min="14338" max="14338" width="29.7109375" style="965" hidden="1"/>
    <col min="14339" max="14339" width="9.85546875" style="965" hidden="1"/>
    <col min="14340" max="14340" width="16.7109375" style="965" hidden="1"/>
    <col min="14341" max="14341" width="9.85546875" style="965" hidden="1"/>
    <col min="14342" max="14342" width="16.7109375" style="965" hidden="1"/>
    <col min="14343" max="14343" width="9.85546875" style="965" hidden="1"/>
    <col min="14344" max="14344" width="16.7109375" style="965" hidden="1"/>
    <col min="14345" max="14345" width="9.85546875" style="965" hidden="1"/>
    <col min="14346" max="14346" width="16.7109375" style="965" hidden="1"/>
    <col min="14347" max="14347" width="9.85546875" style="965" hidden="1"/>
    <col min="14348" max="14348" width="17.5703125" style="965" hidden="1"/>
    <col min="14349" max="14349" width="12" style="965" hidden="1"/>
    <col min="14350" max="14592" width="13.5703125" style="965" hidden="1"/>
    <col min="14593" max="14593" width="37.5703125" style="965" hidden="1"/>
    <col min="14594" max="14594" width="29.7109375" style="965" hidden="1"/>
    <col min="14595" max="14595" width="9.85546875" style="965" hidden="1"/>
    <col min="14596" max="14596" width="16.7109375" style="965" hidden="1"/>
    <col min="14597" max="14597" width="9.85546875" style="965" hidden="1"/>
    <col min="14598" max="14598" width="16.7109375" style="965" hidden="1"/>
    <col min="14599" max="14599" width="9.85546875" style="965" hidden="1"/>
    <col min="14600" max="14600" width="16.7109375" style="965" hidden="1"/>
    <col min="14601" max="14601" width="9.85546875" style="965" hidden="1"/>
    <col min="14602" max="14602" width="16.7109375" style="965" hidden="1"/>
    <col min="14603" max="14603" width="9.85546875" style="965" hidden="1"/>
    <col min="14604" max="14604" width="17.5703125" style="965" hidden="1"/>
    <col min="14605" max="14605" width="12" style="965" hidden="1"/>
    <col min="14606" max="14848" width="13.5703125" style="965" hidden="1"/>
    <col min="14849" max="14849" width="37.5703125" style="965" hidden="1"/>
    <col min="14850" max="14850" width="29.7109375" style="965" hidden="1"/>
    <col min="14851" max="14851" width="9.85546875" style="965" hidden="1"/>
    <col min="14852" max="14852" width="16.7109375" style="965" hidden="1"/>
    <col min="14853" max="14853" width="9.85546875" style="965" hidden="1"/>
    <col min="14854" max="14854" width="16.7109375" style="965" hidden="1"/>
    <col min="14855" max="14855" width="9.85546875" style="965" hidden="1"/>
    <col min="14856" max="14856" width="16.7109375" style="965" hidden="1"/>
    <col min="14857" max="14857" width="9.85546875" style="965" hidden="1"/>
    <col min="14858" max="14858" width="16.7109375" style="965" hidden="1"/>
    <col min="14859" max="14859" width="9.85546875" style="965" hidden="1"/>
    <col min="14860" max="14860" width="17.5703125" style="965" hidden="1"/>
    <col min="14861" max="14861" width="12" style="965" hidden="1"/>
    <col min="14862" max="15104" width="13.5703125" style="965" hidden="1"/>
    <col min="15105" max="15105" width="37.5703125" style="965" hidden="1"/>
    <col min="15106" max="15106" width="29.7109375" style="965" hidden="1"/>
    <col min="15107" max="15107" width="9.85546875" style="965" hidden="1"/>
    <col min="15108" max="15108" width="16.7109375" style="965" hidden="1"/>
    <col min="15109" max="15109" width="9.85546875" style="965" hidden="1"/>
    <col min="15110" max="15110" width="16.7109375" style="965" hidden="1"/>
    <col min="15111" max="15111" width="9.85546875" style="965" hidden="1"/>
    <col min="15112" max="15112" width="16.7109375" style="965" hidden="1"/>
    <col min="15113" max="15113" width="9.85546875" style="965" hidden="1"/>
    <col min="15114" max="15114" width="16.7109375" style="965" hidden="1"/>
    <col min="15115" max="15115" width="9.85546875" style="965" hidden="1"/>
    <col min="15116" max="15116" width="17.5703125" style="965" hidden="1"/>
    <col min="15117" max="15117" width="12" style="965" hidden="1"/>
    <col min="15118" max="15360" width="13.5703125" style="965" hidden="1"/>
    <col min="15361" max="15361" width="37.5703125" style="965" hidden="1"/>
    <col min="15362" max="15362" width="29.7109375" style="965" hidden="1"/>
    <col min="15363" max="15363" width="9.85546875" style="965" hidden="1"/>
    <col min="15364" max="15364" width="16.7109375" style="965" hidden="1"/>
    <col min="15365" max="15365" width="9.85546875" style="965" hidden="1"/>
    <col min="15366" max="15366" width="16.7109375" style="965" hidden="1"/>
    <col min="15367" max="15367" width="9.85546875" style="965" hidden="1"/>
    <col min="15368" max="15368" width="16.7109375" style="965" hidden="1"/>
    <col min="15369" max="15369" width="9.85546875" style="965" hidden="1"/>
    <col min="15370" max="15370" width="16.7109375" style="965" hidden="1"/>
    <col min="15371" max="15371" width="9.85546875" style="965" hidden="1"/>
    <col min="15372" max="15372" width="17.5703125" style="965" hidden="1"/>
    <col min="15373" max="15373" width="12" style="965" hidden="1"/>
    <col min="15374" max="15616" width="13.5703125" style="965" hidden="1"/>
    <col min="15617" max="15617" width="37.5703125" style="965" hidden="1"/>
    <col min="15618" max="15618" width="29.7109375" style="965" hidden="1"/>
    <col min="15619" max="15619" width="9.85546875" style="965" hidden="1"/>
    <col min="15620" max="15620" width="16.7109375" style="965" hidden="1"/>
    <col min="15621" max="15621" width="9.85546875" style="965" hidden="1"/>
    <col min="15622" max="15622" width="16.7109375" style="965" hidden="1"/>
    <col min="15623" max="15623" width="9.85546875" style="965" hidden="1"/>
    <col min="15624" max="15624" width="16.7109375" style="965" hidden="1"/>
    <col min="15625" max="15625" width="9.85546875" style="965" hidden="1"/>
    <col min="15626" max="15626" width="16.7109375" style="965" hidden="1"/>
    <col min="15627" max="15627" width="9.85546875" style="965" hidden="1"/>
    <col min="15628" max="15628" width="17.5703125" style="965" hidden="1"/>
    <col min="15629" max="15629" width="12" style="965" hidden="1"/>
    <col min="15630" max="15872" width="13.5703125" style="965" hidden="1"/>
    <col min="15873" max="15873" width="37.5703125" style="965" hidden="1"/>
    <col min="15874" max="15874" width="29.7109375" style="965" hidden="1"/>
    <col min="15875" max="15875" width="9.85546875" style="965" hidden="1"/>
    <col min="15876" max="15876" width="16.7109375" style="965" hidden="1"/>
    <col min="15877" max="15877" width="9.85546875" style="965" hidden="1"/>
    <col min="15878" max="15878" width="16.7109375" style="965" hidden="1"/>
    <col min="15879" max="15879" width="9.85546875" style="965" hidden="1"/>
    <col min="15880" max="15880" width="16.7109375" style="965" hidden="1"/>
    <col min="15881" max="15881" width="9.85546875" style="965" hidden="1"/>
    <col min="15882" max="15882" width="16.7109375" style="965" hidden="1"/>
    <col min="15883" max="15883" width="9.85546875" style="965" hidden="1"/>
    <col min="15884" max="15884" width="17.5703125" style="965" hidden="1"/>
    <col min="15885" max="15885" width="12" style="965" hidden="1"/>
    <col min="15886" max="16128" width="13.5703125" style="965" hidden="1"/>
    <col min="16129" max="16129" width="37.5703125" style="965" hidden="1"/>
    <col min="16130" max="16130" width="29.7109375" style="965" hidden="1"/>
    <col min="16131" max="16131" width="9.85546875" style="965" hidden="1"/>
    <col min="16132" max="16132" width="16.7109375" style="965" hidden="1"/>
    <col min="16133" max="16133" width="9.85546875" style="965" hidden="1"/>
    <col min="16134" max="16134" width="16.7109375" style="965" hidden="1"/>
    <col min="16135" max="16135" width="9.85546875" style="965" hidden="1"/>
    <col min="16136" max="16136" width="16.7109375" style="965" hidden="1"/>
    <col min="16137" max="16137" width="9.85546875" style="965" hidden="1"/>
    <col min="16138" max="16138" width="16.7109375" style="965" hidden="1"/>
    <col min="16139" max="16139" width="9.85546875" style="965" hidden="1"/>
    <col min="16140" max="16140" width="17.5703125" style="965" hidden="1"/>
    <col min="16141" max="16141" width="12" style="965" hidden="1"/>
    <col min="16142" max="16384" width="13.5703125" style="965" hidden="1"/>
  </cols>
  <sheetData>
    <row r="1" spans="1:26">
      <c r="A1" s="960" t="s">
        <v>1075</v>
      </c>
      <c r="B1" s="961" t="s">
        <v>1076</v>
      </c>
      <c r="C1" s="962">
        <v>0</v>
      </c>
      <c r="D1" s="963" t="s">
        <v>1076</v>
      </c>
      <c r="E1" s="964">
        <v>0</v>
      </c>
      <c r="F1" s="964" t="s">
        <v>1076</v>
      </c>
      <c r="G1" s="964">
        <v>0</v>
      </c>
      <c r="H1" s="964"/>
      <c r="I1" s="964"/>
      <c r="J1" s="964"/>
      <c r="K1" s="964"/>
    </row>
    <row r="2" spans="1:26">
      <c r="A2" s="966" t="s">
        <v>1077</v>
      </c>
      <c r="B2" s="526" t="s">
        <v>1076</v>
      </c>
      <c r="C2" s="964"/>
      <c r="D2" s="967"/>
      <c r="E2" s="967"/>
      <c r="F2" s="967"/>
      <c r="G2" s="967"/>
      <c r="H2" s="1054"/>
      <c r="I2" s="1054"/>
      <c r="J2" s="1054"/>
      <c r="K2" s="1054"/>
      <c r="L2" s="1053" t="s">
        <v>1078</v>
      </c>
      <c r="M2" s="965" t="s">
        <v>1079</v>
      </c>
      <c r="Z2" s="965" t="str">
        <f>IFERROR(TRIM(MID('Financials_Applicant 5'!A1,FIND(" ",'Financials_Applicant 5'!A1,1),100)),"-")</f>
        <v>-</v>
      </c>
    </row>
    <row r="3" spans="1:26">
      <c r="A3" s="968"/>
      <c r="B3" s="969" t="s">
        <v>1080</v>
      </c>
      <c r="C3" s="970"/>
      <c r="D3" s="969" t="s">
        <v>1081</v>
      </c>
      <c r="E3" s="970"/>
      <c r="F3" s="969" t="s">
        <v>1082</v>
      </c>
      <c r="G3" s="970"/>
      <c r="L3" s="974"/>
      <c r="M3" s="965" t="s">
        <v>1083</v>
      </c>
    </row>
    <row r="4" spans="1:26" ht="12.75">
      <c r="A4" s="971" t="s">
        <v>1084</v>
      </c>
      <c r="B4" s="969"/>
      <c r="C4" s="970"/>
      <c r="D4" s="969"/>
      <c r="E4" s="970"/>
      <c r="F4" s="969"/>
      <c r="G4" s="970"/>
      <c r="L4" s="974"/>
    </row>
    <row r="5" spans="1:26" ht="15.75" customHeight="1">
      <c r="A5" s="972" t="s">
        <v>1085</v>
      </c>
      <c r="B5" s="526" t="s">
        <v>1079</v>
      </c>
      <c r="C5" s="973"/>
      <c r="D5" s="526" t="s">
        <v>1079</v>
      </c>
      <c r="E5" s="973"/>
      <c r="F5" s="526" t="s">
        <v>1079</v>
      </c>
      <c r="G5" s="973"/>
      <c r="L5" s="974"/>
    </row>
    <row r="6" spans="1:26" ht="12.75" customHeight="1">
      <c r="A6" s="1442" t="s">
        <v>137</v>
      </c>
      <c r="B6" s="975">
        <f>'Financials_Applicant 5'!B3</f>
        <v>44286</v>
      </c>
      <c r="C6" s="976" t="s">
        <v>138</v>
      </c>
      <c r="D6" s="975">
        <f>'Financials_Applicant 5'!D3</f>
        <v>43921</v>
      </c>
      <c r="E6" s="976" t="s">
        <v>138</v>
      </c>
      <c r="F6" s="975">
        <f>'Financials_Applicant 5'!F3</f>
        <v>43555</v>
      </c>
      <c r="G6" s="976" t="s">
        <v>138</v>
      </c>
      <c r="H6" s="977"/>
      <c r="L6" s="974"/>
    </row>
    <row r="7" spans="1:26" ht="12.75" customHeight="1">
      <c r="A7" s="1442"/>
      <c r="B7" s="976" t="str">
        <f>CONCATENATE("Rs. ",$L$2)</f>
        <v>Rs. Actuals</v>
      </c>
      <c r="C7" s="978">
        <f>B6</f>
        <v>44286</v>
      </c>
      <c r="D7" s="976" t="str">
        <f>CONCATENATE("Rs. ",$L$2)</f>
        <v>Rs. Actuals</v>
      </c>
      <c r="E7" s="978">
        <f>D6</f>
        <v>43921</v>
      </c>
      <c r="F7" s="976" t="str">
        <f>CONCATENATE("Rs. ",$L$2)</f>
        <v>Rs. Actuals</v>
      </c>
      <c r="G7" s="978">
        <f>F6</f>
        <v>43555</v>
      </c>
      <c r="L7" s="974"/>
    </row>
    <row r="8" spans="1:26">
      <c r="A8" s="979" t="s">
        <v>1086</v>
      </c>
      <c r="B8" s="980">
        <f>'Financials_Applicant 5'!B5*100000</f>
        <v>0</v>
      </c>
      <c r="C8" s="980"/>
      <c r="D8" s="980">
        <f>'Financials_Applicant 5'!D5*100000</f>
        <v>0</v>
      </c>
      <c r="E8" s="980"/>
      <c r="F8" s="980">
        <f>'Financials_Applicant 5'!F5*100000</f>
        <v>0</v>
      </c>
      <c r="G8" s="981"/>
      <c r="H8" s="982"/>
      <c r="J8" s="983"/>
      <c r="L8" s="974"/>
    </row>
    <row r="9" spans="1:26" ht="12.75">
      <c r="A9" s="979" t="s">
        <v>1087</v>
      </c>
      <c r="B9" s="980">
        <v>0</v>
      </c>
      <c r="C9" s="981"/>
      <c r="D9" s="980">
        <v>0</v>
      </c>
      <c r="E9" s="981"/>
      <c r="F9" s="980">
        <v>0</v>
      </c>
      <c r="G9" s="981"/>
      <c r="H9" s="985"/>
      <c r="L9" s="984"/>
    </row>
    <row r="10" spans="1:26">
      <c r="A10" s="986" t="s">
        <v>54</v>
      </c>
      <c r="B10" s="987">
        <f>B8+B9</f>
        <v>0</v>
      </c>
      <c r="C10" s="988" t="str">
        <f>IFERROR((B10-D10)/D10*100,"")</f>
        <v/>
      </c>
      <c r="D10" s="987">
        <f>D8+D9</f>
        <v>0</v>
      </c>
      <c r="E10" s="988" t="str">
        <f>IFERROR((D10-F10)/F10*100,"")</f>
        <v/>
      </c>
      <c r="F10" s="987">
        <f>F8+F9</f>
        <v>0</v>
      </c>
      <c r="G10" s="988" t="str">
        <f>IFERROR((F10-H10)/H10*100,"")</f>
        <v/>
      </c>
      <c r="H10" s="985"/>
      <c r="L10" s="989"/>
    </row>
    <row r="11" spans="1:26" ht="31.5">
      <c r="A11" s="990" t="s">
        <v>1088</v>
      </c>
      <c r="B11" s="991">
        <f>'Financials_Applicant 5'!B6*100000</f>
        <v>0</v>
      </c>
      <c r="C11" s="991"/>
      <c r="D11" s="991">
        <f>'Financials_Applicant 5'!D6*100000</f>
        <v>0</v>
      </c>
      <c r="E11" s="991"/>
      <c r="F11" s="991">
        <f>'Financials_Applicant 5'!F6*100000</f>
        <v>0</v>
      </c>
      <c r="G11" s="992" t="str">
        <f>IFERROR((F11-H11)/H11*100,"")</f>
        <v/>
      </c>
      <c r="H11" s="982"/>
      <c r="L11" s="989"/>
    </row>
    <row r="12" spans="1:26" ht="15">
      <c r="A12" s="993" t="s">
        <v>1089</v>
      </c>
      <c r="B12" s="987">
        <f>B10+B11</f>
        <v>0</v>
      </c>
      <c r="C12" s="992"/>
      <c r="D12" s="987">
        <f>D10+D11</f>
        <v>0</v>
      </c>
      <c r="E12" s="992"/>
      <c r="F12" s="987">
        <f>F10+F11</f>
        <v>0</v>
      </c>
      <c r="G12" s="992"/>
      <c r="H12" s="985"/>
      <c r="L12" s="989"/>
    </row>
    <row r="13" spans="1:26">
      <c r="A13" s="990" t="s">
        <v>1090</v>
      </c>
      <c r="B13" s="987">
        <f>B14+B15+B16+B17+B18</f>
        <v>0</v>
      </c>
      <c r="C13" s="992" t="str">
        <f>IFERROR((B13-D13)/D13*100,"")</f>
        <v/>
      </c>
      <c r="D13" s="987">
        <f>D14+D15+D16+D17+D18</f>
        <v>0</v>
      </c>
      <c r="E13" s="992" t="str">
        <f>IFERROR((D13-F13)/F13*100,"")</f>
        <v/>
      </c>
      <c r="F13" s="987">
        <f>F14+F15+F16+F17+F18</f>
        <v>0</v>
      </c>
      <c r="G13" s="992" t="str">
        <f>IFERROR((F13-H13)/H13*100,"")</f>
        <v/>
      </c>
      <c r="H13" s="985"/>
      <c r="L13" s="994"/>
    </row>
    <row r="14" spans="1:26" ht="12.75">
      <c r="A14" s="995" t="s">
        <v>1091</v>
      </c>
      <c r="B14" s="996">
        <v>0</v>
      </c>
      <c r="C14" s="997"/>
      <c r="D14" s="996">
        <v>0</v>
      </c>
      <c r="E14" s="997"/>
      <c r="F14" s="996">
        <v>0</v>
      </c>
      <c r="G14" s="997"/>
      <c r="H14" s="985"/>
      <c r="L14" s="994"/>
    </row>
    <row r="15" spans="1:26" ht="12.75">
      <c r="A15" s="995" t="s">
        <v>1092</v>
      </c>
      <c r="B15" s="996">
        <v>0</v>
      </c>
      <c r="C15" s="997"/>
      <c r="D15" s="996">
        <v>0</v>
      </c>
      <c r="E15" s="997"/>
      <c r="F15" s="996">
        <v>0</v>
      </c>
      <c r="G15" s="997"/>
      <c r="H15" s="985"/>
      <c r="L15" s="994"/>
    </row>
    <row r="16" spans="1:26">
      <c r="A16" s="998" t="s">
        <v>1093</v>
      </c>
      <c r="B16" s="996">
        <v>0</v>
      </c>
      <c r="C16" s="997"/>
      <c r="D16" s="996">
        <v>0</v>
      </c>
      <c r="E16" s="997"/>
      <c r="F16" s="996">
        <v>0</v>
      </c>
      <c r="G16" s="997"/>
      <c r="H16" s="985"/>
      <c r="L16" s="994"/>
    </row>
    <row r="17" spans="1:12" ht="12.75">
      <c r="A17" s="995" t="s">
        <v>1094</v>
      </c>
      <c r="B17" s="996">
        <v>0</v>
      </c>
      <c r="C17" s="997"/>
      <c r="D17" s="996">
        <v>0</v>
      </c>
      <c r="E17" s="997"/>
      <c r="F17" s="996">
        <v>0</v>
      </c>
      <c r="G17" s="997"/>
      <c r="H17" s="985"/>
      <c r="L17" s="994"/>
    </row>
    <row r="18" spans="1:12" ht="12.75" customHeight="1">
      <c r="A18" s="999" t="s">
        <v>623</v>
      </c>
      <c r="B18" s="996">
        <f>'Financials_Applicant 5'!B7*100000</f>
        <v>0</v>
      </c>
      <c r="C18" s="996"/>
      <c r="D18" s="996">
        <f>'Financials_Applicant 5'!D7*100000</f>
        <v>0</v>
      </c>
      <c r="E18" s="996"/>
      <c r="F18" s="996">
        <f>'Financials_Applicant 5'!F7*100000</f>
        <v>0</v>
      </c>
      <c r="G18" s="997"/>
      <c r="H18" s="982"/>
      <c r="J18" s="983"/>
      <c r="L18" s="994"/>
    </row>
    <row r="19" spans="1:12" ht="18" customHeight="1">
      <c r="A19" s="1000" t="s">
        <v>142</v>
      </c>
      <c r="B19" s="987">
        <f>B10+B11+B13</f>
        <v>0</v>
      </c>
      <c r="C19" s="1001" t="str">
        <f>IFERROR((B19-D19)/D19*100,"")</f>
        <v/>
      </c>
      <c r="D19" s="987">
        <f>D10+D11+D13</f>
        <v>0</v>
      </c>
      <c r="E19" s="1001" t="str">
        <f>IFERROR((D19-F19)/F19*100,"")</f>
        <v/>
      </c>
      <c r="F19" s="987">
        <f>F10+F11+F13</f>
        <v>0</v>
      </c>
      <c r="G19" s="1001" t="str">
        <f>IFERROR((F19-H19)/H19*100,"")</f>
        <v/>
      </c>
      <c r="H19" s="985"/>
      <c r="L19" s="994"/>
    </row>
    <row r="20" spans="1:12" ht="63.95" customHeight="1">
      <c r="A20" s="1002"/>
      <c r="B20" s="1003"/>
      <c r="C20" s="1004" t="str">
        <f>CONCATENATE("% Sales of ",YEAR(C7))</f>
        <v>% Sales of 2021</v>
      </c>
      <c r="D20" s="1003"/>
      <c r="E20" s="1004" t="str">
        <f>CONCATENATE("% Sales of ",YEAR(E7))</f>
        <v>% Sales of 2020</v>
      </c>
      <c r="F20" s="1005"/>
      <c r="G20" s="1004" t="str">
        <f>CONCATENATE("% Sales of ",YEAR(G7))</f>
        <v>% Sales of 2019</v>
      </c>
      <c r="H20" s="985"/>
      <c r="L20" s="1006"/>
    </row>
    <row r="21" spans="1:12">
      <c r="A21" s="1007" t="s">
        <v>143</v>
      </c>
      <c r="B21" s="991">
        <f>'Financials_Applicant 5'!B10*100000</f>
        <v>0</v>
      </c>
      <c r="C21" s="992" t="str">
        <f t="shared" ref="C21:C33" si="0">IFERROR(B21/$B$10*100,"")</f>
        <v/>
      </c>
      <c r="D21" s="991">
        <f>'Financials_Applicant 5'!D10*100000</f>
        <v>0</v>
      </c>
      <c r="E21" s="992" t="str">
        <f t="shared" ref="E21:E33" si="1">IFERROR(D21/$D$10*100,"")</f>
        <v/>
      </c>
      <c r="F21" s="991">
        <f>'Financials_Applicant 5'!F10*100000</f>
        <v>0</v>
      </c>
      <c r="G21" s="992" t="str">
        <f t="shared" ref="G21:G33" si="2">IFERROR(F21/$F$10*100,"")</f>
        <v/>
      </c>
      <c r="H21" s="982"/>
      <c r="L21" s="1008"/>
    </row>
    <row r="22" spans="1:12">
      <c r="A22" s="1007" t="s">
        <v>1095</v>
      </c>
      <c r="B22" s="991">
        <f>'Financials_Applicant 5'!B11*100000</f>
        <v>0</v>
      </c>
      <c r="C22" s="992" t="str">
        <f t="shared" si="0"/>
        <v/>
      </c>
      <c r="D22" s="991">
        <f>'Financials_Applicant 5'!D11*100000</f>
        <v>0</v>
      </c>
      <c r="E22" s="992" t="str">
        <f t="shared" si="1"/>
        <v/>
      </c>
      <c r="F22" s="991">
        <f>'Financials_Applicant 5'!F11*100000</f>
        <v>0</v>
      </c>
      <c r="G22" s="992" t="str">
        <f t="shared" si="2"/>
        <v/>
      </c>
      <c r="H22" s="982"/>
      <c r="L22" s="1008"/>
    </row>
    <row r="23" spans="1:12">
      <c r="A23" s="1007" t="s">
        <v>1096</v>
      </c>
      <c r="B23" s="991">
        <f>'Financials_Applicant 5'!B12*100000</f>
        <v>0</v>
      </c>
      <c r="C23" s="992" t="str">
        <f t="shared" si="0"/>
        <v/>
      </c>
      <c r="D23" s="991">
        <f>'Financials_Applicant 5'!D12*100000</f>
        <v>0</v>
      </c>
      <c r="E23" s="992" t="str">
        <f t="shared" si="1"/>
        <v/>
      </c>
      <c r="F23" s="991">
        <f>'Financials_Applicant 5'!F12*100000</f>
        <v>0</v>
      </c>
      <c r="G23" s="992" t="str">
        <f t="shared" si="2"/>
        <v/>
      </c>
      <c r="H23" s="982"/>
      <c r="L23" s="1008"/>
    </row>
    <row r="24" spans="1:12">
      <c r="A24" s="1009" t="s">
        <v>146</v>
      </c>
      <c r="B24" s="987">
        <f>B19-B21-B22-B23-B13</f>
        <v>0</v>
      </c>
      <c r="C24" s="992" t="str">
        <f t="shared" si="0"/>
        <v/>
      </c>
      <c r="D24" s="987">
        <f>D19-D21-D22-D23-D13</f>
        <v>0</v>
      </c>
      <c r="E24" s="992" t="str">
        <f t="shared" si="1"/>
        <v/>
      </c>
      <c r="F24" s="987">
        <f>F19-F21-F22-F23-F13</f>
        <v>0</v>
      </c>
      <c r="G24" s="992" t="str">
        <f t="shared" si="2"/>
        <v/>
      </c>
      <c r="H24" s="985"/>
      <c r="L24" s="1008"/>
    </row>
    <row r="25" spans="1:12">
      <c r="A25" s="1010" t="s">
        <v>147</v>
      </c>
      <c r="B25" s="991">
        <f>'Financials_Applicant 5'!B14*100000</f>
        <v>0</v>
      </c>
      <c r="C25" s="992" t="str">
        <f t="shared" si="0"/>
        <v/>
      </c>
      <c r="D25" s="991">
        <f>'Financials_Applicant 5'!D14*100000</f>
        <v>0</v>
      </c>
      <c r="E25" s="992" t="str">
        <f t="shared" si="1"/>
        <v/>
      </c>
      <c r="F25" s="991">
        <f>'Financials_Applicant 5'!F14*100000</f>
        <v>0</v>
      </c>
      <c r="G25" s="992" t="str">
        <f t="shared" si="2"/>
        <v/>
      </c>
      <c r="H25" s="982"/>
      <c r="L25" s="1008"/>
    </row>
    <row r="26" spans="1:12">
      <c r="A26" s="1010" t="s">
        <v>1097</v>
      </c>
      <c r="B26" s="991">
        <f>'Financials_Applicant 5'!B15*100000</f>
        <v>0</v>
      </c>
      <c r="C26" s="992" t="str">
        <f t="shared" si="0"/>
        <v/>
      </c>
      <c r="D26" s="991">
        <f>'Financials_Applicant 5'!D15*100000</f>
        <v>0</v>
      </c>
      <c r="E26" s="992" t="str">
        <f t="shared" si="1"/>
        <v/>
      </c>
      <c r="F26" s="991">
        <f>'Financials_Applicant 5'!F15*100000</f>
        <v>0</v>
      </c>
      <c r="G26" s="992" t="str">
        <f t="shared" si="2"/>
        <v/>
      </c>
      <c r="H26" s="982"/>
      <c r="L26" s="1008"/>
    </row>
    <row r="27" spans="1:12">
      <c r="A27" s="1009" t="s">
        <v>149</v>
      </c>
      <c r="B27" s="987">
        <f>B24-B25-B26</f>
        <v>0</v>
      </c>
      <c r="C27" s="992" t="str">
        <f t="shared" si="0"/>
        <v/>
      </c>
      <c r="D27" s="987">
        <f>D24-D25-D26</f>
        <v>0</v>
      </c>
      <c r="E27" s="992" t="str">
        <f t="shared" si="1"/>
        <v/>
      </c>
      <c r="F27" s="987">
        <f>F24-F25-F26</f>
        <v>0</v>
      </c>
      <c r="G27" s="992" t="str">
        <f t="shared" si="2"/>
        <v/>
      </c>
      <c r="H27" s="985"/>
      <c r="L27" s="1008"/>
    </row>
    <row r="28" spans="1:12">
      <c r="A28" s="1007" t="s">
        <v>66</v>
      </c>
      <c r="B28" s="991">
        <f>'Financials_Applicant 5'!B17*100000</f>
        <v>0</v>
      </c>
      <c r="C28" s="992" t="str">
        <f t="shared" si="0"/>
        <v/>
      </c>
      <c r="D28" s="991">
        <f>'Financials_Applicant 5'!D17*100000</f>
        <v>0</v>
      </c>
      <c r="E28" s="992" t="str">
        <f t="shared" si="1"/>
        <v/>
      </c>
      <c r="F28" s="991">
        <f>'Financials_Applicant 5'!F17*100000</f>
        <v>0</v>
      </c>
      <c r="G28" s="992" t="str">
        <f t="shared" si="2"/>
        <v/>
      </c>
      <c r="H28" s="982"/>
      <c r="L28" s="1008"/>
    </row>
    <row r="29" spans="1:12">
      <c r="A29" s="1007" t="s">
        <v>1098</v>
      </c>
      <c r="B29" s="991">
        <f>'Financials_Applicant 5'!B18*100000</f>
        <v>0</v>
      </c>
      <c r="C29" s="992" t="str">
        <f t="shared" si="0"/>
        <v/>
      </c>
      <c r="D29" s="991">
        <f>'Financials_Applicant 5'!D18*100000</f>
        <v>0</v>
      </c>
      <c r="E29" s="992" t="str">
        <f t="shared" si="1"/>
        <v/>
      </c>
      <c r="F29" s="991">
        <f>'Financials_Applicant 5'!F18*100000</f>
        <v>0</v>
      </c>
      <c r="G29" s="992" t="str">
        <f t="shared" si="2"/>
        <v/>
      </c>
      <c r="H29" s="982"/>
      <c r="L29" s="1008"/>
    </row>
    <row r="30" spans="1:12">
      <c r="A30" s="1007" t="s">
        <v>1099</v>
      </c>
      <c r="B30" s="991">
        <f>'Financials_Applicant 5'!B19*100000</f>
        <v>0</v>
      </c>
      <c r="C30" s="992" t="str">
        <f t="shared" si="0"/>
        <v/>
      </c>
      <c r="D30" s="991">
        <f>'Financials_Applicant 5'!D19*100000</f>
        <v>0</v>
      </c>
      <c r="E30" s="992" t="str">
        <f t="shared" si="1"/>
        <v/>
      </c>
      <c r="F30" s="991">
        <f>'Financials_Applicant 5'!F19*100000</f>
        <v>0</v>
      </c>
      <c r="G30" s="992" t="str">
        <f t="shared" si="2"/>
        <v/>
      </c>
      <c r="H30" s="982"/>
      <c r="L30" s="1008"/>
    </row>
    <row r="31" spans="1:12" ht="31.5">
      <c r="A31" s="1007" t="s">
        <v>1100</v>
      </c>
      <c r="B31" s="991">
        <f>'Financials_Applicant 5'!B20*100000</f>
        <v>0</v>
      </c>
      <c r="C31" s="992" t="str">
        <f t="shared" si="0"/>
        <v/>
      </c>
      <c r="D31" s="991">
        <f>'Financials_Applicant 5'!D20*100000</f>
        <v>0</v>
      </c>
      <c r="E31" s="992" t="str">
        <f t="shared" si="1"/>
        <v/>
      </c>
      <c r="F31" s="991">
        <f>'Financials_Applicant 5'!F20*100000</f>
        <v>0</v>
      </c>
      <c r="G31" s="992" t="str">
        <f t="shared" si="2"/>
        <v/>
      </c>
      <c r="H31" s="982"/>
      <c r="L31" s="1008"/>
    </row>
    <row r="32" spans="1:12">
      <c r="A32" s="1007" t="s">
        <v>1101</v>
      </c>
      <c r="B32" s="991">
        <f>'Financials_Applicant 5'!B21*100000</f>
        <v>0</v>
      </c>
      <c r="C32" s="992" t="str">
        <f t="shared" si="0"/>
        <v/>
      </c>
      <c r="D32" s="991">
        <f>'Financials_Applicant 5'!D21*100000</f>
        <v>0</v>
      </c>
      <c r="E32" s="992" t="str">
        <f t="shared" si="1"/>
        <v/>
      </c>
      <c r="F32" s="991">
        <f>'Financials_Applicant 5'!F21*100000</f>
        <v>0</v>
      </c>
      <c r="G32" s="992" t="str">
        <f t="shared" si="2"/>
        <v/>
      </c>
      <c r="H32" s="982"/>
      <c r="L32" s="1008"/>
    </row>
    <row r="33" spans="1:14">
      <c r="A33" s="1007" t="s">
        <v>1102</v>
      </c>
      <c r="B33" s="991">
        <f>'Financials_Applicant 5'!B22*100000</f>
        <v>0</v>
      </c>
      <c r="C33" s="992" t="str">
        <f t="shared" si="0"/>
        <v/>
      </c>
      <c r="D33" s="991">
        <f>'Financials_Applicant 5'!D22*100000</f>
        <v>0</v>
      </c>
      <c r="E33" s="992" t="str">
        <f t="shared" si="1"/>
        <v/>
      </c>
      <c r="F33" s="991">
        <f>'Financials_Applicant 5'!F22*100000</f>
        <v>0</v>
      </c>
      <c r="G33" s="992" t="str">
        <f t="shared" si="2"/>
        <v/>
      </c>
      <c r="H33" s="982"/>
      <c r="L33" s="1008"/>
    </row>
    <row r="34" spans="1:14">
      <c r="A34" s="1002" t="s">
        <v>1103</v>
      </c>
      <c r="B34" s="987">
        <f>B27-B28-B29-B33-B32-B30-B31</f>
        <v>0</v>
      </c>
      <c r="C34" s="992"/>
      <c r="D34" s="987">
        <f>D27-D28-D29-D33-D32-D30-D31</f>
        <v>0</v>
      </c>
      <c r="E34" s="992"/>
      <c r="F34" s="987">
        <f>F27-F28-F29-F33-F32-F30-F31</f>
        <v>0</v>
      </c>
      <c r="G34" s="992"/>
      <c r="H34" s="985"/>
      <c r="L34" s="1008"/>
    </row>
    <row r="35" spans="1:14">
      <c r="A35" s="1002" t="s">
        <v>155</v>
      </c>
      <c r="B35" s="987">
        <f>B27-B28-B29-B33-B32-B30-B31+B13</f>
        <v>0</v>
      </c>
      <c r="C35" s="992" t="str">
        <f t="shared" ref="C35:C41" si="3">IFERROR(B35/$B$10*100,"")</f>
        <v/>
      </c>
      <c r="D35" s="987">
        <f>D27-D28-D29-D33-D32-D30-D31+D13</f>
        <v>0</v>
      </c>
      <c r="E35" s="992" t="str">
        <f t="shared" ref="E35:E41" si="4">IFERROR(D35/$D$10*100,"")</f>
        <v/>
      </c>
      <c r="F35" s="987">
        <f>F27-F28-F29-F33-F32-F30-F31+F13</f>
        <v>0</v>
      </c>
      <c r="G35" s="992" t="str">
        <f t="shared" ref="G35:G41" si="5">IFERROR(F35/$F$10*100,"")</f>
        <v/>
      </c>
      <c r="H35" s="985"/>
      <c r="L35" s="1008"/>
    </row>
    <row r="36" spans="1:14">
      <c r="A36" s="990" t="s">
        <v>1104</v>
      </c>
      <c r="B36" s="991">
        <f>'Financials_Applicant 5'!B24*100000</f>
        <v>0</v>
      </c>
      <c r="C36" s="992" t="str">
        <f t="shared" si="3"/>
        <v/>
      </c>
      <c r="D36" s="991">
        <f>'Financials_Applicant 5'!D24*100000</f>
        <v>0</v>
      </c>
      <c r="E36" s="992" t="str">
        <f t="shared" si="4"/>
        <v/>
      </c>
      <c r="F36" s="991">
        <f>'Financials_Applicant 5'!F24*100000</f>
        <v>0</v>
      </c>
      <c r="G36" s="992" t="str">
        <f t="shared" si="5"/>
        <v/>
      </c>
      <c r="H36" s="982"/>
      <c r="L36" s="1008"/>
      <c r="M36" s="1011"/>
    </row>
    <row r="37" spans="1:14">
      <c r="A37" s="1012" t="s">
        <v>55</v>
      </c>
      <c r="B37" s="987">
        <f>B35-B36</f>
        <v>0</v>
      </c>
      <c r="C37" s="992" t="str">
        <f t="shared" si="3"/>
        <v/>
      </c>
      <c r="D37" s="987">
        <f>D35-D36</f>
        <v>0</v>
      </c>
      <c r="E37" s="992" t="str">
        <f t="shared" si="4"/>
        <v/>
      </c>
      <c r="F37" s="987">
        <f>F35-F36</f>
        <v>0</v>
      </c>
      <c r="G37" s="992" t="str">
        <f t="shared" si="5"/>
        <v/>
      </c>
      <c r="H37" s="985"/>
      <c r="L37" s="1008"/>
    </row>
    <row r="38" spans="1:14">
      <c r="A38" s="1002" t="s">
        <v>157</v>
      </c>
      <c r="B38" s="987">
        <f>B37+B28+B33</f>
        <v>0</v>
      </c>
      <c r="C38" s="992" t="str">
        <f t="shared" si="3"/>
        <v/>
      </c>
      <c r="D38" s="987">
        <f>D37+D28+D33</f>
        <v>0</v>
      </c>
      <c r="E38" s="992" t="str">
        <f t="shared" si="4"/>
        <v/>
      </c>
      <c r="F38" s="987">
        <f>F37+F28+F33</f>
        <v>0</v>
      </c>
      <c r="G38" s="992" t="str">
        <f t="shared" si="5"/>
        <v/>
      </c>
      <c r="H38" s="985"/>
      <c r="L38" s="1008"/>
      <c r="M38" s="1013"/>
      <c r="N38" s="1013"/>
    </row>
    <row r="39" spans="1:14">
      <c r="A39" s="1007" t="s">
        <v>1105</v>
      </c>
      <c r="B39" s="991">
        <f>'Financials_Applicant 5'!B27*100000</f>
        <v>0</v>
      </c>
      <c r="C39" s="992" t="str">
        <f t="shared" si="3"/>
        <v/>
      </c>
      <c r="D39" s="991">
        <f>'Financials_Applicant 5'!D27*100000</f>
        <v>0</v>
      </c>
      <c r="E39" s="992" t="str">
        <f t="shared" si="4"/>
        <v/>
      </c>
      <c r="F39" s="991">
        <f>'Financials_Applicant 5'!F27*100000</f>
        <v>0</v>
      </c>
      <c r="G39" s="992" t="str">
        <f t="shared" si="5"/>
        <v/>
      </c>
      <c r="H39" s="982"/>
      <c r="L39" s="1008"/>
    </row>
    <row r="40" spans="1:14" ht="31.5">
      <c r="A40" s="1007" t="s">
        <v>1106</v>
      </c>
      <c r="B40" s="991">
        <f>'Financials_Applicant 5'!B28*100000</f>
        <v>0</v>
      </c>
      <c r="C40" s="992" t="str">
        <f t="shared" si="3"/>
        <v/>
      </c>
      <c r="D40" s="991">
        <f>'Financials_Applicant 5'!D28*100000</f>
        <v>0</v>
      </c>
      <c r="E40" s="992" t="str">
        <f t="shared" si="4"/>
        <v/>
      </c>
      <c r="F40" s="991">
        <f>'Financials_Applicant 5'!F28*100000</f>
        <v>0</v>
      </c>
      <c r="G40" s="992" t="str">
        <f t="shared" si="5"/>
        <v/>
      </c>
      <c r="H40" s="982"/>
      <c r="L40" s="1008"/>
    </row>
    <row r="41" spans="1:14">
      <c r="A41" s="1014" t="s">
        <v>56</v>
      </c>
      <c r="B41" s="987">
        <f>B38+B39+B40</f>
        <v>0</v>
      </c>
      <c r="C41" s="992" t="str">
        <f t="shared" si="3"/>
        <v/>
      </c>
      <c r="D41" s="987">
        <f>D38+D39+D40</f>
        <v>0</v>
      </c>
      <c r="E41" s="992" t="str">
        <f t="shared" si="4"/>
        <v/>
      </c>
      <c r="F41" s="987">
        <f>F38+F39+F40</f>
        <v>0</v>
      </c>
      <c r="G41" s="992" t="str">
        <f t="shared" si="5"/>
        <v/>
      </c>
      <c r="H41" s="985"/>
      <c r="L41" s="1008"/>
    </row>
    <row r="42" spans="1:14">
      <c r="A42" s="1014"/>
      <c r="B42" s="1015"/>
      <c r="C42" s="1003"/>
      <c r="D42" s="1015"/>
      <c r="E42" s="992"/>
      <c r="F42" s="1015"/>
      <c r="G42" s="1003"/>
      <c r="H42" s="985"/>
      <c r="L42" s="1016"/>
    </row>
    <row r="43" spans="1:14">
      <c r="A43" s="1017"/>
      <c r="B43" s="1018"/>
      <c r="C43" s="1019"/>
      <c r="D43" s="1018"/>
      <c r="E43" s="1019"/>
      <c r="F43" s="1018"/>
      <c r="G43" s="1019"/>
      <c r="H43" s="985"/>
    </row>
    <row r="44" spans="1:14" ht="12.75" customHeight="1">
      <c r="A44" s="1442" t="s">
        <v>1107</v>
      </c>
      <c r="B44" s="1438">
        <f>B6</f>
        <v>44286</v>
      </c>
      <c r="C44" s="1020" t="s">
        <v>138</v>
      </c>
      <c r="D44" s="1438">
        <f>D6</f>
        <v>43921</v>
      </c>
      <c r="E44" s="1020" t="s">
        <v>138</v>
      </c>
      <c r="F44" s="1438">
        <f>F6</f>
        <v>43555</v>
      </c>
      <c r="G44" s="1020" t="s">
        <v>138</v>
      </c>
      <c r="H44" s="1451"/>
      <c r="J44" s="1434"/>
      <c r="L44" s="1021"/>
    </row>
    <row r="45" spans="1:14" ht="12.75" customHeight="1">
      <c r="A45" s="1442"/>
      <c r="B45" s="1438"/>
      <c r="C45" s="978">
        <f>C7</f>
        <v>44286</v>
      </c>
      <c r="D45" s="1438"/>
      <c r="E45" s="978">
        <f>E7</f>
        <v>43921</v>
      </c>
      <c r="F45" s="1438"/>
      <c r="G45" s="978">
        <f>G7</f>
        <v>43555</v>
      </c>
      <c r="H45" s="1451"/>
      <c r="J45" s="1434"/>
      <c r="L45" s="1021"/>
    </row>
    <row r="46" spans="1:14">
      <c r="A46" s="1022" t="s">
        <v>1108</v>
      </c>
      <c r="B46" s="991">
        <f>'Financials_Applicant 5'!B34*100000</f>
        <v>0</v>
      </c>
      <c r="C46" s="992" t="str">
        <f t="shared" ref="C46:C77" si="6">IFERROR((B46-D46)/D46*100,"")</f>
        <v/>
      </c>
      <c r="D46" s="991">
        <f>'Financials_Applicant 5'!D34*100000</f>
        <v>0</v>
      </c>
      <c r="E46" s="992" t="str">
        <f>IFERROR((D46-F46)/F46*100,"")</f>
        <v/>
      </c>
      <c r="F46" s="991">
        <f>'Financials_Applicant 5'!F34*100000</f>
        <v>0</v>
      </c>
      <c r="G46" s="992" t="str">
        <f>IFERROR((F46-H46)/H46*100,"")</f>
        <v/>
      </c>
      <c r="H46" s="985"/>
    </row>
    <row r="47" spans="1:14" ht="31.5">
      <c r="A47" s="1023" t="s">
        <v>1109</v>
      </c>
      <c r="B47" s="991">
        <f>'Financials_Applicant 5'!B35*100000</f>
        <v>0</v>
      </c>
      <c r="C47" s="992" t="str">
        <f t="shared" si="6"/>
        <v/>
      </c>
      <c r="D47" s="991">
        <f>'Financials_Applicant 5'!D35*100000</f>
        <v>0</v>
      </c>
      <c r="E47" s="992" t="str">
        <f>IFERROR((D47-F47)/F47*100,"")</f>
        <v/>
      </c>
      <c r="F47" s="991">
        <f>'Financials_Applicant 5'!F35*100000</f>
        <v>0</v>
      </c>
      <c r="G47" s="992" t="str">
        <f>IFERROR((F47-H47)/H47*100,"")</f>
        <v/>
      </c>
      <c r="H47" s="985"/>
    </row>
    <row r="48" spans="1:14">
      <c r="A48" s="1024" t="s">
        <v>57</v>
      </c>
      <c r="B48" s="987">
        <f>B46+B47</f>
        <v>0</v>
      </c>
      <c r="C48" s="992" t="str">
        <f t="shared" si="6"/>
        <v/>
      </c>
      <c r="D48" s="987">
        <f>D46+D47</f>
        <v>0</v>
      </c>
      <c r="E48" s="992" t="str">
        <f t="shared" ref="E48:E77" si="7">IFERROR((D48-F48)/F48*100,"")</f>
        <v/>
      </c>
      <c r="F48" s="987">
        <f>F46+F47</f>
        <v>0</v>
      </c>
      <c r="G48" s="992" t="str">
        <f t="shared" ref="G48:G77" si="8">IFERROR((F48-H48)/H48*100,"")</f>
        <v/>
      </c>
      <c r="H48" s="985"/>
    </row>
    <row r="49" spans="1:10">
      <c r="A49" s="1023" t="s">
        <v>163</v>
      </c>
      <c r="B49" s="991">
        <f>'Financials_Applicant 5'!B37*100000</f>
        <v>0</v>
      </c>
      <c r="C49" s="992" t="str">
        <f t="shared" si="6"/>
        <v/>
      </c>
      <c r="D49" s="991">
        <f>'Financials_Applicant 5'!D37*100000</f>
        <v>0</v>
      </c>
      <c r="E49" s="992" t="str">
        <f t="shared" si="7"/>
        <v/>
      </c>
      <c r="F49" s="991">
        <f>'Financials_Applicant 5'!F37*100000</f>
        <v>0</v>
      </c>
      <c r="G49" s="992" t="str">
        <f t="shared" si="8"/>
        <v/>
      </c>
      <c r="H49" s="985"/>
    </row>
    <row r="50" spans="1:10">
      <c r="A50" s="1024" t="s">
        <v>164</v>
      </c>
      <c r="B50" s="987">
        <f>B46+B47+B55-B74-B76-B64</f>
        <v>0</v>
      </c>
      <c r="C50" s="992" t="str">
        <f t="shared" si="6"/>
        <v/>
      </c>
      <c r="D50" s="987">
        <f>D46+D47+D55-D74-D76-D64</f>
        <v>0</v>
      </c>
      <c r="E50" s="992" t="str">
        <f t="shared" si="7"/>
        <v/>
      </c>
      <c r="F50" s="987">
        <f>F46+F47+F55-F74-F76-F64</f>
        <v>0</v>
      </c>
      <c r="G50" s="992" t="str">
        <f t="shared" si="8"/>
        <v/>
      </c>
      <c r="H50" s="985"/>
    </row>
    <row r="51" spans="1:10">
      <c r="A51" s="1023" t="s">
        <v>1110</v>
      </c>
      <c r="B51" s="991">
        <f>'Financials_Applicant 5'!B39*100000</f>
        <v>0</v>
      </c>
      <c r="C51" s="992" t="str">
        <f t="shared" si="6"/>
        <v/>
      </c>
      <c r="D51" s="991">
        <f>'Financials_Applicant 5'!D39*100000</f>
        <v>0</v>
      </c>
      <c r="E51" s="992" t="str">
        <f t="shared" si="7"/>
        <v/>
      </c>
      <c r="F51" s="991">
        <f>'Financials_Applicant 5'!F39*100000</f>
        <v>0</v>
      </c>
      <c r="G51" s="992" t="str">
        <f t="shared" si="8"/>
        <v/>
      </c>
      <c r="H51" s="985"/>
    </row>
    <row r="52" spans="1:10" ht="31.5">
      <c r="A52" s="1023" t="s">
        <v>1111</v>
      </c>
      <c r="B52" s="991">
        <f>'Financials_Applicant 5'!B40*100000</f>
        <v>0</v>
      </c>
      <c r="C52" s="992" t="str">
        <f t="shared" si="6"/>
        <v/>
      </c>
      <c r="D52" s="991">
        <f>'Financials_Applicant 5'!D40*100000</f>
        <v>0</v>
      </c>
      <c r="E52" s="992" t="str">
        <f t="shared" si="7"/>
        <v/>
      </c>
      <c r="F52" s="991">
        <f>'Financials_Applicant 5'!F40*100000</f>
        <v>0</v>
      </c>
      <c r="G52" s="992" t="str">
        <f t="shared" si="8"/>
        <v/>
      </c>
      <c r="H52" s="985"/>
    </row>
    <row r="53" spans="1:10" ht="31.5">
      <c r="A53" s="1025" t="s">
        <v>1112</v>
      </c>
      <c r="B53" s="987">
        <f>B51+B52</f>
        <v>0</v>
      </c>
      <c r="C53" s="992" t="str">
        <f t="shared" si="6"/>
        <v/>
      </c>
      <c r="D53" s="987">
        <f>D51+D52</f>
        <v>0</v>
      </c>
      <c r="E53" s="992" t="str">
        <f t="shared" si="7"/>
        <v/>
      </c>
      <c r="F53" s="987">
        <f>F51+F52</f>
        <v>0</v>
      </c>
      <c r="G53" s="992" t="str">
        <f t="shared" si="8"/>
        <v/>
      </c>
      <c r="H53" s="985"/>
    </row>
    <row r="54" spans="1:10">
      <c r="A54" s="1023" t="s">
        <v>1113</v>
      </c>
      <c r="B54" s="991">
        <f>'Financials_Applicant 5'!B42*100000</f>
        <v>0</v>
      </c>
      <c r="C54" s="992" t="str">
        <f t="shared" si="6"/>
        <v/>
      </c>
      <c r="D54" s="991">
        <f>'Financials_Applicant 5'!D42*100000</f>
        <v>0</v>
      </c>
      <c r="E54" s="992" t="str">
        <f t="shared" si="7"/>
        <v/>
      </c>
      <c r="F54" s="991">
        <f>'Financials_Applicant 5'!F42*100000</f>
        <v>0</v>
      </c>
      <c r="G54" s="992" t="str">
        <f t="shared" si="8"/>
        <v/>
      </c>
      <c r="H54" s="985"/>
    </row>
    <row r="55" spans="1:10" ht="31.5">
      <c r="A55" s="1026" t="s">
        <v>1114</v>
      </c>
      <c r="B55" s="991">
        <f>'Financials_Applicant 5'!B43*100000</f>
        <v>0</v>
      </c>
      <c r="C55" s="992" t="str">
        <f t="shared" si="6"/>
        <v/>
      </c>
      <c r="D55" s="991">
        <f>'Financials_Applicant 5'!D43*100000</f>
        <v>0</v>
      </c>
      <c r="E55" s="992" t="str">
        <f t="shared" si="7"/>
        <v/>
      </c>
      <c r="F55" s="991">
        <f>'Financials_Applicant 5'!F43*100000</f>
        <v>0</v>
      </c>
      <c r="G55" s="992" t="str">
        <f t="shared" si="8"/>
        <v/>
      </c>
      <c r="H55" s="985"/>
    </row>
    <row r="56" spans="1:10">
      <c r="A56" s="1024" t="s">
        <v>1115</v>
      </c>
      <c r="B56" s="987">
        <f>B57+B58</f>
        <v>0</v>
      </c>
      <c r="C56" s="992" t="str">
        <f t="shared" si="6"/>
        <v/>
      </c>
      <c r="D56" s="987">
        <f>D57+D58</f>
        <v>0</v>
      </c>
      <c r="E56" s="992" t="str">
        <f t="shared" si="7"/>
        <v/>
      </c>
      <c r="F56" s="987">
        <f>F57+F58</f>
        <v>0</v>
      </c>
      <c r="G56" s="992" t="str">
        <f t="shared" si="8"/>
        <v/>
      </c>
      <c r="H56" s="985"/>
    </row>
    <row r="57" spans="1:10">
      <c r="A57" s="1023" t="s">
        <v>1116</v>
      </c>
      <c r="B57" s="991">
        <f>'Financials_Applicant 5'!B45*100000</f>
        <v>0</v>
      </c>
      <c r="C57" s="992" t="str">
        <f t="shared" si="6"/>
        <v/>
      </c>
      <c r="D57" s="991">
        <f>'Financials_Applicant 5'!D45*100000</f>
        <v>0</v>
      </c>
      <c r="E57" s="992" t="str">
        <f t="shared" si="7"/>
        <v/>
      </c>
      <c r="F57" s="991">
        <f>'Financials_Applicant 5'!F45*100000</f>
        <v>0</v>
      </c>
      <c r="G57" s="992" t="str">
        <f t="shared" si="8"/>
        <v/>
      </c>
      <c r="H57" s="985"/>
    </row>
    <row r="58" spans="1:10">
      <c r="A58" s="1023" t="s">
        <v>170</v>
      </c>
      <c r="B58" s="991">
        <f>SUM('Financials_Applicant 5'!B46:B48)*100000</f>
        <v>0</v>
      </c>
      <c r="C58" s="992" t="str">
        <f t="shared" si="6"/>
        <v/>
      </c>
      <c r="D58" s="991">
        <f>SUM('Financials_Applicant 5'!D46:D48)*100000</f>
        <v>0</v>
      </c>
      <c r="E58" s="992" t="str">
        <f t="shared" si="7"/>
        <v/>
      </c>
      <c r="F58" s="991">
        <f>SUM('Financials_Applicant 5'!F46:F48)*100000</f>
        <v>0</v>
      </c>
      <c r="G58" s="992" t="str">
        <f t="shared" si="8"/>
        <v/>
      </c>
      <c r="H58" s="985"/>
      <c r="J58" s="983"/>
    </row>
    <row r="59" spans="1:10">
      <c r="A59" s="1023" t="s">
        <v>1117</v>
      </c>
      <c r="B59" s="987">
        <f>B53+B54+B56</f>
        <v>0</v>
      </c>
      <c r="C59" s="992" t="str">
        <f t="shared" si="6"/>
        <v/>
      </c>
      <c r="D59" s="987">
        <f>D53+D54+D56</f>
        <v>0</v>
      </c>
      <c r="E59" s="992" t="str">
        <f t="shared" si="7"/>
        <v/>
      </c>
      <c r="F59" s="987">
        <f>F53+F54+F56</f>
        <v>0</v>
      </c>
      <c r="G59" s="992" t="str">
        <f t="shared" si="8"/>
        <v/>
      </c>
      <c r="H59" s="985"/>
    </row>
    <row r="60" spans="1:10">
      <c r="A60" s="1027" t="s">
        <v>172</v>
      </c>
      <c r="B60" s="987">
        <f>B48+B49+B53+B54+B55+B56</f>
        <v>0</v>
      </c>
      <c r="C60" s="992" t="str">
        <f t="shared" si="6"/>
        <v/>
      </c>
      <c r="D60" s="987">
        <f>D48+D49+D53+D54+D55+D56</f>
        <v>0</v>
      </c>
      <c r="E60" s="992" t="str">
        <f t="shared" si="7"/>
        <v/>
      </c>
      <c r="F60" s="987">
        <f>F48+F49+F53+F54+F55+F56</f>
        <v>0</v>
      </c>
      <c r="G60" s="992" t="str">
        <f t="shared" si="8"/>
        <v/>
      </c>
      <c r="H60" s="985"/>
    </row>
    <row r="61" spans="1:10">
      <c r="A61" s="1026" t="s">
        <v>1118</v>
      </c>
      <c r="B61" s="991">
        <f>'Financials_Applicant 5'!B51*100000</f>
        <v>0</v>
      </c>
      <c r="C61" s="992" t="str">
        <f t="shared" si="6"/>
        <v/>
      </c>
      <c r="D61" s="991">
        <f>'Financials_Applicant 5'!D51*100000</f>
        <v>0</v>
      </c>
      <c r="E61" s="992" t="str">
        <f t="shared" si="7"/>
        <v/>
      </c>
      <c r="F61" s="991">
        <f>'Financials_Applicant 5'!F51*100000</f>
        <v>0</v>
      </c>
      <c r="G61" s="992" t="str">
        <f t="shared" si="8"/>
        <v/>
      </c>
      <c r="H61" s="985"/>
    </row>
    <row r="62" spans="1:10">
      <c r="A62" s="1026" t="s">
        <v>174</v>
      </c>
      <c r="B62" s="987">
        <f>B63+B65+B64</f>
        <v>0</v>
      </c>
      <c r="C62" s="992" t="str">
        <f t="shared" si="6"/>
        <v/>
      </c>
      <c r="D62" s="987">
        <f>D63+D65+D64</f>
        <v>0</v>
      </c>
      <c r="E62" s="992" t="str">
        <f t="shared" si="7"/>
        <v/>
      </c>
      <c r="F62" s="987">
        <f>F63+F65+F64</f>
        <v>0</v>
      </c>
      <c r="G62" s="992" t="str">
        <f t="shared" si="8"/>
        <v/>
      </c>
      <c r="H62" s="985"/>
    </row>
    <row r="63" spans="1:10">
      <c r="A63" s="1028" t="s">
        <v>1119</v>
      </c>
      <c r="B63" s="991">
        <f>'Financials_Applicant 5'!B53*100000</f>
        <v>0</v>
      </c>
      <c r="C63" s="992" t="str">
        <f t="shared" si="6"/>
        <v/>
      </c>
      <c r="D63" s="991">
        <f>'Financials_Applicant 5'!D53*100000</f>
        <v>0</v>
      </c>
      <c r="E63" s="992" t="str">
        <f t="shared" si="7"/>
        <v/>
      </c>
      <c r="F63" s="991">
        <f>'Financials_Applicant 5'!F53*100000</f>
        <v>0</v>
      </c>
      <c r="G63" s="992" t="str">
        <f t="shared" si="8"/>
        <v/>
      </c>
      <c r="H63" s="985"/>
    </row>
    <row r="64" spans="1:10">
      <c r="A64" s="1026" t="s">
        <v>1120</v>
      </c>
      <c r="B64" s="991">
        <f>'Financials_Applicant 5'!B54*100000</f>
        <v>0</v>
      </c>
      <c r="C64" s="992" t="str">
        <f t="shared" si="6"/>
        <v/>
      </c>
      <c r="D64" s="991">
        <f>'Financials_Applicant 5'!D54*100000</f>
        <v>0</v>
      </c>
      <c r="E64" s="992" t="str">
        <f t="shared" si="7"/>
        <v/>
      </c>
      <c r="F64" s="991">
        <f>'Financials_Applicant 5'!F54*100000</f>
        <v>0</v>
      </c>
      <c r="G64" s="992" t="str">
        <f t="shared" si="8"/>
        <v/>
      </c>
      <c r="H64" s="985"/>
    </row>
    <row r="65" spans="1:12">
      <c r="A65" s="1028" t="s">
        <v>1121</v>
      </c>
      <c r="B65" s="991">
        <f>'Financials_Applicant 5'!B55*100000</f>
        <v>0</v>
      </c>
      <c r="C65" s="992" t="str">
        <f t="shared" si="6"/>
        <v/>
      </c>
      <c r="D65" s="991">
        <f>'Financials_Applicant 5'!D55*100000</f>
        <v>0</v>
      </c>
      <c r="E65" s="992" t="str">
        <f t="shared" si="7"/>
        <v/>
      </c>
      <c r="F65" s="991">
        <f>'Financials_Applicant 5'!F55*100000</f>
        <v>0</v>
      </c>
      <c r="G65" s="992" t="str">
        <f t="shared" si="8"/>
        <v/>
      </c>
      <c r="H65" s="985"/>
    </row>
    <row r="66" spans="1:12">
      <c r="A66" s="1029" t="s">
        <v>1122</v>
      </c>
      <c r="B66" s="987">
        <f>B68+B69+B72+B73+B67</f>
        <v>0</v>
      </c>
      <c r="C66" s="992" t="str">
        <f t="shared" si="6"/>
        <v/>
      </c>
      <c r="D66" s="987">
        <f>D68+D69+D72+D73+D67</f>
        <v>0</v>
      </c>
      <c r="E66" s="992" t="str">
        <f t="shared" si="7"/>
        <v/>
      </c>
      <c r="F66" s="987">
        <f>F68+F69+F72+F73+F67</f>
        <v>0</v>
      </c>
      <c r="G66" s="992" t="str">
        <f t="shared" si="8"/>
        <v/>
      </c>
      <c r="H66" s="985"/>
    </row>
    <row r="67" spans="1:12">
      <c r="A67" s="1026" t="s">
        <v>179</v>
      </c>
      <c r="B67" s="991">
        <f>'Financials_Applicant 5'!B57*100000</f>
        <v>0</v>
      </c>
      <c r="C67" s="992" t="str">
        <f t="shared" si="6"/>
        <v/>
      </c>
      <c r="D67" s="991">
        <f>'Financials_Applicant 5'!D57*100000</f>
        <v>0</v>
      </c>
      <c r="E67" s="992" t="str">
        <f t="shared" si="7"/>
        <v/>
      </c>
      <c r="F67" s="991">
        <f>'Financials_Applicant 5'!F57*100000</f>
        <v>0</v>
      </c>
      <c r="G67" s="992" t="str">
        <f t="shared" si="8"/>
        <v/>
      </c>
      <c r="H67" s="985"/>
    </row>
    <row r="68" spans="1:12">
      <c r="A68" s="1026" t="s">
        <v>180</v>
      </c>
      <c r="B68" s="991">
        <f>'Financials_Applicant 5'!B58*100000</f>
        <v>0</v>
      </c>
      <c r="C68" s="992" t="str">
        <f t="shared" si="6"/>
        <v/>
      </c>
      <c r="D68" s="991">
        <f>'Financials_Applicant 5'!D58*100000</f>
        <v>0</v>
      </c>
      <c r="E68" s="992" t="str">
        <f t="shared" si="7"/>
        <v/>
      </c>
      <c r="F68" s="991">
        <f>'Financials_Applicant 5'!F58*100000</f>
        <v>0</v>
      </c>
      <c r="G68" s="992" t="str">
        <f t="shared" si="8"/>
        <v/>
      </c>
      <c r="H68" s="985"/>
    </row>
    <row r="69" spans="1:12">
      <c r="A69" s="1026" t="s">
        <v>1123</v>
      </c>
      <c r="B69" s="987">
        <f>B70+B71</f>
        <v>0</v>
      </c>
      <c r="C69" s="992" t="str">
        <f t="shared" si="6"/>
        <v/>
      </c>
      <c r="D69" s="987">
        <f>D70+D71</f>
        <v>0</v>
      </c>
      <c r="E69" s="992" t="str">
        <f t="shared" si="7"/>
        <v/>
      </c>
      <c r="F69" s="987">
        <f>F70+F71</f>
        <v>0</v>
      </c>
      <c r="G69" s="992" t="str">
        <f t="shared" si="8"/>
        <v/>
      </c>
      <c r="H69" s="985"/>
    </row>
    <row r="70" spans="1:12">
      <c r="A70" s="1026" t="s">
        <v>1124</v>
      </c>
      <c r="B70" s="991">
        <f>'Financials_Applicant 5'!B60*100000</f>
        <v>0</v>
      </c>
      <c r="C70" s="992" t="str">
        <f t="shared" si="6"/>
        <v/>
      </c>
      <c r="D70" s="991">
        <f>'Financials_Applicant 5'!D60*100000</f>
        <v>0</v>
      </c>
      <c r="E70" s="992" t="str">
        <f t="shared" si="7"/>
        <v/>
      </c>
      <c r="F70" s="991">
        <f>'Financials_Applicant 5'!F60*100000</f>
        <v>0</v>
      </c>
      <c r="G70" s="992" t="str">
        <f t="shared" si="8"/>
        <v/>
      </c>
      <c r="H70" s="985"/>
    </row>
    <row r="71" spans="1:12">
      <c r="A71" s="1026" t="s">
        <v>1125</v>
      </c>
      <c r="B71" s="991">
        <f>'Financials_Applicant 5'!B61*100000</f>
        <v>0</v>
      </c>
      <c r="C71" s="992" t="str">
        <f t="shared" si="6"/>
        <v/>
      </c>
      <c r="D71" s="991">
        <f>'Financials_Applicant 5'!D61*100000</f>
        <v>0</v>
      </c>
      <c r="E71" s="992" t="str">
        <f t="shared" si="7"/>
        <v/>
      </c>
      <c r="F71" s="991">
        <f>'Financials_Applicant 5'!F61*100000</f>
        <v>0</v>
      </c>
      <c r="G71" s="992" t="str">
        <f t="shared" si="8"/>
        <v/>
      </c>
      <c r="H71" s="985"/>
    </row>
    <row r="72" spans="1:12">
      <c r="A72" s="1026" t="s">
        <v>1126</v>
      </c>
      <c r="B72" s="991">
        <f>'Financials_Applicant 5'!B62*100000</f>
        <v>0</v>
      </c>
      <c r="C72" s="992" t="str">
        <f t="shared" si="6"/>
        <v/>
      </c>
      <c r="D72" s="991">
        <f>'Financials_Applicant 5'!D62*100000</f>
        <v>0</v>
      </c>
      <c r="E72" s="992" t="str">
        <f t="shared" si="7"/>
        <v/>
      </c>
      <c r="F72" s="991">
        <f>'Financials_Applicant 5'!F62*100000</f>
        <v>0</v>
      </c>
      <c r="G72" s="992" t="str">
        <f t="shared" si="8"/>
        <v/>
      </c>
      <c r="H72" s="985"/>
    </row>
    <row r="73" spans="1:12">
      <c r="A73" s="1023" t="s">
        <v>1127</v>
      </c>
      <c r="B73" s="1030">
        <f>B74+B75</f>
        <v>0</v>
      </c>
      <c r="C73" s="992" t="str">
        <f t="shared" si="6"/>
        <v/>
      </c>
      <c r="D73" s="1030">
        <f>D74+D75</f>
        <v>0</v>
      </c>
      <c r="E73" s="992" t="str">
        <f t="shared" si="7"/>
        <v/>
      </c>
      <c r="F73" s="1030">
        <f>F74+F75</f>
        <v>0</v>
      </c>
      <c r="G73" s="992" t="str">
        <f t="shared" si="8"/>
        <v/>
      </c>
      <c r="H73" s="985"/>
    </row>
    <row r="74" spans="1:12" ht="31.5">
      <c r="A74" s="1023" t="s">
        <v>1128</v>
      </c>
      <c r="B74" s="991">
        <f>'Financials_Applicant 5'!B64*100000</f>
        <v>0</v>
      </c>
      <c r="C74" s="992" t="str">
        <f t="shared" si="6"/>
        <v/>
      </c>
      <c r="D74" s="991">
        <f>'Financials_Applicant 5'!D64*100000</f>
        <v>0</v>
      </c>
      <c r="E74" s="992" t="str">
        <f t="shared" si="7"/>
        <v/>
      </c>
      <c r="F74" s="991">
        <f>'Financials_Applicant 5'!F64*100000</f>
        <v>0</v>
      </c>
      <c r="G74" s="992" t="str">
        <f t="shared" si="8"/>
        <v/>
      </c>
      <c r="H74" s="985"/>
    </row>
    <row r="75" spans="1:12">
      <c r="A75" s="1023" t="s">
        <v>1129</v>
      </c>
      <c r="B75" s="991">
        <f>'Financials_Applicant 5'!B65*100000</f>
        <v>0</v>
      </c>
      <c r="C75" s="992" t="str">
        <f t="shared" si="6"/>
        <v/>
      </c>
      <c r="D75" s="991">
        <f>'Financials_Applicant 5'!D65*100000</f>
        <v>0</v>
      </c>
      <c r="E75" s="992" t="str">
        <f t="shared" si="7"/>
        <v/>
      </c>
      <c r="F75" s="991">
        <f>'Financials_Applicant 5'!F65*100000</f>
        <v>0</v>
      </c>
      <c r="G75" s="992" t="str">
        <f t="shared" si="8"/>
        <v/>
      </c>
      <c r="H75" s="985"/>
    </row>
    <row r="76" spans="1:12">
      <c r="A76" s="1023" t="s">
        <v>1130</v>
      </c>
      <c r="B76" s="991">
        <f>'Financials_Applicant 5'!B66*100000</f>
        <v>0</v>
      </c>
      <c r="C76" s="992" t="str">
        <f t="shared" si="6"/>
        <v/>
      </c>
      <c r="D76" s="991">
        <f>'Financials_Applicant 5'!D66*100000</f>
        <v>0</v>
      </c>
      <c r="E76" s="992" t="str">
        <f t="shared" si="7"/>
        <v/>
      </c>
      <c r="F76" s="991">
        <f>'Financials_Applicant 5'!F66*100000</f>
        <v>0</v>
      </c>
      <c r="G76" s="992" t="str">
        <f t="shared" si="8"/>
        <v/>
      </c>
      <c r="H76" s="985"/>
    </row>
    <row r="77" spans="1:12">
      <c r="A77" s="1024" t="s">
        <v>1131</v>
      </c>
      <c r="B77" s="987">
        <f>B61+B62+B66+B76</f>
        <v>0</v>
      </c>
      <c r="C77" s="992" t="str">
        <f t="shared" si="6"/>
        <v/>
      </c>
      <c r="D77" s="987">
        <f>D61+D62+D66+D76</f>
        <v>0</v>
      </c>
      <c r="E77" s="992" t="str">
        <f t="shared" si="7"/>
        <v/>
      </c>
      <c r="F77" s="987">
        <f>F61+F62+F66+F76</f>
        <v>0</v>
      </c>
      <c r="G77" s="992" t="str">
        <f t="shared" si="8"/>
        <v/>
      </c>
      <c r="L77" s="1021"/>
    </row>
    <row r="78" spans="1:12">
      <c r="A78" s="1059"/>
      <c r="B78" s="1060"/>
      <c r="C78" s="1060"/>
      <c r="D78" s="1060"/>
      <c r="E78" s="1060"/>
      <c r="F78" s="1060"/>
      <c r="G78" s="1060"/>
    </row>
    <row r="79" spans="1:12" ht="12.75" customHeight="1">
      <c r="A79" s="1433" t="s">
        <v>1132</v>
      </c>
      <c r="B79" s="1433"/>
      <c r="C79" s="1433"/>
      <c r="D79" s="1433"/>
      <c r="E79" s="1433"/>
      <c r="F79" s="1433"/>
      <c r="G79" s="1433"/>
    </row>
    <row r="80" spans="1:12" ht="12.75" customHeight="1">
      <c r="A80" s="1433"/>
      <c r="B80" s="1433"/>
      <c r="C80" s="1433"/>
      <c r="D80" s="1433"/>
      <c r="E80" s="1433"/>
      <c r="F80" s="1433"/>
      <c r="G80" s="1433"/>
    </row>
    <row r="81" spans="1:11" ht="12.75" customHeight="1">
      <c r="A81" s="1441" t="s">
        <v>1133</v>
      </c>
      <c r="B81" s="1443">
        <f>B6</f>
        <v>44286</v>
      </c>
      <c r="C81" s="1444"/>
      <c r="D81" s="1443">
        <f>D6</f>
        <v>43921</v>
      </c>
      <c r="E81" s="1444"/>
      <c r="F81" s="1443">
        <f>F6</f>
        <v>43555</v>
      </c>
      <c r="G81" s="1444"/>
      <c r="H81" s="1434"/>
      <c r="I81" s="1434"/>
      <c r="J81" s="1434"/>
      <c r="K81" s="1434"/>
    </row>
    <row r="82" spans="1:11" ht="12.75" customHeight="1">
      <c r="A82" s="1442"/>
      <c r="B82" s="1438"/>
      <c r="C82" s="1440"/>
      <c r="D82" s="1438"/>
      <c r="E82" s="1440"/>
      <c r="F82" s="1438"/>
      <c r="G82" s="1440"/>
      <c r="H82" s="1434"/>
      <c r="I82" s="1434"/>
      <c r="J82" s="1434"/>
      <c r="K82" s="1434"/>
    </row>
    <row r="83" spans="1:11">
      <c r="A83" s="1031" t="s">
        <v>1134</v>
      </c>
      <c r="B83" s="1032" t="str">
        <f>IFERROR(B69/B10*365,"-")</f>
        <v>-</v>
      </c>
      <c r="C83" s="1033"/>
      <c r="D83" s="1032" t="str">
        <f>IFERROR(D69/D10*365,"-")</f>
        <v>-</v>
      </c>
      <c r="E83" s="1033"/>
      <c r="F83" s="1032" t="str">
        <f>IFERROR(F69/F10*365,"-")</f>
        <v>-</v>
      </c>
      <c r="G83" s="1033"/>
    </row>
    <row r="84" spans="1:11">
      <c r="A84" s="1031" t="s">
        <v>1135</v>
      </c>
      <c r="B84" s="1032" t="str">
        <f>IFERROR(B68/(B21+B22+B23)*365,"-")</f>
        <v>-</v>
      </c>
      <c r="C84" s="1033"/>
      <c r="D84" s="1032" t="str">
        <f>IFERROR(D68/(D21+D22+D23)*365,"-")</f>
        <v>-</v>
      </c>
      <c r="E84" s="1033"/>
      <c r="F84" s="1032" t="str">
        <f>IFERROR(F68/(F21+F22+F23)*365,"-")</f>
        <v>-</v>
      </c>
      <c r="G84" s="1033"/>
    </row>
    <row r="85" spans="1:11">
      <c r="A85" s="1031" t="s">
        <v>582</v>
      </c>
      <c r="B85" s="1032" t="str">
        <f>IFERROR(B66/(B56+B52),"-")</f>
        <v>-</v>
      </c>
      <c r="C85" s="1033"/>
      <c r="D85" s="1032" t="str">
        <f>IFERROR(D66/(D56+D52),"-")</f>
        <v>-</v>
      </c>
      <c r="E85" s="1033"/>
      <c r="F85" s="1032" t="str">
        <f>IFERROR(F66/(F56+F52),"-")</f>
        <v>-</v>
      </c>
      <c r="G85" s="1033"/>
    </row>
    <row r="86" spans="1:11">
      <c r="A86" s="1031" t="s">
        <v>1136</v>
      </c>
      <c r="B86" s="1032" t="str">
        <f>IFERROR((B66-B68)/(B56+B52),"-")</f>
        <v>-</v>
      </c>
      <c r="C86" s="1033"/>
      <c r="D86" s="1032" t="str">
        <f>IFERROR((D66-D68)/(D56+D52),"-")</f>
        <v>-</v>
      </c>
      <c r="E86" s="1033"/>
      <c r="F86" s="1032" t="str">
        <f>IFERROR((F66-F68)/(F56+F52),"-")</f>
        <v>-</v>
      </c>
      <c r="G86" s="1033"/>
    </row>
    <row r="87" spans="1:11">
      <c r="A87" s="1031" t="s">
        <v>1137</v>
      </c>
      <c r="B87" s="1032" t="str">
        <f>IFERROR((B51+B52+B54)/B48,"-")</f>
        <v>-</v>
      </c>
      <c r="C87" s="1033"/>
      <c r="D87" s="1032" t="str">
        <f>IFERROR((D51+D52+D54)/D48,"-")</f>
        <v>-</v>
      </c>
      <c r="E87" s="1033"/>
      <c r="F87" s="1032" t="str">
        <f>IFERROR((F51+F52+F54)/F48,"-")</f>
        <v>-</v>
      </c>
      <c r="G87" s="1033"/>
    </row>
    <row r="88" spans="1:11">
      <c r="A88" s="1031" t="s">
        <v>1138</v>
      </c>
      <c r="B88" s="1032" t="str">
        <f>IFERROR(B27/(B29+B30+B31+B32),"-")</f>
        <v>-</v>
      </c>
      <c r="C88" s="1033"/>
      <c r="D88" s="1032" t="str">
        <f>IFERROR(D27/(D29+D30+D31+D32),"-")</f>
        <v>-</v>
      </c>
      <c r="E88" s="1033"/>
      <c r="F88" s="1032" t="str">
        <f>IFERROR(F27/(F29+F30+F31+F32),"-")</f>
        <v>-</v>
      </c>
      <c r="G88" s="1033"/>
    </row>
    <row r="89" spans="1:11">
      <c r="A89" s="1031" t="s">
        <v>1139</v>
      </c>
      <c r="B89" s="1032" t="str">
        <f>IFERROR($B$27/($B$29+$B$30+$B$31+$B$32+($B$51+$B$54)/5),"-")</f>
        <v>-</v>
      </c>
      <c r="C89" s="1033"/>
      <c r="D89" s="1032" t="str">
        <f>IFERROR($D$27/($D$29+$D$30+$D$31+$D$32+($D$51+$D$54)/5),"-")</f>
        <v>-</v>
      </c>
      <c r="E89" s="1033"/>
      <c r="F89" s="1032" t="str">
        <f>IFERROR($F$27/($F$29+$F$30+$F$31+$F$32+($F$51+$F$54)/5),"-")</f>
        <v>-</v>
      </c>
      <c r="G89" s="1033"/>
    </row>
    <row r="90" spans="1:11">
      <c r="A90" s="1031" t="s">
        <v>1140</v>
      </c>
      <c r="B90" s="1034" t="str">
        <f>IFERROR($B$27/($B$29+$B$30+$B$31+$B$32+($B$51+$B$54)/5),"-")</f>
        <v>-</v>
      </c>
      <c r="C90" s="1033"/>
      <c r="D90" s="1034" t="str">
        <f>IFERROR($D$27/($D$29+$D$30+$D$31+$D$32+($D$51+$D$54)/5),"-")</f>
        <v>-</v>
      </c>
      <c r="E90" s="1033"/>
      <c r="F90" s="1034" t="str">
        <f>IFERROR($F$27/($F$29+$F$30+$F$31+$F$32+($F$51+$F$54)/5),"-")</f>
        <v>-</v>
      </c>
      <c r="G90" s="1033"/>
    </row>
    <row r="91" spans="1:11">
      <c r="A91" s="1031" t="s">
        <v>1141</v>
      </c>
      <c r="B91" s="1032" t="str">
        <f>IFERROR(B24/B10*100,"-")</f>
        <v>-</v>
      </c>
      <c r="C91" s="1033"/>
      <c r="D91" s="1032" t="str">
        <f>IFERROR(D24/D10*100,"-")</f>
        <v>-</v>
      </c>
      <c r="E91" s="1033"/>
      <c r="F91" s="1032" t="str">
        <f>IFERROR(F24/F10*100,"-")</f>
        <v>-</v>
      </c>
      <c r="G91" s="1033"/>
    </row>
    <row r="92" spans="1:11">
      <c r="A92" s="1031" t="s">
        <v>1142</v>
      </c>
      <c r="B92" s="1032" t="str">
        <f>IFERROR(B37/B10*100,"-")</f>
        <v>-</v>
      </c>
      <c r="C92" s="1033"/>
      <c r="D92" s="1032" t="str">
        <f>IFERROR(D37/D10*100,"-")</f>
        <v>-</v>
      </c>
      <c r="E92" s="1033"/>
      <c r="F92" s="1032" t="str">
        <f>IFERROR(F37/F10*100,"-")</f>
        <v>-</v>
      </c>
      <c r="G92" s="1033"/>
    </row>
    <row r="93" spans="1:11">
      <c r="A93" s="1031" t="s">
        <v>1143</v>
      </c>
      <c r="B93" s="1032" t="str">
        <f>IFERROR(B38/B10*100,"-")</f>
        <v>-</v>
      </c>
      <c r="C93" s="1033"/>
      <c r="D93" s="1032" t="str">
        <f>IFERROR(D38/D10*100,"-")</f>
        <v>-</v>
      </c>
      <c r="E93" s="1033"/>
      <c r="F93" s="1032" t="str">
        <f>IFERROR(F38/F10*100,"-")</f>
        <v>-</v>
      </c>
      <c r="G93" s="1033"/>
    </row>
    <row r="94" spans="1:11">
      <c r="A94" s="1031" t="s">
        <v>1144</v>
      </c>
      <c r="B94" s="1032" t="str">
        <f>IFERROR((B10-D10)/D10*100,"-")</f>
        <v>-</v>
      </c>
      <c r="C94" s="1035"/>
      <c r="D94" s="1032" t="str">
        <f>IFERROR((D10-F10)/F10*100,"-")</f>
        <v>-</v>
      </c>
      <c r="E94" s="1035"/>
      <c r="F94" s="1032" t="str">
        <f>IFERROR((F10-H10)/H10*100,"-")</f>
        <v>-</v>
      </c>
      <c r="G94" s="1035"/>
    </row>
    <row r="95" spans="1:11">
      <c r="A95" s="1031" t="s">
        <v>1145</v>
      </c>
      <c r="B95" s="1032" t="str">
        <f>IFERROR((B37-D37)/D37*100,"-")</f>
        <v>-</v>
      </c>
      <c r="C95" s="1035"/>
      <c r="D95" s="1032" t="str">
        <f>IFERROR((D37-F37)/F37*100,"-")</f>
        <v>-</v>
      </c>
      <c r="E95" s="1035"/>
      <c r="F95" s="1032" t="str">
        <f>IFERROR((F37-H37)/H37*100,"-")</f>
        <v>-</v>
      </c>
      <c r="G95" s="1035"/>
    </row>
    <row r="96" spans="1:11">
      <c r="A96" s="1036" t="s">
        <v>1146</v>
      </c>
      <c r="B96" s="1037" t="str">
        <f>IFERROR(B35/B13*100,"")</f>
        <v/>
      </c>
      <c r="C96" s="1033"/>
      <c r="D96" s="1037" t="str">
        <f>IFERROR(D35/D13*100,"")</f>
        <v/>
      </c>
      <c r="E96" s="1033"/>
      <c r="F96" s="1037" t="str">
        <f>IFERROR(F35/F13*100,"")</f>
        <v/>
      </c>
      <c r="G96" s="1033"/>
    </row>
    <row r="97" spans="1:12">
      <c r="A97" s="1031" t="s">
        <v>1147</v>
      </c>
      <c r="B97" s="1033" t="str">
        <f>IFERROR((B41-D41)/D41*100,"-")</f>
        <v>-</v>
      </c>
      <c r="C97" s="1033"/>
      <c r="D97" s="1033" t="str">
        <f>IFERROR((D41-F41)/F41*100,"-")</f>
        <v>-</v>
      </c>
      <c r="E97" s="1033"/>
      <c r="F97" s="1033" t="str">
        <f>IFERROR((F41-H41)/H41*100,"-")</f>
        <v>-</v>
      </c>
      <c r="G97" s="1033"/>
    </row>
    <row r="98" spans="1:12">
      <c r="A98" s="1031"/>
      <c r="B98" s="1033"/>
      <c r="C98" s="1033"/>
      <c r="D98" s="1033"/>
      <c r="E98" s="1033"/>
      <c r="F98" s="1033"/>
      <c r="G98" s="1033"/>
    </row>
    <row r="99" spans="1:12" ht="12.75">
      <c r="A99" s="1442" t="s">
        <v>1148</v>
      </c>
      <c r="B99" s="1438">
        <f>B6</f>
        <v>44286</v>
      </c>
      <c r="C99" s="1439"/>
      <c r="D99" s="1438">
        <f>D6</f>
        <v>43921</v>
      </c>
      <c r="E99" s="1439"/>
      <c r="F99" s="1438">
        <f>F6</f>
        <v>43555</v>
      </c>
      <c r="G99" s="1439"/>
      <c r="H99" s="1434"/>
      <c r="I99" s="1434"/>
      <c r="J99" s="1434"/>
      <c r="K99" s="1434"/>
    </row>
    <row r="100" spans="1:12" ht="12.75">
      <c r="A100" s="1442"/>
      <c r="B100" s="1438"/>
      <c r="C100" s="1440"/>
      <c r="D100" s="1438"/>
      <c r="E100" s="1440"/>
      <c r="F100" s="1438"/>
      <c r="G100" s="1440"/>
      <c r="H100" s="1434"/>
      <c r="I100" s="1434"/>
      <c r="J100" s="1434"/>
      <c r="K100" s="1434"/>
    </row>
    <row r="101" spans="1:12">
      <c r="A101" s="1038"/>
      <c r="B101" s="1033"/>
      <c r="C101" s="1033"/>
      <c r="D101" s="1033"/>
      <c r="E101" s="1033"/>
      <c r="F101" s="1033"/>
      <c r="G101" s="1033"/>
    </row>
    <row r="102" spans="1:12">
      <c r="A102" s="1031" t="s">
        <v>1149</v>
      </c>
      <c r="B102" s="1033">
        <f>B37</f>
        <v>0</v>
      </c>
      <c r="C102" s="1033"/>
      <c r="D102" s="1033">
        <f>D37</f>
        <v>0</v>
      </c>
      <c r="E102" s="1033"/>
      <c r="F102" s="1033">
        <f>F37</f>
        <v>0</v>
      </c>
      <c r="G102" s="1033"/>
    </row>
    <row r="103" spans="1:12">
      <c r="A103" s="1031" t="s">
        <v>1150</v>
      </c>
      <c r="B103" s="1033"/>
      <c r="C103" s="1033"/>
      <c r="D103" s="1033"/>
      <c r="E103" s="1033"/>
      <c r="F103" s="1033"/>
      <c r="G103" s="1033"/>
    </row>
    <row r="104" spans="1:12">
      <c r="A104" s="1031" t="s">
        <v>66</v>
      </c>
      <c r="B104" s="1033">
        <f>B28</f>
        <v>0</v>
      </c>
      <c r="C104" s="1033"/>
      <c r="D104" s="1033">
        <f>D28</f>
        <v>0</v>
      </c>
      <c r="E104" s="1033"/>
      <c r="F104" s="1033">
        <f>F28</f>
        <v>0</v>
      </c>
      <c r="G104" s="1033"/>
    </row>
    <row r="105" spans="1:12">
      <c r="A105" s="1031" t="s">
        <v>1151</v>
      </c>
      <c r="B105" s="1033">
        <f>B33</f>
        <v>0</v>
      </c>
      <c r="C105" s="1033"/>
      <c r="D105" s="1033">
        <f>D33</f>
        <v>0</v>
      </c>
      <c r="E105" s="1033"/>
      <c r="F105" s="1033">
        <f>F33</f>
        <v>0</v>
      </c>
      <c r="G105" s="1033"/>
    </row>
    <row r="106" spans="1:12">
      <c r="A106" s="1031" t="s">
        <v>1152</v>
      </c>
      <c r="B106" s="1033">
        <f>B39</f>
        <v>0</v>
      </c>
      <c r="C106" s="1033"/>
      <c r="D106" s="1033">
        <f>D39</f>
        <v>0</v>
      </c>
      <c r="E106" s="1033"/>
      <c r="F106" s="1033">
        <f>F39</f>
        <v>0</v>
      </c>
      <c r="G106" s="1033"/>
      <c r="L106" s="1021"/>
    </row>
    <row r="107" spans="1:12">
      <c r="A107" s="1031" t="s">
        <v>1153</v>
      </c>
      <c r="B107" s="1033">
        <f>B40</f>
        <v>0</v>
      </c>
      <c r="C107" s="1033"/>
      <c r="D107" s="1033">
        <f>D40</f>
        <v>0</v>
      </c>
      <c r="E107" s="1033"/>
      <c r="F107" s="1033">
        <f>F40</f>
        <v>0</v>
      </c>
      <c r="G107" s="1033"/>
      <c r="L107" s="1021"/>
    </row>
    <row r="108" spans="1:12">
      <c r="A108" s="1031" t="s">
        <v>1154</v>
      </c>
      <c r="B108" s="1033">
        <f>B36</f>
        <v>0</v>
      </c>
      <c r="C108" s="1033"/>
      <c r="D108" s="1033">
        <f>D36</f>
        <v>0</v>
      </c>
      <c r="E108" s="1033"/>
      <c r="F108" s="1033">
        <f>F36</f>
        <v>0</v>
      </c>
      <c r="G108" s="1033"/>
    </row>
    <row r="109" spans="1:12">
      <c r="A109" s="1031" t="s">
        <v>1155</v>
      </c>
      <c r="B109" s="1033">
        <f>B29+B30+B31+B32</f>
        <v>0</v>
      </c>
      <c r="C109" s="1033"/>
      <c r="D109" s="1033">
        <f>D29+D30+D31+D32</f>
        <v>0</v>
      </c>
      <c r="E109" s="1033"/>
      <c r="F109" s="1033">
        <f>F29+F30+F31+F32</f>
        <v>0</v>
      </c>
      <c r="G109" s="1033"/>
    </row>
    <row r="110" spans="1:12" ht="31.5">
      <c r="A110" s="1039" t="s">
        <v>1156</v>
      </c>
      <c r="B110" s="1040">
        <f>-B13</f>
        <v>0</v>
      </c>
      <c r="C110" s="1040"/>
      <c r="D110" s="1040">
        <f>-D13</f>
        <v>0</v>
      </c>
      <c r="E110" s="1040"/>
      <c r="F110" s="1040">
        <f>-F13</f>
        <v>0</v>
      </c>
      <c r="G110" s="1040"/>
    </row>
    <row r="111" spans="1:12">
      <c r="A111" s="1039"/>
      <c r="B111" s="1040"/>
      <c r="C111" s="1040"/>
      <c r="D111" s="1040"/>
      <c r="E111" s="1040"/>
      <c r="F111" s="1040"/>
      <c r="G111" s="1040"/>
    </row>
    <row r="112" spans="1:12">
      <c r="A112" s="1031" t="s">
        <v>1157</v>
      </c>
      <c r="B112" s="1033">
        <f>SUM(B102:B110)</f>
        <v>0</v>
      </c>
      <c r="C112" s="1033"/>
      <c r="D112" s="1033">
        <f>SUM(D102:D110)</f>
        <v>0</v>
      </c>
      <c r="E112" s="1033"/>
      <c r="F112" s="1033">
        <f>SUM(F102:F110)</f>
        <v>0</v>
      </c>
      <c r="G112" s="1033"/>
    </row>
    <row r="113" spans="1:12">
      <c r="A113" s="1031" t="s">
        <v>1158</v>
      </c>
      <c r="B113" s="1033">
        <f>D69-B69</f>
        <v>0</v>
      </c>
      <c r="C113" s="1033"/>
      <c r="D113" s="1033">
        <f>F69-D69</f>
        <v>0</v>
      </c>
      <c r="E113" s="1033"/>
      <c r="F113" s="1033">
        <f>M69-F69</f>
        <v>0</v>
      </c>
      <c r="G113" s="1033"/>
    </row>
    <row r="114" spans="1:12">
      <c r="A114" s="1041" t="s">
        <v>180</v>
      </c>
      <c r="B114" s="1033">
        <f>D68-B68</f>
        <v>0</v>
      </c>
      <c r="C114" s="1033"/>
      <c r="D114" s="1033">
        <f>F68-D68</f>
        <v>0</v>
      </c>
      <c r="E114" s="1033"/>
      <c r="F114" s="1033">
        <f>M68-F68</f>
        <v>0</v>
      </c>
      <c r="G114" s="1033"/>
      <c r="L114" s="1021"/>
    </row>
    <row r="115" spans="1:12">
      <c r="A115" s="1031" t="s">
        <v>1127</v>
      </c>
      <c r="B115" s="1033">
        <f>D73-B73</f>
        <v>0</v>
      </c>
      <c r="C115" s="1033"/>
      <c r="D115" s="1033">
        <f>F73-D73</f>
        <v>0</v>
      </c>
      <c r="E115" s="1033"/>
      <c r="F115" s="1033">
        <f>M73-F73</f>
        <v>0</v>
      </c>
      <c r="G115" s="1033"/>
      <c r="L115" s="1021"/>
    </row>
    <row r="116" spans="1:12">
      <c r="A116" s="1031" t="s">
        <v>1159</v>
      </c>
      <c r="B116" s="1033">
        <f>B56-D56</f>
        <v>0</v>
      </c>
      <c r="C116" s="1033"/>
      <c r="D116" s="1033">
        <f>D56-F56</f>
        <v>0</v>
      </c>
      <c r="E116" s="1033"/>
      <c r="F116" s="1033">
        <f>F56-M56</f>
        <v>0</v>
      </c>
      <c r="G116" s="1033"/>
    </row>
    <row r="117" spans="1:12">
      <c r="A117" s="1031" t="s">
        <v>40</v>
      </c>
      <c r="B117" s="1033">
        <f>SUM(B113:B116)</f>
        <v>0</v>
      </c>
      <c r="C117" s="1033"/>
      <c r="D117" s="1033">
        <f>SUM(D113:D116)</f>
        <v>0</v>
      </c>
      <c r="E117" s="1033"/>
      <c r="F117" s="1033">
        <f>SUM(F113:F116)</f>
        <v>0</v>
      </c>
      <c r="G117" s="1033"/>
    </row>
    <row r="118" spans="1:12">
      <c r="A118" s="1038" t="s">
        <v>1160</v>
      </c>
      <c r="B118" s="1040">
        <f>B112+B117</f>
        <v>0</v>
      </c>
      <c r="C118" s="1040"/>
      <c r="D118" s="1040">
        <f>D112+D117</f>
        <v>0</v>
      </c>
      <c r="E118" s="1040"/>
      <c r="F118" s="1040">
        <f>F112+F117</f>
        <v>0</v>
      </c>
      <c r="G118" s="1040"/>
    </row>
    <row r="119" spans="1:12">
      <c r="A119" s="1038"/>
      <c r="B119" s="1040"/>
      <c r="C119" s="1040"/>
      <c r="D119" s="1040"/>
      <c r="E119" s="1040"/>
      <c r="F119" s="1040"/>
      <c r="G119" s="1040"/>
    </row>
    <row r="120" spans="1:12">
      <c r="A120" s="1031" t="s">
        <v>1161</v>
      </c>
      <c r="B120" s="1033">
        <f>B36</f>
        <v>0</v>
      </c>
      <c r="C120" s="1033"/>
      <c r="D120" s="1033">
        <f>D36</f>
        <v>0</v>
      </c>
      <c r="E120" s="1033"/>
      <c r="F120" s="1033">
        <f>F36</f>
        <v>0</v>
      </c>
      <c r="G120" s="1033"/>
    </row>
    <row r="121" spans="1:12">
      <c r="A121" s="1031"/>
      <c r="B121" s="1033"/>
      <c r="C121" s="1033"/>
      <c r="D121" s="1033"/>
      <c r="E121" s="1033"/>
      <c r="F121" s="1033"/>
      <c r="G121" s="1033"/>
    </row>
    <row r="122" spans="1:12">
      <c r="A122" s="1038" t="s">
        <v>1162</v>
      </c>
      <c r="B122" s="1033">
        <f>B118-B120</f>
        <v>0</v>
      </c>
      <c r="C122" s="1033"/>
      <c r="D122" s="1033">
        <f>D118-D120</f>
        <v>0</v>
      </c>
      <c r="E122" s="1033"/>
      <c r="F122" s="1033">
        <f>F118-F120</f>
        <v>0</v>
      </c>
      <c r="G122" s="1033"/>
    </row>
  </sheetData>
  <mergeCells count="30">
    <mergeCell ref="A6:A7"/>
    <mergeCell ref="A44:A45"/>
    <mergeCell ref="B44:B45"/>
    <mergeCell ref="D44:D45"/>
    <mergeCell ref="F44:F45"/>
    <mergeCell ref="J44:J45"/>
    <mergeCell ref="A81:A82"/>
    <mergeCell ref="B81:B82"/>
    <mergeCell ref="C81:C82"/>
    <mergeCell ref="D81:D82"/>
    <mergeCell ref="E81:E82"/>
    <mergeCell ref="F81:F82"/>
    <mergeCell ref="G81:G82"/>
    <mergeCell ref="H81:H82"/>
    <mergeCell ref="H44:H45"/>
    <mergeCell ref="K99:K100"/>
    <mergeCell ref="I81:I82"/>
    <mergeCell ref="J81:J82"/>
    <mergeCell ref="K81:K82"/>
    <mergeCell ref="A79:G80"/>
    <mergeCell ref="D99:D100"/>
    <mergeCell ref="E99:E100"/>
    <mergeCell ref="H99:H100"/>
    <mergeCell ref="I99:I100"/>
    <mergeCell ref="J99:J100"/>
    <mergeCell ref="F99:F100"/>
    <mergeCell ref="G99:G100"/>
    <mergeCell ref="A99:A100"/>
    <mergeCell ref="B99:B100"/>
    <mergeCell ref="C99:C100"/>
  </mergeCells>
  <conditionalFormatting sqref="B60 B77">
    <cfRule type="expression" dxfId="181" priority="7" stopIfTrue="1">
      <formula>$B$57&lt;&gt;$B$74</formula>
    </cfRule>
  </conditionalFormatting>
  <conditionalFormatting sqref="D77">
    <cfRule type="expression" dxfId="180" priority="8" stopIfTrue="1">
      <formula>$B$57&lt;&gt;$B$74</formula>
    </cfRule>
  </conditionalFormatting>
  <conditionalFormatting sqref="F77">
    <cfRule type="expression" dxfId="179" priority="9" stopIfTrue="1">
      <formula>$B$57&lt;&gt;$B$74</formula>
    </cfRule>
  </conditionalFormatting>
  <conditionalFormatting sqref="H77">
    <cfRule type="expression" dxfId="178" priority="6" stopIfTrue="1">
      <formula>$B$57&lt;&gt;$B$74</formula>
    </cfRule>
  </conditionalFormatting>
  <conditionalFormatting sqref="J77">
    <cfRule type="expression" dxfId="177" priority="5" stopIfTrue="1">
      <formula>$B$57&lt;&gt;$B$74</formula>
    </cfRule>
  </conditionalFormatting>
  <conditionalFormatting sqref="D60">
    <cfRule type="expression" dxfId="176" priority="4" stopIfTrue="1">
      <formula>$B$57&lt;&gt;$B$74</formula>
    </cfRule>
  </conditionalFormatting>
  <conditionalFormatting sqref="F60">
    <cfRule type="expression" dxfId="175" priority="3" stopIfTrue="1">
      <formula>$B$57&lt;&gt;$B$74</formula>
    </cfRule>
  </conditionalFormatting>
  <conditionalFormatting sqref="H60">
    <cfRule type="expression" dxfId="174" priority="2" stopIfTrue="1">
      <formula>$B$57&lt;&gt;$B$74</formula>
    </cfRule>
  </conditionalFormatting>
  <conditionalFormatting sqref="J60">
    <cfRule type="expression" dxfId="173" priority="1" stopIfTrue="1">
      <formula>$B$57&lt;&gt;$B$74</formula>
    </cfRule>
  </conditionalFormatting>
  <dataValidations count="2">
    <dataValidation type="list" allowBlank="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L65538 JH65538 TD65538 ACZ65538 AMV65538 AWR65538 BGN65538 BQJ65538 CAF65538 CKB65538 CTX65538 DDT65538 DNP65538 DXL65538 EHH65538 ERD65538 FAZ65538 FKV65538 FUR65538 GEN65538 GOJ65538 GYF65538 HIB65538 HRX65538 IBT65538 ILP65538 IVL65538 JFH65538 JPD65538 JYZ65538 KIV65538 KSR65538 LCN65538 LMJ65538 LWF65538 MGB65538 MPX65538 MZT65538 NJP65538 NTL65538 ODH65538 OND65538 OWZ65538 PGV65538 PQR65538 QAN65538 QKJ65538 QUF65538 REB65538 RNX65538 RXT65538 SHP65538 SRL65538 TBH65538 TLD65538 TUZ65538 UEV65538 UOR65538 UYN65538 VIJ65538 VSF65538 WCB65538 WLX65538 WVT65538 L131074 JH131074 TD131074 ACZ131074 AMV131074 AWR131074 BGN131074 BQJ131074 CAF131074 CKB131074 CTX131074 DDT131074 DNP131074 DXL131074 EHH131074 ERD131074 FAZ131074 FKV131074 FUR131074 GEN131074 GOJ131074 GYF131074 HIB131074 HRX131074 IBT131074 ILP131074 IVL131074 JFH131074 JPD131074 JYZ131074 KIV131074 KSR131074 LCN131074 LMJ131074 LWF131074 MGB131074 MPX131074 MZT131074 NJP131074 NTL131074 ODH131074 OND131074 OWZ131074 PGV131074 PQR131074 QAN131074 QKJ131074 QUF131074 REB131074 RNX131074 RXT131074 SHP131074 SRL131074 TBH131074 TLD131074 TUZ131074 UEV131074 UOR131074 UYN131074 VIJ131074 VSF131074 WCB131074 WLX131074 WVT131074 L196610 JH196610 TD196610 ACZ196610 AMV196610 AWR196610 BGN196610 BQJ196610 CAF196610 CKB196610 CTX196610 DDT196610 DNP196610 DXL196610 EHH196610 ERD196610 FAZ196610 FKV196610 FUR196610 GEN196610 GOJ196610 GYF196610 HIB196610 HRX196610 IBT196610 ILP196610 IVL196610 JFH196610 JPD196610 JYZ196610 KIV196610 KSR196610 LCN196610 LMJ196610 LWF196610 MGB196610 MPX196610 MZT196610 NJP196610 NTL196610 ODH196610 OND196610 OWZ196610 PGV196610 PQR196610 QAN196610 QKJ196610 QUF196610 REB196610 RNX196610 RXT196610 SHP196610 SRL196610 TBH196610 TLD196610 TUZ196610 UEV196610 UOR196610 UYN196610 VIJ196610 VSF196610 WCB196610 WLX196610 WVT196610 L262146 JH262146 TD262146 ACZ262146 AMV262146 AWR262146 BGN262146 BQJ262146 CAF262146 CKB262146 CTX262146 DDT262146 DNP262146 DXL262146 EHH262146 ERD262146 FAZ262146 FKV262146 FUR262146 GEN262146 GOJ262146 GYF262146 HIB262146 HRX262146 IBT262146 ILP262146 IVL262146 JFH262146 JPD262146 JYZ262146 KIV262146 KSR262146 LCN262146 LMJ262146 LWF262146 MGB262146 MPX262146 MZT262146 NJP262146 NTL262146 ODH262146 OND262146 OWZ262146 PGV262146 PQR262146 QAN262146 QKJ262146 QUF262146 REB262146 RNX262146 RXT262146 SHP262146 SRL262146 TBH262146 TLD262146 TUZ262146 UEV262146 UOR262146 UYN262146 VIJ262146 VSF262146 WCB262146 WLX262146 WVT262146 L327682 JH327682 TD327682 ACZ327682 AMV327682 AWR327682 BGN327682 BQJ327682 CAF327682 CKB327682 CTX327682 DDT327682 DNP327682 DXL327682 EHH327682 ERD327682 FAZ327682 FKV327682 FUR327682 GEN327682 GOJ327682 GYF327682 HIB327682 HRX327682 IBT327682 ILP327682 IVL327682 JFH327682 JPD327682 JYZ327682 KIV327682 KSR327682 LCN327682 LMJ327682 LWF327682 MGB327682 MPX327682 MZT327682 NJP327682 NTL327682 ODH327682 OND327682 OWZ327682 PGV327682 PQR327682 QAN327682 QKJ327682 QUF327682 REB327682 RNX327682 RXT327682 SHP327682 SRL327682 TBH327682 TLD327682 TUZ327682 UEV327682 UOR327682 UYN327682 VIJ327682 VSF327682 WCB327682 WLX327682 WVT327682 L393218 JH393218 TD393218 ACZ393218 AMV393218 AWR393218 BGN393218 BQJ393218 CAF393218 CKB393218 CTX393218 DDT393218 DNP393218 DXL393218 EHH393218 ERD393218 FAZ393218 FKV393218 FUR393218 GEN393218 GOJ393218 GYF393218 HIB393218 HRX393218 IBT393218 ILP393218 IVL393218 JFH393218 JPD393218 JYZ393218 KIV393218 KSR393218 LCN393218 LMJ393218 LWF393218 MGB393218 MPX393218 MZT393218 NJP393218 NTL393218 ODH393218 OND393218 OWZ393218 PGV393218 PQR393218 QAN393218 QKJ393218 QUF393218 REB393218 RNX393218 RXT393218 SHP393218 SRL393218 TBH393218 TLD393218 TUZ393218 UEV393218 UOR393218 UYN393218 VIJ393218 VSF393218 WCB393218 WLX393218 WVT393218 L458754 JH458754 TD458754 ACZ458754 AMV458754 AWR458754 BGN458754 BQJ458754 CAF458754 CKB458754 CTX458754 DDT458754 DNP458754 DXL458754 EHH458754 ERD458754 FAZ458754 FKV458754 FUR458754 GEN458754 GOJ458754 GYF458754 HIB458754 HRX458754 IBT458754 ILP458754 IVL458754 JFH458754 JPD458754 JYZ458754 KIV458754 KSR458754 LCN458754 LMJ458754 LWF458754 MGB458754 MPX458754 MZT458754 NJP458754 NTL458754 ODH458754 OND458754 OWZ458754 PGV458754 PQR458754 QAN458754 QKJ458754 QUF458754 REB458754 RNX458754 RXT458754 SHP458754 SRL458754 TBH458754 TLD458754 TUZ458754 UEV458754 UOR458754 UYN458754 VIJ458754 VSF458754 WCB458754 WLX458754 WVT458754 L524290 JH524290 TD524290 ACZ524290 AMV524290 AWR524290 BGN524290 BQJ524290 CAF524290 CKB524290 CTX524290 DDT524290 DNP524290 DXL524290 EHH524290 ERD524290 FAZ524290 FKV524290 FUR524290 GEN524290 GOJ524290 GYF524290 HIB524290 HRX524290 IBT524290 ILP524290 IVL524290 JFH524290 JPD524290 JYZ524290 KIV524290 KSR524290 LCN524290 LMJ524290 LWF524290 MGB524290 MPX524290 MZT524290 NJP524290 NTL524290 ODH524290 OND524290 OWZ524290 PGV524290 PQR524290 QAN524290 QKJ524290 QUF524290 REB524290 RNX524290 RXT524290 SHP524290 SRL524290 TBH524290 TLD524290 TUZ524290 UEV524290 UOR524290 UYN524290 VIJ524290 VSF524290 WCB524290 WLX524290 WVT524290 L589826 JH589826 TD589826 ACZ589826 AMV589826 AWR589826 BGN589826 BQJ589826 CAF589826 CKB589826 CTX589826 DDT589826 DNP589826 DXL589826 EHH589826 ERD589826 FAZ589826 FKV589826 FUR589826 GEN589826 GOJ589826 GYF589826 HIB589826 HRX589826 IBT589826 ILP589826 IVL589826 JFH589826 JPD589826 JYZ589826 KIV589826 KSR589826 LCN589826 LMJ589826 LWF589826 MGB589826 MPX589826 MZT589826 NJP589826 NTL589826 ODH589826 OND589826 OWZ589826 PGV589826 PQR589826 QAN589826 QKJ589826 QUF589826 REB589826 RNX589826 RXT589826 SHP589826 SRL589826 TBH589826 TLD589826 TUZ589826 UEV589826 UOR589826 UYN589826 VIJ589826 VSF589826 WCB589826 WLX589826 WVT589826 L655362 JH655362 TD655362 ACZ655362 AMV655362 AWR655362 BGN655362 BQJ655362 CAF655362 CKB655362 CTX655362 DDT655362 DNP655362 DXL655362 EHH655362 ERD655362 FAZ655362 FKV655362 FUR655362 GEN655362 GOJ655362 GYF655362 HIB655362 HRX655362 IBT655362 ILP655362 IVL655362 JFH655362 JPD655362 JYZ655362 KIV655362 KSR655362 LCN655362 LMJ655362 LWF655362 MGB655362 MPX655362 MZT655362 NJP655362 NTL655362 ODH655362 OND655362 OWZ655362 PGV655362 PQR655362 QAN655362 QKJ655362 QUF655362 REB655362 RNX655362 RXT655362 SHP655362 SRL655362 TBH655362 TLD655362 TUZ655362 UEV655362 UOR655362 UYN655362 VIJ655362 VSF655362 WCB655362 WLX655362 WVT655362 L720898 JH720898 TD720898 ACZ720898 AMV720898 AWR720898 BGN720898 BQJ720898 CAF720898 CKB720898 CTX720898 DDT720898 DNP720898 DXL720898 EHH720898 ERD720898 FAZ720898 FKV720898 FUR720898 GEN720898 GOJ720898 GYF720898 HIB720898 HRX720898 IBT720898 ILP720898 IVL720898 JFH720898 JPD720898 JYZ720898 KIV720898 KSR720898 LCN720898 LMJ720898 LWF720898 MGB720898 MPX720898 MZT720898 NJP720898 NTL720898 ODH720898 OND720898 OWZ720898 PGV720898 PQR720898 QAN720898 QKJ720898 QUF720898 REB720898 RNX720898 RXT720898 SHP720898 SRL720898 TBH720898 TLD720898 TUZ720898 UEV720898 UOR720898 UYN720898 VIJ720898 VSF720898 WCB720898 WLX720898 WVT720898 L786434 JH786434 TD786434 ACZ786434 AMV786434 AWR786434 BGN786434 BQJ786434 CAF786434 CKB786434 CTX786434 DDT786434 DNP786434 DXL786434 EHH786434 ERD786434 FAZ786434 FKV786434 FUR786434 GEN786434 GOJ786434 GYF786434 HIB786434 HRX786434 IBT786434 ILP786434 IVL786434 JFH786434 JPD786434 JYZ786434 KIV786434 KSR786434 LCN786434 LMJ786434 LWF786434 MGB786434 MPX786434 MZT786434 NJP786434 NTL786434 ODH786434 OND786434 OWZ786434 PGV786434 PQR786434 QAN786434 QKJ786434 QUF786434 REB786434 RNX786434 RXT786434 SHP786434 SRL786434 TBH786434 TLD786434 TUZ786434 UEV786434 UOR786434 UYN786434 VIJ786434 VSF786434 WCB786434 WLX786434 WVT786434 L851970 JH851970 TD851970 ACZ851970 AMV851970 AWR851970 BGN851970 BQJ851970 CAF851970 CKB851970 CTX851970 DDT851970 DNP851970 DXL851970 EHH851970 ERD851970 FAZ851970 FKV851970 FUR851970 GEN851970 GOJ851970 GYF851970 HIB851970 HRX851970 IBT851970 ILP851970 IVL851970 JFH851970 JPD851970 JYZ851970 KIV851970 KSR851970 LCN851970 LMJ851970 LWF851970 MGB851970 MPX851970 MZT851970 NJP851970 NTL851970 ODH851970 OND851970 OWZ851970 PGV851970 PQR851970 QAN851970 QKJ851970 QUF851970 REB851970 RNX851970 RXT851970 SHP851970 SRL851970 TBH851970 TLD851970 TUZ851970 UEV851970 UOR851970 UYN851970 VIJ851970 VSF851970 WCB851970 WLX851970 WVT851970 L917506 JH917506 TD917506 ACZ917506 AMV917506 AWR917506 BGN917506 BQJ917506 CAF917506 CKB917506 CTX917506 DDT917506 DNP917506 DXL917506 EHH917506 ERD917506 FAZ917506 FKV917506 FUR917506 GEN917506 GOJ917506 GYF917506 HIB917506 HRX917506 IBT917506 ILP917506 IVL917506 JFH917506 JPD917506 JYZ917506 KIV917506 KSR917506 LCN917506 LMJ917506 LWF917506 MGB917506 MPX917506 MZT917506 NJP917506 NTL917506 ODH917506 OND917506 OWZ917506 PGV917506 PQR917506 QAN917506 QKJ917506 QUF917506 REB917506 RNX917506 RXT917506 SHP917506 SRL917506 TBH917506 TLD917506 TUZ917506 UEV917506 UOR917506 UYN917506 VIJ917506 VSF917506 WCB917506 WLX917506 WVT917506 L983042 JH983042 TD983042 ACZ983042 AMV983042 AWR983042 BGN983042 BQJ983042 CAF983042 CKB983042 CTX983042 DDT983042 DNP983042 DXL983042 EHH983042 ERD983042 FAZ983042 FKV983042 FUR983042 GEN983042 GOJ983042 GYF983042 HIB983042 HRX983042 IBT983042 ILP983042 IVL983042 JFH983042 JPD983042 JYZ983042 KIV983042 KSR983042 LCN983042 LMJ983042 LWF983042 MGB983042 MPX983042 MZT983042 NJP983042 NTL983042 ODH983042 OND983042 OWZ983042 PGV983042 PQR983042 QAN983042 QKJ983042 QUF983042 REB983042 RNX983042 RXT983042 SHP983042 SRL983042 TBH983042 TLD983042 TUZ983042 UEV983042 UOR983042 UYN983042 VIJ983042 VSF983042 WCB983042 WLX983042 WVT983042" xr:uid="{C56399E8-A3F8-4CE0-88B3-44C1B2FBA304}">
      <formula1>"Actuals,Thousands,Lakhs,Millions,Crores"</formula1>
      <formula2>0</formula2>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65541 JB65541 SX65541 ACT65541 AMP65541 AWL65541 BGH65541 BQD65541 BZZ65541 CJV65541 CTR65541 DDN65541 DNJ65541 DXF65541 EHB65541 EQX65541 FAT65541 FKP65541 FUL65541 GEH65541 GOD65541 GXZ65541 HHV65541 HRR65541 IBN65541 ILJ65541 IVF65541 JFB65541 JOX65541 JYT65541 KIP65541 KSL65541 LCH65541 LMD65541 LVZ65541 MFV65541 MPR65541 MZN65541 NJJ65541 NTF65541 ODB65541 OMX65541 OWT65541 PGP65541 PQL65541 QAH65541 QKD65541 QTZ65541 RDV65541 RNR65541 RXN65541 SHJ65541 SRF65541 TBB65541 TKX65541 TUT65541 UEP65541 UOL65541 UYH65541 VID65541 VRZ65541 WBV65541 WLR65541 WVN65541 F131077 JB131077 SX131077 ACT131077 AMP131077 AWL131077 BGH131077 BQD131077 BZZ131077 CJV131077 CTR131077 DDN131077 DNJ131077 DXF131077 EHB131077 EQX131077 FAT131077 FKP131077 FUL131077 GEH131077 GOD131077 GXZ131077 HHV131077 HRR131077 IBN131077 ILJ131077 IVF131077 JFB131077 JOX131077 JYT131077 KIP131077 KSL131077 LCH131077 LMD131077 LVZ131077 MFV131077 MPR131077 MZN131077 NJJ131077 NTF131077 ODB131077 OMX131077 OWT131077 PGP131077 PQL131077 QAH131077 QKD131077 QTZ131077 RDV131077 RNR131077 RXN131077 SHJ131077 SRF131077 TBB131077 TKX131077 TUT131077 UEP131077 UOL131077 UYH131077 VID131077 VRZ131077 WBV131077 WLR131077 WVN131077 F196613 JB196613 SX196613 ACT196613 AMP196613 AWL196613 BGH196613 BQD196613 BZZ196613 CJV196613 CTR196613 DDN196613 DNJ196613 DXF196613 EHB196613 EQX196613 FAT196613 FKP196613 FUL196613 GEH196613 GOD196613 GXZ196613 HHV196613 HRR196613 IBN196613 ILJ196613 IVF196613 JFB196613 JOX196613 JYT196613 KIP196613 KSL196613 LCH196613 LMD196613 LVZ196613 MFV196613 MPR196613 MZN196613 NJJ196613 NTF196613 ODB196613 OMX196613 OWT196613 PGP196613 PQL196613 QAH196613 QKD196613 QTZ196613 RDV196613 RNR196613 RXN196613 SHJ196613 SRF196613 TBB196613 TKX196613 TUT196613 UEP196613 UOL196613 UYH196613 VID196613 VRZ196613 WBV196613 WLR196613 WVN196613 F262149 JB262149 SX262149 ACT262149 AMP262149 AWL262149 BGH262149 BQD262149 BZZ262149 CJV262149 CTR262149 DDN262149 DNJ262149 DXF262149 EHB262149 EQX262149 FAT262149 FKP262149 FUL262149 GEH262149 GOD262149 GXZ262149 HHV262149 HRR262149 IBN262149 ILJ262149 IVF262149 JFB262149 JOX262149 JYT262149 KIP262149 KSL262149 LCH262149 LMD262149 LVZ262149 MFV262149 MPR262149 MZN262149 NJJ262149 NTF262149 ODB262149 OMX262149 OWT262149 PGP262149 PQL262149 QAH262149 QKD262149 QTZ262149 RDV262149 RNR262149 RXN262149 SHJ262149 SRF262149 TBB262149 TKX262149 TUT262149 UEP262149 UOL262149 UYH262149 VID262149 VRZ262149 WBV262149 WLR262149 WVN262149 F327685 JB327685 SX327685 ACT327685 AMP327685 AWL327685 BGH327685 BQD327685 BZZ327685 CJV327685 CTR327685 DDN327685 DNJ327685 DXF327685 EHB327685 EQX327685 FAT327685 FKP327685 FUL327685 GEH327685 GOD327685 GXZ327685 HHV327685 HRR327685 IBN327685 ILJ327685 IVF327685 JFB327685 JOX327685 JYT327685 KIP327685 KSL327685 LCH327685 LMD327685 LVZ327685 MFV327685 MPR327685 MZN327685 NJJ327685 NTF327685 ODB327685 OMX327685 OWT327685 PGP327685 PQL327685 QAH327685 QKD327685 QTZ327685 RDV327685 RNR327685 RXN327685 SHJ327685 SRF327685 TBB327685 TKX327685 TUT327685 UEP327685 UOL327685 UYH327685 VID327685 VRZ327685 WBV327685 WLR327685 WVN327685 F393221 JB393221 SX393221 ACT393221 AMP393221 AWL393221 BGH393221 BQD393221 BZZ393221 CJV393221 CTR393221 DDN393221 DNJ393221 DXF393221 EHB393221 EQX393221 FAT393221 FKP393221 FUL393221 GEH393221 GOD393221 GXZ393221 HHV393221 HRR393221 IBN393221 ILJ393221 IVF393221 JFB393221 JOX393221 JYT393221 KIP393221 KSL393221 LCH393221 LMD393221 LVZ393221 MFV393221 MPR393221 MZN393221 NJJ393221 NTF393221 ODB393221 OMX393221 OWT393221 PGP393221 PQL393221 QAH393221 QKD393221 QTZ393221 RDV393221 RNR393221 RXN393221 SHJ393221 SRF393221 TBB393221 TKX393221 TUT393221 UEP393221 UOL393221 UYH393221 VID393221 VRZ393221 WBV393221 WLR393221 WVN393221 F458757 JB458757 SX458757 ACT458757 AMP458757 AWL458757 BGH458757 BQD458757 BZZ458757 CJV458757 CTR458757 DDN458757 DNJ458757 DXF458757 EHB458757 EQX458757 FAT458757 FKP458757 FUL458757 GEH458757 GOD458757 GXZ458757 HHV458757 HRR458757 IBN458757 ILJ458757 IVF458757 JFB458757 JOX458757 JYT458757 KIP458757 KSL458757 LCH458757 LMD458757 LVZ458757 MFV458757 MPR458757 MZN458757 NJJ458757 NTF458757 ODB458757 OMX458757 OWT458757 PGP458757 PQL458757 QAH458757 QKD458757 QTZ458757 RDV458757 RNR458757 RXN458757 SHJ458757 SRF458757 TBB458757 TKX458757 TUT458757 UEP458757 UOL458757 UYH458757 VID458757 VRZ458757 WBV458757 WLR458757 WVN458757 F524293 JB524293 SX524293 ACT524293 AMP524293 AWL524293 BGH524293 BQD524293 BZZ524293 CJV524293 CTR524293 DDN524293 DNJ524293 DXF524293 EHB524293 EQX524293 FAT524293 FKP524293 FUL524293 GEH524293 GOD524293 GXZ524293 HHV524293 HRR524293 IBN524293 ILJ524293 IVF524293 JFB524293 JOX524293 JYT524293 KIP524293 KSL524293 LCH524293 LMD524293 LVZ524293 MFV524293 MPR524293 MZN524293 NJJ524293 NTF524293 ODB524293 OMX524293 OWT524293 PGP524293 PQL524293 QAH524293 QKD524293 QTZ524293 RDV524293 RNR524293 RXN524293 SHJ524293 SRF524293 TBB524293 TKX524293 TUT524293 UEP524293 UOL524293 UYH524293 VID524293 VRZ524293 WBV524293 WLR524293 WVN524293 F589829 JB589829 SX589829 ACT589829 AMP589829 AWL589829 BGH589829 BQD589829 BZZ589829 CJV589829 CTR589829 DDN589829 DNJ589829 DXF589829 EHB589829 EQX589829 FAT589829 FKP589829 FUL589829 GEH589829 GOD589829 GXZ589829 HHV589829 HRR589829 IBN589829 ILJ589829 IVF589829 JFB589829 JOX589829 JYT589829 KIP589829 KSL589829 LCH589829 LMD589829 LVZ589829 MFV589829 MPR589829 MZN589829 NJJ589829 NTF589829 ODB589829 OMX589829 OWT589829 PGP589829 PQL589829 QAH589829 QKD589829 QTZ589829 RDV589829 RNR589829 RXN589829 SHJ589829 SRF589829 TBB589829 TKX589829 TUT589829 UEP589829 UOL589829 UYH589829 VID589829 VRZ589829 WBV589829 WLR589829 WVN589829 F655365 JB655365 SX655365 ACT655365 AMP655365 AWL655365 BGH655365 BQD655365 BZZ655365 CJV655365 CTR655365 DDN655365 DNJ655365 DXF655365 EHB655365 EQX655365 FAT655365 FKP655365 FUL655365 GEH655365 GOD655365 GXZ655365 HHV655365 HRR655365 IBN655365 ILJ655365 IVF655365 JFB655365 JOX655365 JYT655365 KIP655365 KSL655365 LCH655365 LMD655365 LVZ655365 MFV655365 MPR655365 MZN655365 NJJ655365 NTF655365 ODB655365 OMX655365 OWT655365 PGP655365 PQL655365 QAH655365 QKD655365 QTZ655365 RDV655365 RNR655365 RXN655365 SHJ655365 SRF655365 TBB655365 TKX655365 TUT655365 UEP655365 UOL655365 UYH655365 VID655365 VRZ655365 WBV655365 WLR655365 WVN655365 F720901 JB720901 SX720901 ACT720901 AMP720901 AWL720901 BGH720901 BQD720901 BZZ720901 CJV720901 CTR720901 DDN720901 DNJ720901 DXF720901 EHB720901 EQX720901 FAT720901 FKP720901 FUL720901 GEH720901 GOD720901 GXZ720901 HHV720901 HRR720901 IBN720901 ILJ720901 IVF720901 JFB720901 JOX720901 JYT720901 KIP720901 KSL720901 LCH720901 LMD720901 LVZ720901 MFV720901 MPR720901 MZN720901 NJJ720901 NTF720901 ODB720901 OMX720901 OWT720901 PGP720901 PQL720901 QAH720901 QKD720901 QTZ720901 RDV720901 RNR720901 RXN720901 SHJ720901 SRF720901 TBB720901 TKX720901 TUT720901 UEP720901 UOL720901 UYH720901 VID720901 VRZ720901 WBV720901 WLR720901 WVN720901 F786437 JB786437 SX786437 ACT786437 AMP786437 AWL786437 BGH786437 BQD786437 BZZ786437 CJV786437 CTR786437 DDN786437 DNJ786437 DXF786437 EHB786437 EQX786437 FAT786437 FKP786437 FUL786437 GEH786437 GOD786437 GXZ786437 HHV786437 HRR786437 IBN786437 ILJ786437 IVF786437 JFB786437 JOX786437 JYT786437 KIP786437 KSL786437 LCH786437 LMD786437 LVZ786437 MFV786437 MPR786437 MZN786437 NJJ786437 NTF786437 ODB786437 OMX786437 OWT786437 PGP786437 PQL786437 QAH786437 QKD786437 QTZ786437 RDV786437 RNR786437 RXN786437 SHJ786437 SRF786437 TBB786437 TKX786437 TUT786437 UEP786437 UOL786437 UYH786437 VID786437 VRZ786437 WBV786437 WLR786437 WVN786437 F851973 JB851973 SX851973 ACT851973 AMP851973 AWL851973 BGH851973 BQD851973 BZZ851973 CJV851973 CTR851973 DDN851973 DNJ851973 DXF851973 EHB851973 EQX851973 FAT851973 FKP851973 FUL851973 GEH851973 GOD851973 GXZ851973 HHV851973 HRR851973 IBN851973 ILJ851973 IVF851973 JFB851973 JOX851973 JYT851973 KIP851973 KSL851973 LCH851973 LMD851973 LVZ851973 MFV851973 MPR851973 MZN851973 NJJ851973 NTF851973 ODB851973 OMX851973 OWT851973 PGP851973 PQL851973 QAH851973 QKD851973 QTZ851973 RDV851973 RNR851973 RXN851973 SHJ851973 SRF851973 TBB851973 TKX851973 TUT851973 UEP851973 UOL851973 UYH851973 VID851973 VRZ851973 WBV851973 WLR851973 WVN851973 F917509 JB917509 SX917509 ACT917509 AMP917509 AWL917509 BGH917509 BQD917509 BZZ917509 CJV917509 CTR917509 DDN917509 DNJ917509 DXF917509 EHB917509 EQX917509 FAT917509 FKP917509 FUL917509 GEH917509 GOD917509 GXZ917509 HHV917509 HRR917509 IBN917509 ILJ917509 IVF917509 JFB917509 JOX917509 JYT917509 KIP917509 KSL917509 LCH917509 LMD917509 LVZ917509 MFV917509 MPR917509 MZN917509 NJJ917509 NTF917509 ODB917509 OMX917509 OWT917509 PGP917509 PQL917509 QAH917509 QKD917509 QTZ917509 RDV917509 RNR917509 RXN917509 SHJ917509 SRF917509 TBB917509 TKX917509 TUT917509 UEP917509 UOL917509 UYH917509 VID917509 VRZ917509 WBV917509 WLR917509 WVN917509 F983045 JB983045 SX983045 ACT983045 AMP983045 AWL983045 BGH983045 BQD983045 BZZ983045 CJV983045 CTR983045 DDN983045 DNJ983045 DXF983045 EHB983045 EQX983045 FAT983045 FKP983045 FUL983045 GEH983045 GOD983045 GXZ983045 HHV983045 HRR983045 IBN983045 ILJ983045 IVF983045 JFB983045 JOX983045 JYT983045 KIP983045 KSL983045 LCH983045 LMD983045 LVZ983045 MFV983045 MPR983045 MZN983045 NJJ983045 NTF983045 ODB983045 OMX983045 OWT983045 PGP983045 PQL983045 QAH983045 QKD983045 QTZ983045 RDV983045 RNR983045 RXN983045 SHJ983045 SRF983045 TBB983045 TKX983045 TUT983045 UEP983045 UOL983045 UYH983045 VID983045 VRZ983045 WBV983045 WLR983045 WVN983045 H5 JD5 SZ5 ACV5 AMR5 AWN5 BGJ5 BQF5 CAB5 CJX5 CTT5 DDP5 DNL5 DXH5 EHD5 EQZ5 FAV5 FKR5 FUN5 GEJ5 GOF5 GYB5 HHX5 HRT5 IBP5 ILL5 IVH5 JFD5 JOZ5 JYV5 KIR5 KSN5 LCJ5 LMF5 LWB5 MFX5 MPT5 MZP5 NJL5 NTH5 ODD5 OMZ5 OWV5 PGR5 PQN5 QAJ5 QKF5 QUB5 RDX5 RNT5 RXP5 SHL5 SRH5 TBD5 TKZ5 TUV5 UER5 UON5 UYJ5 VIF5 VSB5 WBX5 WLT5 WVP5 H65541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H131077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H196613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H262149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H327685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H393221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H458757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H524293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H589829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H655365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H720901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H786437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H851973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H917509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H983045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WLT983045 WVP983045 J5 JF5 TB5 ACX5 AMT5 AWP5 BGL5 BQH5 CAD5 CJZ5 CTV5 DDR5 DNN5 DXJ5 EHF5 ERB5 FAX5 FKT5 FUP5 GEL5 GOH5 GYD5 HHZ5 HRV5 IBR5 ILN5 IVJ5 JFF5 JPB5 JYX5 KIT5 KSP5 LCL5 LMH5 LWD5 MFZ5 MPV5 MZR5 NJN5 NTJ5 ODF5 ONB5 OWX5 PGT5 PQP5 QAL5 QKH5 QUD5 RDZ5 RNV5 RXR5 SHN5 SRJ5 TBF5 TLB5 TUX5 UET5 UOP5 UYL5 VIH5 VSD5 WBZ5 WLV5 WVR5 J65541 JF65541 TB65541 ACX65541 AMT65541 AWP65541 BGL65541 BQH65541 CAD65541 CJZ65541 CTV65541 DDR65541 DNN65541 DXJ65541 EHF65541 ERB65541 FAX65541 FKT65541 FUP65541 GEL65541 GOH65541 GYD65541 HHZ65541 HRV65541 IBR65541 ILN65541 IVJ65541 JFF65541 JPB65541 JYX65541 KIT65541 KSP65541 LCL65541 LMH65541 LWD65541 MFZ65541 MPV65541 MZR65541 NJN65541 NTJ65541 ODF65541 ONB65541 OWX65541 PGT65541 PQP65541 QAL65541 QKH65541 QUD65541 RDZ65541 RNV65541 RXR65541 SHN65541 SRJ65541 TBF65541 TLB65541 TUX65541 UET65541 UOP65541 UYL65541 VIH65541 VSD65541 WBZ65541 WLV65541 WVR65541 J131077 JF131077 TB131077 ACX131077 AMT131077 AWP131077 BGL131077 BQH131077 CAD131077 CJZ131077 CTV131077 DDR131077 DNN131077 DXJ131077 EHF131077 ERB131077 FAX131077 FKT131077 FUP131077 GEL131077 GOH131077 GYD131077 HHZ131077 HRV131077 IBR131077 ILN131077 IVJ131077 JFF131077 JPB131077 JYX131077 KIT131077 KSP131077 LCL131077 LMH131077 LWD131077 MFZ131077 MPV131077 MZR131077 NJN131077 NTJ131077 ODF131077 ONB131077 OWX131077 PGT131077 PQP131077 QAL131077 QKH131077 QUD131077 RDZ131077 RNV131077 RXR131077 SHN131077 SRJ131077 TBF131077 TLB131077 TUX131077 UET131077 UOP131077 UYL131077 VIH131077 VSD131077 WBZ131077 WLV131077 WVR131077 J196613 JF196613 TB196613 ACX196613 AMT196613 AWP196613 BGL196613 BQH196613 CAD196613 CJZ196613 CTV196613 DDR196613 DNN196613 DXJ196613 EHF196613 ERB196613 FAX196613 FKT196613 FUP196613 GEL196613 GOH196613 GYD196613 HHZ196613 HRV196613 IBR196613 ILN196613 IVJ196613 JFF196613 JPB196613 JYX196613 KIT196613 KSP196613 LCL196613 LMH196613 LWD196613 MFZ196613 MPV196613 MZR196613 NJN196613 NTJ196613 ODF196613 ONB196613 OWX196613 PGT196613 PQP196613 QAL196613 QKH196613 QUD196613 RDZ196613 RNV196613 RXR196613 SHN196613 SRJ196613 TBF196613 TLB196613 TUX196613 UET196613 UOP196613 UYL196613 VIH196613 VSD196613 WBZ196613 WLV196613 WVR196613 J262149 JF262149 TB262149 ACX262149 AMT262149 AWP262149 BGL262149 BQH262149 CAD262149 CJZ262149 CTV262149 DDR262149 DNN262149 DXJ262149 EHF262149 ERB262149 FAX262149 FKT262149 FUP262149 GEL262149 GOH262149 GYD262149 HHZ262149 HRV262149 IBR262149 ILN262149 IVJ262149 JFF262149 JPB262149 JYX262149 KIT262149 KSP262149 LCL262149 LMH262149 LWD262149 MFZ262149 MPV262149 MZR262149 NJN262149 NTJ262149 ODF262149 ONB262149 OWX262149 PGT262149 PQP262149 QAL262149 QKH262149 QUD262149 RDZ262149 RNV262149 RXR262149 SHN262149 SRJ262149 TBF262149 TLB262149 TUX262149 UET262149 UOP262149 UYL262149 VIH262149 VSD262149 WBZ262149 WLV262149 WVR262149 J327685 JF327685 TB327685 ACX327685 AMT327685 AWP327685 BGL327685 BQH327685 CAD327685 CJZ327685 CTV327685 DDR327685 DNN327685 DXJ327685 EHF327685 ERB327685 FAX327685 FKT327685 FUP327685 GEL327685 GOH327685 GYD327685 HHZ327685 HRV327685 IBR327685 ILN327685 IVJ327685 JFF327685 JPB327685 JYX327685 KIT327685 KSP327685 LCL327685 LMH327685 LWD327685 MFZ327685 MPV327685 MZR327685 NJN327685 NTJ327685 ODF327685 ONB327685 OWX327685 PGT327685 PQP327685 QAL327685 QKH327685 QUD327685 RDZ327685 RNV327685 RXR327685 SHN327685 SRJ327685 TBF327685 TLB327685 TUX327685 UET327685 UOP327685 UYL327685 VIH327685 VSD327685 WBZ327685 WLV327685 WVR327685 J393221 JF393221 TB393221 ACX393221 AMT393221 AWP393221 BGL393221 BQH393221 CAD393221 CJZ393221 CTV393221 DDR393221 DNN393221 DXJ393221 EHF393221 ERB393221 FAX393221 FKT393221 FUP393221 GEL393221 GOH393221 GYD393221 HHZ393221 HRV393221 IBR393221 ILN393221 IVJ393221 JFF393221 JPB393221 JYX393221 KIT393221 KSP393221 LCL393221 LMH393221 LWD393221 MFZ393221 MPV393221 MZR393221 NJN393221 NTJ393221 ODF393221 ONB393221 OWX393221 PGT393221 PQP393221 QAL393221 QKH393221 QUD393221 RDZ393221 RNV393221 RXR393221 SHN393221 SRJ393221 TBF393221 TLB393221 TUX393221 UET393221 UOP393221 UYL393221 VIH393221 VSD393221 WBZ393221 WLV393221 WVR393221 J458757 JF458757 TB458757 ACX458757 AMT458757 AWP458757 BGL458757 BQH458757 CAD458757 CJZ458757 CTV458757 DDR458757 DNN458757 DXJ458757 EHF458757 ERB458757 FAX458757 FKT458757 FUP458757 GEL458757 GOH458757 GYD458757 HHZ458757 HRV458757 IBR458757 ILN458757 IVJ458757 JFF458757 JPB458757 JYX458757 KIT458757 KSP458757 LCL458757 LMH458757 LWD458757 MFZ458757 MPV458757 MZR458757 NJN458757 NTJ458757 ODF458757 ONB458757 OWX458757 PGT458757 PQP458757 QAL458757 QKH458757 QUD458757 RDZ458757 RNV458757 RXR458757 SHN458757 SRJ458757 TBF458757 TLB458757 TUX458757 UET458757 UOP458757 UYL458757 VIH458757 VSD458757 WBZ458757 WLV458757 WVR458757 J524293 JF524293 TB524293 ACX524293 AMT524293 AWP524293 BGL524293 BQH524293 CAD524293 CJZ524293 CTV524293 DDR524293 DNN524293 DXJ524293 EHF524293 ERB524293 FAX524293 FKT524293 FUP524293 GEL524293 GOH524293 GYD524293 HHZ524293 HRV524293 IBR524293 ILN524293 IVJ524293 JFF524293 JPB524293 JYX524293 KIT524293 KSP524293 LCL524293 LMH524293 LWD524293 MFZ524293 MPV524293 MZR524293 NJN524293 NTJ524293 ODF524293 ONB524293 OWX524293 PGT524293 PQP524293 QAL524293 QKH524293 QUD524293 RDZ524293 RNV524293 RXR524293 SHN524293 SRJ524293 TBF524293 TLB524293 TUX524293 UET524293 UOP524293 UYL524293 VIH524293 VSD524293 WBZ524293 WLV524293 WVR524293 J589829 JF589829 TB589829 ACX589829 AMT589829 AWP589829 BGL589829 BQH589829 CAD589829 CJZ589829 CTV589829 DDR589829 DNN589829 DXJ589829 EHF589829 ERB589829 FAX589829 FKT589829 FUP589829 GEL589829 GOH589829 GYD589829 HHZ589829 HRV589829 IBR589829 ILN589829 IVJ589829 JFF589829 JPB589829 JYX589829 KIT589829 KSP589829 LCL589829 LMH589829 LWD589829 MFZ589829 MPV589829 MZR589829 NJN589829 NTJ589829 ODF589829 ONB589829 OWX589829 PGT589829 PQP589829 QAL589829 QKH589829 QUD589829 RDZ589829 RNV589829 RXR589829 SHN589829 SRJ589829 TBF589829 TLB589829 TUX589829 UET589829 UOP589829 UYL589829 VIH589829 VSD589829 WBZ589829 WLV589829 WVR589829 J655365 JF655365 TB655365 ACX655365 AMT655365 AWP655365 BGL655365 BQH655365 CAD655365 CJZ655365 CTV655365 DDR655365 DNN655365 DXJ655365 EHF655365 ERB655365 FAX655365 FKT655365 FUP655365 GEL655365 GOH655365 GYD655365 HHZ655365 HRV655365 IBR655365 ILN655365 IVJ655365 JFF655365 JPB655365 JYX655365 KIT655365 KSP655365 LCL655365 LMH655365 LWD655365 MFZ655365 MPV655365 MZR655365 NJN655365 NTJ655365 ODF655365 ONB655365 OWX655365 PGT655365 PQP655365 QAL655365 QKH655365 QUD655365 RDZ655365 RNV655365 RXR655365 SHN655365 SRJ655365 TBF655365 TLB655365 TUX655365 UET655365 UOP655365 UYL655365 VIH655365 VSD655365 WBZ655365 WLV655365 WVR655365 J720901 JF720901 TB720901 ACX720901 AMT720901 AWP720901 BGL720901 BQH720901 CAD720901 CJZ720901 CTV720901 DDR720901 DNN720901 DXJ720901 EHF720901 ERB720901 FAX720901 FKT720901 FUP720901 GEL720901 GOH720901 GYD720901 HHZ720901 HRV720901 IBR720901 ILN720901 IVJ720901 JFF720901 JPB720901 JYX720901 KIT720901 KSP720901 LCL720901 LMH720901 LWD720901 MFZ720901 MPV720901 MZR720901 NJN720901 NTJ720901 ODF720901 ONB720901 OWX720901 PGT720901 PQP720901 QAL720901 QKH720901 QUD720901 RDZ720901 RNV720901 RXR720901 SHN720901 SRJ720901 TBF720901 TLB720901 TUX720901 UET720901 UOP720901 UYL720901 VIH720901 VSD720901 WBZ720901 WLV720901 WVR720901 J786437 JF786437 TB786437 ACX786437 AMT786437 AWP786437 BGL786437 BQH786437 CAD786437 CJZ786437 CTV786437 DDR786437 DNN786437 DXJ786437 EHF786437 ERB786437 FAX786437 FKT786437 FUP786437 GEL786437 GOH786437 GYD786437 HHZ786437 HRV786437 IBR786437 ILN786437 IVJ786437 JFF786437 JPB786437 JYX786437 KIT786437 KSP786437 LCL786437 LMH786437 LWD786437 MFZ786437 MPV786437 MZR786437 NJN786437 NTJ786437 ODF786437 ONB786437 OWX786437 PGT786437 PQP786437 QAL786437 QKH786437 QUD786437 RDZ786437 RNV786437 RXR786437 SHN786437 SRJ786437 TBF786437 TLB786437 TUX786437 UET786437 UOP786437 UYL786437 VIH786437 VSD786437 WBZ786437 WLV786437 WVR786437 J851973 JF851973 TB851973 ACX851973 AMT851973 AWP851973 BGL851973 BQH851973 CAD851973 CJZ851973 CTV851973 DDR851973 DNN851973 DXJ851973 EHF851973 ERB851973 FAX851973 FKT851973 FUP851973 GEL851973 GOH851973 GYD851973 HHZ851973 HRV851973 IBR851973 ILN851973 IVJ851973 JFF851973 JPB851973 JYX851973 KIT851973 KSP851973 LCL851973 LMH851973 LWD851973 MFZ851973 MPV851973 MZR851973 NJN851973 NTJ851973 ODF851973 ONB851973 OWX851973 PGT851973 PQP851973 QAL851973 QKH851973 QUD851973 RDZ851973 RNV851973 RXR851973 SHN851973 SRJ851973 TBF851973 TLB851973 TUX851973 UET851973 UOP851973 UYL851973 VIH851973 VSD851973 WBZ851973 WLV851973 WVR851973 J917509 JF917509 TB917509 ACX917509 AMT917509 AWP917509 BGL917509 BQH917509 CAD917509 CJZ917509 CTV917509 DDR917509 DNN917509 DXJ917509 EHF917509 ERB917509 FAX917509 FKT917509 FUP917509 GEL917509 GOH917509 GYD917509 HHZ917509 HRV917509 IBR917509 ILN917509 IVJ917509 JFF917509 JPB917509 JYX917509 KIT917509 KSP917509 LCL917509 LMH917509 LWD917509 MFZ917509 MPV917509 MZR917509 NJN917509 NTJ917509 ODF917509 ONB917509 OWX917509 PGT917509 PQP917509 QAL917509 QKH917509 QUD917509 RDZ917509 RNV917509 RXR917509 SHN917509 SRJ917509 TBF917509 TLB917509 TUX917509 UET917509 UOP917509 UYL917509 VIH917509 VSD917509 WBZ917509 WLV917509 WVR917509 J983045 JF983045 TB983045 ACX983045 AMT983045 AWP983045 BGL983045 BQH983045 CAD983045 CJZ983045 CTV983045 DDR983045 DNN983045 DXJ983045 EHF983045 ERB983045 FAX983045 FKT983045 FUP983045 GEL983045 GOH983045 GYD983045 HHZ983045 HRV983045 IBR983045 ILN983045 IVJ983045 JFF983045 JPB983045 JYX983045 KIT983045 KSP983045 LCL983045 LMH983045 LWD983045 MFZ983045 MPV983045 MZR983045 NJN983045 NTJ983045 ODF983045 ONB983045 OWX983045 PGT983045 PQP983045 QAL983045 QKH983045 QUD983045 RDZ983045 RNV983045 RXR983045 SHN983045 SRJ983045 TBF983045 TLB983045 TUX983045 UET983045 UOP983045 UYL983045 VIH983045 VSD983045 WBZ983045 WLV983045 WVR983045" xr:uid="{3D404124-CE2F-48F6-880F-30ADDB624806}">
      <formula1>$M$2:$M$3</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K117"/>
  <sheetViews>
    <sheetView zoomScaleNormal="100" zoomScaleSheetLayoutView="85" workbookViewId="0">
      <selection activeCell="A21" sqref="A21"/>
    </sheetView>
  </sheetViews>
  <sheetFormatPr defaultColWidth="13.5703125" defaultRowHeight="32.1" customHeight="1"/>
  <cols>
    <col min="1" max="1" width="37.28515625" style="25" customWidth="1"/>
    <col min="2" max="2" width="12.28515625" style="25" bestFit="1" customWidth="1"/>
    <col min="3" max="3" width="12.7109375" style="25" customWidth="1"/>
    <col min="4" max="4" width="18.42578125" style="35" customWidth="1"/>
    <col min="5" max="5" width="12.28515625" style="25" customWidth="1"/>
    <col min="6" max="6" width="15.7109375" style="35" customWidth="1"/>
    <col min="7" max="7" width="12.28515625" style="25" customWidth="1"/>
    <col min="8" max="8" width="15.7109375" style="35" customWidth="1"/>
    <col min="9" max="9" width="20.85546875" style="35" customWidth="1"/>
    <col min="10" max="10" width="22" style="25" customWidth="1"/>
    <col min="11" max="11" width="12" style="25" customWidth="1"/>
    <col min="12" max="16384" width="13.5703125" style="25"/>
  </cols>
  <sheetData>
    <row r="1" spans="1:10" ht="18">
      <c r="A1" s="1454" t="s">
        <v>947</v>
      </c>
      <c r="B1" s="1455"/>
      <c r="C1" s="1455"/>
      <c r="D1" s="1455"/>
      <c r="E1" s="1455"/>
      <c r="F1" s="1455"/>
      <c r="G1" s="1455"/>
      <c r="H1" s="1456"/>
      <c r="I1" s="1460"/>
    </row>
    <row r="2" spans="1:10" ht="7.5" customHeight="1">
      <c r="A2" s="1457"/>
      <c r="B2" s="1458"/>
      <c r="C2" s="1458"/>
      <c r="D2" s="1458"/>
      <c r="E2" s="1458"/>
      <c r="F2" s="1458"/>
      <c r="G2" s="1458"/>
      <c r="H2" s="1459"/>
      <c r="I2" s="1461"/>
    </row>
    <row r="3" spans="1:10" ht="18">
      <c r="A3" s="1426" t="s">
        <v>137</v>
      </c>
      <c r="B3" s="882">
        <f>'Financials_Applicant 1'!B3</f>
        <v>44286</v>
      </c>
      <c r="C3" s="27" t="s">
        <v>138</v>
      </c>
      <c r="D3" s="882">
        <f>'Financials_Applicant 1'!D3</f>
        <v>43921</v>
      </c>
      <c r="E3" s="27" t="s">
        <v>138</v>
      </c>
      <c r="F3" s="882">
        <f>'Financials_Applicant 1'!F3</f>
        <v>43555</v>
      </c>
      <c r="G3" s="27" t="s">
        <v>138</v>
      </c>
      <c r="H3" s="882">
        <f>'Financials_Applicant 1'!H3</f>
        <v>43190</v>
      </c>
      <c r="I3" s="275" t="s">
        <v>842</v>
      </c>
    </row>
    <row r="4" spans="1:10" ht="18">
      <c r="A4" s="1426"/>
      <c r="B4" s="27" t="s">
        <v>139</v>
      </c>
      <c r="C4" s="26" t="s">
        <v>253</v>
      </c>
      <c r="D4" s="27" t="s">
        <v>139</v>
      </c>
      <c r="E4" s="26" t="s">
        <v>254</v>
      </c>
      <c r="F4" s="27" t="s">
        <v>139</v>
      </c>
      <c r="G4" s="26" t="s">
        <v>255</v>
      </c>
      <c r="H4" s="27" t="s">
        <v>139</v>
      </c>
      <c r="I4" s="28"/>
    </row>
    <row r="5" spans="1:10" ht="18">
      <c r="A5" s="29" t="s">
        <v>54</v>
      </c>
      <c r="B5" s="883">
        <f>'Financials_Applicant 1'!B5+'Financials_Applicant 2'!B5+'Financials_Applicant 3'!B5+'Financials_Applicant 4'!B5+'Financials_Applicant 5'!B5</f>
        <v>0</v>
      </c>
      <c r="C5" s="883" t="e">
        <f>(B5-D5)/D5*100</f>
        <v>#DIV/0!</v>
      </c>
      <c r="D5" s="883">
        <f>'Financials_Applicant 1'!D5+'Financials_Applicant 2'!D5+'Financials_Applicant 3'!D5+'Financials_Applicant 4'!D5+'Financials_Applicant 5'!D5</f>
        <v>0</v>
      </c>
      <c r="E5" s="883" t="e">
        <f>(D5-F5)/F5*100</f>
        <v>#DIV/0!</v>
      </c>
      <c r="F5" s="883">
        <f>'Financials_Applicant 1'!F5+'Financials_Applicant 2'!F5+'Financials_Applicant 3'!F5+'Financials_Applicant 4'!F5+'Financials_Applicant 5'!F5</f>
        <v>0</v>
      </c>
      <c r="G5" s="883" t="e">
        <f>(F5-H5)/H5*100</f>
        <v>#DIV/0!</v>
      </c>
      <c r="H5" s="883">
        <f>'Financials_Applicant 1'!H5+'Financials_Applicant 2'!H5+'Financials_Applicant 3'!H5+'Financials_Applicant 4'!H5+'Financials_Applicant 5'!H5</f>
        <v>0</v>
      </c>
      <c r="I5" s="30"/>
    </row>
    <row r="6" spans="1:10" ht="25.35" customHeight="1">
      <c r="A6" s="31" t="s">
        <v>140</v>
      </c>
      <c r="B6" s="883">
        <f>'Financials_Applicant 1'!B6+'Financials_Applicant 2'!B6+'Financials_Applicant 3'!B6+'Financials_Applicant 4'!B6+'Financials_Applicant 5'!B6</f>
        <v>0</v>
      </c>
      <c r="C6" s="883" t="e">
        <f>(B6-D6)/D6*100</f>
        <v>#DIV/0!</v>
      </c>
      <c r="D6" s="883">
        <f>'Financials_Applicant 1'!D6+'Financials_Applicant 2'!D6+'Financials_Applicant 3'!D6+'Financials_Applicant 4'!D6+'Financials_Applicant 5'!D6</f>
        <v>0</v>
      </c>
      <c r="E6" s="883" t="e">
        <f>(D6-F6)/F6*100</f>
        <v>#DIV/0!</v>
      </c>
      <c r="F6" s="883">
        <f>'Financials_Applicant 1'!F6+'Financials_Applicant 2'!F6+'Financials_Applicant 3'!F6+'Financials_Applicant 4'!F6+'Financials_Applicant 5'!F6</f>
        <v>0</v>
      </c>
      <c r="G6" s="883" t="e">
        <f>(F6-H6)/H6*100</f>
        <v>#DIV/0!</v>
      </c>
      <c r="H6" s="883">
        <f>'Financials_Applicant 1'!H6+'Financials_Applicant 2'!H6+'Financials_Applicant 3'!H6+'Financials_Applicant 4'!H6+'Financials_Applicant 5'!H6</f>
        <v>0</v>
      </c>
      <c r="I6" s="30"/>
    </row>
    <row r="7" spans="1:10" ht="18">
      <c r="A7" s="31" t="s">
        <v>141</v>
      </c>
      <c r="B7" s="883">
        <f>'Financials_Applicant 1'!B7+'Financials_Applicant 2'!B7+'Financials_Applicant 3'!B7+'Financials_Applicant 4'!B7+'Financials_Applicant 5'!B7</f>
        <v>0</v>
      </c>
      <c r="C7" s="883" t="e">
        <f>(B7-D7)/D7*100</f>
        <v>#DIV/0!</v>
      </c>
      <c r="D7" s="883">
        <f>'Financials_Applicant 1'!D7+'Financials_Applicant 2'!D7+'Financials_Applicant 3'!D7+'Financials_Applicant 4'!D7+'Financials_Applicant 5'!D7</f>
        <v>0</v>
      </c>
      <c r="E7" s="883" t="e">
        <f>(D7-F7)/F7*100</f>
        <v>#DIV/0!</v>
      </c>
      <c r="F7" s="883">
        <f>'Financials_Applicant 1'!F7+'Financials_Applicant 2'!F7+'Financials_Applicant 3'!F7+'Financials_Applicant 4'!F7+'Financials_Applicant 5'!F7</f>
        <v>0</v>
      </c>
      <c r="G7" s="883" t="e">
        <f>(F7-H7)/H7*100</f>
        <v>#DIV/0!</v>
      </c>
      <c r="H7" s="883">
        <f>'Financials_Applicant 1'!H7+'Financials_Applicant 2'!H7+'Financials_Applicant 3'!H7+'Financials_Applicant 4'!H7+'Financials_Applicant 5'!H7</f>
        <v>0</v>
      </c>
      <c r="I7" s="30"/>
    </row>
    <row r="8" spans="1:10" ht="18.75" thickBot="1">
      <c r="A8" s="32" t="s">
        <v>142</v>
      </c>
      <c r="B8" s="884">
        <f>B5+B6+B7</f>
        <v>0</v>
      </c>
      <c r="C8" s="883" t="e">
        <f>(B8-D8)/D8*100</f>
        <v>#DIV/0!</v>
      </c>
      <c r="D8" s="884">
        <f>D5+D6+D7</f>
        <v>0</v>
      </c>
      <c r="E8" s="883" t="e">
        <f>(D8-F8)/F8*100</f>
        <v>#DIV/0!</v>
      </c>
      <c r="F8" s="884">
        <f>F5+F6+F7</f>
        <v>0</v>
      </c>
      <c r="G8" s="883" t="e">
        <f>(F8-H8)/H8*100</f>
        <v>#DIV/0!</v>
      </c>
      <c r="H8" s="884">
        <f>H5+H6+H7</f>
        <v>0</v>
      </c>
      <c r="I8" s="30"/>
    </row>
    <row r="9" spans="1:10" ht="39" thickBot="1">
      <c r="A9" s="32"/>
      <c r="B9" s="230"/>
      <c r="C9" s="238" t="s">
        <v>256</v>
      </c>
      <c r="D9" s="230"/>
      <c r="E9" s="238" t="s">
        <v>257</v>
      </c>
      <c r="F9" s="230"/>
      <c r="G9" s="238" t="s">
        <v>258</v>
      </c>
      <c r="H9" s="230"/>
      <c r="I9" s="33" t="s">
        <v>259</v>
      </c>
    </row>
    <row r="10" spans="1:10" ht="18.75" thickBot="1">
      <c r="A10" s="34" t="s">
        <v>143</v>
      </c>
      <c r="B10" s="883">
        <f>'Financials_Applicant 1'!B10+'Financials_Applicant 2'!B10+'Financials_Applicant 3'!B10+'Financials_Applicant 4'!B10+'Financials_Applicant 5'!B10</f>
        <v>0</v>
      </c>
      <c r="C10" s="883" t="e">
        <f t="shared" ref="C10:C29" si="0">B10/$B$5*100</f>
        <v>#DIV/0!</v>
      </c>
      <c r="D10" s="883">
        <f>'Financials_Applicant 1'!D10+'Financials_Applicant 2'!D10+'Financials_Applicant 3'!D10+'Financials_Applicant 4'!D10+'Financials_Applicant 5'!D10</f>
        <v>0</v>
      </c>
      <c r="E10" s="883" t="e">
        <f t="shared" ref="E10:E29" si="1">D10/$D$5*100</f>
        <v>#DIV/0!</v>
      </c>
      <c r="F10" s="883">
        <f>'Financials_Applicant 1'!F10+'Financials_Applicant 2'!F10+'Financials_Applicant 3'!F10+'Financials_Applicant 4'!F10+'Financials_Applicant 5'!F10</f>
        <v>0</v>
      </c>
      <c r="G10" s="883" t="e">
        <f t="shared" ref="G10:G29" si="2">F10/$F$5*100</f>
        <v>#DIV/0!</v>
      </c>
      <c r="H10" s="883">
        <f>'Financials_Applicant 1'!H10+'Financials_Applicant 2'!H10+'Financials_Applicant 3'!H10+'Financials_Applicant 4'!H10+'Financials_Applicant 5'!H10</f>
        <v>0</v>
      </c>
      <c r="I10" s="885" t="e">
        <f t="shared" ref="I10:I29" si="3">H10/$H$5*100</f>
        <v>#DIV/0!</v>
      </c>
    </row>
    <row r="11" spans="1:10" ht="18.75" thickBot="1">
      <c r="A11" s="34" t="s">
        <v>144</v>
      </c>
      <c r="B11" s="883">
        <f>'Financials_Applicant 1'!B11+'Financials_Applicant 2'!B11+'Financials_Applicant 3'!B11+'Financials_Applicant 4'!B11+'Financials_Applicant 5'!B11</f>
        <v>0</v>
      </c>
      <c r="C11" s="883" t="e">
        <f t="shared" si="0"/>
        <v>#DIV/0!</v>
      </c>
      <c r="D11" s="883">
        <f>'Financials_Applicant 1'!D11+'Financials_Applicant 2'!D11+'Financials_Applicant 3'!D11+'Financials_Applicant 4'!D11+'Financials_Applicant 5'!D11</f>
        <v>0</v>
      </c>
      <c r="E11" s="883" t="e">
        <f t="shared" si="1"/>
        <v>#DIV/0!</v>
      </c>
      <c r="F11" s="883">
        <f>'Financials_Applicant 1'!F11+'Financials_Applicant 2'!F11+'Financials_Applicant 3'!F11+'Financials_Applicant 4'!F11+'Financials_Applicant 5'!F11</f>
        <v>0</v>
      </c>
      <c r="G11" s="883" t="e">
        <f t="shared" si="2"/>
        <v>#DIV/0!</v>
      </c>
      <c r="H11" s="883">
        <f>'Financials_Applicant 1'!H11+'Financials_Applicant 2'!H11+'Financials_Applicant 3'!H11+'Financials_Applicant 4'!H11+'Financials_Applicant 5'!H11</f>
        <v>0</v>
      </c>
      <c r="I11" s="885" t="e">
        <f t="shared" si="3"/>
        <v>#DIV/0!</v>
      </c>
      <c r="J11" s="35"/>
    </row>
    <row r="12" spans="1:10" ht="18.75" thickBot="1">
      <c r="A12" s="34" t="s">
        <v>145</v>
      </c>
      <c r="B12" s="883">
        <f>'Financials_Applicant 1'!B12+'Financials_Applicant 2'!B12+'Financials_Applicant 3'!B12+'Financials_Applicant 4'!B12+'Financials_Applicant 5'!B12</f>
        <v>0</v>
      </c>
      <c r="C12" s="883" t="e">
        <f t="shared" si="0"/>
        <v>#DIV/0!</v>
      </c>
      <c r="D12" s="883">
        <f>'Financials_Applicant 1'!D12+'Financials_Applicant 2'!D12+'Financials_Applicant 3'!D12+'Financials_Applicant 4'!D12+'Financials_Applicant 5'!D12</f>
        <v>0</v>
      </c>
      <c r="E12" s="883" t="e">
        <f t="shared" si="1"/>
        <v>#DIV/0!</v>
      </c>
      <c r="F12" s="883">
        <f>'Financials_Applicant 1'!F12+'Financials_Applicant 2'!F12+'Financials_Applicant 3'!F12+'Financials_Applicant 4'!F12+'Financials_Applicant 5'!F12</f>
        <v>0</v>
      </c>
      <c r="G12" s="883" t="e">
        <f t="shared" si="2"/>
        <v>#DIV/0!</v>
      </c>
      <c r="H12" s="883">
        <f>'Financials_Applicant 1'!H12+'Financials_Applicant 2'!H12+'Financials_Applicant 3'!H12+'Financials_Applicant 4'!H12+'Financials_Applicant 5'!H12</f>
        <v>0</v>
      </c>
      <c r="I12" s="885" t="e">
        <f t="shared" si="3"/>
        <v>#DIV/0!</v>
      </c>
    </row>
    <row r="13" spans="1:10" ht="18.75" thickBot="1">
      <c r="A13" s="36" t="s">
        <v>146</v>
      </c>
      <c r="B13" s="886">
        <f>B8-B10-B11-B12</f>
        <v>0</v>
      </c>
      <c r="C13" s="883" t="e">
        <f t="shared" si="0"/>
        <v>#DIV/0!</v>
      </c>
      <c r="D13" s="886">
        <f>D8-D10-D11-D12</f>
        <v>0</v>
      </c>
      <c r="E13" s="883" t="e">
        <f t="shared" si="1"/>
        <v>#DIV/0!</v>
      </c>
      <c r="F13" s="886">
        <f>F8-F10-F11-F12</f>
        <v>0</v>
      </c>
      <c r="G13" s="883" t="e">
        <f t="shared" si="2"/>
        <v>#DIV/0!</v>
      </c>
      <c r="H13" s="886">
        <f>H8-H10-H11-H12</f>
        <v>0</v>
      </c>
      <c r="I13" s="885" t="e">
        <f t="shared" si="3"/>
        <v>#DIV/0!</v>
      </c>
    </row>
    <row r="14" spans="1:10" ht="18.75" thickBot="1">
      <c r="A14" s="37" t="s">
        <v>147</v>
      </c>
      <c r="B14" s="883">
        <f>'Financials_Applicant 1'!B14+'Financials_Applicant 2'!B14+'Financials_Applicant 3'!B14+'Financials_Applicant 4'!B14+'Financials_Applicant 5'!B14</f>
        <v>0</v>
      </c>
      <c r="C14" s="883" t="e">
        <f t="shared" si="0"/>
        <v>#DIV/0!</v>
      </c>
      <c r="D14" s="883">
        <f>'Financials_Applicant 1'!D14+'Financials_Applicant 2'!D14+'Financials_Applicant 3'!D14+'Financials_Applicant 4'!D14+'Financials_Applicant 5'!D14</f>
        <v>0</v>
      </c>
      <c r="E14" s="883" t="e">
        <f t="shared" si="1"/>
        <v>#DIV/0!</v>
      </c>
      <c r="F14" s="883">
        <f>'Financials_Applicant 1'!F14+'Financials_Applicant 2'!F14+'Financials_Applicant 3'!F14+'Financials_Applicant 4'!F14+'Financials_Applicant 5'!F14</f>
        <v>0</v>
      </c>
      <c r="G14" s="883" t="e">
        <f t="shared" si="2"/>
        <v>#DIV/0!</v>
      </c>
      <c r="H14" s="883">
        <f>'Financials_Applicant 1'!H14+'Financials_Applicant 2'!H14+'Financials_Applicant 3'!H14+'Financials_Applicant 4'!H14+'Financials_Applicant 5'!H14</f>
        <v>0</v>
      </c>
      <c r="I14" s="885" t="e">
        <f t="shared" si="3"/>
        <v>#DIV/0!</v>
      </c>
      <c r="J14" s="35"/>
    </row>
    <row r="15" spans="1:10" ht="18.75" thickBot="1">
      <c r="A15" s="37" t="s">
        <v>148</v>
      </c>
      <c r="B15" s="883">
        <f>'Financials_Applicant 1'!B15+'Financials_Applicant 2'!B15+'Financials_Applicant 3'!B15+'Financials_Applicant 4'!B15+'Financials_Applicant 5'!B15</f>
        <v>0</v>
      </c>
      <c r="C15" s="883" t="e">
        <f t="shared" si="0"/>
        <v>#DIV/0!</v>
      </c>
      <c r="D15" s="883">
        <f>'Financials_Applicant 1'!D15+'Financials_Applicant 2'!D15+'Financials_Applicant 3'!D15+'Financials_Applicant 4'!D15+'Financials_Applicant 5'!D15</f>
        <v>0</v>
      </c>
      <c r="E15" s="883" t="e">
        <f t="shared" si="1"/>
        <v>#DIV/0!</v>
      </c>
      <c r="F15" s="883">
        <f>'Financials_Applicant 1'!F15+'Financials_Applicant 2'!F15+'Financials_Applicant 3'!F15+'Financials_Applicant 4'!F15+'Financials_Applicant 5'!F15</f>
        <v>0</v>
      </c>
      <c r="G15" s="883" t="e">
        <f t="shared" si="2"/>
        <v>#DIV/0!</v>
      </c>
      <c r="H15" s="883">
        <f>'Financials_Applicant 1'!H15+'Financials_Applicant 2'!H15+'Financials_Applicant 3'!H15+'Financials_Applicant 4'!H15+'Financials_Applicant 5'!H15</f>
        <v>0</v>
      </c>
      <c r="I15" s="885" t="e">
        <f t="shared" si="3"/>
        <v>#DIV/0!</v>
      </c>
      <c r="J15" s="35"/>
    </row>
    <row r="16" spans="1:10" ht="18.75" thickBot="1">
      <c r="A16" s="36" t="s">
        <v>149</v>
      </c>
      <c r="B16" s="886">
        <f>B13-B14-B15</f>
        <v>0</v>
      </c>
      <c r="C16" s="883" t="e">
        <f t="shared" si="0"/>
        <v>#DIV/0!</v>
      </c>
      <c r="D16" s="886">
        <f>D13-D14-D15</f>
        <v>0</v>
      </c>
      <c r="E16" s="883" t="e">
        <f t="shared" si="1"/>
        <v>#DIV/0!</v>
      </c>
      <c r="F16" s="886">
        <f>F13-F14-F15</f>
        <v>0</v>
      </c>
      <c r="G16" s="883" t="e">
        <f t="shared" si="2"/>
        <v>#DIV/0!</v>
      </c>
      <c r="H16" s="886">
        <f>H13-H14-H15</f>
        <v>0</v>
      </c>
      <c r="I16" s="885" t="e">
        <f t="shared" si="3"/>
        <v>#DIV/0!</v>
      </c>
    </row>
    <row r="17" spans="1:11" ht="18.75" thickBot="1">
      <c r="A17" s="34" t="s">
        <v>66</v>
      </c>
      <c r="B17" s="883">
        <f>'Financials_Applicant 1'!B17+'Financials_Applicant 2'!B17+'Financials_Applicant 3'!B17+'Financials_Applicant 4'!B17+'Financials_Applicant 5'!B17</f>
        <v>0</v>
      </c>
      <c r="C17" s="883" t="e">
        <f t="shared" si="0"/>
        <v>#DIV/0!</v>
      </c>
      <c r="D17" s="883">
        <f>'Financials_Applicant 1'!D17+'Financials_Applicant 2'!D17+'Financials_Applicant 3'!D17+'Financials_Applicant 4'!D17+'Financials_Applicant 5'!D17</f>
        <v>0</v>
      </c>
      <c r="E17" s="883" t="e">
        <f t="shared" si="1"/>
        <v>#DIV/0!</v>
      </c>
      <c r="F17" s="883">
        <f>'Financials_Applicant 1'!F17+'Financials_Applicant 2'!F17+'Financials_Applicant 3'!F17+'Financials_Applicant 4'!F17+'Financials_Applicant 5'!F17</f>
        <v>0</v>
      </c>
      <c r="G17" s="883" t="e">
        <f t="shared" si="2"/>
        <v>#DIV/0!</v>
      </c>
      <c r="H17" s="883">
        <f>'Financials_Applicant 1'!H17+'Financials_Applicant 2'!H17+'Financials_Applicant 3'!H17+'Financials_Applicant 4'!H17+'Financials_Applicant 5'!H17</f>
        <v>0</v>
      </c>
      <c r="I17" s="885" t="e">
        <f t="shared" si="3"/>
        <v>#DIV/0!</v>
      </c>
    </row>
    <row r="18" spans="1:11" ht="18.75" thickBot="1">
      <c r="A18" s="34" t="s">
        <v>150</v>
      </c>
      <c r="B18" s="883">
        <f>'Financials_Applicant 1'!B18+'Financials_Applicant 2'!B18+'Financials_Applicant 3'!B18+'Financials_Applicant 4'!B18+'Financials_Applicant 5'!B18</f>
        <v>0</v>
      </c>
      <c r="C18" s="883" t="e">
        <f t="shared" si="0"/>
        <v>#DIV/0!</v>
      </c>
      <c r="D18" s="883">
        <f>'Financials_Applicant 1'!D18+'Financials_Applicant 2'!D18+'Financials_Applicant 3'!D18+'Financials_Applicant 4'!D18+'Financials_Applicant 5'!D18</f>
        <v>0</v>
      </c>
      <c r="E18" s="883" t="e">
        <f t="shared" si="1"/>
        <v>#DIV/0!</v>
      </c>
      <c r="F18" s="883">
        <f>'Financials_Applicant 1'!F18+'Financials_Applicant 2'!F18+'Financials_Applicant 3'!F18+'Financials_Applicant 4'!F18+'Financials_Applicant 5'!F18</f>
        <v>0</v>
      </c>
      <c r="G18" s="883" t="e">
        <f t="shared" si="2"/>
        <v>#DIV/0!</v>
      </c>
      <c r="H18" s="883">
        <f>'Financials_Applicant 1'!H18+'Financials_Applicant 2'!H18+'Financials_Applicant 3'!H18+'Financials_Applicant 4'!H18+'Financials_Applicant 5'!H18</f>
        <v>0</v>
      </c>
      <c r="I18" s="885" t="e">
        <f t="shared" si="3"/>
        <v>#DIV/0!</v>
      </c>
    </row>
    <row r="19" spans="1:11" ht="18.75" thickBot="1">
      <c r="A19" s="34" t="s">
        <v>151</v>
      </c>
      <c r="B19" s="883">
        <f>'Financials_Applicant 1'!B19+'Financials_Applicant 2'!B19+'Financials_Applicant 3'!B19+'Financials_Applicant 4'!B19+'Financials_Applicant 5'!B19</f>
        <v>0</v>
      </c>
      <c r="C19" s="883" t="e">
        <f t="shared" si="0"/>
        <v>#DIV/0!</v>
      </c>
      <c r="D19" s="883">
        <f>'Financials_Applicant 1'!D19+'Financials_Applicant 2'!D19+'Financials_Applicant 3'!D19+'Financials_Applicant 4'!D19+'Financials_Applicant 5'!D19</f>
        <v>0</v>
      </c>
      <c r="E19" s="883" t="e">
        <f t="shared" si="1"/>
        <v>#DIV/0!</v>
      </c>
      <c r="F19" s="883">
        <f>'Financials_Applicant 1'!F19+'Financials_Applicant 2'!F19+'Financials_Applicant 3'!F19+'Financials_Applicant 4'!F19+'Financials_Applicant 5'!F19</f>
        <v>0</v>
      </c>
      <c r="G19" s="883" t="e">
        <f t="shared" si="2"/>
        <v>#DIV/0!</v>
      </c>
      <c r="H19" s="883">
        <f>'Financials_Applicant 1'!H19+'Financials_Applicant 2'!H19+'Financials_Applicant 3'!H19+'Financials_Applicant 4'!H19+'Financials_Applicant 5'!H19</f>
        <v>0</v>
      </c>
      <c r="I19" s="885" t="e">
        <f t="shared" si="3"/>
        <v>#DIV/0!</v>
      </c>
    </row>
    <row r="20" spans="1:11" ht="18.75" thickBot="1">
      <c r="A20" s="34" t="s">
        <v>152</v>
      </c>
      <c r="B20" s="883">
        <f>'Financials_Applicant 1'!B20+'Financials_Applicant 2'!B20+'Financials_Applicant 3'!B20+'Financials_Applicant 4'!B20+'Financials_Applicant 5'!B20</f>
        <v>0</v>
      </c>
      <c r="C20" s="883" t="e">
        <f t="shared" si="0"/>
        <v>#DIV/0!</v>
      </c>
      <c r="D20" s="883">
        <f>'Financials_Applicant 1'!D20+'Financials_Applicant 2'!D20+'Financials_Applicant 3'!D20+'Financials_Applicant 4'!D20+'Financials_Applicant 5'!D20</f>
        <v>0</v>
      </c>
      <c r="E20" s="883" t="e">
        <f t="shared" si="1"/>
        <v>#DIV/0!</v>
      </c>
      <c r="F20" s="883">
        <f>'Financials_Applicant 1'!F20+'Financials_Applicant 2'!F20+'Financials_Applicant 3'!F20+'Financials_Applicant 4'!F20+'Financials_Applicant 5'!F20</f>
        <v>0</v>
      </c>
      <c r="G20" s="883" t="e">
        <f t="shared" si="2"/>
        <v>#DIV/0!</v>
      </c>
      <c r="H20" s="883">
        <f>'Financials_Applicant 1'!H20+'Financials_Applicant 2'!H20+'Financials_Applicant 3'!H20+'Financials_Applicant 4'!H20+'Financials_Applicant 5'!H20</f>
        <v>0</v>
      </c>
      <c r="I20" s="885" t="e">
        <f t="shared" si="3"/>
        <v>#DIV/0!</v>
      </c>
    </row>
    <row r="21" spans="1:11" ht="18.75" thickBot="1">
      <c r="A21" s="34" t="s">
        <v>153</v>
      </c>
      <c r="B21" s="883">
        <f>'Financials_Applicant 1'!B21+'Financials_Applicant 2'!B21+'Financials_Applicant 3'!B21+'Financials_Applicant 4'!B21+'Financials_Applicant 5'!B21</f>
        <v>0</v>
      </c>
      <c r="C21" s="883" t="e">
        <f t="shared" si="0"/>
        <v>#DIV/0!</v>
      </c>
      <c r="D21" s="883">
        <f>'Financials_Applicant 1'!D21+'Financials_Applicant 2'!D21+'Financials_Applicant 3'!D21+'Financials_Applicant 4'!D21+'Financials_Applicant 5'!D21</f>
        <v>0</v>
      </c>
      <c r="E21" s="883" t="e">
        <f t="shared" si="1"/>
        <v>#DIV/0!</v>
      </c>
      <c r="F21" s="883">
        <f>'Financials_Applicant 1'!F21+'Financials_Applicant 2'!F21+'Financials_Applicant 3'!F21+'Financials_Applicant 4'!F21+'Financials_Applicant 5'!F21</f>
        <v>0</v>
      </c>
      <c r="G21" s="883" t="e">
        <f t="shared" si="2"/>
        <v>#DIV/0!</v>
      </c>
      <c r="H21" s="883">
        <f>'Financials_Applicant 1'!H21+'Financials_Applicant 2'!H21+'Financials_Applicant 3'!H21+'Financials_Applicant 4'!H21+'Financials_Applicant 5'!H21</f>
        <v>0</v>
      </c>
      <c r="I21" s="885" t="e">
        <f t="shared" si="3"/>
        <v>#DIV/0!</v>
      </c>
    </row>
    <row r="22" spans="1:11" ht="18.75" thickBot="1">
      <c r="A22" s="34" t="s">
        <v>154</v>
      </c>
      <c r="B22" s="883">
        <f>'Financials_Applicant 1'!B22+'Financials_Applicant 2'!B22+'Financials_Applicant 3'!B22+'Financials_Applicant 4'!B22+'Financials_Applicant 5'!B22</f>
        <v>0</v>
      </c>
      <c r="C22" s="883" t="e">
        <f t="shared" si="0"/>
        <v>#DIV/0!</v>
      </c>
      <c r="D22" s="883">
        <f>'Financials_Applicant 1'!D22+'Financials_Applicant 2'!D22+'Financials_Applicant 3'!D22+'Financials_Applicant 4'!D22+'Financials_Applicant 5'!D22</f>
        <v>0</v>
      </c>
      <c r="E22" s="883" t="e">
        <f t="shared" si="1"/>
        <v>#DIV/0!</v>
      </c>
      <c r="F22" s="883">
        <f>'Financials_Applicant 1'!F22+'Financials_Applicant 2'!F22+'Financials_Applicant 3'!F22+'Financials_Applicant 4'!F22+'Financials_Applicant 5'!F22</f>
        <v>0</v>
      </c>
      <c r="G22" s="883" t="e">
        <f t="shared" si="2"/>
        <v>#DIV/0!</v>
      </c>
      <c r="H22" s="883">
        <f>'Financials_Applicant 1'!H22+'Financials_Applicant 2'!H22+'Financials_Applicant 3'!H22+'Financials_Applicant 4'!H22+'Financials_Applicant 5'!H22</f>
        <v>0</v>
      </c>
      <c r="I22" s="885" t="e">
        <f t="shared" si="3"/>
        <v>#DIV/0!</v>
      </c>
    </row>
    <row r="23" spans="1:11" ht="18.75" thickBot="1">
      <c r="A23" s="38" t="s">
        <v>155</v>
      </c>
      <c r="B23" s="887">
        <f>B16-B17-B18-B22-B21-B19-B20</f>
        <v>0</v>
      </c>
      <c r="C23" s="883" t="e">
        <f t="shared" si="0"/>
        <v>#DIV/0!</v>
      </c>
      <c r="D23" s="887">
        <f>D16-D17-D18-D22-D21-D19-D20</f>
        <v>0</v>
      </c>
      <c r="E23" s="883" t="e">
        <f t="shared" si="1"/>
        <v>#DIV/0!</v>
      </c>
      <c r="F23" s="887">
        <f>F16-F17-F18-F22-F21-F19-F20</f>
        <v>0</v>
      </c>
      <c r="G23" s="883" t="e">
        <f t="shared" si="2"/>
        <v>#DIV/0!</v>
      </c>
      <c r="H23" s="887">
        <f>H16-H17-H18-H22-H21-H19-H20</f>
        <v>0</v>
      </c>
      <c r="I23" s="885" t="e">
        <f t="shared" si="3"/>
        <v>#DIV/0!</v>
      </c>
    </row>
    <row r="24" spans="1:11" ht="18.75" thickBot="1">
      <c r="A24" s="31" t="s">
        <v>156</v>
      </c>
      <c r="B24" s="883">
        <f>'Financials_Applicant 1'!B24+'Financials_Applicant 2'!B24+'Financials_Applicant 3'!B24+'Financials_Applicant 4'!B24+'Financials_Applicant 5'!B24</f>
        <v>0</v>
      </c>
      <c r="C24" s="883" t="e">
        <f t="shared" si="0"/>
        <v>#DIV/0!</v>
      </c>
      <c r="D24" s="883">
        <f>'Financials_Applicant 1'!D24+'Financials_Applicant 2'!D24+'Financials_Applicant 3'!D24+'Financials_Applicant 4'!D24+'Financials_Applicant 5'!D24</f>
        <v>0</v>
      </c>
      <c r="E24" s="883" t="e">
        <f t="shared" si="1"/>
        <v>#DIV/0!</v>
      </c>
      <c r="F24" s="883">
        <f>'Financials_Applicant 1'!F24+'Financials_Applicant 2'!F24+'Financials_Applicant 3'!F24+'Financials_Applicant 4'!F24+'Financials_Applicant 5'!F24</f>
        <v>0</v>
      </c>
      <c r="G24" s="883" t="e">
        <f t="shared" si="2"/>
        <v>#DIV/0!</v>
      </c>
      <c r="H24" s="883">
        <f>'Financials_Applicant 1'!H24+'Financials_Applicant 2'!H24+'Financials_Applicant 3'!H24+'Financials_Applicant 4'!H24+'Financials_Applicant 5'!H24</f>
        <v>0</v>
      </c>
      <c r="I24" s="885" t="e">
        <f t="shared" si="3"/>
        <v>#DIV/0!</v>
      </c>
      <c r="K24" s="39"/>
    </row>
    <row r="25" spans="1:11" ht="18.75" thickBot="1">
      <c r="A25" s="40" t="s">
        <v>55</v>
      </c>
      <c r="B25" s="884">
        <f>B23-B24</f>
        <v>0</v>
      </c>
      <c r="C25" s="888" t="e">
        <f t="shared" si="0"/>
        <v>#DIV/0!</v>
      </c>
      <c r="D25" s="884">
        <f>D23-D24</f>
        <v>0</v>
      </c>
      <c r="E25" s="888" t="e">
        <f t="shared" si="1"/>
        <v>#DIV/0!</v>
      </c>
      <c r="F25" s="884">
        <f>F23-F24</f>
        <v>0</v>
      </c>
      <c r="G25" s="883" t="e">
        <f t="shared" si="2"/>
        <v>#DIV/0!</v>
      </c>
      <c r="H25" s="884">
        <f>H23-H24</f>
        <v>0</v>
      </c>
      <c r="I25" s="885" t="e">
        <f t="shared" si="3"/>
        <v>#DIV/0!</v>
      </c>
      <c r="J25" s="41"/>
    </row>
    <row r="26" spans="1:11" ht="18.75" thickBot="1">
      <c r="A26" s="38" t="s">
        <v>157</v>
      </c>
      <c r="B26" s="887">
        <f>B25+B17+B22</f>
        <v>0</v>
      </c>
      <c r="C26" s="883" t="e">
        <f t="shared" si="0"/>
        <v>#DIV/0!</v>
      </c>
      <c r="D26" s="887">
        <f>D25+D17+D22</f>
        <v>0</v>
      </c>
      <c r="E26" s="883" t="e">
        <f t="shared" si="1"/>
        <v>#DIV/0!</v>
      </c>
      <c r="F26" s="887">
        <f>F25+F17+F22</f>
        <v>0</v>
      </c>
      <c r="G26" s="883" t="e">
        <f t="shared" si="2"/>
        <v>#DIV/0!</v>
      </c>
      <c r="H26" s="887">
        <f>H25+H17+H22</f>
        <v>0</v>
      </c>
      <c r="I26" s="885" t="e">
        <f t="shared" si="3"/>
        <v>#DIV/0!</v>
      </c>
    </row>
    <row r="27" spans="1:11" ht="18.75" thickBot="1">
      <c r="A27" s="42" t="s">
        <v>158</v>
      </c>
      <c r="B27" s="883">
        <f>'Financials_Applicant 1'!B27+'Financials_Applicant 2'!B27+'Financials_Applicant 3'!B27+'Financials_Applicant 4'!B27+'Financials_Applicant 5'!B27</f>
        <v>0</v>
      </c>
      <c r="C27" s="883" t="e">
        <f t="shared" si="0"/>
        <v>#DIV/0!</v>
      </c>
      <c r="D27" s="883">
        <f>'Financials_Applicant 1'!D27+'Financials_Applicant 2'!D27+'Financials_Applicant 3'!D27+'Financials_Applicant 4'!D27+'Financials_Applicant 5'!D27</f>
        <v>0</v>
      </c>
      <c r="E27" s="883" t="e">
        <f t="shared" si="1"/>
        <v>#DIV/0!</v>
      </c>
      <c r="F27" s="883">
        <f>'Financials_Applicant 1'!F27+'Financials_Applicant 2'!F27+'Financials_Applicant 3'!F27+'Financials_Applicant 4'!F27+'Financials_Applicant 5'!F27</f>
        <v>0</v>
      </c>
      <c r="G27" s="883" t="e">
        <f t="shared" si="2"/>
        <v>#DIV/0!</v>
      </c>
      <c r="H27" s="883">
        <f>'Financials_Applicant 1'!H27+'Financials_Applicant 2'!H27+'Financials_Applicant 3'!H27+'Financials_Applicant 4'!H27+'Financials_Applicant 5'!H27</f>
        <v>0</v>
      </c>
      <c r="I27" s="885" t="e">
        <f t="shared" si="3"/>
        <v>#DIV/0!</v>
      </c>
    </row>
    <row r="28" spans="1:11" ht="18.75" thickBot="1">
      <c r="A28" s="42" t="s">
        <v>68</v>
      </c>
      <c r="B28" s="883">
        <f>'Financials_Applicant 1'!B28+'Financials_Applicant 2'!B28+'Financials_Applicant 3'!B28+'Financials_Applicant 4'!B28+'Financials_Applicant 5'!B28</f>
        <v>0</v>
      </c>
      <c r="C28" s="883" t="e">
        <f t="shared" si="0"/>
        <v>#DIV/0!</v>
      </c>
      <c r="D28" s="883">
        <f>'Financials_Applicant 1'!D28+'Financials_Applicant 2'!D28+'Financials_Applicant 3'!D28+'Financials_Applicant 4'!D28+'Financials_Applicant 5'!D28</f>
        <v>0</v>
      </c>
      <c r="E28" s="883" t="e">
        <f t="shared" si="1"/>
        <v>#DIV/0!</v>
      </c>
      <c r="F28" s="883">
        <f>'Financials_Applicant 1'!F28+'Financials_Applicant 2'!F28+'Financials_Applicant 3'!F28+'Financials_Applicant 4'!F28+'Financials_Applicant 5'!F28</f>
        <v>0</v>
      </c>
      <c r="G28" s="883" t="e">
        <f t="shared" si="2"/>
        <v>#DIV/0!</v>
      </c>
      <c r="H28" s="883">
        <f>'Financials_Applicant 1'!H28+'Financials_Applicant 2'!H28+'Financials_Applicant 3'!H28+'Financials_Applicant 4'!H28+'Financials_Applicant 5'!H28</f>
        <v>0</v>
      </c>
      <c r="I28" s="885" t="e">
        <f t="shared" si="3"/>
        <v>#DIV/0!</v>
      </c>
    </row>
    <row r="29" spans="1:11" ht="18.75" thickBot="1">
      <c r="A29" s="43" t="s">
        <v>56</v>
      </c>
      <c r="B29" s="889">
        <f>B26+B27+B28</f>
        <v>0</v>
      </c>
      <c r="C29" s="888" t="e">
        <f t="shared" si="0"/>
        <v>#DIV/0!</v>
      </c>
      <c r="D29" s="889">
        <f>D26+D27+D28</f>
        <v>0</v>
      </c>
      <c r="E29" s="888" t="e">
        <f t="shared" si="1"/>
        <v>#DIV/0!</v>
      </c>
      <c r="F29" s="889">
        <f>F26+F27+F28</f>
        <v>0</v>
      </c>
      <c r="G29" s="883" t="e">
        <f t="shared" si="2"/>
        <v>#DIV/0!</v>
      </c>
      <c r="H29" s="889">
        <f>H26+H27+H28</f>
        <v>0</v>
      </c>
      <c r="I29" s="885" t="e">
        <f t="shared" si="3"/>
        <v>#DIV/0!</v>
      </c>
    </row>
    <row r="30" spans="1:11" ht="18.75" thickBot="1">
      <c r="A30" s="43"/>
      <c r="B30" s="240"/>
      <c r="C30" s="239"/>
      <c r="D30" s="240"/>
      <c r="E30" s="239"/>
      <c r="F30" s="240"/>
      <c r="G30" s="239"/>
      <c r="H30" s="240"/>
      <c r="I30" s="44"/>
      <c r="J30" s="45"/>
    </row>
    <row r="31" spans="1:11" ht="18">
      <c r="A31" s="46"/>
      <c r="B31" s="231"/>
      <c r="C31" s="232"/>
      <c r="D31" s="231"/>
      <c r="E31" s="232"/>
      <c r="F31" s="231"/>
      <c r="G31" s="232"/>
      <c r="H31" s="231"/>
      <c r="I31" s="47" t="s">
        <v>159</v>
      </c>
    </row>
    <row r="32" spans="1:11" ht="18">
      <c r="A32" s="1426" t="s">
        <v>160</v>
      </c>
      <c r="B32" s="1462">
        <f>B3</f>
        <v>44286</v>
      </c>
      <c r="C32" s="233" t="s">
        <v>138</v>
      </c>
      <c r="D32" s="1462">
        <f>D3</f>
        <v>43921</v>
      </c>
      <c r="E32" s="233" t="s">
        <v>138</v>
      </c>
      <c r="F32" s="1464">
        <f>F3</f>
        <v>43555</v>
      </c>
      <c r="G32" s="233" t="s">
        <v>138</v>
      </c>
      <c r="H32" s="1464">
        <f>H3</f>
        <v>43190</v>
      </c>
      <c r="I32" s="49"/>
    </row>
    <row r="33" spans="1:10" ht="18">
      <c r="A33" s="1426"/>
      <c r="B33" s="1463"/>
      <c r="C33" s="234" t="s">
        <v>253</v>
      </c>
      <c r="D33" s="1463"/>
      <c r="E33" s="234" t="s">
        <v>254</v>
      </c>
      <c r="F33" s="1465"/>
      <c r="G33" s="234" t="s">
        <v>255</v>
      </c>
      <c r="H33" s="1465"/>
      <c r="I33" s="51"/>
    </row>
    <row r="34" spans="1:10" ht="18">
      <c r="A34" s="52" t="s">
        <v>161</v>
      </c>
      <c r="B34" s="883">
        <f>'Financials_Applicant 1'!B34+'Financials_Applicant 2'!B34+'Financials_Applicant 3'!B34+'Financials_Applicant 4'!B34+'Financials_Applicant 5'!B34</f>
        <v>0</v>
      </c>
      <c r="C34" s="883" t="e">
        <f t="shared" ref="C34:C67" si="4">(B34-D34)/D34*100</f>
        <v>#DIV/0!</v>
      </c>
      <c r="D34" s="883">
        <f>'Financials_Applicant 1'!D34+'Financials_Applicant 2'!D34+'Financials_Applicant 3'!D34+'Financials_Applicant 4'!D34+'Financials_Applicant 5'!D34</f>
        <v>0</v>
      </c>
      <c r="E34" s="883" t="e">
        <f t="shared" ref="E34:E67" si="5">(D34-F34)/F34*100</f>
        <v>#DIV/0!</v>
      </c>
      <c r="F34" s="883">
        <f>'Financials_Applicant 1'!F34+'Financials_Applicant 2'!F34+'Financials_Applicant 3'!F34+'Financials_Applicant 4'!F34+'Financials_Applicant 5'!F34</f>
        <v>0</v>
      </c>
      <c r="G34" s="883" t="e">
        <f t="shared" ref="G34:G67" si="6">(F34-H34)/H34*100</f>
        <v>#DIV/0!</v>
      </c>
      <c r="H34" s="883">
        <f>'Financials_Applicant 1'!H34+'Financials_Applicant 2'!H34+'Financials_Applicant 3'!H34+'Financials_Applicant 4'!H34+'Financials_Applicant 5'!H34</f>
        <v>0</v>
      </c>
      <c r="I34" s="25"/>
    </row>
    <row r="35" spans="1:10" ht="26.25">
      <c r="A35" s="52" t="s">
        <v>162</v>
      </c>
      <c r="B35" s="883">
        <f>'Financials_Applicant 1'!B35+'Financials_Applicant 2'!B35+'Financials_Applicant 3'!B35+'Financials_Applicant 4'!B35+'Financials_Applicant 5'!B35</f>
        <v>0</v>
      </c>
      <c r="C35" s="883" t="e">
        <f t="shared" si="4"/>
        <v>#DIV/0!</v>
      </c>
      <c r="D35" s="883">
        <f>'Financials_Applicant 1'!D35+'Financials_Applicant 2'!D35+'Financials_Applicant 3'!D35+'Financials_Applicant 4'!D35+'Financials_Applicant 5'!D35</f>
        <v>0</v>
      </c>
      <c r="E35" s="883" t="e">
        <f t="shared" si="5"/>
        <v>#DIV/0!</v>
      </c>
      <c r="F35" s="883">
        <f>'Financials_Applicant 1'!F35+'Financials_Applicant 2'!F35+'Financials_Applicant 3'!F35+'Financials_Applicant 4'!F35+'Financials_Applicant 5'!F35</f>
        <v>0</v>
      </c>
      <c r="G35" s="883" t="e">
        <f t="shared" si="6"/>
        <v>#DIV/0!</v>
      </c>
      <c r="H35" s="883">
        <f>'Financials_Applicant 1'!H35+'Financials_Applicant 2'!H35+'Financials_Applicant 3'!H35+'Financials_Applicant 4'!H35+'Financials_Applicant 5'!H35</f>
        <v>0</v>
      </c>
      <c r="I35" s="25"/>
    </row>
    <row r="36" spans="1:10" ht="18">
      <c r="A36" s="53" t="s">
        <v>57</v>
      </c>
      <c r="B36" s="884">
        <f>SUM(B34:B35)</f>
        <v>0</v>
      </c>
      <c r="C36" s="883" t="e">
        <f t="shared" si="4"/>
        <v>#DIV/0!</v>
      </c>
      <c r="D36" s="884">
        <f>SUM(D34:D35)</f>
        <v>0</v>
      </c>
      <c r="E36" s="883" t="e">
        <f t="shared" si="5"/>
        <v>#DIV/0!</v>
      </c>
      <c r="F36" s="887">
        <f>SUM(F34:F35)</f>
        <v>0</v>
      </c>
      <c r="G36" s="883" t="e">
        <f t="shared" si="6"/>
        <v>#DIV/0!</v>
      </c>
      <c r="H36" s="887">
        <f>SUM(H34:H35)</f>
        <v>0</v>
      </c>
      <c r="I36" s="25"/>
    </row>
    <row r="37" spans="1:10" ht="18">
      <c r="A37" s="52" t="s">
        <v>163</v>
      </c>
      <c r="B37" s="883">
        <f>'Financials_Applicant 1'!B37+'Financials_Applicant 2'!B37+'Financials_Applicant 3'!B37+'Financials_Applicant 4'!B37+'Financials_Applicant 5'!B37</f>
        <v>0</v>
      </c>
      <c r="C37" s="883" t="e">
        <f t="shared" si="4"/>
        <v>#DIV/0!</v>
      </c>
      <c r="D37" s="883">
        <f>'Financials_Applicant 1'!D37+'Financials_Applicant 2'!D37+'Financials_Applicant 3'!D37+'Financials_Applicant 4'!D37+'Financials_Applicant 5'!D37</f>
        <v>0</v>
      </c>
      <c r="E37" s="883" t="e">
        <f t="shared" si="5"/>
        <v>#DIV/0!</v>
      </c>
      <c r="F37" s="883">
        <f>'Financials_Applicant 1'!F37+'Financials_Applicant 2'!F37+'Financials_Applicant 3'!F37+'Financials_Applicant 4'!F37+'Financials_Applicant 5'!F37</f>
        <v>0</v>
      </c>
      <c r="G37" s="883" t="e">
        <f t="shared" si="6"/>
        <v>#DIV/0!</v>
      </c>
      <c r="H37" s="883">
        <f>'Financials_Applicant 1'!H37+'Financials_Applicant 2'!H37+'Financials_Applicant 3'!H37+'Financials_Applicant 4'!H37+'Financials_Applicant 5'!H37</f>
        <v>0</v>
      </c>
      <c r="I37" s="25"/>
    </row>
    <row r="38" spans="1:10" ht="18">
      <c r="A38" s="53" t="s">
        <v>164</v>
      </c>
      <c r="B38" s="884">
        <f>B34+B35+B43-B64-B66-B54</f>
        <v>0</v>
      </c>
      <c r="C38" s="883" t="e">
        <f t="shared" si="4"/>
        <v>#DIV/0!</v>
      </c>
      <c r="D38" s="884">
        <f>D34+D35+D43-D64-D66-D54</f>
        <v>0</v>
      </c>
      <c r="E38" s="883" t="e">
        <f t="shared" si="5"/>
        <v>#DIV/0!</v>
      </c>
      <c r="F38" s="887">
        <f>F34+F35+F43-F64-F66-F54</f>
        <v>0</v>
      </c>
      <c r="G38" s="883" t="e">
        <f t="shared" si="6"/>
        <v>#DIV/0!</v>
      </c>
      <c r="H38" s="887">
        <f>H34+H35+H43-H64-H66-H54</f>
        <v>0</v>
      </c>
      <c r="I38" s="25"/>
    </row>
    <row r="39" spans="1:10" ht="18">
      <c r="A39" s="52" t="s">
        <v>58</v>
      </c>
      <c r="B39" s="883">
        <f>'Financials_Applicant 1'!B39+'Financials_Applicant 2'!B39+'Financials_Applicant 3'!B39+'Financials_Applicant 4'!B39+'Financials_Applicant 5'!B39</f>
        <v>0</v>
      </c>
      <c r="C39" s="883" t="e">
        <f t="shared" si="4"/>
        <v>#DIV/0!</v>
      </c>
      <c r="D39" s="883">
        <f>'Financials_Applicant 1'!D39+'Financials_Applicant 2'!D39+'Financials_Applicant 3'!D39+'Financials_Applicant 4'!D39+'Financials_Applicant 5'!D39</f>
        <v>0</v>
      </c>
      <c r="E39" s="883" t="e">
        <f t="shared" si="5"/>
        <v>#DIV/0!</v>
      </c>
      <c r="F39" s="883">
        <f>'Financials_Applicant 1'!F39+'Financials_Applicant 2'!F39+'Financials_Applicant 3'!F39+'Financials_Applicant 4'!F39+'Financials_Applicant 5'!F39</f>
        <v>0</v>
      </c>
      <c r="G39" s="883" t="e">
        <f t="shared" si="6"/>
        <v>#DIV/0!</v>
      </c>
      <c r="H39" s="883">
        <f>'Financials_Applicant 1'!H39+'Financials_Applicant 2'!H39+'Financials_Applicant 3'!H39+'Financials_Applicant 4'!H39+'Financials_Applicant 5'!H39</f>
        <v>0</v>
      </c>
    </row>
    <row r="40" spans="1:10" ht="18">
      <c r="A40" s="52" t="s">
        <v>59</v>
      </c>
      <c r="B40" s="883">
        <f>'Financials_Applicant 1'!B40+'Financials_Applicant 2'!B40+'Financials_Applicant 3'!B40+'Financials_Applicant 4'!B40+'Financials_Applicant 5'!B40</f>
        <v>0</v>
      </c>
      <c r="C40" s="883" t="e">
        <f t="shared" si="4"/>
        <v>#DIV/0!</v>
      </c>
      <c r="D40" s="883">
        <f>'Financials_Applicant 1'!D40+'Financials_Applicant 2'!D40+'Financials_Applicant 3'!D40+'Financials_Applicant 4'!D40+'Financials_Applicant 5'!D40</f>
        <v>0</v>
      </c>
      <c r="E40" s="883" t="e">
        <f t="shared" si="5"/>
        <v>#DIV/0!</v>
      </c>
      <c r="F40" s="883">
        <f>'Financials_Applicant 1'!F40+'Financials_Applicant 2'!F40+'Financials_Applicant 3'!F40+'Financials_Applicant 4'!F40+'Financials_Applicant 5'!F40</f>
        <v>0</v>
      </c>
      <c r="G40" s="883" t="e">
        <f t="shared" si="6"/>
        <v>#DIV/0!</v>
      </c>
      <c r="H40" s="883">
        <f>'Financials_Applicant 1'!H40+'Financials_Applicant 2'!H40+'Financials_Applicant 3'!H40+'Financials_Applicant 4'!H40+'Financials_Applicant 5'!H40</f>
        <v>0</v>
      </c>
      <c r="I40" s="54"/>
      <c r="J40" s="55"/>
    </row>
    <row r="41" spans="1:10" ht="18">
      <c r="A41" s="56" t="s">
        <v>165</v>
      </c>
      <c r="B41" s="890">
        <f>B39+B40</f>
        <v>0</v>
      </c>
      <c r="C41" s="883" t="e">
        <f t="shared" si="4"/>
        <v>#DIV/0!</v>
      </c>
      <c r="D41" s="890">
        <f>D39+D40</f>
        <v>0</v>
      </c>
      <c r="E41" s="883" t="e">
        <f t="shared" si="5"/>
        <v>#DIV/0!</v>
      </c>
      <c r="F41" s="890">
        <f>F39+F40</f>
        <v>0</v>
      </c>
      <c r="G41" s="883" t="e">
        <f t="shared" si="6"/>
        <v>#DIV/0!</v>
      </c>
      <c r="H41" s="890">
        <f>H39+H40</f>
        <v>0</v>
      </c>
      <c r="I41" s="25"/>
      <c r="J41" s="55"/>
    </row>
    <row r="42" spans="1:10" ht="18">
      <c r="A42" s="52" t="s">
        <v>166</v>
      </c>
      <c r="B42" s="883">
        <f>'Financials_Applicant 1'!B42+'Financials_Applicant 2'!B42+'Financials_Applicant 3'!B42+'Financials_Applicant 4'!B42+'Financials_Applicant 5'!B42</f>
        <v>0</v>
      </c>
      <c r="C42" s="883" t="e">
        <f t="shared" si="4"/>
        <v>#DIV/0!</v>
      </c>
      <c r="D42" s="883">
        <f>'Financials_Applicant 1'!D42+'Financials_Applicant 2'!D42+'Financials_Applicant 3'!D42+'Financials_Applicant 4'!D42+'Financials_Applicant 5'!D42</f>
        <v>0</v>
      </c>
      <c r="E42" s="883" t="e">
        <f t="shared" si="5"/>
        <v>#DIV/0!</v>
      </c>
      <c r="F42" s="883">
        <f>'Financials_Applicant 1'!F42+'Financials_Applicant 2'!F42+'Financials_Applicant 3'!F42+'Financials_Applicant 4'!F42+'Financials_Applicant 5'!F42</f>
        <v>0</v>
      </c>
      <c r="G42" s="883" t="e">
        <f t="shared" si="6"/>
        <v>#DIV/0!</v>
      </c>
      <c r="H42" s="883">
        <f>'Financials_Applicant 1'!H42+'Financials_Applicant 2'!H42+'Financials_Applicant 3'!H42+'Financials_Applicant 4'!H42+'Financials_Applicant 5'!H42</f>
        <v>0</v>
      </c>
      <c r="I42" s="25"/>
    </row>
    <row r="43" spans="1:10" ht="26.25">
      <c r="A43" s="57" t="s">
        <v>167</v>
      </c>
      <c r="B43" s="883">
        <f>'Financials_Applicant 1'!B43+'Financials_Applicant 2'!B43+'Financials_Applicant 3'!B43+'Financials_Applicant 4'!B43+'Financials_Applicant 5'!B43</f>
        <v>0</v>
      </c>
      <c r="C43" s="883" t="e">
        <f t="shared" si="4"/>
        <v>#DIV/0!</v>
      </c>
      <c r="D43" s="883">
        <f>'Financials_Applicant 1'!D43+'Financials_Applicant 2'!D43+'Financials_Applicant 3'!D43+'Financials_Applicant 4'!D43+'Financials_Applicant 5'!D43</f>
        <v>0</v>
      </c>
      <c r="E43" s="883" t="e">
        <f t="shared" si="5"/>
        <v>#DIV/0!</v>
      </c>
      <c r="F43" s="883">
        <f>'Financials_Applicant 1'!F43+'Financials_Applicant 2'!F43+'Financials_Applicant 3'!F43+'Financials_Applicant 4'!F43+'Financials_Applicant 5'!F43</f>
        <v>0</v>
      </c>
      <c r="G43" s="883" t="e">
        <f t="shared" si="6"/>
        <v>#DIV/0!</v>
      </c>
      <c r="H43" s="883">
        <f>'Financials_Applicant 1'!H43+'Financials_Applicant 2'!H43+'Financials_Applicant 3'!H43+'Financials_Applicant 4'!H43+'Financials_Applicant 5'!H43</f>
        <v>0</v>
      </c>
      <c r="I43" s="25"/>
    </row>
    <row r="44" spans="1:10" ht="18">
      <c r="A44" s="58" t="s">
        <v>168</v>
      </c>
      <c r="B44" s="891">
        <f>B45+B46+B47+B48</f>
        <v>0</v>
      </c>
      <c r="C44" s="883" t="e">
        <f t="shared" si="4"/>
        <v>#DIV/0!</v>
      </c>
      <c r="D44" s="891">
        <f>D45+D46+D47+D48</f>
        <v>0</v>
      </c>
      <c r="E44" s="883" t="e">
        <f t="shared" si="5"/>
        <v>#DIV/0!</v>
      </c>
      <c r="F44" s="891">
        <f>F45+F46+F47+F48</f>
        <v>0</v>
      </c>
      <c r="G44" s="883" t="e">
        <f t="shared" si="6"/>
        <v>#DIV/0!</v>
      </c>
      <c r="H44" s="891">
        <f>H45+H46+H47+H48</f>
        <v>0</v>
      </c>
      <c r="I44" s="25"/>
    </row>
    <row r="45" spans="1:10" ht="18">
      <c r="A45" s="52" t="s">
        <v>169</v>
      </c>
      <c r="B45" s="883">
        <f>'Financials_Applicant 1'!B45+'Financials_Applicant 2'!B45+'Financials_Applicant 3'!B45+'Financials_Applicant 4'!B45+'Financials_Applicant 5'!B45</f>
        <v>0</v>
      </c>
      <c r="C45" s="883" t="e">
        <f t="shared" si="4"/>
        <v>#DIV/0!</v>
      </c>
      <c r="D45" s="883">
        <f>'Financials_Applicant 1'!D45+'Financials_Applicant 2'!D45+'Financials_Applicant 3'!D45+'Financials_Applicant 4'!D45+'Financials_Applicant 5'!D45</f>
        <v>0</v>
      </c>
      <c r="E45" s="883" t="e">
        <f t="shared" si="5"/>
        <v>#DIV/0!</v>
      </c>
      <c r="F45" s="883">
        <f>'Financials_Applicant 1'!F45+'Financials_Applicant 2'!F45+'Financials_Applicant 3'!F45+'Financials_Applicant 4'!F45+'Financials_Applicant 5'!F45</f>
        <v>0</v>
      </c>
      <c r="G45" s="883" t="e">
        <f t="shared" si="6"/>
        <v>#DIV/0!</v>
      </c>
      <c r="H45" s="883">
        <f>'Financials_Applicant 1'!H45+'Financials_Applicant 2'!H45+'Financials_Applicant 3'!H45+'Financials_Applicant 4'!H45+'Financials_Applicant 5'!H45</f>
        <v>0</v>
      </c>
      <c r="I45" s="25"/>
    </row>
    <row r="46" spans="1:10" ht="18">
      <c r="A46" s="288" t="s">
        <v>952</v>
      </c>
      <c r="B46" s="883">
        <f>'Financials_Applicant 1'!B46+'Financials_Applicant 2'!B46+'Financials_Applicant 3'!B46+'Financials_Applicant 4'!B46+'Financials_Applicant 5'!B46</f>
        <v>0</v>
      </c>
      <c r="C46" s="883" t="e">
        <f t="shared" si="4"/>
        <v>#DIV/0!</v>
      </c>
      <c r="D46" s="883">
        <f>'Financials_Applicant 1'!D46+'Financials_Applicant 2'!D46+'Financials_Applicant 3'!D46+'Financials_Applicant 4'!D46+'Financials_Applicant 5'!D46</f>
        <v>0</v>
      </c>
      <c r="E46" s="883" t="e">
        <f t="shared" si="5"/>
        <v>#DIV/0!</v>
      </c>
      <c r="F46" s="883">
        <f>'Financials_Applicant 1'!F46+'Financials_Applicant 2'!F46+'Financials_Applicant 3'!F46+'Financials_Applicant 4'!F46+'Financials_Applicant 5'!F46</f>
        <v>0</v>
      </c>
      <c r="G46" s="883" t="e">
        <f t="shared" si="6"/>
        <v>#DIV/0!</v>
      </c>
      <c r="H46" s="883">
        <f>'Financials_Applicant 1'!H46+'Financials_Applicant 2'!H46+'Financials_Applicant 3'!H46+'Financials_Applicant 4'!H46+'Financials_Applicant 5'!H46</f>
        <v>0</v>
      </c>
      <c r="I46" s="25"/>
    </row>
    <row r="47" spans="1:10" ht="18">
      <c r="A47" s="288" t="s">
        <v>953</v>
      </c>
      <c r="B47" s="883">
        <f>'Financials_Applicant 1'!B47+'Financials_Applicant 2'!B47+'Financials_Applicant 3'!B47+'Financials_Applicant 4'!B47+'Financials_Applicant 5'!B47</f>
        <v>0</v>
      </c>
      <c r="C47" s="883" t="e">
        <f t="shared" si="4"/>
        <v>#DIV/0!</v>
      </c>
      <c r="D47" s="883">
        <f>'Financials_Applicant 1'!D47+'Financials_Applicant 2'!D47+'Financials_Applicant 3'!D47+'Financials_Applicant 4'!D47+'Financials_Applicant 5'!D47</f>
        <v>0</v>
      </c>
      <c r="E47" s="883" t="e">
        <f t="shared" si="5"/>
        <v>#DIV/0!</v>
      </c>
      <c r="F47" s="883">
        <f>'Financials_Applicant 1'!F47+'Financials_Applicant 2'!F47+'Financials_Applicant 3'!F47+'Financials_Applicant 4'!F47+'Financials_Applicant 5'!F47</f>
        <v>0</v>
      </c>
      <c r="G47" s="883" t="e">
        <f t="shared" si="6"/>
        <v>#DIV/0!</v>
      </c>
      <c r="H47" s="883">
        <f>'Financials_Applicant 1'!H47+'Financials_Applicant 2'!H47+'Financials_Applicant 3'!H47+'Financials_Applicant 4'!H47+'Financials_Applicant 5'!H47</f>
        <v>0</v>
      </c>
      <c r="I47" s="25"/>
    </row>
    <row r="48" spans="1:10" ht="18">
      <c r="A48" s="52" t="s">
        <v>170</v>
      </c>
      <c r="B48" s="883">
        <f>'Financials_Applicant 1'!B48+'Financials_Applicant 2'!B48+'Financials_Applicant 3'!B48+'Financials_Applicant 4'!B48+'Financials_Applicant 5'!B48</f>
        <v>0</v>
      </c>
      <c r="C48" s="883" t="e">
        <f t="shared" si="4"/>
        <v>#DIV/0!</v>
      </c>
      <c r="D48" s="883">
        <f>'Financials_Applicant 1'!D48+'Financials_Applicant 2'!D48+'Financials_Applicant 3'!D48+'Financials_Applicant 4'!D48+'Financials_Applicant 5'!D48</f>
        <v>0</v>
      </c>
      <c r="E48" s="883" t="e">
        <f t="shared" si="5"/>
        <v>#DIV/0!</v>
      </c>
      <c r="F48" s="883">
        <f>'Financials_Applicant 1'!F48+'Financials_Applicant 2'!F48+'Financials_Applicant 3'!F48+'Financials_Applicant 4'!F48+'Financials_Applicant 5'!F48</f>
        <v>0</v>
      </c>
      <c r="G48" s="883" t="e">
        <f t="shared" si="6"/>
        <v>#DIV/0!</v>
      </c>
      <c r="H48" s="883">
        <f>'Financials_Applicant 1'!H48+'Financials_Applicant 2'!H48+'Financials_Applicant 3'!H48+'Financials_Applicant 4'!H48+'Financials_Applicant 5'!H48</f>
        <v>0</v>
      </c>
      <c r="I48" s="25"/>
    </row>
    <row r="49" spans="1:9" ht="18">
      <c r="A49" s="59" t="s">
        <v>171</v>
      </c>
      <c r="B49" s="887">
        <f>B41+B42+B44</f>
        <v>0</v>
      </c>
      <c r="C49" s="883" t="e">
        <f t="shared" si="4"/>
        <v>#DIV/0!</v>
      </c>
      <c r="D49" s="887">
        <f>D41+D42+D44</f>
        <v>0</v>
      </c>
      <c r="E49" s="883" t="e">
        <f t="shared" si="5"/>
        <v>#DIV/0!</v>
      </c>
      <c r="F49" s="887">
        <f>F41+F42+F44</f>
        <v>0</v>
      </c>
      <c r="G49" s="883" t="e">
        <f t="shared" si="6"/>
        <v>#DIV/0!</v>
      </c>
      <c r="H49" s="887">
        <f>H41+H42+H44</f>
        <v>0</v>
      </c>
      <c r="I49" s="25"/>
    </row>
    <row r="50" spans="1:9" ht="18">
      <c r="A50" s="82" t="s">
        <v>172</v>
      </c>
      <c r="B50" s="892">
        <f>B36+B37+B41+B42+B43+B44</f>
        <v>0</v>
      </c>
      <c r="C50" s="888" t="e">
        <f t="shared" si="4"/>
        <v>#DIV/0!</v>
      </c>
      <c r="D50" s="892">
        <f>D36+D37+D41+D42+D43+D44</f>
        <v>0</v>
      </c>
      <c r="E50" s="888" t="e">
        <f t="shared" si="5"/>
        <v>#DIV/0!</v>
      </c>
      <c r="F50" s="892">
        <f>F36+F37+F41+F42+F43+F44</f>
        <v>0</v>
      </c>
      <c r="G50" s="888" t="e">
        <f t="shared" si="6"/>
        <v>#DIV/0!</v>
      </c>
      <c r="H50" s="892">
        <f>H36+H37+H41+H42+H43+H44</f>
        <v>0</v>
      </c>
      <c r="I50" s="25"/>
    </row>
    <row r="51" spans="1:9" ht="18">
      <c r="A51" s="57" t="s">
        <v>173</v>
      </c>
      <c r="B51" s="883">
        <f>'Financials_Applicant 1'!B51+'Financials_Applicant 2'!B51+'Financials_Applicant 3'!B51+'Financials_Applicant 4'!B51+'Financials_Applicant 5'!B51</f>
        <v>0</v>
      </c>
      <c r="C51" s="883" t="e">
        <f t="shared" si="4"/>
        <v>#DIV/0!</v>
      </c>
      <c r="D51" s="883">
        <f>'Financials_Applicant 1'!D51+'Financials_Applicant 2'!D51+'Financials_Applicant 3'!D51+'Financials_Applicant 4'!D51+'Financials_Applicant 5'!D51</f>
        <v>0</v>
      </c>
      <c r="E51" s="883" t="e">
        <f t="shared" si="5"/>
        <v>#DIV/0!</v>
      </c>
      <c r="F51" s="883">
        <f>'Financials_Applicant 1'!F51+'Financials_Applicant 2'!F51+'Financials_Applicant 3'!F51+'Financials_Applicant 4'!F51+'Financials_Applicant 5'!F51</f>
        <v>0</v>
      </c>
      <c r="G51" s="883" t="e">
        <f t="shared" si="6"/>
        <v>#DIV/0!</v>
      </c>
      <c r="H51" s="883">
        <f>'Financials_Applicant 1'!H51+'Financials_Applicant 2'!H51+'Financials_Applicant 3'!H51+'Financials_Applicant 4'!H51+'Financials_Applicant 5'!H51</f>
        <v>0</v>
      </c>
      <c r="I51" s="60"/>
    </row>
    <row r="52" spans="1:9" ht="18">
      <c r="A52" s="61" t="s">
        <v>174</v>
      </c>
      <c r="B52" s="887">
        <f>B53+B55+B54</f>
        <v>0</v>
      </c>
      <c r="C52" s="883" t="e">
        <f t="shared" si="4"/>
        <v>#DIV/0!</v>
      </c>
      <c r="D52" s="887">
        <f>D53+D55+D54</f>
        <v>0</v>
      </c>
      <c r="E52" s="883" t="e">
        <f t="shared" si="5"/>
        <v>#DIV/0!</v>
      </c>
      <c r="F52" s="887">
        <f>F53+F55+F54</f>
        <v>0</v>
      </c>
      <c r="G52" s="883" t="e">
        <f t="shared" si="6"/>
        <v>#DIV/0!</v>
      </c>
      <c r="H52" s="887">
        <f>H53+H55+H54</f>
        <v>0</v>
      </c>
      <c r="I52" s="25"/>
    </row>
    <row r="53" spans="1:9" ht="18">
      <c r="A53" s="62" t="s">
        <v>175</v>
      </c>
      <c r="B53" s="883">
        <f>'Financials_Applicant 1'!B53+'Financials_Applicant 2'!B53+'Financials_Applicant 3'!B53+'Financials_Applicant 4'!B53+'Financials_Applicant 5'!B53</f>
        <v>0</v>
      </c>
      <c r="C53" s="883" t="e">
        <f t="shared" si="4"/>
        <v>#DIV/0!</v>
      </c>
      <c r="D53" s="883">
        <f>'Financials_Applicant 1'!D53+'Financials_Applicant 2'!D53+'Financials_Applicant 3'!D53+'Financials_Applicant 4'!D53+'Financials_Applicant 5'!D53</f>
        <v>0</v>
      </c>
      <c r="E53" s="883" t="e">
        <f t="shared" si="5"/>
        <v>#DIV/0!</v>
      </c>
      <c r="F53" s="883">
        <f>'Financials_Applicant 1'!F53+'Financials_Applicant 2'!F53+'Financials_Applicant 3'!F53+'Financials_Applicant 4'!F53+'Financials_Applicant 5'!F53</f>
        <v>0</v>
      </c>
      <c r="G53" s="883" t="e">
        <f t="shared" si="6"/>
        <v>#DIV/0!</v>
      </c>
      <c r="H53" s="883">
        <f>'Financials_Applicant 1'!H53+'Financials_Applicant 2'!H53+'Financials_Applicant 3'!H53+'Financials_Applicant 4'!H53+'Financials_Applicant 5'!H53</f>
        <v>0</v>
      </c>
      <c r="I53" s="25"/>
    </row>
    <row r="54" spans="1:9" ht="18">
      <c r="A54" s="62" t="s">
        <v>176</v>
      </c>
      <c r="B54" s="883">
        <f>'Financials_Applicant 1'!B54+'Financials_Applicant 2'!B54+'Financials_Applicant 3'!B54+'Financials_Applicant 4'!B54+'Financials_Applicant 5'!B54</f>
        <v>0</v>
      </c>
      <c r="C54" s="883" t="e">
        <f t="shared" si="4"/>
        <v>#DIV/0!</v>
      </c>
      <c r="D54" s="883">
        <f>'Financials_Applicant 1'!D54+'Financials_Applicant 2'!D54+'Financials_Applicant 3'!D54+'Financials_Applicant 4'!D54+'Financials_Applicant 5'!D54</f>
        <v>0</v>
      </c>
      <c r="E54" s="883" t="e">
        <f t="shared" si="5"/>
        <v>#DIV/0!</v>
      </c>
      <c r="F54" s="883">
        <f>'Financials_Applicant 1'!F54+'Financials_Applicant 2'!F54+'Financials_Applicant 3'!F54+'Financials_Applicant 4'!F54+'Financials_Applicant 5'!F54</f>
        <v>0</v>
      </c>
      <c r="G54" s="883" t="e">
        <f t="shared" si="6"/>
        <v>#DIV/0!</v>
      </c>
      <c r="H54" s="883">
        <f>'Financials_Applicant 1'!H54+'Financials_Applicant 2'!H54+'Financials_Applicant 3'!H54+'Financials_Applicant 4'!H54+'Financials_Applicant 5'!H54</f>
        <v>0</v>
      </c>
      <c r="I54" s="25"/>
    </row>
    <row r="55" spans="1:9" ht="18">
      <c r="A55" s="62" t="s">
        <v>177</v>
      </c>
      <c r="B55" s="883">
        <f>'Financials_Applicant 1'!B55+'Financials_Applicant 2'!B55+'Financials_Applicant 3'!B55+'Financials_Applicant 4'!B55+'Financials_Applicant 5'!B55</f>
        <v>0</v>
      </c>
      <c r="C55" s="883" t="e">
        <f t="shared" si="4"/>
        <v>#DIV/0!</v>
      </c>
      <c r="D55" s="883">
        <f>'Financials_Applicant 1'!D55+'Financials_Applicant 2'!D55+'Financials_Applicant 3'!D55+'Financials_Applicant 4'!D55+'Financials_Applicant 5'!D55</f>
        <v>0</v>
      </c>
      <c r="E55" s="883" t="e">
        <f t="shared" si="5"/>
        <v>#DIV/0!</v>
      </c>
      <c r="F55" s="883">
        <f>'Financials_Applicant 1'!F55+'Financials_Applicant 2'!F55+'Financials_Applicant 3'!F55+'Financials_Applicant 4'!F55+'Financials_Applicant 5'!F55</f>
        <v>0</v>
      </c>
      <c r="G55" s="883" t="e">
        <f t="shared" si="6"/>
        <v>#DIV/0!</v>
      </c>
      <c r="H55" s="883">
        <f>'Financials_Applicant 1'!H55+'Financials_Applicant 2'!H55+'Financials_Applicant 3'!H55+'Financials_Applicant 4'!H55+'Financials_Applicant 5'!H55</f>
        <v>0</v>
      </c>
      <c r="I55" s="25"/>
    </row>
    <row r="56" spans="1:9" ht="18">
      <c r="A56" s="63" t="s">
        <v>178</v>
      </c>
      <c r="B56" s="891">
        <f>B58+B59+B62+B63+B57</f>
        <v>0</v>
      </c>
      <c r="C56" s="883" t="e">
        <f t="shared" si="4"/>
        <v>#DIV/0!</v>
      </c>
      <c r="D56" s="891">
        <f>D58+D59+D62+D63+D57</f>
        <v>0</v>
      </c>
      <c r="E56" s="883" t="e">
        <f t="shared" si="5"/>
        <v>#DIV/0!</v>
      </c>
      <c r="F56" s="891">
        <f>F58+F59+F62+F63+F57</f>
        <v>0</v>
      </c>
      <c r="G56" s="883" t="e">
        <f t="shared" si="6"/>
        <v>#DIV/0!</v>
      </c>
      <c r="H56" s="891">
        <f>H58+H59+H62+H63+H57</f>
        <v>0</v>
      </c>
      <c r="I56" s="25"/>
    </row>
    <row r="57" spans="1:9" ht="18">
      <c r="A57" s="57" t="s">
        <v>179</v>
      </c>
      <c r="B57" s="883">
        <f>'Financials_Applicant 1'!B57+'Financials_Applicant 2'!B57+'Financials_Applicant 3'!B57+'Financials_Applicant 4'!B57+'Financials_Applicant 5'!B57</f>
        <v>0</v>
      </c>
      <c r="C57" s="883" t="e">
        <f t="shared" si="4"/>
        <v>#DIV/0!</v>
      </c>
      <c r="D57" s="883">
        <f>'Financials_Applicant 1'!D57+'Financials_Applicant 2'!D57+'Financials_Applicant 3'!D57+'Financials_Applicant 4'!D57+'Financials_Applicant 5'!D57</f>
        <v>0</v>
      </c>
      <c r="E57" s="883" t="e">
        <f t="shared" si="5"/>
        <v>#DIV/0!</v>
      </c>
      <c r="F57" s="883">
        <f>'Financials_Applicant 1'!F57+'Financials_Applicant 2'!F57+'Financials_Applicant 3'!F57+'Financials_Applicant 4'!F57+'Financials_Applicant 5'!F57</f>
        <v>0</v>
      </c>
      <c r="G57" s="883" t="e">
        <f t="shared" si="6"/>
        <v>#DIV/0!</v>
      </c>
      <c r="H57" s="883">
        <f>'Financials_Applicant 1'!H57+'Financials_Applicant 2'!H57+'Financials_Applicant 3'!H57+'Financials_Applicant 4'!H57+'Financials_Applicant 5'!H57</f>
        <v>0</v>
      </c>
      <c r="I57" s="25"/>
    </row>
    <row r="58" spans="1:9" ht="18">
      <c r="A58" s="57" t="s">
        <v>180</v>
      </c>
      <c r="B58" s="883">
        <f>'Financials_Applicant 1'!B58+'Financials_Applicant 2'!B58+'Financials_Applicant 3'!B58+'Financials_Applicant 4'!B58+'Financials_Applicant 5'!B58</f>
        <v>0</v>
      </c>
      <c r="C58" s="883" t="e">
        <f t="shared" si="4"/>
        <v>#DIV/0!</v>
      </c>
      <c r="D58" s="883">
        <f>'Financials_Applicant 1'!D58+'Financials_Applicant 2'!D58+'Financials_Applicant 3'!D58+'Financials_Applicant 4'!D58+'Financials_Applicant 5'!D58</f>
        <v>0</v>
      </c>
      <c r="E58" s="883" t="e">
        <f t="shared" si="5"/>
        <v>#DIV/0!</v>
      </c>
      <c r="F58" s="883">
        <f>'Financials_Applicant 1'!F58+'Financials_Applicant 2'!F58+'Financials_Applicant 3'!F58+'Financials_Applicant 4'!F58+'Financials_Applicant 5'!F58</f>
        <v>0</v>
      </c>
      <c r="G58" s="883" t="e">
        <f t="shared" si="6"/>
        <v>#DIV/0!</v>
      </c>
      <c r="H58" s="883">
        <f>'Financials_Applicant 1'!H58+'Financials_Applicant 2'!H58+'Financials_Applicant 3'!H58+'Financials_Applicant 4'!H58+'Financials_Applicant 5'!H58</f>
        <v>0</v>
      </c>
      <c r="I58" s="25"/>
    </row>
    <row r="59" spans="1:9" ht="18">
      <c r="A59" s="64" t="s">
        <v>181</v>
      </c>
      <c r="B59" s="891">
        <f>B60+B61</f>
        <v>0</v>
      </c>
      <c r="C59" s="883" t="e">
        <f t="shared" si="4"/>
        <v>#DIV/0!</v>
      </c>
      <c r="D59" s="891">
        <f>D60+D61</f>
        <v>0</v>
      </c>
      <c r="E59" s="883" t="e">
        <f t="shared" si="5"/>
        <v>#DIV/0!</v>
      </c>
      <c r="F59" s="891">
        <f>F60+F61</f>
        <v>0</v>
      </c>
      <c r="G59" s="883" t="e">
        <f t="shared" si="6"/>
        <v>#DIV/0!</v>
      </c>
      <c r="H59" s="891">
        <f>H60+H61</f>
        <v>0</v>
      </c>
      <c r="I59" s="25"/>
    </row>
    <row r="60" spans="1:9" ht="18">
      <c r="A60" s="57" t="s">
        <v>182</v>
      </c>
      <c r="B60" s="883">
        <f>'Financials_Applicant 1'!B60+'Financials_Applicant 2'!B60+'Financials_Applicant 3'!B60+'Financials_Applicant 4'!B60+'Financials_Applicant 5'!B60</f>
        <v>0</v>
      </c>
      <c r="C60" s="883" t="e">
        <f t="shared" si="4"/>
        <v>#DIV/0!</v>
      </c>
      <c r="D60" s="883">
        <f>'Financials_Applicant 1'!D60+'Financials_Applicant 2'!D60+'Financials_Applicant 3'!D60+'Financials_Applicant 4'!D60+'Financials_Applicant 5'!D60</f>
        <v>0</v>
      </c>
      <c r="E60" s="883" t="e">
        <f t="shared" si="5"/>
        <v>#DIV/0!</v>
      </c>
      <c r="F60" s="883">
        <f>'Financials_Applicant 1'!F60+'Financials_Applicant 2'!F60+'Financials_Applicant 3'!F60+'Financials_Applicant 4'!F60+'Financials_Applicant 5'!F60</f>
        <v>0</v>
      </c>
      <c r="G60" s="883" t="e">
        <f t="shared" si="6"/>
        <v>#DIV/0!</v>
      </c>
      <c r="H60" s="883">
        <f>'Financials_Applicant 1'!H60+'Financials_Applicant 2'!H60+'Financials_Applicant 3'!H60+'Financials_Applicant 4'!H60+'Financials_Applicant 5'!H60</f>
        <v>0</v>
      </c>
      <c r="I60" s="25"/>
    </row>
    <row r="61" spans="1:9" ht="18">
      <c r="A61" s="57" t="s">
        <v>183</v>
      </c>
      <c r="B61" s="883">
        <f>'Financials_Applicant 1'!B61+'Financials_Applicant 2'!B61+'Financials_Applicant 3'!B61+'Financials_Applicant 4'!B61+'Financials_Applicant 5'!B61</f>
        <v>0</v>
      </c>
      <c r="C61" s="883" t="e">
        <f t="shared" si="4"/>
        <v>#DIV/0!</v>
      </c>
      <c r="D61" s="883">
        <f>'Financials_Applicant 1'!D61+'Financials_Applicant 2'!D61+'Financials_Applicant 3'!D61+'Financials_Applicant 4'!D61+'Financials_Applicant 5'!D61</f>
        <v>0</v>
      </c>
      <c r="E61" s="883" t="e">
        <f t="shared" si="5"/>
        <v>#DIV/0!</v>
      </c>
      <c r="F61" s="883">
        <f>'Financials_Applicant 1'!F61+'Financials_Applicant 2'!F61+'Financials_Applicant 3'!F61+'Financials_Applicant 4'!F61+'Financials_Applicant 5'!F61</f>
        <v>0</v>
      </c>
      <c r="G61" s="883" t="e">
        <f t="shared" si="6"/>
        <v>#DIV/0!</v>
      </c>
      <c r="H61" s="883">
        <f>'Financials_Applicant 1'!H61+'Financials_Applicant 2'!H61+'Financials_Applicant 3'!H61+'Financials_Applicant 4'!H61+'Financials_Applicant 5'!H61</f>
        <v>0</v>
      </c>
      <c r="I61" s="25"/>
    </row>
    <row r="62" spans="1:9" ht="18">
      <c r="A62" s="57" t="s">
        <v>184</v>
      </c>
      <c r="B62" s="883">
        <f>'Financials_Applicant 1'!B62+'Financials_Applicant 2'!B62+'Financials_Applicant 3'!B62+'Financials_Applicant 4'!B62+'Financials_Applicant 5'!B62</f>
        <v>0</v>
      </c>
      <c r="C62" s="883" t="e">
        <f t="shared" si="4"/>
        <v>#DIV/0!</v>
      </c>
      <c r="D62" s="883">
        <f>'Financials_Applicant 1'!D62+'Financials_Applicant 2'!D62+'Financials_Applicant 3'!D62+'Financials_Applicant 4'!D62+'Financials_Applicant 5'!D62</f>
        <v>0</v>
      </c>
      <c r="E62" s="883" t="e">
        <f t="shared" si="5"/>
        <v>#DIV/0!</v>
      </c>
      <c r="F62" s="883">
        <f>'Financials_Applicant 1'!F62+'Financials_Applicant 2'!F62+'Financials_Applicant 3'!F62+'Financials_Applicant 4'!F62+'Financials_Applicant 5'!F62</f>
        <v>0</v>
      </c>
      <c r="G62" s="883" t="e">
        <f t="shared" si="6"/>
        <v>#DIV/0!</v>
      </c>
      <c r="H62" s="883">
        <f>'Financials_Applicant 1'!H62+'Financials_Applicant 2'!H62+'Financials_Applicant 3'!H62+'Financials_Applicant 4'!H62+'Financials_Applicant 5'!H62</f>
        <v>0</v>
      </c>
      <c r="I62" s="60"/>
    </row>
    <row r="63" spans="1:9" ht="18">
      <c r="A63" s="65" t="s">
        <v>185</v>
      </c>
      <c r="B63" s="893">
        <f>B64+B65</f>
        <v>0</v>
      </c>
      <c r="C63" s="883" t="e">
        <f t="shared" si="4"/>
        <v>#DIV/0!</v>
      </c>
      <c r="D63" s="893">
        <f>D64+D65</f>
        <v>0</v>
      </c>
      <c r="E63" s="883" t="e">
        <f t="shared" si="5"/>
        <v>#DIV/0!</v>
      </c>
      <c r="F63" s="893">
        <f>F64+F65</f>
        <v>0</v>
      </c>
      <c r="G63" s="883" t="e">
        <f t="shared" si="6"/>
        <v>#DIV/0!</v>
      </c>
      <c r="H63" s="893">
        <f>H64+H65</f>
        <v>0</v>
      </c>
      <c r="I63" s="25"/>
    </row>
    <row r="64" spans="1:9" ht="26.25">
      <c r="A64" s="52" t="s">
        <v>186</v>
      </c>
      <c r="B64" s="883">
        <f>'Financials_Applicant 1'!B64+'Financials_Applicant 2'!B64+'Financials_Applicant 3'!B64+'Financials_Applicant 4'!B64+'Financials_Applicant 5'!B64</f>
        <v>0</v>
      </c>
      <c r="C64" s="883" t="e">
        <f t="shared" si="4"/>
        <v>#DIV/0!</v>
      </c>
      <c r="D64" s="883">
        <f>'Financials_Applicant 1'!D64+'Financials_Applicant 2'!D64+'Financials_Applicant 3'!D64+'Financials_Applicant 4'!D64+'Financials_Applicant 5'!D64</f>
        <v>0</v>
      </c>
      <c r="E64" s="883" t="e">
        <f t="shared" si="5"/>
        <v>#DIV/0!</v>
      </c>
      <c r="F64" s="883">
        <f>'Financials_Applicant 1'!F64+'Financials_Applicant 2'!F64+'Financials_Applicant 3'!F64+'Financials_Applicant 4'!F64+'Financials_Applicant 5'!F64</f>
        <v>0</v>
      </c>
      <c r="G64" s="883" t="e">
        <f t="shared" si="6"/>
        <v>#DIV/0!</v>
      </c>
      <c r="H64" s="883">
        <f>'Financials_Applicant 1'!H64+'Financials_Applicant 2'!H64+'Financials_Applicant 3'!H64+'Financials_Applicant 4'!H64+'Financials_Applicant 5'!H64</f>
        <v>0</v>
      </c>
      <c r="I64" s="25"/>
    </row>
    <row r="65" spans="1:10" ht="18">
      <c r="A65" s="52" t="s">
        <v>187</v>
      </c>
      <c r="B65" s="883">
        <f>'Financials_Applicant 1'!B65+'Financials_Applicant 2'!B65+'Financials_Applicant 3'!B65+'Financials_Applicant 4'!B65+'Financials_Applicant 5'!B65</f>
        <v>0</v>
      </c>
      <c r="C65" s="883" t="e">
        <f t="shared" si="4"/>
        <v>#DIV/0!</v>
      </c>
      <c r="D65" s="883">
        <f>'Financials_Applicant 1'!D65+'Financials_Applicant 2'!D65+'Financials_Applicant 3'!D65+'Financials_Applicant 4'!D65+'Financials_Applicant 5'!D65</f>
        <v>0</v>
      </c>
      <c r="E65" s="883" t="e">
        <f t="shared" si="5"/>
        <v>#DIV/0!</v>
      </c>
      <c r="F65" s="883">
        <f>'Financials_Applicant 1'!F65+'Financials_Applicant 2'!F65+'Financials_Applicant 3'!F65+'Financials_Applicant 4'!F65+'Financials_Applicant 5'!F65</f>
        <v>0</v>
      </c>
      <c r="G65" s="883" t="e">
        <f t="shared" si="6"/>
        <v>#DIV/0!</v>
      </c>
      <c r="H65" s="883">
        <f>'Financials_Applicant 1'!H65+'Financials_Applicant 2'!H65+'Financials_Applicant 3'!H65+'Financials_Applicant 4'!H65+'Financials_Applicant 5'!H65</f>
        <v>0</v>
      </c>
      <c r="I65" s="25"/>
    </row>
    <row r="66" spans="1:10" ht="26.25">
      <c r="A66" s="52" t="s">
        <v>188</v>
      </c>
      <c r="B66" s="883">
        <f>'Financials_Applicant 1'!B66+'Financials_Applicant 2'!B66+'Financials_Applicant 3'!B66+'Financials_Applicant 4'!B66+'Financials_Applicant 5'!B66</f>
        <v>0</v>
      </c>
      <c r="C66" s="883" t="e">
        <f t="shared" si="4"/>
        <v>#DIV/0!</v>
      </c>
      <c r="D66" s="883">
        <f>'Financials_Applicant 1'!D66+'Financials_Applicant 2'!D66+'Financials_Applicant 3'!D66+'Financials_Applicant 4'!D66+'Financials_Applicant 5'!D66</f>
        <v>0</v>
      </c>
      <c r="E66" s="883" t="e">
        <f t="shared" si="5"/>
        <v>#DIV/0!</v>
      </c>
      <c r="F66" s="883">
        <f>'Financials_Applicant 1'!F66+'Financials_Applicant 2'!F66+'Financials_Applicant 3'!F66+'Financials_Applicant 4'!F66+'Financials_Applicant 5'!F66</f>
        <v>0</v>
      </c>
      <c r="G66" s="883" t="e">
        <f t="shared" si="6"/>
        <v>#DIV/0!</v>
      </c>
      <c r="H66" s="883">
        <f>'Financials_Applicant 1'!H66+'Financials_Applicant 2'!H66+'Financials_Applicant 3'!H66+'Financials_Applicant 4'!H66+'Financials_Applicant 5'!H66</f>
        <v>0</v>
      </c>
      <c r="I66" s="25"/>
    </row>
    <row r="67" spans="1:10" ht="18">
      <c r="A67" s="82" t="s">
        <v>172</v>
      </c>
      <c r="B67" s="894">
        <f>B51+B52+B56+B66</f>
        <v>0</v>
      </c>
      <c r="C67" s="888" t="e">
        <f t="shared" si="4"/>
        <v>#DIV/0!</v>
      </c>
      <c r="D67" s="894">
        <f>D51+D52+D56+D66</f>
        <v>0</v>
      </c>
      <c r="E67" s="888" t="e">
        <f t="shared" si="5"/>
        <v>#DIV/0!</v>
      </c>
      <c r="F67" s="894">
        <f>F51+F52+F56+F66</f>
        <v>0</v>
      </c>
      <c r="G67" s="888" t="e">
        <f t="shared" si="6"/>
        <v>#DIV/0!</v>
      </c>
      <c r="H67" s="894">
        <f>H51+H52+H56+H66</f>
        <v>0</v>
      </c>
      <c r="I67" s="51"/>
    </row>
    <row r="68" spans="1:10" ht="18">
      <c r="A68" s="66"/>
      <c r="B68" s="895">
        <f>+B50-B67</f>
        <v>0</v>
      </c>
      <c r="C68" s="241"/>
      <c r="D68" s="895">
        <f>+D50-D67</f>
        <v>0</v>
      </c>
      <c r="E68" s="241"/>
      <c r="F68" s="895">
        <f>+F50-F67</f>
        <v>0</v>
      </c>
      <c r="G68" s="241"/>
      <c r="H68" s="895">
        <f>+H50-H67</f>
        <v>0</v>
      </c>
      <c r="I68" s="25"/>
      <c r="J68" s="35"/>
    </row>
    <row r="69" spans="1:10" ht="18">
      <c r="A69" s="1425" t="s">
        <v>189</v>
      </c>
      <c r="B69" s="1425"/>
      <c r="C69" s="1425"/>
      <c r="D69" s="1425"/>
      <c r="E69" s="1425"/>
      <c r="F69" s="1425"/>
      <c r="G69" s="1425"/>
      <c r="H69" s="1425"/>
      <c r="I69" s="25"/>
    </row>
    <row r="70" spans="1:10" ht="18">
      <c r="A70" s="1425"/>
      <c r="B70" s="1425"/>
      <c r="C70" s="1425"/>
      <c r="D70" s="1425"/>
      <c r="E70" s="1425"/>
      <c r="F70" s="1425"/>
      <c r="G70" s="1425"/>
      <c r="H70" s="1425"/>
      <c r="I70" s="25"/>
    </row>
    <row r="71" spans="1:10" ht="18.75" thickBot="1">
      <c r="A71" s="67" t="s">
        <v>190</v>
      </c>
      <c r="B71" s="896" t="e">
        <f>B59/B5*365</f>
        <v>#DIV/0!</v>
      </c>
      <c r="C71" s="71"/>
      <c r="D71" s="896" t="e">
        <f>D59/D5*365</f>
        <v>#DIV/0!</v>
      </c>
      <c r="E71" s="71"/>
      <c r="F71" s="896" t="e">
        <f>F59/F5*365</f>
        <v>#DIV/0!</v>
      </c>
      <c r="G71" s="71"/>
      <c r="H71" s="896" t="e">
        <f>H59/H5*365</f>
        <v>#DIV/0!</v>
      </c>
      <c r="I71" s="68"/>
    </row>
    <row r="72" spans="1:10" ht="18">
      <c r="A72" s="67" t="s">
        <v>191</v>
      </c>
      <c r="B72" s="896" t="e">
        <f>B58/(B10+B11+B12)*365</f>
        <v>#DIV/0!</v>
      </c>
      <c r="C72" s="71"/>
      <c r="D72" s="896" t="e">
        <f>D58/(D10+D11+D12)*365</f>
        <v>#DIV/0!</v>
      </c>
      <c r="E72" s="71"/>
      <c r="F72" s="896" t="e">
        <f>F58/(F10+F11+F12)*365</f>
        <v>#DIV/0!</v>
      </c>
      <c r="G72" s="71"/>
      <c r="H72" s="896" t="e">
        <f>H58/(H10+H11+H12)*365</f>
        <v>#DIV/0!</v>
      </c>
      <c r="I72" s="25"/>
    </row>
    <row r="73" spans="1:10" ht="18">
      <c r="A73" s="67" t="s">
        <v>192</v>
      </c>
      <c r="B73" s="896" t="e">
        <f>B58/(B11+B10+B12)</f>
        <v>#DIV/0!</v>
      </c>
      <c r="C73" s="71"/>
      <c r="D73" s="896" t="e">
        <f>D58/(D11+D10+D12)</f>
        <v>#DIV/0!</v>
      </c>
      <c r="E73" s="71"/>
      <c r="F73" s="896" t="e">
        <f>F58/(F11+F10+F12)</f>
        <v>#DIV/0!</v>
      </c>
      <c r="G73" s="71"/>
      <c r="H73" s="896" t="e">
        <f>H58/(H11+H10+H12)</f>
        <v>#DIV/0!</v>
      </c>
      <c r="I73" s="25"/>
    </row>
    <row r="74" spans="1:10" ht="18.75" thickBot="1">
      <c r="A74" s="67" t="s">
        <v>193</v>
      </c>
      <c r="B74" s="896" t="e">
        <f>B56/(B44+B40)</f>
        <v>#DIV/0!</v>
      </c>
      <c r="C74" s="71"/>
      <c r="D74" s="896" t="e">
        <f>D56/(D44+D40)</f>
        <v>#DIV/0!</v>
      </c>
      <c r="E74" s="71"/>
      <c r="F74" s="896" t="e">
        <f>F56/(F44+F40)</f>
        <v>#DIV/0!</v>
      </c>
      <c r="G74" s="71"/>
      <c r="H74" s="896" t="e">
        <f>H56/(H44+H40)</f>
        <v>#DIV/0!</v>
      </c>
      <c r="I74" s="25"/>
    </row>
    <row r="75" spans="1:10" ht="18.75" thickBot="1">
      <c r="A75" s="67" t="s">
        <v>194</v>
      </c>
      <c r="B75" s="896" t="e">
        <f>(B56-B58)/(B44+B40)</f>
        <v>#DIV/0!</v>
      </c>
      <c r="C75" s="71"/>
      <c r="D75" s="896" t="e">
        <f>(D56-D58)/(D44+D40)</f>
        <v>#DIV/0!</v>
      </c>
      <c r="E75" s="71"/>
      <c r="F75" s="896" t="e">
        <f>(F56-F58)/(F44+F40)</f>
        <v>#DIV/0!</v>
      </c>
      <c r="G75" s="71"/>
      <c r="H75" s="896" t="e">
        <f>(H56-H58)/(H44+H40)</f>
        <v>#DIV/0!</v>
      </c>
      <c r="I75" s="69"/>
    </row>
    <row r="76" spans="1:10" ht="18.75" thickBot="1">
      <c r="A76" s="67" t="s">
        <v>195</v>
      </c>
      <c r="B76" s="896" t="e">
        <f>(B39+B40+B42)/B36</f>
        <v>#DIV/0!</v>
      </c>
      <c r="C76" s="71"/>
      <c r="D76" s="896" t="e">
        <f>(D39+D40+D42)/D36</f>
        <v>#DIV/0!</v>
      </c>
      <c r="E76" s="71"/>
      <c r="F76" s="896" t="e">
        <f>(F39+F40+F42)/F36</f>
        <v>#DIV/0!</v>
      </c>
      <c r="G76" s="71"/>
      <c r="H76" s="896" t="e">
        <f>(H39+H40+H42)/H36</f>
        <v>#DIV/0!</v>
      </c>
      <c r="I76" s="69"/>
    </row>
    <row r="77" spans="1:10" ht="18">
      <c r="A77" s="67" t="s">
        <v>196</v>
      </c>
      <c r="B77" s="896" t="e">
        <f>B16/(B18+B19+B20+B21)</f>
        <v>#DIV/0!</v>
      </c>
      <c r="C77" s="71"/>
      <c r="D77" s="896" t="e">
        <f>D16/(D18+D19+D20+D21)</f>
        <v>#DIV/0!</v>
      </c>
      <c r="E77" s="71"/>
      <c r="F77" s="896" t="e">
        <f>F16/(F18+F19+F20+F21)</f>
        <v>#DIV/0!</v>
      </c>
      <c r="G77" s="71"/>
      <c r="H77" s="896" t="e">
        <f>H16/(H18+H19+H20+H21)</f>
        <v>#DIV/0!</v>
      </c>
      <c r="I77" s="25"/>
    </row>
    <row r="78" spans="1:10" ht="18">
      <c r="A78" s="67" t="s">
        <v>197</v>
      </c>
      <c r="B78" s="896" t="e">
        <f>$B$16/($B$18+$B$19+$B$20+$B$21+($B$39+$B$42)/5)</f>
        <v>#DIV/0!</v>
      </c>
      <c r="C78" s="71"/>
      <c r="D78" s="896" t="e">
        <f>$D$16/($D$18+$D$19+$D$20+$D$21+($D$39+$D$42)/5)</f>
        <v>#DIV/0!</v>
      </c>
      <c r="E78" s="71"/>
      <c r="F78" s="896" t="e">
        <f>$F$16/($F$18+$F$19+$F$20+$F$21+($F$39+$F$42)/5)</f>
        <v>#DIV/0!</v>
      </c>
      <c r="G78" s="71"/>
      <c r="H78" s="896" t="e">
        <f>$H$16/($H$18+$H$19+$H$20+$H$21+($H$39+$H$42)/5)</f>
        <v>#DIV/0!</v>
      </c>
      <c r="I78" s="25"/>
    </row>
    <row r="79" spans="1:10" ht="18">
      <c r="A79" s="67" t="s">
        <v>198</v>
      </c>
      <c r="B79" s="896" t="e">
        <f>$B$16/($B$18+$B$19+$B$20+$B$21+($B$39+$B$42)/5+('Normal &amp; CGTMSE Eligibility'!G139))</f>
        <v>#NUM!</v>
      </c>
      <c r="C79" s="71"/>
      <c r="D79" s="896" t="e">
        <f>$D$16/($D$18+$D$19+$D$20+$D$21+($D$39+$D$42)/5+('Normal &amp; CGTMSE Eligibility'!G139))</f>
        <v>#NUM!</v>
      </c>
      <c r="E79" s="71"/>
      <c r="F79" s="896" t="e">
        <f>$F$16/($F$18+$F$19+$F$20+$F$21+($F$39+$F$42)/5+('Normal &amp; CGTMSE Eligibility'!G139))</f>
        <v>#NUM!</v>
      </c>
      <c r="G79" s="71"/>
      <c r="H79" s="896" t="e">
        <f>$H$16/($H$18+$H$19+$H$20+$H$21+($H$39+$H$42)/5+('Normal &amp; CGTMSE Eligibility'!G139))</f>
        <v>#NUM!</v>
      </c>
      <c r="I79" s="25"/>
    </row>
    <row r="80" spans="1:10" ht="18">
      <c r="A80" s="67" t="s">
        <v>199</v>
      </c>
      <c r="B80" s="896" t="e">
        <f>(B13-B7)/B5*100</f>
        <v>#DIV/0!</v>
      </c>
      <c r="C80" s="71"/>
      <c r="D80" s="896" t="e">
        <f>(D13-D7)/D5*100</f>
        <v>#DIV/0!</v>
      </c>
      <c r="E80" s="71"/>
      <c r="F80" s="896" t="e">
        <f>(F13-F7)/F5*100</f>
        <v>#DIV/0!</v>
      </c>
      <c r="G80" s="71"/>
      <c r="H80" s="896" t="e">
        <f>(H13-H7)/H5*100</f>
        <v>#DIV/0!</v>
      </c>
      <c r="I80" s="25"/>
    </row>
    <row r="81" spans="1:10" ht="18">
      <c r="A81" s="67" t="s">
        <v>200</v>
      </c>
      <c r="B81" s="896" t="e">
        <f>(B25-B7)/B5*100</f>
        <v>#DIV/0!</v>
      </c>
      <c r="C81" s="71"/>
      <c r="D81" s="896" t="e">
        <f>(D25-D7)/D5*100</f>
        <v>#DIV/0!</v>
      </c>
      <c r="E81" s="71"/>
      <c r="F81" s="896" t="e">
        <f>(F25-F7)/F5*100</f>
        <v>#DIV/0!</v>
      </c>
      <c r="G81" s="71"/>
      <c r="H81" s="896" t="e">
        <f>(H25-H7)/H5*100</f>
        <v>#DIV/0!</v>
      </c>
      <c r="I81" s="25"/>
    </row>
    <row r="82" spans="1:10" ht="18">
      <c r="A82" s="67" t="s">
        <v>201</v>
      </c>
      <c r="B82" s="896" t="e">
        <f>(B26-B7)/B5*100</f>
        <v>#DIV/0!</v>
      </c>
      <c r="C82" s="71"/>
      <c r="D82" s="896" t="e">
        <f>(D26-D7)/D5*100</f>
        <v>#DIV/0!</v>
      </c>
      <c r="E82" s="71"/>
      <c r="F82" s="896" t="e">
        <f>(F26-F7)/F5*100</f>
        <v>#DIV/0!</v>
      </c>
      <c r="G82" s="71"/>
      <c r="H82" s="896" t="e">
        <f>(H26-H7)/H5*100</f>
        <v>#DIV/0!</v>
      </c>
      <c r="I82" s="25"/>
    </row>
    <row r="83" spans="1:10" ht="18">
      <c r="A83" s="67" t="s">
        <v>202</v>
      </c>
      <c r="B83" s="896" t="e">
        <f>(B5-D5)/D5*100</f>
        <v>#DIV/0!</v>
      </c>
      <c r="C83" s="71"/>
      <c r="D83" s="896" t="e">
        <f>(D5-F5)/F5*100</f>
        <v>#DIV/0!</v>
      </c>
      <c r="E83" s="71"/>
      <c r="F83" s="896" t="e">
        <f>#N/A</f>
        <v>#N/A</v>
      </c>
      <c r="G83" s="71"/>
      <c r="H83" s="896" t="e">
        <f>#N/A</f>
        <v>#N/A</v>
      </c>
      <c r="I83" s="25"/>
      <c r="J83" s="35"/>
    </row>
    <row r="84" spans="1:10" ht="18">
      <c r="A84" s="67" t="s">
        <v>203</v>
      </c>
      <c r="B84" s="896" t="e">
        <f>(B25-D25)/D25*100</f>
        <v>#DIV/0!</v>
      </c>
      <c r="C84" s="71"/>
      <c r="D84" s="896" t="e">
        <f>(D25-F25)/F25*100</f>
        <v>#DIV/0!</v>
      </c>
      <c r="E84" s="71"/>
      <c r="F84" s="896" t="e">
        <f>#N/A</f>
        <v>#N/A</v>
      </c>
      <c r="G84" s="71"/>
      <c r="H84" s="896" t="e">
        <f>#N/A</f>
        <v>#N/A</v>
      </c>
      <c r="I84" s="25"/>
    </row>
    <row r="85" spans="1:10" ht="18">
      <c r="A85" s="67"/>
      <c r="B85" s="70"/>
      <c r="C85" s="71"/>
      <c r="D85" s="70"/>
      <c r="E85" s="71"/>
      <c r="F85" s="70"/>
      <c r="G85" s="71"/>
      <c r="H85" s="70"/>
      <c r="I85" s="25"/>
    </row>
    <row r="86" spans="1:10" ht="18">
      <c r="A86" s="72" t="s">
        <v>204</v>
      </c>
      <c r="B86" s="70"/>
      <c r="C86" s="71"/>
      <c r="D86" s="70"/>
      <c r="E86" s="71"/>
      <c r="F86" s="70"/>
      <c r="G86" s="71"/>
      <c r="H86" s="70"/>
      <c r="I86" s="25"/>
    </row>
    <row r="87" spans="1:10" ht="18">
      <c r="A87" s="72"/>
      <c r="B87" s="70"/>
      <c r="C87" s="71"/>
      <c r="D87" s="70"/>
      <c r="E87" s="71"/>
      <c r="F87" s="70"/>
      <c r="G87" s="71"/>
      <c r="H87" s="70"/>
      <c r="I87" s="25"/>
    </row>
    <row r="88" spans="1:10" ht="18">
      <c r="A88" s="67" t="s">
        <v>205</v>
      </c>
      <c r="B88" s="896">
        <f>B25</f>
        <v>0</v>
      </c>
      <c r="C88" s="71"/>
      <c r="D88" s="896">
        <f>D25</f>
        <v>0</v>
      </c>
      <c r="E88" s="71"/>
      <c r="F88" s="896">
        <f>F25</f>
        <v>0</v>
      </c>
      <c r="G88" s="71"/>
      <c r="H88" s="896">
        <f>H25</f>
        <v>0</v>
      </c>
      <c r="I88" s="25"/>
    </row>
    <row r="89" spans="1:10" ht="18">
      <c r="A89" s="67" t="s">
        <v>206</v>
      </c>
      <c r="B89" s="70"/>
      <c r="C89" s="71"/>
      <c r="D89" s="70"/>
      <c r="E89" s="71"/>
      <c r="F89" s="70"/>
      <c r="G89" s="71"/>
      <c r="H89" s="70"/>
      <c r="I89" s="25"/>
    </row>
    <row r="90" spans="1:10" ht="18">
      <c r="A90" s="67" t="s">
        <v>207</v>
      </c>
      <c r="B90" s="896">
        <f>B17</f>
        <v>0</v>
      </c>
      <c r="C90" s="71"/>
      <c r="D90" s="896">
        <f>D17</f>
        <v>0</v>
      </c>
      <c r="E90" s="71"/>
      <c r="F90" s="896">
        <f>F17</f>
        <v>0</v>
      </c>
      <c r="G90" s="71"/>
      <c r="H90" s="896">
        <f>H17</f>
        <v>0</v>
      </c>
      <c r="I90" s="25"/>
    </row>
    <row r="91" spans="1:10" ht="18">
      <c r="A91" s="67" t="s">
        <v>208</v>
      </c>
      <c r="B91" s="896">
        <f>B22</f>
        <v>0</v>
      </c>
      <c r="C91" s="71"/>
      <c r="D91" s="896">
        <f>D22</f>
        <v>0</v>
      </c>
      <c r="E91" s="71"/>
      <c r="F91" s="896">
        <f>F22</f>
        <v>0</v>
      </c>
      <c r="G91" s="71"/>
      <c r="H91" s="896">
        <f>H22</f>
        <v>0</v>
      </c>
      <c r="I91" s="25"/>
    </row>
    <row r="92" spans="1:10" ht="18">
      <c r="A92" s="67" t="s">
        <v>209</v>
      </c>
      <c r="B92" s="896">
        <f>B27</f>
        <v>0</v>
      </c>
      <c r="C92" s="71"/>
      <c r="D92" s="896">
        <f>D27</f>
        <v>0</v>
      </c>
      <c r="E92" s="71"/>
      <c r="F92" s="896">
        <f>F27</f>
        <v>0</v>
      </c>
      <c r="G92" s="71"/>
      <c r="H92" s="896">
        <f>H27</f>
        <v>0</v>
      </c>
      <c r="I92" s="25"/>
    </row>
    <row r="93" spans="1:10" ht="18">
      <c r="A93" s="67" t="s">
        <v>210</v>
      </c>
      <c r="B93" s="896">
        <f>B28</f>
        <v>0</v>
      </c>
      <c r="C93" s="71"/>
      <c r="D93" s="896">
        <f>D28</f>
        <v>0</v>
      </c>
      <c r="E93" s="71"/>
      <c r="F93" s="896">
        <f>F28</f>
        <v>0</v>
      </c>
      <c r="G93" s="71"/>
      <c r="H93" s="896">
        <f>H28</f>
        <v>0</v>
      </c>
      <c r="I93" s="25"/>
    </row>
    <row r="94" spans="1:10" ht="18">
      <c r="A94" s="67" t="s">
        <v>211</v>
      </c>
      <c r="B94" s="896">
        <f>B24</f>
        <v>0</v>
      </c>
      <c r="C94" s="71"/>
      <c r="D94" s="896">
        <f>D24</f>
        <v>0</v>
      </c>
      <c r="E94" s="71"/>
      <c r="F94" s="896">
        <f>F24</f>
        <v>0</v>
      </c>
      <c r="G94" s="71"/>
      <c r="H94" s="896">
        <f>H24</f>
        <v>0</v>
      </c>
      <c r="I94" s="25"/>
    </row>
    <row r="95" spans="1:10" ht="18">
      <c r="A95" s="67" t="s">
        <v>212</v>
      </c>
      <c r="B95" s="896">
        <f>B18+B19+B20+B21</f>
        <v>0</v>
      </c>
      <c r="C95" s="71"/>
      <c r="D95" s="896">
        <f>D18+D19+D20+D21</f>
        <v>0</v>
      </c>
      <c r="E95" s="71"/>
      <c r="F95" s="896">
        <f>F18+F19+F20+F21</f>
        <v>0</v>
      </c>
      <c r="G95" s="71"/>
      <c r="H95" s="896">
        <f>H18+H19+H20+H21</f>
        <v>0</v>
      </c>
      <c r="I95" s="25"/>
    </row>
    <row r="96" spans="1:10" ht="26.25">
      <c r="A96" s="73" t="s">
        <v>213</v>
      </c>
      <c r="B96" s="897">
        <f>-B7</f>
        <v>0</v>
      </c>
      <c r="C96" s="237"/>
      <c r="D96" s="897">
        <f>-D7</f>
        <v>0</v>
      </c>
      <c r="E96" s="237"/>
      <c r="F96" s="897">
        <f>-F7</f>
        <v>0</v>
      </c>
      <c r="G96" s="237"/>
      <c r="H96" s="897">
        <f>-H7</f>
        <v>0</v>
      </c>
      <c r="I96" s="51"/>
    </row>
    <row r="97" spans="1:9" ht="18">
      <c r="A97" s="73"/>
      <c r="B97" s="236"/>
      <c r="C97" s="237"/>
      <c r="D97" s="236"/>
      <c r="E97" s="237"/>
      <c r="F97" s="236"/>
      <c r="G97" s="237"/>
      <c r="H97" s="236"/>
      <c r="I97" s="51"/>
    </row>
    <row r="98" spans="1:9" ht="18">
      <c r="A98" s="67" t="s">
        <v>214</v>
      </c>
      <c r="B98" s="896">
        <f>SUM(B88:B96)</f>
        <v>0</v>
      </c>
      <c r="C98" s="71"/>
      <c r="D98" s="896">
        <f>SUM(D88:D96)</f>
        <v>0</v>
      </c>
      <c r="E98" s="71"/>
      <c r="F98" s="896">
        <f>SUM(F88:F96)</f>
        <v>0</v>
      </c>
      <c r="G98" s="71"/>
      <c r="H98" s="896">
        <f>SUM(H88:H96)</f>
        <v>0</v>
      </c>
      <c r="I98" s="25"/>
    </row>
    <row r="99" spans="1:9" ht="18">
      <c r="A99" s="67" t="s">
        <v>215</v>
      </c>
      <c r="B99" s="896">
        <f>D59-B59</f>
        <v>0</v>
      </c>
      <c r="C99" s="71"/>
      <c r="D99" s="896">
        <f>F59-D59</f>
        <v>0</v>
      </c>
      <c r="E99" s="71"/>
      <c r="F99" s="896">
        <f>J59-F59</f>
        <v>0</v>
      </c>
      <c r="G99" s="71"/>
      <c r="H99" s="896">
        <f>L59-H59</f>
        <v>0</v>
      </c>
      <c r="I99" s="25"/>
    </row>
    <row r="100" spans="1:9" ht="18">
      <c r="A100" s="67" t="s">
        <v>216</v>
      </c>
      <c r="B100" s="896">
        <f>D58-B58</f>
        <v>0</v>
      </c>
      <c r="C100" s="71"/>
      <c r="D100" s="896">
        <f>F58-D58</f>
        <v>0</v>
      </c>
      <c r="E100" s="71"/>
      <c r="F100" s="896">
        <f>J58-F58</f>
        <v>0</v>
      </c>
      <c r="G100" s="71"/>
      <c r="H100" s="896">
        <f>L58-H58</f>
        <v>0</v>
      </c>
      <c r="I100" s="25"/>
    </row>
    <row r="101" spans="1:9" ht="18">
      <c r="A101" s="67" t="s">
        <v>217</v>
      </c>
      <c r="B101" s="896">
        <f>D63-B63</f>
        <v>0</v>
      </c>
      <c r="C101" s="71"/>
      <c r="D101" s="896">
        <f>F63-D63</f>
        <v>0</v>
      </c>
      <c r="E101" s="71"/>
      <c r="F101" s="896">
        <f>J63-F63</f>
        <v>0</v>
      </c>
      <c r="G101" s="71"/>
      <c r="H101" s="896">
        <f>L63-H63</f>
        <v>0</v>
      </c>
      <c r="I101" s="25"/>
    </row>
    <row r="102" spans="1:9" ht="18">
      <c r="A102" s="67" t="s">
        <v>218</v>
      </c>
      <c r="B102" s="896">
        <f>B44-D44</f>
        <v>0</v>
      </c>
      <c r="C102" s="71"/>
      <c r="D102" s="896">
        <f>D44-F44</f>
        <v>0</v>
      </c>
      <c r="E102" s="71"/>
      <c r="F102" s="896">
        <f>F44-J44</f>
        <v>0</v>
      </c>
      <c r="G102" s="71"/>
      <c r="H102" s="896">
        <f>H44-L44</f>
        <v>0</v>
      </c>
      <c r="I102" s="25"/>
    </row>
    <row r="103" spans="1:9" ht="18">
      <c r="A103" s="67" t="s">
        <v>219</v>
      </c>
      <c r="B103" s="896">
        <f>SUM(B99:B102)</f>
        <v>0</v>
      </c>
      <c r="C103" s="71"/>
      <c r="D103" s="896">
        <f>SUM(D99:D102)</f>
        <v>0</v>
      </c>
      <c r="E103" s="71"/>
      <c r="F103" s="896">
        <f>SUM(F99:F102)</f>
        <v>0</v>
      </c>
      <c r="G103" s="71"/>
      <c r="H103" s="896">
        <f>SUM(H99:H102)</f>
        <v>0</v>
      </c>
      <c r="I103" s="25"/>
    </row>
    <row r="104" spans="1:9" ht="18">
      <c r="A104" s="72" t="s">
        <v>220</v>
      </c>
      <c r="B104" s="897">
        <f>B98+B103</f>
        <v>0</v>
      </c>
      <c r="C104" s="237"/>
      <c r="D104" s="897">
        <f>D98+D103</f>
        <v>0</v>
      </c>
      <c r="E104" s="237"/>
      <c r="F104" s="897">
        <f>F98+F103</f>
        <v>0</v>
      </c>
      <c r="G104" s="237"/>
      <c r="H104" s="897">
        <f>H98+H103</f>
        <v>0</v>
      </c>
      <c r="I104" s="51"/>
    </row>
    <row r="105" spans="1:9" ht="18">
      <c r="A105" s="72"/>
      <c r="B105" s="236"/>
      <c r="C105" s="237"/>
      <c r="D105" s="236"/>
      <c r="E105" s="237"/>
      <c r="F105" s="236"/>
      <c r="G105" s="237"/>
      <c r="H105" s="236"/>
      <c r="I105" s="51"/>
    </row>
    <row r="106" spans="1:9" ht="18">
      <c r="A106" s="67" t="s">
        <v>221</v>
      </c>
      <c r="B106" s="896">
        <f>B24</f>
        <v>0</v>
      </c>
      <c r="C106" s="71"/>
      <c r="D106" s="896">
        <f>D24</f>
        <v>0</v>
      </c>
      <c r="E106" s="71"/>
      <c r="F106" s="896">
        <f>F24</f>
        <v>0</v>
      </c>
      <c r="G106" s="71"/>
      <c r="H106" s="896">
        <f>H24</f>
        <v>0</v>
      </c>
      <c r="I106" s="25"/>
    </row>
    <row r="107" spans="1:9" ht="18">
      <c r="A107" s="67"/>
      <c r="B107" s="70"/>
      <c r="C107" s="71"/>
      <c r="D107" s="70"/>
      <c r="E107" s="71"/>
      <c r="F107" s="70"/>
      <c r="G107" s="71"/>
      <c r="H107" s="70"/>
      <c r="I107" s="25"/>
    </row>
    <row r="108" spans="1:9" ht="18">
      <c r="A108" s="72" t="s">
        <v>222</v>
      </c>
      <c r="B108" s="896">
        <f>B104-B106</f>
        <v>0</v>
      </c>
      <c r="C108" s="71"/>
      <c r="D108" s="896">
        <f>D104-D106</f>
        <v>0</v>
      </c>
      <c r="E108" s="71"/>
      <c r="F108" s="896">
        <f>F104-F106</f>
        <v>0</v>
      </c>
      <c r="G108" s="71"/>
      <c r="H108" s="896">
        <f>H104-H106</f>
        <v>0</v>
      </c>
      <c r="I108" s="25"/>
    </row>
    <row r="109" spans="1:9" ht="18"/>
    <row r="110" spans="1:9" ht="18">
      <c r="A110" s="74"/>
      <c r="B110" s="54"/>
    </row>
    <row r="111" spans="1:9" ht="18">
      <c r="C111" s="75"/>
      <c r="E111" s="76"/>
      <c r="G111" s="76"/>
    </row>
    <row r="112" spans="1:9" ht="18">
      <c r="C112" s="75"/>
    </row>
    <row r="113" spans="3:3" ht="18">
      <c r="C113" s="77"/>
    </row>
    <row r="114" spans="3:3" ht="18">
      <c r="C114" s="35"/>
    </row>
    <row r="115" spans="3:3" ht="18">
      <c r="C115" s="74"/>
    </row>
    <row r="116" spans="3:3" ht="18">
      <c r="C116" s="74"/>
    </row>
    <row r="117" spans="3:3" ht="18">
      <c r="C117" s="74"/>
    </row>
  </sheetData>
  <mergeCells count="9">
    <mergeCell ref="A69:H70"/>
    <mergeCell ref="A1:H2"/>
    <mergeCell ref="I1:I2"/>
    <mergeCell ref="A3:A4"/>
    <mergeCell ref="A32:A33"/>
    <mergeCell ref="B32:B33"/>
    <mergeCell ref="D32:D33"/>
    <mergeCell ref="F32:F33"/>
    <mergeCell ref="H32:H33"/>
  </mergeCells>
  <hyperlinks>
    <hyperlink ref="I3" location="'Sheet Index'!A1" display="Table of Content" xr:uid="{00000000-0004-0000-0E00-000000000000}"/>
  </hyperlinks>
  <pageMargins left="0.78749999999999998" right="0.78749999999999998" top="1.0249999999999999" bottom="1.0249999999999999" header="0.78749999999999998" footer="0.78749999999999998"/>
  <pageSetup scale="56"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8"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P100"/>
  <sheetViews>
    <sheetView topLeftCell="A79" workbookViewId="0">
      <selection activeCell="D89" sqref="D89"/>
    </sheetView>
  </sheetViews>
  <sheetFormatPr defaultRowHeight="15"/>
  <cols>
    <col min="1" max="1" width="48.5703125" bestFit="1" customWidth="1"/>
    <col min="2" max="2" width="34.28515625" customWidth="1"/>
    <col min="3" max="3" width="16.7109375" bestFit="1" customWidth="1"/>
    <col min="4" max="4" width="13.28515625" bestFit="1" customWidth="1"/>
    <col min="5" max="5" width="16.7109375" bestFit="1" customWidth="1"/>
    <col min="6" max="6" width="11.7109375" bestFit="1" customWidth="1"/>
    <col min="7" max="7" width="20.140625" customWidth="1"/>
    <col min="8" max="8" width="19.5703125" customWidth="1"/>
    <col min="9" max="9" width="17.28515625" customWidth="1"/>
    <col min="10" max="10" width="16.5703125" customWidth="1"/>
    <col min="11" max="11" width="26.28515625" bestFit="1" customWidth="1"/>
    <col min="13" max="13" width="20.28515625" customWidth="1"/>
    <col min="14" max="14" width="19.7109375" customWidth="1"/>
    <col min="15" max="15" width="21.5703125" customWidth="1"/>
    <col min="16" max="16" width="19.85546875" customWidth="1"/>
  </cols>
  <sheetData>
    <row r="1" spans="1:2">
      <c r="A1" t="s">
        <v>265</v>
      </c>
      <c r="B1" t="s">
        <v>266</v>
      </c>
    </row>
    <row r="2" spans="1:2">
      <c r="B2" t="s">
        <v>269</v>
      </c>
    </row>
    <row r="3" spans="1:2">
      <c r="B3" t="s">
        <v>267</v>
      </c>
    </row>
    <row r="4" spans="1:2">
      <c r="B4" t="s">
        <v>268</v>
      </c>
    </row>
    <row r="5" spans="1:2">
      <c r="B5" t="s">
        <v>302</v>
      </c>
    </row>
    <row r="6" spans="1:2">
      <c r="B6" t="s">
        <v>252</v>
      </c>
    </row>
    <row r="7" spans="1:2">
      <c r="B7" t="s">
        <v>111</v>
      </c>
    </row>
    <row r="8" spans="1:2">
      <c r="B8" t="s">
        <v>243</v>
      </c>
    </row>
    <row r="9" spans="1:2">
      <c r="B9" t="s">
        <v>273</v>
      </c>
    </row>
    <row r="10" spans="1:2">
      <c r="B10" t="s">
        <v>274</v>
      </c>
    </row>
    <row r="11" spans="1:2">
      <c r="B11" t="s">
        <v>275</v>
      </c>
    </row>
    <row r="12" spans="1:2">
      <c r="B12" t="s">
        <v>276</v>
      </c>
    </row>
    <row r="13" spans="1:2">
      <c r="B13" t="s">
        <v>277</v>
      </c>
    </row>
    <row r="14" spans="1:2">
      <c r="B14" t="s">
        <v>278</v>
      </c>
    </row>
    <row r="15" spans="1:2">
      <c r="B15" t="s">
        <v>279</v>
      </c>
    </row>
    <row r="18" spans="1:2">
      <c r="A18" t="s">
        <v>53</v>
      </c>
      <c r="B18" t="s">
        <v>271</v>
      </c>
    </row>
    <row r="19" spans="1:2">
      <c r="B19" t="s">
        <v>272</v>
      </c>
    </row>
    <row r="21" spans="1:2">
      <c r="A21" t="s">
        <v>303</v>
      </c>
      <c r="B21" t="s">
        <v>304</v>
      </c>
    </row>
    <row r="22" spans="1:2">
      <c r="B22" t="s">
        <v>305</v>
      </c>
    </row>
    <row r="23" spans="1:2">
      <c r="B23" t="s">
        <v>312</v>
      </c>
    </row>
    <row r="24" spans="1:2">
      <c r="B24" t="s">
        <v>313</v>
      </c>
    </row>
    <row r="25" spans="1:2">
      <c r="B25" t="s">
        <v>306</v>
      </c>
    </row>
    <row r="26" spans="1:2">
      <c r="B26" t="s">
        <v>307</v>
      </c>
    </row>
    <row r="27" spans="1:2">
      <c r="B27" t="s">
        <v>229</v>
      </c>
    </row>
    <row r="28" spans="1:2">
      <c r="B28" t="s">
        <v>308</v>
      </c>
    </row>
    <row r="29" spans="1:2">
      <c r="B29" t="s">
        <v>309</v>
      </c>
    </row>
    <row r="30" spans="1:2">
      <c r="B30" t="s">
        <v>310</v>
      </c>
    </row>
    <row r="31" spans="1:2">
      <c r="B31" t="s">
        <v>311</v>
      </c>
    </row>
    <row r="33" spans="1:16">
      <c r="A33" t="s">
        <v>345</v>
      </c>
      <c r="B33" t="s">
        <v>347</v>
      </c>
    </row>
    <row r="34" spans="1:16">
      <c r="B34" t="s">
        <v>348</v>
      </c>
    </row>
    <row r="35" spans="1:16">
      <c r="B35" t="s">
        <v>349</v>
      </c>
    </row>
    <row r="36" spans="1:16">
      <c r="B36" t="s">
        <v>350</v>
      </c>
    </row>
    <row r="38" spans="1:16" ht="30">
      <c r="A38" s="20" t="s">
        <v>102</v>
      </c>
      <c r="B38" s="18" t="s">
        <v>14</v>
      </c>
      <c r="C38" s="18" t="s">
        <v>13</v>
      </c>
      <c r="D38" s="18" t="s">
        <v>95</v>
      </c>
      <c r="E38" s="18" t="s">
        <v>96</v>
      </c>
      <c r="F38" s="18" t="s">
        <v>97</v>
      </c>
      <c r="G38" s="19" t="s">
        <v>98</v>
      </c>
      <c r="H38" s="19" t="s">
        <v>99</v>
      </c>
      <c r="I38" s="18" t="s">
        <v>100</v>
      </c>
      <c r="J38" s="19" t="s">
        <v>101</v>
      </c>
      <c r="K38" s="19" t="s">
        <v>103</v>
      </c>
      <c r="L38" s="19" t="s">
        <v>115</v>
      </c>
      <c r="M38" s="19" t="s">
        <v>131</v>
      </c>
      <c r="N38" s="19" t="s">
        <v>132</v>
      </c>
      <c r="O38" s="19" t="s">
        <v>133</v>
      </c>
      <c r="P38" s="19" t="s">
        <v>134</v>
      </c>
    </row>
    <row r="39" spans="1:16">
      <c r="A39" s="15" t="s">
        <v>102</v>
      </c>
      <c r="B39" s="15" t="s">
        <v>104</v>
      </c>
      <c r="C39" s="15" t="s">
        <v>104</v>
      </c>
      <c r="D39" s="15" t="s">
        <v>104</v>
      </c>
      <c r="E39" s="15" t="s">
        <v>107</v>
      </c>
      <c r="F39" s="15" t="s">
        <v>105</v>
      </c>
      <c r="G39" s="15" t="s">
        <v>106</v>
      </c>
      <c r="H39" s="15" t="s">
        <v>104</v>
      </c>
      <c r="I39" s="15" t="s">
        <v>111</v>
      </c>
      <c r="J39" s="15" t="s">
        <v>111</v>
      </c>
      <c r="K39" s="15" t="s">
        <v>113</v>
      </c>
      <c r="L39" s="15"/>
      <c r="M39" s="15"/>
      <c r="N39" s="15"/>
      <c r="O39" s="15"/>
      <c r="P39" s="15"/>
    </row>
    <row r="40" spans="1:16">
      <c r="A40" s="15"/>
      <c r="B40" s="15" t="s">
        <v>107</v>
      </c>
      <c r="C40" s="15" t="s">
        <v>107</v>
      </c>
      <c r="D40" s="15" t="s">
        <v>109</v>
      </c>
      <c r="E40" s="15" t="s">
        <v>108</v>
      </c>
      <c r="F40" s="15" t="s">
        <v>106</v>
      </c>
      <c r="G40" s="15" t="s">
        <v>110</v>
      </c>
      <c r="H40" s="15" t="s">
        <v>107</v>
      </c>
      <c r="I40" s="15" t="s">
        <v>112</v>
      </c>
      <c r="J40" s="15" t="s">
        <v>112</v>
      </c>
      <c r="K40" s="15" t="s">
        <v>114</v>
      </c>
      <c r="L40" s="15"/>
      <c r="M40" s="15"/>
      <c r="N40" s="15"/>
      <c r="O40" s="15"/>
      <c r="P40" s="15"/>
    </row>
    <row r="41" spans="1:16">
      <c r="A41" s="15"/>
      <c r="B41" s="15" t="s">
        <v>108</v>
      </c>
      <c r="C41" s="15" t="s">
        <v>108</v>
      </c>
      <c r="D41" s="15"/>
      <c r="E41" s="15" t="s">
        <v>105</v>
      </c>
      <c r="F41" s="15" t="s">
        <v>110</v>
      </c>
      <c r="G41" s="17" t="s">
        <v>127</v>
      </c>
      <c r="H41" s="15" t="s">
        <v>108</v>
      </c>
      <c r="I41" s="15" t="s">
        <v>126</v>
      </c>
      <c r="J41" s="15" t="s">
        <v>126</v>
      </c>
      <c r="K41" s="15" t="s">
        <v>129</v>
      </c>
      <c r="L41" s="15"/>
      <c r="M41" s="15"/>
      <c r="N41" s="15"/>
      <c r="O41" s="15"/>
      <c r="P41" s="15"/>
    </row>
    <row r="42" spans="1:16">
      <c r="A42" s="15"/>
      <c r="B42" s="15" t="s">
        <v>105</v>
      </c>
      <c r="C42" s="15" t="s">
        <v>105</v>
      </c>
      <c r="D42" s="15"/>
      <c r="E42" s="15" t="s">
        <v>106</v>
      </c>
      <c r="F42" s="15"/>
      <c r="G42" s="17"/>
      <c r="H42" s="17"/>
      <c r="I42" s="15"/>
      <c r="J42" s="15"/>
      <c r="K42" s="15" t="s">
        <v>130</v>
      </c>
      <c r="L42" s="15"/>
      <c r="M42" s="15"/>
      <c r="N42" s="15"/>
      <c r="O42" s="15"/>
      <c r="P42" s="15"/>
    </row>
    <row r="43" spans="1:16">
      <c r="A43" s="15"/>
      <c r="B43" s="15" t="s">
        <v>106</v>
      </c>
      <c r="C43" s="15" t="s">
        <v>106</v>
      </c>
      <c r="D43" s="15"/>
      <c r="E43" s="15" t="s">
        <v>110</v>
      </c>
      <c r="F43" s="15"/>
      <c r="G43" s="17"/>
      <c r="H43" s="17"/>
      <c r="I43" s="15"/>
      <c r="J43" s="15"/>
      <c r="K43" s="15"/>
      <c r="L43" s="15"/>
      <c r="M43" s="15"/>
      <c r="N43" s="15"/>
      <c r="O43" s="15"/>
      <c r="P43" s="15"/>
    </row>
    <row r="44" spans="1:16">
      <c r="A44" s="15"/>
      <c r="B44" s="15" t="s">
        <v>109</v>
      </c>
      <c r="C44" s="15" t="s">
        <v>109</v>
      </c>
      <c r="D44" s="15"/>
      <c r="E44" s="15" t="s">
        <v>121</v>
      </c>
      <c r="F44" s="15"/>
      <c r="G44" s="15"/>
      <c r="H44" s="15"/>
      <c r="I44" s="15"/>
      <c r="J44" s="15"/>
      <c r="K44" s="15"/>
      <c r="L44" s="15"/>
      <c r="M44" s="15"/>
      <c r="N44" s="15"/>
      <c r="O44" s="15"/>
      <c r="P44" s="15"/>
    </row>
    <row r="45" spans="1:16">
      <c r="A45" s="15"/>
      <c r="B45" s="15" t="s">
        <v>110</v>
      </c>
      <c r="C45" s="15" t="s">
        <v>110</v>
      </c>
      <c r="D45" s="15"/>
      <c r="E45" s="15" t="s">
        <v>126</v>
      </c>
      <c r="F45" s="15"/>
      <c r="G45" s="15"/>
      <c r="H45" s="15"/>
      <c r="I45" s="15"/>
      <c r="J45" s="15"/>
      <c r="K45" s="15"/>
      <c r="L45" s="15"/>
      <c r="M45" s="15"/>
      <c r="N45" s="15"/>
      <c r="O45" s="15"/>
      <c r="P45" s="15"/>
    </row>
    <row r="46" spans="1:16">
      <c r="A46" s="15"/>
      <c r="B46" s="15" t="s">
        <v>121</v>
      </c>
      <c r="C46" s="15" t="s">
        <v>121</v>
      </c>
      <c r="D46" s="15"/>
      <c r="E46" s="15"/>
      <c r="F46" s="15"/>
      <c r="G46" s="15"/>
      <c r="H46" s="15"/>
      <c r="I46" s="15"/>
      <c r="J46" s="15"/>
      <c r="K46" s="15"/>
      <c r="L46" s="15"/>
      <c r="M46" s="15"/>
      <c r="N46" s="15"/>
      <c r="O46" s="15"/>
      <c r="P46" s="15"/>
    </row>
    <row r="47" spans="1:16">
      <c r="A47" s="15"/>
      <c r="B47" s="15" t="s">
        <v>126</v>
      </c>
      <c r="C47" s="15" t="s">
        <v>126</v>
      </c>
      <c r="D47" s="15"/>
      <c r="E47" s="15"/>
      <c r="F47" s="15"/>
      <c r="G47" s="15"/>
      <c r="H47" s="15"/>
      <c r="I47" s="15"/>
      <c r="J47" s="15"/>
      <c r="K47" s="15"/>
      <c r="L47" s="15"/>
      <c r="M47" s="15"/>
      <c r="N47" s="15"/>
      <c r="O47" s="15"/>
      <c r="P47" s="15"/>
    </row>
    <row r="48" spans="1:16">
      <c r="A48" s="15"/>
      <c r="B48" s="15" t="s">
        <v>128</v>
      </c>
      <c r="C48" s="15" t="s">
        <v>128</v>
      </c>
      <c r="D48" s="15"/>
      <c r="E48" s="15"/>
      <c r="F48" s="15"/>
      <c r="G48" s="15"/>
      <c r="H48" s="15"/>
      <c r="I48" s="15"/>
      <c r="J48" s="15"/>
      <c r="K48" s="15"/>
      <c r="L48" s="15"/>
      <c r="M48" s="15"/>
      <c r="N48" s="15"/>
      <c r="O48" s="15"/>
      <c r="P48" s="15"/>
    </row>
    <row r="56" spans="1:12" ht="30">
      <c r="A56" s="20" t="s">
        <v>18</v>
      </c>
      <c r="B56" s="18" t="s">
        <v>14</v>
      </c>
      <c r="C56" s="18" t="s">
        <v>13</v>
      </c>
      <c r="D56" s="18" t="s">
        <v>95</v>
      </c>
      <c r="E56" s="18" t="s">
        <v>96</v>
      </c>
      <c r="F56" s="18" t="s">
        <v>97</v>
      </c>
      <c r="G56" s="19" t="s">
        <v>98</v>
      </c>
      <c r="H56" s="19" t="s">
        <v>231</v>
      </c>
      <c r="I56" s="18" t="s">
        <v>100</v>
      </c>
      <c r="J56" s="19" t="s">
        <v>101</v>
      </c>
      <c r="K56" s="19" t="s">
        <v>103</v>
      </c>
      <c r="L56" s="19" t="s">
        <v>115</v>
      </c>
    </row>
    <row r="57" spans="1:12">
      <c r="A57" s="15" t="s">
        <v>124</v>
      </c>
      <c r="B57" s="15">
        <v>70</v>
      </c>
      <c r="C57" s="15">
        <v>90</v>
      </c>
      <c r="D57" s="15">
        <v>70</v>
      </c>
      <c r="E57" s="15"/>
      <c r="F57" s="15" t="s">
        <v>125</v>
      </c>
      <c r="G57" s="15" t="s">
        <v>125</v>
      </c>
      <c r="H57" s="15">
        <v>60</v>
      </c>
      <c r="I57" s="15" t="s">
        <v>125</v>
      </c>
      <c r="J57" s="15"/>
      <c r="K57" s="15"/>
      <c r="L57" s="15"/>
    </row>
    <row r="58" spans="1:12">
      <c r="A58" s="15" t="s">
        <v>122</v>
      </c>
      <c r="B58" s="15">
        <v>70</v>
      </c>
      <c r="C58" s="15">
        <v>80</v>
      </c>
      <c r="D58" s="15">
        <v>70</v>
      </c>
      <c r="E58" s="15"/>
      <c r="F58" s="15" t="s">
        <v>125</v>
      </c>
      <c r="G58" s="15" t="s">
        <v>125</v>
      </c>
      <c r="H58" s="15">
        <v>60</v>
      </c>
      <c r="I58" s="15" t="s">
        <v>125</v>
      </c>
      <c r="J58" s="15"/>
      <c r="K58" s="15"/>
      <c r="L58" s="15"/>
    </row>
    <row r="59" spans="1:12">
      <c r="A59" s="15" t="s">
        <v>123</v>
      </c>
      <c r="B59" s="15">
        <v>70</v>
      </c>
      <c r="C59" s="15">
        <v>75</v>
      </c>
      <c r="D59" s="15">
        <v>70</v>
      </c>
      <c r="E59" s="15"/>
      <c r="F59" s="15" t="s">
        <v>125</v>
      </c>
      <c r="G59" s="15" t="s">
        <v>125</v>
      </c>
      <c r="H59" s="15">
        <v>60</v>
      </c>
      <c r="I59" s="15" t="s">
        <v>125</v>
      </c>
      <c r="J59" s="15"/>
      <c r="K59" s="15"/>
      <c r="L59" s="15"/>
    </row>
    <row r="60" spans="1:12">
      <c r="A60" s="15" t="s">
        <v>107</v>
      </c>
      <c r="B60" s="21">
        <v>65</v>
      </c>
      <c r="C60" s="21">
        <v>65</v>
      </c>
      <c r="D60" s="22"/>
      <c r="E60" s="21">
        <v>65</v>
      </c>
      <c r="F60" s="15"/>
      <c r="G60" s="15"/>
      <c r="H60" s="15">
        <v>55</v>
      </c>
      <c r="I60" s="15"/>
      <c r="J60" s="15"/>
      <c r="K60" s="15"/>
      <c r="L60" s="15"/>
    </row>
    <row r="61" spans="1:12">
      <c r="A61" s="15" t="s">
        <v>108</v>
      </c>
      <c r="B61" s="23">
        <v>55</v>
      </c>
      <c r="C61" s="23">
        <v>55</v>
      </c>
      <c r="D61" s="24"/>
      <c r="E61" s="23">
        <v>55</v>
      </c>
      <c r="F61" s="15"/>
      <c r="G61" s="15"/>
      <c r="H61" s="15">
        <v>55</v>
      </c>
      <c r="I61" s="15"/>
      <c r="J61" s="15"/>
      <c r="K61" s="15"/>
      <c r="L61" s="15"/>
    </row>
    <row r="62" spans="1:12">
      <c r="A62" s="15" t="s">
        <v>105</v>
      </c>
      <c r="B62" s="21">
        <v>60</v>
      </c>
      <c r="C62" s="21">
        <v>60</v>
      </c>
      <c r="D62" s="22"/>
      <c r="E62" s="21">
        <v>60</v>
      </c>
      <c r="F62" s="15"/>
      <c r="G62" s="21">
        <v>50</v>
      </c>
      <c r="H62" s="15">
        <v>40</v>
      </c>
      <c r="I62" s="15"/>
      <c r="J62" s="15"/>
      <c r="K62" s="15"/>
      <c r="L62" s="15"/>
    </row>
    <row r="63" spans="1:12">
      <c r="A63" s="15" t="s">
        <v>106</v>
      </c>
      <c r="B63" s="21">
        <v>50</v>
      </c>
      <c r="C63" s="21">
        <v>50</v>
      </c>
      <c r="D63" s="22"/>
      <c r="E63" s="21">
        <v>50</v>
      </c>
      <c r="F63" s="15"/>
      <c r="G63" s="15">
        <v>50</v>
      </c>
      <c r="H63" s="15">
        <v>35</v>
      </c>
      <c r="I63" s="15"/>
      <c r="J63" s="15"/>
      <c r="K63" s="15"/>
      <c r="L63" s="15"/>
    </row>
    <row r="64" spans="1:12">
      <c r="A64" s="15" t="s">
        <v>135</v>
      </c>
      <c r="B64" s="21"/>
      <c r="C64" s="21"/>
      <c r="D64" s="22"/>
      <c r="E64" s="21"/>
      <c r="F64" s="15"/>
      <c r="G64" s="15"/>
      <c r="H64" s="15"/>
      <c r="I64" s="15"/>
      <c r="J64" s="15"/>
      <c r="K64" s="15"/>
      <c r="L64" s="15"/>
    </row>
    <row r="65" spans="1:12">
      <c r="A65" s="15" t="s">
        <v>136</v>
      </c>
      <c r="B65" s="15"/>
      <c r="C65" s="15"/>
      <c r="D65" s="15"/>
      <c r="E65" s="15"/>
      <c r="F65" s="15"/>
      <c r="G65" s="15"/>
      <c r="H65" s="15"/>
      <c r="I65" s="15"/>
      <c r="J65" s="15"/>
      <c r="K65" s="15"/>
      <c r="L65" s="15"/>
    </row>
    <row r="66" spans="1:12">
      <c r="A66" s="15" t="s">
        <v>117</v>
      </c>
      <c r="B66" s="15"/>
      <c r="C66" s="15"/>
      <c r="D66" s="15"/>
      <c r="E66" s="15"/>
      <c r="F66" s="15"/>
      <c r="G66" s="15"/>
      <c r="H66" s="15"/>
      <c r="I66" s="15"/>
      <c r="J66" s="15"/>
      <c r="K66" s="15"/>
      <c r="L66" s="15"/>
    </row>
    <row r="67" spans="1:12">
      <c r="A67" s="15" t="s">
        <v>118</v>
      </c>
      <c r="B67" s="15"/>
      <c r="C67" s="15"/>
      <c r="D67" s="15"/>
      <c r="E67" s="15"/>
      <c r="F67" s="15"/>
      <c r="G67" s="15"/>
      <c r="H67" s="15"/>
      <c r="I67" s="15"/>
      <c r="J67" s="15"/>
      <c r="K67" s="15"/>
      <c r="L67" s="15"/>
    </row>
    <row r="68" spans="1:12">
      <c r="A68" s="15" t="s">
        <v>119</v>
      </c>
      <c r="B68" s="15"/>
      <c r="C68" s="15"/>
      <c r="D68" s="15"/>
      <c r="E68" s="15"/>
      <c r="F68" s="15"/>
      <c r="G68" s="15"/>
      <c r="H68" s="15"/>
      <c r="I68" s="15"/>
      <c r="J68" s="15"/>
      <c r="K68" s="15"/>
      <c r="L68" s="15"/>
    </row>
    <row r="69" spans="1:12">
      <c r="A69" s="15" t="s">
        <v>120</v>
      </c>
      <c r="B69" s="21">
        <v>65</v>
      </c>
      <c r="C69" s="15"/>
      <c r="D69" s="15"/>
      <c r="E69" s="15"/>
      <c r="F69" s="15"/>
      <c r="G69" s="15"/>
      <c r="H69" s="15">
        <v>35</v>
      </c>
      <c r="I69" s="15"/>
      <c r="J69" s="15"/>
      <c r="K69" s="15"/>
      <c r="L69" s="15"/>
    </row>
    <row r="70" spans="1:12">
      <c r="A70" s="15" t="s">
        <v>113</v>
      </c>
      <c r="B70" s="15"/>
      <c r="C70" s="15"/>
      <c r="D70" s="15"/>
      <c r="E70" s="15"/>
      <c r="F70" s="15"/>
      <c r="G70" s="15"/>
      <c r="H70" s="15"/>
      <c r="I70" s="15"/>
      <c r="J70" s="15"/>
      <c r="K70" s="21">
        <v>70</v>
      </c>
      <c r="L70" s="15"/>
    </row>
    <row r="71" spans="1:12">
      <c r="A71" s="15" t="s">
        <v>114</v>
      </c>
      <c r="B71" s="15"/>
      <c r="C71" s="15"/>
      <c r="D71" s="15"/>
      <c r="E71" s="15"/>
      <c r="F71" s="15"/>
      <c r="G71" s="15"/>
      <c r="H71" s="15"/>
      <c r="I71" s="15"/>
      <c r="J71" s="15"/>
      <c r="K71" s="21">
        <v>50</v>
      </c>
      <c r="L71" s="15"/>
    </row>
    <row r="72" spans="1:12">
      <c r="A72" s="15" t="s">
        <v>100</v>
      </c>
      <c r="B72" s="15"/>
      <c r="C72" s="15"/>
      <c r="D72" s="15"/>
      <c r="E72" s="15"/>
      <c r="F72" s="15"/>
      <c r="G72" s="15"/>
      <c r="H72" s="15"/>
      <c r="I72" s="23">
        <v>70</v>
      </c>
      <c r="J72" s="21">
        <v>50</v>
      </c>
      <c r="K72" s="15"/>
      <c r="L72" s="15"/>
    </row>
    <row r="73" spans="1:12">
      <c r="A73" s="15" t="s">
        <v>229</v>
      </c>
      <c r="B73" s="15"/>
      <c r="C73" s="15"/>
      <c r="D73" s="15"/>
      <c r="E73" s="15"/>
      <c r="F73" s="15"/>
      <c r="G73" s="15">
        <v>40</v>
      </c>
      <c r="H73" s="15"/>
      <c r="I73" s="15"/>
      <c r="J73" s="15"/>
      <c r="K73" s="15"/>
      <c r="L73" s="15"/>
    </row>
    <row r="74" spans="1:12">
      <c r="A74" s="15" t="s">
        <v>230</v>
      </c>
      <c r="B74" s="15"/>
      <c r="C74" s="15"/>
      <c r="D74" s="15"/>
      <c r="E74" s="15"/>
      <c r="F74" s="15"/>
      <c r="G74" s="15">
        <v>30</v>
      </c>
      <c r="H74" s="15"/>
      <c r="I74" s="15"/>
      <c r="J74" s="15"/>
      <c r="K74" s="15"/>
      <c r="L74" s="15"/>
    </row>
    <row r="76" spans="1:12" ht="30">
      <c r="A76" s="20" t="s">
        <v>23</v>
      </c>
      <c r="B76" s="18" t="s">
        <v>14</v>
      </c>
      <c r="C76" s="18" t="s">
        <v>13</v>
      </c>
      <c r="D76" s="18" t="s">
        <v>95</v>
      </c>
      <c r="E76" s="18" t="s">
        <v>96</v>
      </c>
      <c r="F76" s="18" t="s">
        <v>97</v>
      </c>
      <c r="G76" s="19" t="s">
        <v>98</v>
      </c>
      <c r="H76" s="19" t="s">
        <v>231</v>
      </c>
      <c r="I76" s="18" t="s">
        <v>100</v>
      </c>
      <c r="J76" s="19" t="s">
        <v>101</v>
      </c>
      <c r="K76" s="19" t="s">
        <v>103</v>
      </c>
      <c r="L76" s="19" t="s">
        <v>115</v>
      </c>
    </row>
    <row r="77" spans="1:12">
      <c r="A77" s="15" t="s">
        <v>124</v>
      </c>
      <c r="B77">
        <v>20</v>
      </c>
      <c r="C77">
        <v>20</v>
      </c>
      <c r="D77">
        <v>20</v>
      </c>
      <c r="H77">
        <v>20</v>
      </c>
    </row>
    <row r="78" spans="1:12">
      <c r="A78" s="15" t="s">
        <v>122</v>
      </c>
      <c r="B78">
        <v>20</v>
      </c>
      <c r="C78">
        <v>20</v>
      </c>
      <c r="D78">
        <v>20</v>
      </c>
      <c r="H78">
        <v>20</v>
      </c>
    </row>
    <row r="79" spans="1:12">
      <c r="A79" s="15" t="s">
        <v>123</v>
      </c>
      <c r="B79">
        <v>20</v>
      </c>
      <c r="C79">
        <v>20</v>
      </c>
      <c r="D79">
        <v>20</v>
      </c>
      <c r="H79">
        <v>20</v>
      </c>
    </row>
    <row r="80" spans="1:12">
      <c r="A80" s="15" t="s">
        <v>107</v>
      </c>
      <c r="B80">
        <v>15</v>
      </c>
      <c r="C80">
        <v>15</v>
      </c>
      <c r="E80">
        <v>15</v>
      </c>
      <c r="H80">
        <v>15</v>
      </c>
    </row>
    <row r="81" spans="1:11">
      <c r="A81" s="15" t="s">
        <v>108</v>
      </c>
      <c r="B81">
        <v>15</v>
      </c>
      <c r="C81">
        <v>15</v>
      </c>
      <c r="E81">
        <v>15</v>
      </c>
      <c r="H81">
        <v>15</v>
      </c>
    </row>
    <row r="82" spans="1:11">
      <c r="A82" s="15" t="s">
        <v>105</v>
      </c>
      <c r="B82">
        <v>15</v>
      </c>
      <c r="C82">
        <v>15</v>
      </c>
      <c r="E82">
        <v>15</v>
      </c>
      <c r="H82">
        <v>10</v>
      </c>
    </row>
    <row r="83" spans="1:11">
      <c r="A83" s="15" t="s">
        <v>106</v>
      </c>
      <c r="B83">
        <v>15</v>
      </c>
      <c r="C83">
        <v>15</v>
      </c>
      <c r="E83">
        <v>15</v>
      </c>
      <c r="H83">
        <v>10</v>
      </c>
    </row>
    <row r="84" spans="1:11">
      <c r="A84" s="15" t="s">
        <v>116</v>
      </c>
    </row>
    <row r="85" spans="1:11">
      <c r="A85" s="15" t="s">
        <v>117</v>
      </c>
    </row>
    <row r="86" spans="1:11">
      <c r="A86" s="15" t="s">
        <v>118</v>
      </c>
    </row>
    <row r="87" spans="1:11">
      <c r="A87" s="15" t="s">
        <v>119</v>
      </c>
    </row>
    <row r="88" spans="1:11">
      <c r="A88" s="15" t="s">
        <v>120</v>
      </c>
    </row>
    <row r="89" spans="1:11">
      <c r="A89" s="15" t="s">
        <v>113</v>
      </c>
      <c r="K89">
        <v>15</v>
      </c>
    </row>
    <row r="90" spans="1:11">
      <c r="A90" s="15" t="s">
        <v>114</v>
      </c>
      <c r="K90">
        <v>10</v>
      </c>
    </row>
    <row r="91" spans="1:11">
      <c r="A91" s="15" t="s">
        <v>100</v>
      </c>
      <c r="I91">
        <v>10</v>
      </c>
      <c r="J91">
        <v>10</v>
      </c>
    </row>
    <row r="92" spans="1:11">
      <c r="A92" t="s">
        <v>91</v>
      </c>
    </row>
    <row r="93" spans="1:11">
      <c r="A93" t="s">
        <v>232</v>
      </c>
      <c r="G93">
        <v>10</v>
      </c>
    </row>
    <row r="95" spans="1:11">
      <c r="A95" t="s">
        <v>92</v>
      </c>
      <c r="B95" t="s">
        <v>93</v>
      </c>
    </row>
    <row r="96" spans="1:11">
      <c r="B96" t="s">
        <v>94</v>
      </c>
    </row>
    <row r="98" spans="1:2">
      <c r="A98" s="14" t="s">
        <v>64</v>
      </c>
      <c r="B98" t="s">
        <v>262</v>
      </c>
    </row>
    <row r="99" spans="1:2">
      <c r="B99" t="s">
        <v>263</v>
      </c>
    </row>
    <row r="100" spans="1:2">
      <c r="B100" t="s">
        <v>264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1"/>
  <dimension ref="A1:M58"/>
  <sheetViews>
    <sheetView workbookViewId="0">
      <pane ySplit="2" topLeftCell="A3" activePane="bottomLeft" state="frozen"/>
      <selection activeCell="B23" sqref="B23"/>
      <selection pane="bottomLeft" activeCell="B9" sqref="B9"/>
    </sheetView>
  </sheetViews>
  <sheetFormatPr defaultColWidth="0" defaultRowHeight="15"/>
  <cols>
    <col min="1" max="1" width="21.140625" customWidth="1"/>
    <col min="2" max="2" width="78.85546875" customWidth="1"/>
    <col min="3" max="3" width="7.7109375" style="78" customWidth="1"/>
    <col min="4" max="5" width="9.140625" customWidth="1"/>
    <col min="6" max="13" width="0" hidden="1" customWidth="1"/>
    <col min="14" max="16384" width="9.140625" hidden="1"/>
  </cols>
  <sheetData>
    <row r="1" spans="1:3" ht="7.5" customHeight="1"/>
    <row r="2" spans="1:3">
      <c r="A2" s="20"/>
      <c r="B2" s="20" t="s">
        <v>233</v>
      </c>
      <c r="C2" s="80" t="s">
        <v>234</v>
      </c>
    </row>
    <row r="3" spans="1:3">
      <c r="A3" s="87" t="s">
        <v>266</v>
      </c>
      <c r="B3" s="87" t="s">
        <v>337</v>
      </c>
      <c r="C3" s="88">
        <v>0.9</v>
      </c>
    </row>
    <row r="4" spans="1:3">
      <c r="A4" s="87" t="s">
        <v>266</v>
      </c>
      <c r="B4" s="87" t="s">
        <v>338</v>
      </c>
      <c r="C4" s="88">
        <v>0.8</v>
      </c>
    </row>
    <row r="5" spans="1:3">
      <c r="A5" s="87" t="s">
        <v>266</v>
      </c>
      <c r="B5" s="87" t="s">
        <v>339</v>
      </c>
      <c r="C5" s="88">
        <v>0.75</v>
      </c>
    </row>
    <row r="6" spans="1:3">
      <c r="A6" s="87" t="s">
        <v>266</v>
      </c>
      <c r="B6" s="87" t="s">
        <v>340</v>
      </c>
      <c r="C6" s="88">
        <v>1</v>
      </c>
    </row>
    <row r="7" spans="1:3">
      <c r="A7" s="273" t="s">
        <v>266</v>
      </c>
      <c r="B7" s="87" t="s">
        <v>289</v>
      </c>
      <c r="C7" s="88">
        <v>1.3</v>
      </c>
    </row>
    <row r="8" spans="1:3">
      <c r="A8" s="87" t="s">
        <v>269</v>
      </c>
      <c r="B8" s="87" t="s">
        <v>341</v>
      </c>
      <c r="C8" s="88">
        <v>0.8</v>
      </c>
    </row>
    <row r="9" spans="1:3">
      <c r="A9" s="87" t="s">
        <v>269</v>
      </c>
      <c r="B9" s="87" t="s">
        <v>342</v>
      </c>
      <c r="C9" s="88">
        <v>0.75</v>
      </c>
    </row>
    <row r="10" spans="1:3">
      <c r="A10" s="87" t="s">
        <v>269</v>
      </c>
      <c r="B10" s="87" t="s">
        <v>343</v>
      </c>
      <c r="C10" s="88">
        <v>0.75</v>
      </c>
    </row>
    <row r="11" spans="1:3">
      <c r="A11" s="87" t="s">
        <v>269</v>
      </c>
      <c r="B11" s="87" t="s">
        <v>344</v>
      </c>
      <c r="C11" s="88">
        <v>0.75</v>
      </c>
    </row>
    <row r="12" spans="1:3">
      <c r="A12" s="87" t="s">
        <v>269</v>
      </c>
      <c r="B12" s="87" t="s">
        <v>340</v>
      </c>
      <c r="C12" s="88">
        <v>1</v>
      </c>
    </row>
    <row r="13" spans="1:3">
      <c r="A13" s="273" t="s">
        <v>269</v>
      </c>
      <c r="B13" s="87" t="s">
        <v>289</v>
      </c>
      <c r="C13" s="88">
        <v>1.3</v>
      </c>
    </row>
    <row r="14" spans="1:3" s="87" customFormat="1">
      <c r="A14" s="87" t="s">
        <v>267</v>
      </c>
      <c r="B14" s="87" t="s">
        <v>294</v>
      </c>
      <c r="C14" s="88">
        <v>0.7</v>
      </c>
    </row>
    <row r="15" spans="1:3" s="87" customFormat="1">
      <c r="A15" s="87" t="s">
        <v>267</v>
      </c>
      <c r="B15" s="87" t="s">
        <v>295</v>
      </c>
      <c r="C15" s="88">
        <v>0.6</v>
      </c>
    </row>
    <row r="16" spans="1:3" s="87" customFormat="1">
      <c r="A16" s="87" t="s">
        <v>267</v>
      </c>
      <c r="B16" s="87" t="s">
        <v>288</v>
      </c>
      <c r="C16" s="88">
        <v>0.85</v>
      </c>
    </row>
    <row r="17" spans="1:3" s="87" customFormat="1">
      <c r="A17" s="273" t="s">
        <v>267</v>
      </c>
      <c r="B17" s="87" t="s">
        <v>289</v>
      </c>
      <c r="C17" s="88">
        <v>1.2</v>
      </c>
    </row>
    <row r="18" spans="1:3" s="87" customFormat="1">
      <c r="A18" s="87" t="s">
        <v>268</v>
      </c>
      <c r="B18" s="87" t="s">
        <v>286</v>
      </c>
      <c r="C18" s="88">
        <v>0.55000000000000004</v>
      </c>
    </row>
    <row r="19" spans="1:3" s="87" customFormat="1">
      <c r="A19" s="87" t="s">
        <v>268</v>
      </c>
      <c r="B19" s="87" t="s">
        <v>288</v>
      </c>
      <c r="C19" s="88">
        <v>0.85</v>
      </c>
    </row>
    <row r="20" spans="1:3" s="87" customFormat="1">
      <c r="A20" s="273" t="s">
        <v>268</v>
      </c>
      <c r="B20" s="87" t="s">
        <v>289</v>
      </c>
      <c r="C20" s="88">
        <v>1.1000000000000001</v>
      </c>
    </row>
    <row r="21" spans="1:3" s="87" customFormat="1">
      <c r="A21" s="87" t="s">
        <v>252</v>
      </c>
      <c r="B21" s="87" t="s">
        <v>297</v>
      </c>
      <c r="C21" s="88">
        <v>0.9</v>
      </c>
    </row>
    <row r="22" spans="1:3" s="87" customFormat="1">
      <c r="A22" s="87" t="s">
        <v>252</v>
      </c>
      <c r="B22" s="87" t="s">
        <v>298</v>
      </c>
      <c r="C22" s="88">
        <v>0.8</v>
      </c>
    </row>
    <row r="23" spans="1:3" s="87" customFormat="1">
      <c r="A23" s="87" t="s">
        <v>252</v>
      </c>
      <c r="B23" s="87" t="s">
        <v>299</v>
      </c>
      <c r="C23" s="88">
        <v>0.75</v>
      </c>
    </row>
    <row r="24" spans="1:3" s="87" customFormat="1">
      <c r="A24" s="87" t="s">
        <v>252</v>
      </c>
      <c r="B24" s="87" t="s">
        <v>301</v>
      </c>
      <c r="C24" s="88">
        <v>0.75</v>
      </c>
    </row>
    <row r="25" spans="1:3" s="87" customFormat="1">
      <c r="A25" s="87" t="s">
        <v>252</v>
      </c>
      <c r="B25" s="87" t="s">
        <v>300</v>
      </c>
      <c r="C25" s="88">
        <v>0.7</v>
      </c>
    </row>
    <row r="26" spans="1:3" s="87" customFormat="1">
      <c r="A26" s="87" t="s">
        <v>252</v>
      </c>
      <c r="B26" s="87" t="s">
        <v>296</v>
      </c>
      <c r="C26" s="88">
        <v>0.6</v>
      </c>
    </row>
    <row r="27" spans="1:3" s="87" customFormat="1">
      <c r="A27" s="87" t="s">
        <v>252</v>
      </c>
      <c r="B27" s="87" t="s">
        <v>287</v>
      </c>
      <c r="C27" s="88">
        <v>1</v>
      </c>
    </row>
    <row r="28" spans="1:3" s="87" customFormat="1">
      <c r="A28" s="273" t="s">
        <v>252</v>
      </c>
      <c r="B28" s="87" t="s">
        <v>289</v>
      </c>
      <c r="C28" s="88">
        <v>1.3</v>
      </c>
    </row>
    <row r="29" spans="1:3" s="87" customFormat="1">
      <c r="A29" s="87" t="s">
        <v>302</v>
      </c>
      <c r="B29" s="87" t="s">
        <v>314</v>
      </c>
      <c r="C29" s="88">
        <v>0.5</v>
      </c>
    </row>
    <row r="30" spans="1:3" s="87" customFormat="1">
      <c r="A30" s="87" t="s">
        <v>302</v>
      </c>
      <c r="B30" s="87" t="s">
        <v>315</v>
      </c>
      <c r="C30" s="88">
        <v>0.5</v>
      </c>
    </row>
    <row r="31" spans="1:3" s="87" customFormat="1">
      <c r="A31" s="87" t="s">
        <v>302</v>
      </c>
      <c r="B31" s="87" t="s">
        <v>316</v>
      </c>
      <c r="C31" s="88">
        <v>0.5</v>
      </c>
    </row>
    <row r="32" spans="1:3" s="87" customFormat="1">
      <c r="A32" s="87" t="s">
        <v>302</v>
      </c>
      <c r="B32" s="87" t="s">
        <v>317</v>
      </c>
      <c r="C32" s="88">
        <v>0.4</v>
      </c>
    </row>
    <row r="33" spans="1:12" s="87" customFormat="1">
      <c r="A33" s="87" t="s">
        <v>302</v>
      </c>
      <c r="B33" s="87" t="s">
        <v>318</v>
      </c>
      <c r="C33" s="88">
        <v>0.5</v>
      </c>
    </row>
    <row r="34" spans="1:12" s="87" customFormat="1">
      <c r="A34" s="87" t="s">
        <v>302</v>
      </c>
      <c r="B34" s="87" t="s">
        <v>319</v>
      </c>
      <c r="C34" s="88">
        <v>0.5</v>
      </c>
    </row>
    <row r="35" spans="1:12" s="87" customFormat="1">
      <c r="A35" s="87" t="s">
        <v>302</v>
      </c>
      <c r="B35" s="87" t="s">
        <v>320</v>
      </c>
      <c r="C35" s="88">
        <v>0.3</v>
      </c>
    </row>
    <row r="36" spans="1:12" s="87" customFormat="1">
      <c r="A36" s="87" t="s">
        <v>302</v>
      </c>
      <c r="B36" s="87" t="s">
        <v>287</v>
      </c>
      <c r="C36" s="88">
        <v>0.85</v>
      </c>
    </row>
    <row r="37" spans="1:12" s="87" customFormat="1">
      <c r="A37" s="273" t="s">
        <v>302</v>
      </c>
      <c r="B37" s="87" t="s">
        <v>289</v>
      </c>
      <c r="C37" s="88">
        <v>1.1000000000000001</v>
      </c>
    </row>
    <row r="38" spans="1:12">
      <c r="A38" t="s">
        <v>237</v>
      </c>
      <c r="B38" t="s">
        <v>325</v>
      </c>
      <c r="C38" s="78">
        <v>3</v>
      </c>
    </row>
    <row r="39" spans="1:12">
      <c r="A39" t="s">
        <v>237</v>
      </c>
      <c r="B39" t="s">
        <v>325</v>
      </c>
      <c r="C39" s="78">
        <v>1.5</v>
      </c>
    </row>
    <row r="40" spans="1:12">
      <c r="A40" t="s">
        <v>237</v>
      </c>
      <c r="B40" t="s">
        <v>325</v>
      </c>
      <c r="C40" s="78">
        <v>3</v>
      </c>
    </row>
    <row r="41" spans="1:12">
      <c r="A41" t="s">
        <v>237</v>
      </c>
      <c r="B41" t="s">
        <v>238</v>
      </c>
      <c r="C41" s="78">
        <v>2</v>
      </c>
    </row>
    <row r="42" spans="1:12">
      <c r="A42" t="s">
        <v>237</v>
      </c>
      <c r="B42" t="s">
        <v>239</v>
      </c>
      <c r="C42" s="78">
        <v>1</v>
      </c>
    </row>
    <row r="43" spans="1:12">
      <c r="A43" t="s">
        <v>237</v>
      </c>
      <c r="B43" t="s">
        <v>326</v>
      </c>
      <c r="C43" s="79">
        <v>0.7</v>
      </c>
    </row>
    <row r="44" spans="1:12">
      <c r="A44" t="s">
        <v>237</v>
      </c>
      <c r="B44" t="s">
        <v>327</v>
      </c>
      <c r="C44" s="79">
        <v>0.6</v>
      </c>
    </row>
    <row r="45" spans="1:12" s="78" customFormat="1">
      <c r="A45" t="s">
        <v>237</v>
      </c>
      <c r="B45" t="s">
        <v>328</v>
      </c>
      <c r="C45" s="79">
        <v>0.55000000000000004</v>
      </c>
      <c r="D45"/>
      <c r="E45"/>
      <c r="F45"/>
      <c r="G45"/>
      <c r="H45"/>
      <c r="I45"/>
      <c r="J45"/>
      <c r="K45"/>
      <c r="L45"/>
    </row>
    <row r="46" spans="1:12" s="78" customFormat="1">
      <c r="A46" t="s">
        <v>237</v>
      </c>
      <c r="B46" t="s">
        <v>329</v>
      </c>
      <c r="C46" s="79">
        <v>0.65</v>
      </c>
      <c r="D46"/>
      <c r="E46"/>
      <c r="F46"/>
      <c r="G46"/>
      <c r="H46"/>
      <c r="I46"/>
      <c r="J46"/>
      <c r="K46"/>
      <c r="L46"/>
    </row>
    <row r="47" spans="1:12" s="78" customFormat="1">
      <c r="A47" t="s">
        <v>237</v>
      </c>
      <c r="B47" t="s">
        <v>235</v>
      </c>
      <c r="C47" s="81">
        <v>30</v>
      </c>
      <c r="D47"/>
      <c r="E47"/>
      <c r="F47"/>
      <c r="G47"/>
      <c r="H47"/>
      <c r="I47"/>
      <c r="J47"/>
      <c r="K47"/>
      <c r="L47"/>
    </row>
    <row r="48" spans="1:12">
      <c r="A48" t="s">
        <v>237</v>
      </c>
      <c r="B48" t="s">
        <v>236</v>
      </c>
      <c r="C48" s="78">
        <v>15</v>
      </c>
    </row>
    <row r="49" spans="1:3">
      <c r="A49" t="s">
        <v>237</v>
      </c>
      <c r="B49" t="s">
        <v>240</v>
      </c>
      <c r="C49" s="78">
        <v>20</v>
      </c>
    </row>
    <row r="50" spans="1:3">
      <c r="A50" t="s">
        <v>247</v>
      </c>
      <c r="B50" t="s">
        <v>248</v>
      </c>
      <c r="C50" s="78">
        <v>3</v>
      </c>
    </row>
    <row r="51" spans="1:3">
      <c r="A51" t="s">
        <v>247</v>
      </c>
      <c r="B51" t="s">
        <v>249</v>
      </c>
      <c r="C51" s="79">
        <v>0.5</v>
      </c>
    </row>
    <row r="52" spans="1:3">
      <c r="A52" t="s">
        <v>247</v>
      </c>
      <c r="B52" t="s">
        <v>250</v>
      </c>
      <c r="C52" s="78">
        <v>5</v>
      </c>
    </row>
    <row r="53" spans="1:3">
      <c r="A53" t="s">
        <v>247</v>
      </c>
      <c r="B53" t="s">
        <v>817</v>
      </c>
      <c r="C53" s="78">
        <v>30</v>
      </c>
    </row>
    <row r="54" spans="1:3">
      <c r="A54" t="s">
        <v>241</v>
      </c>
      <c r="B54" t="s">
        <v>242</v>
      </c>
      <c r="C54" s="78">
        <v>30</v>
      </c>
    </row>
    <row r="55" spans="1:3">
      <c r="A55" t="s">
        <v>241</v>
      </c>
      <c r="B55" t="s">
        <v>251</v>
      </c>
      <c r="C55" s="78">
        <v>5</v>
      </c>
    </row>
    <row r="56" spans="1:3">
      <c r="A56" t="s">
        <v>243</v>
      </c>
      <c r="B56" t="s">
        <v>244</v>
      </c>
      <c r="C56" s="78">
        <v>20</v>
      </c>
    </row>
    <row r="57" spans="1:3">
      <c r="A57" t="s">
        <v>243</v>
      </c>
      <c r="B57" t="s">
        <v>245</v>
      </c>
      <c r="C57" s="78">
        <v>10</v>
      </c>
    </row>
    <row r="58" spans="1:3">
      <c r="A58" t="s">
        <v>243</v>
      </c>
      <c r="B58" t="s">
        <v>246</v>
      </c>
      <c r="C58" s="78">
        <v>30</v>
      </c>
    </row>
  </sheetData>
  <autoFilter ref="A2:M58" xr:uid="{00000000-0009-0000-0000-000010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WWP51"/>
  <sheetViews>
    <sheetView showGridLines="0" workbookViewId="0">
      <selection activeCell="C12" sqref="C12:D16"/>
    </sheetView>
  </sheetViews>
  <sheetFormatPr defaultColWidth="0" defaultRowHeight="12.75" zeroHeight="1"/>
  <cols>
    <col min="1" max="1" width="3" style="131" customWidth="1"/>
    <col min="2" max="2" width="3.5703125" style="132" customWidth="1"/>
    <col min="3" max="3" width="10.140625" style="132" bestFit="1" customWidth="1"/>
    <col min="4" max="4" width="30.7109375" style="132" customWidth="1"/>
    <col min="5" max="5" width="12.7109375" style="132" customWidth="1"/>
    <col min="6" max="6" width="15.5703125" style="132" customWidth="1"/>
    <col min="7" max="7" width="23.5703125" style="132" customWidth="1"/>
    <col min="8" max="8" width="6.28515625" style="132" bestFit="1" customWidth="1"/>
    <col min="9" max="9" width="12.140625" style="132" customWidth="1"/>
    <col min="10" max="10" width="6.28515625" style="132" bestFit="1" customWidth="1"/>
    <col min="11" max="11" width="12.140625" style="132" customWidth="1"/>
    <col min="12" max="12" width="6.28515625" style="132" bestFit="1" customWidth="1"/>
    <col min="13" max="13" width="12.140625" style="132" customWidth="1"/>
    <col min="14" max="14" width="6.28515625" style="132" bestFit="1" customWidth="1"/>
    <col min="15" max="15" width="12.140625" style="132" customWidth="1"/>
    <col min="16" max="16" width="6.28515625" style="132" bestFit="1" customWidth="1"/>
    <col min="17" max="17" width="12.140625" style="132" customWidth="1"/>
    <col min="18" max="18" width="6.28515625" style="132" bestFit="1" customWidth="1"/>
    <col min="19" max="19" width="12.140625" style="132" customWidth="1"/>
    <col min="20" max="20" width="6.28515625" style="132" bestFit="1" customWidth="1"/>
    <col min="21" max="21" width="12.140625" style="132" customWidth="1"/>
    <col min="22" max="22" width="6.28515625" style="132" customWidth="1"/>
    <col min="23" max="23" width="12.140625" style="132" customWidth="1"/>
    <col min="24" max="24" width="6.28515625" style="132" customWidth="1"/>
    <col min="25" max="25" width="12.140625" style="132" customWidth="1"/>
    <col min="26" max="26" width="6.28515625" style="132" customWidth="1"/>
    <col min="27" max="27" width="12.140625" style="132" customWidth="1"/>
    <col min="28" max="28" width="6.28515625" style="132" customWidth="1"/>
    <col min="29" max="29" width="12.140625" style="132" customWidth="1"/>
    <col min="30" max="30" width="6.28515625" style="132" customWidth="1"/>
    <col min="31" max="31" width="12.140625" style="132" customWidth="1"/>
    <col min="32" max="32" width="6.28515625" style="132" customWidth="1"/>
    <col min="33" max="33" width="12.140625" style="132" customWidth="1"/>
    <col min="34" max="34" width="37.7109375" style="132" customWidth="1"/>
    <col min="35" max="37" width="9.140625" style="132" customWidth="1"/>
    <col min="38" max="237" width="9.140625" style="132" hidden="1"/>
    <col min="238" max="238" width="1.7109375" style="132" hidden="1"/>
    <col min="239" max="239" width="3.5703125" style="132" hidden="1"/>
    <col min="240" max="240" width="11" style="132" hidden="1"/>
    <col min="241" max="241" width="20.7109375" style="132" hidden="1"/>
    <col min="242" max="243" width="11.7109375" style="132" hidden="1"/>
    <col min="244" max="244" width="9.7109375" style="132" hidden="1"/>
    <col min="245" max="245" width="10.140625" style="132" hidden="1"/>
    <col min="246" max="247" width="7.7109375" style="132" hidden="1"/>
    <col min="248" max="248" width="4" style="132" hidden="1"/>
    <col min="249" max="249" width="9.7109375" style="132" hidden="1"/>
    <col min="250" max="250" width="15.140625" style="132" hidden="1"/>
    <col min="251" max="251" width="5.140625" style="132" hidden="1"/>
    <col min="252" max="252" width="9.7109375" style="132" hidden="1"/>
    <col min="253" max="253" width="13.7109375" style="132" hidden="1"/>
    <col min="254" max="254" width="5.140625" style="132" hidden="1"/>
    <col min="255" max="255" width="9.7109375" style="132" hidden="1"/>
    <col min="256" max="256" width="12.5703125" style="132" hidden="1"/>
    <col min="257" max="257" width="5.140625" style="132" hidden="1"/>
    <col min="258" max="258" width="9.7109375" style="132" hidden="1"/>
    <col min="259" max="259" width="12.7109375" style="132" hidden="1"/>
    <col min="260" max="260" width="5.140625" style="132" hidden="1"/>
    <col min="261" max="261" width="9.7109375" style="132" hidden="1"/>
    <col min="262" max="262" width="12.7109375" style="132" hidden="1"/>
    <col min="263" max="263" width="5.140625" style="132" hidden="1"/>
    <col min="264" max="264" width="9.7109375" style="132" hidden="1"/>
    <col min="265" max="265" width="12.7109375" style="132" hidden="1"/>
    <col min="266" max="266" width="5.140625" style="132" hidden="1"/>
    <col min="267" max="267" width="9.7109375" style="132" hidden="1"/>
    <col min="268" max="268" width="12.7109375" style="132" hidden="1"/>
    <col min="269" max="269" width="5.140625" style="132" hidden="1"/>
    <col min="270" max="270" width="9.7109375" style="132" hidden="1"/>
    <col min="271" max="271" width="12.7109375" style="132" hidden="1"/>
    <col min="272" max="272" width="5.140625" style="132" hidden="1"/>
    <col min="273" max="273" width="9.7109375" style="132" hidden="1"/>
    <col min="274" max="274" width="12.7109375" style="132" hidden="1"/>
    <col min="275" max="275" width="5.140625" style="132" hidden="1"/>
    <col min="276" max="276" width="9.7109375" style="132" hidden="1"/>
    <col min="277" max="277" width="12.7109375" style="132" hidden="1"/>
    <col min="278" max="278" width="5.140625" style="132" hidden="1"/>
    <col min="279" max="279" width="9.7109375" style="132" hidden="1"/>
    <col min="280" max="280" width="12.7109375" style="132" hidden="1"/>
    <col min="281" max="281" width="5.140625" style="132" hidden="1"/>
    <col min="282" max="282" width="9.7109375" style="132" hidden="1"/>
    <col min="283" max="283" width="12.7109375" style="132" hidden="1"/>
    <col min="284" max="284" width="5.140625" style="132" hidden="1"/>
    <col min="285" max="285" width="9.7109375" style="132" hidden="1"/>
    <col min="286" max="286" width="12.7109375" style="132" hidden="1"/>
    <col min="287" max="287" width="5.140625" style="132" hidden="1"/>
    <col min="288" max="288" width="9.7109375" style="132" hidden="1"/>
    <col min="289" max="289" width="12.7109375" style="132" hidden="1"/>
    <col min="290" max="290" width="37.7109375" style="132" hidden="1"/>
    <col min="291" max="493" width="9.140625" style="132" hidden="1"/>
    <col min="494" max="494" width="1.7109375" style="132" hidden="1"/>
    <col min="495" max="495" width="3.5703125" style="132" hidden="1"/>
    <col min="496" max="496" width="11" style="132" hidden="1"/>
    <col min="497" max="497" width="20.7109375" style="132" hidden="1"/>
    <col min="498" max="499" width="11.7109375" style="132" hidden="1"/>
    <col min="500" max="500" width="9.7109375" style="132" hidden="1"/>
    <col min="501" max="501" width="10.140625" style="132" hidden="1"/>
    <col min="502" max="503" width="7.7109375" style="132" hidden="1"/>
    <col min="504" max="504" width="4" style="132" hidden="1"/>
    <col min="505" max="505" width="9.7109375" style="132" hidden="1"/>
    <col min="506" max="506" width="15.140625" style="132" hidden="1"/>
    <col min="507" max="507" width="5.140625" style="132" hidden="1"/>
    <col min="508" max="508" width="9.7109375" style="132" hidden="1"/>
    <col min="509" max="509" width="13.7109375" style="132" hidden="1"/>
    <col min="510" max="510" width="5.140625" style="132" hidden="1"/>
    <col min="511" max="511" width="9.7109375" style="132" hidden="1"/>
    <col min="512" max="512" width="12.5703125" style="132" hidden="1"/>
    <col min="513" max="513" width="5.140625" style="132" hidden="1"/>
    <col min="514" max="514" width="9.7109375" style="132" hidden="1"/>
    <col min="515" max="515" width="12.7109375" style="132" hidden="1"/>
    <col min="516" max="516" width="5.140625" style="132" hidden="1"/>
    <col min="517" max="517" width="9.7109375" style="132" hidden="1"/>
    <col min="518" max="518" width="12.7109375" style="132" hidden="1"/>
    <col min="519" max="519" width="5.140625" style="132" hidden="1"/>
    <col min="520" max="520" width="9.7109375" style="132" hidden="1"/>
    <col min="521" max="521" width="12.7109375" style="132" hidden="1"/>
    <col min="522" max="522" width="5.140625" style="132" hidden="1"/>
    <col min="523" max="523" width="9.7109375" style="132" hidden="1"/>
    <col min="524" max="524" width="12.7109375" style="132" hidden="1"/>
    <col min="525" max="525" width="5.140625" style="132" hidden="1"/>
    <col min="526" max="526" width="9.7109375" style="132" hidden="1"/>
    <col min="527" max="527" width="12.7109375" style="132" hidden="1"/>
    <col min="528" max="528" width="5.140625" style="132" hidden="1"/>
    <col min="529" max="529" width="9.7109375" style="132" hidden="1"/>
    <col min="530" max="530" width="12.7109375" style="132" hidden="1"/>
    <col min="531" max="531" width="5.140625" style="132" hidden="1"/>
    <col min="532" max="532" width="9.7109375" style="132" hidden="1"/>
    <col min="533" max="533" width="12.7109375" style="132" hidden="1"/>
    <col min="534" max="534" width="5.140625" style="132" hidden="1"/>
    <col min="535" max="535" width="9.7109375" style="132" hidden="1"/>
    <col min="536" max="536" width="12.7109375" style="132" hidden="1"/>
    <col min="537" max="537" width="5.140625" style="132" hidden="1"/>
    <col min="538" max="538" width="9.7109375" style="132" hidden="1"/>
    <col min="539" max="539" width="12.7109375" style="132" hidden="1"/>
    <col min="540" max="540" width="5.140625" style="132" hidden="1"/>
    <col min="541" max="541" width="9.7109375" style="132" hidden="1"/>
    <col min="542" max="542" width="12.7109375" style="132" hidden="1"/>
    <col min="543" max="543" width="5.140625" style="132" hidden="1"/>
    <col min="544" max="544" width="9.7109375" style="132" hidden="1"/>
    <col min="545" max="545" width="12.7109375" style="132" hidden="1"/>
    <col min="546" max="546" width="37.7109375" style="132" hidden="1"/>
    <col min="547" max="749" width="9.140625" style="132" hidden="1"/>
    <col min="750" max="750" width="1.7109375" style="132" hidden="1"/>
    <col min="751" max="751" width="3.5703125" style="132" hidden="1"/>
    <col min="752" max="752" width="11" style="132" hidden="1"/>
    <col min="753" max="753" width="20.7109375" style="132" hidden="1"/>
    <col min="754" max="755" width="11.7109375" style="132" hidden="1"/>
    <col min="756" max="756" width="9.7109375" style="132" hidden="1"/>
    <col min="757" max="757" width="10.140625" style="132" hidden="1"/>
    <col min="758" max="759" width="7.7109375" style="132" hidden="1"/>
    <col min="760" max="760" width="4" style="132" hidden="1"/>
    <col min="761" max="761" width="9.7109375" style="132" hidden="1"/>
    <col min="762" max="762" width="15.140625" style="132" hidden="1"/>
    <col min="763" max="763" width="5.140625" style="132" hidden="1"/>
    <col min="764" max="764" width="9.7109375" style="132" hidden="1"/>
    <col min="765" max="765" width="13.7109375" style="132" hidden="1"/>
    <col min="766" max="766" width="5.140625" style="132" hidden="1"/>
    <col min="767" max="767" width="9.7109375" style="132" hidden="1"/>
    <col min="768" max="768" width="12.5703125" style="132" hidden="1"/>
    <col min="769" max="769" width="5.140625" style="132" hidden="1"/>
    <col min="770" max="770" width="9.7109375" style="132" hidden="1"/>
    <col min="771" max="771" width="12.7109375" style="132" hidden="1"/>
    <col min="772" max="772" width="5.140625" style="132" hidden="1"/>
    <col min="773" max="773" width="9.7109375" style="132" hidden="1"/>
    <col min="774" max="774" width="12.7109375" style="132" hidden="1"/>
    <col min="775" max="775" width="5.140625" style="132" hidden="1"/>
    <col min="776" max="776" width="9.7109375" style="132" hidden="1"/>
    <col min="777" max="777" width="12.7109375" style="132" hidden="1"/>
    <col min="778" max="778" width="5.140625" style="132" hidden="1"/>
    <col min="779" max="779" width="9.7109375" style="132" hidden="1"/>
    <col min="780" max="780" width="12.7109375" style="132" hidden="1"/>
    <col min="781" max="781" width="5.140625" style="132" hidden="1"/>
    <col min="782" max="782" width="9.7109375" style="132" hidden="1"/>
    <col min="783" max="783" width="12.7109375" style="132" hidden="1"/>
    <col min="784" max="784" width="5.140625" style="132" hidden="1"/>
    <col min="785" max="785" width="9.7109375" style="132" hidden="1"/>
    <col min="786" max="786" width="12.7109375" style="132" hidden="1"/>
    <col min="787" max="787" width="5.140625" style="132" hidden="1"/>
    <col min="788" max="788" width="9.7109375" style="132" hidden="1"/>
    <col min="789" max="789" width="12.7109375" style="132" hidden="1"/>
    <col min="790" max="790" width="5.140625" style="132" hidden="1"/>
    <col min="791" max="791" width="9.7109375" style="132" hidden="1"/>
    <col min="792" max="792" width="12.7109375" style="132" hidden="1"/>
    <col min="793" max="793" width="5.140625" style="132" hidden="1"/>
    <col min="794" max="794" width="9.7109375" style="132" hidden="1"/>
    <col min="795" max="795" width="12.7109375" style="132" hidden="1"/>
    <col min="796" max="796" width="5.140625" style="132" hidden="1"/>
    <col min="797" max="797" width="9.7109375" style="132" hidden="1"/>
    <col min="798" max="798" width="12.7109375" style="132" hidden="1"/>
    <col min="799" max="799" width="5.140625" style="132" hidden="1"/>
    <col min="800" max="800" width="9.7109375" style="132" hidden="1"/>
    <col min="801" max="801" width="12.7109375" style="132" hidden="1"/>
    <col min="802" max="802" width="37.7109375" style="132" hidden="1"/>
    <col min="803" max="1005" width="9.140625" style="132" hidden="1"/>
    <col min="1006" max="1006" width="1.7109375" style="132" hidden="1"/>
    <col min="1007" max="1007" width="3.5703125" style="132" hidden="1"/>
    <col min="1008" max="1008" width="11" style="132" hidden="1"/>
    <col min="1009" max="1009" width="20.7109375" style="132" hidden="1"/>
    <col min="1010" max="1011" width="11.7109375" style="132" hidden="1"/>
    <col min="1012" max="1012" width="9.7109375" style="132" hidden="1"/>
    <col min="1013" max="1013" width="10.140625" style="132" hidden="1"/>
    <col min="1014" max="1015" width="7.7109375" style="132" hidden="1"/>
    <col min="1016" max="1016" width="4" style="132" hidden="1"/>
    <col min="1017" max="1017" width="9.7109375" style="132" hidden="1"/>
    <col min="1018" max="1018" width="15.140625" style="132" hidden="1"/>
    <col min="1019" max="1019" width="5.140625" style="132" hidden="1"/>
    <col min="1020" max="1020" width="9.7109375" style="132" hidden="1"/>
    <col min="1021" max="1021" width="13.7109375" style="132" hidden="1"/>
    <col min="1022" max="1022" width="5.140625" style="132" hidden="1"/>
    <col min="1023" max="1023" width="9.7109375" style="132" hidden="1"/>
    <col min="1024" max="1024" width="12.5703125" style="132" hidden="1"/>
    <col min="1025" max="1025" width="5.140625" style="132" hidden="1"/>
    <col min="1026" max="1026" width="9.7109375" style="132" hidden="1"/>
    <col min="1027" max="1027" width="12.7109375" style="132" hidden="1"/>
    <col min="1028" max="1028" width="5.140625" style="132" hidden="1"/>
    <col min="1029" max="1029" width="9.7109375" style="132" hidden="1"/>
    <col min="1030" max="1030" width="12.7109375" style="132" hidden="1"/>
    <col min="1031" max="1031" width="5.140625" style="132" hidden="1"/>
    <col min="1032" max="1032" width="9.7109375" style="132" hidden="1"/>
    <col min="1033" max="1033" width="12.7109375" style="132" hidden="1"/>
    <col min="1034" max="1034" width="5.140625" style="132" hidden="1"/>
    <col min="1035" max="1035" width="9.7109375" style="132" hidden="1"/>
    <col min="1036" max="1036" width="12.7109375" style="132" hidden="1"/>
    <col min="1037" max="1037" width="5.140625" style="132" hidden="1"/>
    <col min="1038" max="1038" width="9.7109375" style="132" hidden="1"/>
    <col min="1039" max="1039" width="12.7109375" style="132" hidden="1"/>
    <col min="1040" max="1040" width="5.140625" style="132" hidden="1"/>
    <col min="1041" max="1041" width="9.7109375" style="132" hidden="1"/>
    <col min="1042" max="1042" width="12.7109375" style="132" hidden="1"/>
    <col min="1043" max="1043" width="5.140625" style="132" hidden="1"/>
    <col min="1044" max="1044" width="9.7109375" style="132" hidden="1"/>
    <col min="1045" max="1045" width="12.7109375" style="132" hidden="1"/>
    <col min="1046" max="1046" width="5.140625" style="132" hidden="1"/>
    <col min="1047" max="1047" width="9.7109375" style="132" hidden="1"/>
    <col min="1048" max="1048" width="12.7109375" style="132" hidden="1"/>
    <col min="1049" max="1049" width="5.140625" style="132" hidden="1"/>
    <col min="1050" max="1050" width="9.7109375" style="132" hidden="1"/>
    <col min="1051" max="1051" width="12.7109375" style="132" hidden="1"/>
    <col min="1052" max="1052" width="5.140625" style="132" hidden="1"/>
    <col min="1053" max="1053" width="9.7109375" style="132" hidden="1"/>
    <col min="1054" max="1054" width="12.7109375" style="132" hidden="1"/>
    <col min="1055" max="1055" width="5.140625" style="132" hidden="1"/>
    <col min="1056" max="1056" width="9.7109375" style="132" hidden="1"/>
    <col min="1057" max="1057" width="12.7109375" style="132" hidden="1"/>
    <col min="1058" max="1058" width="37.7109375" style="132" hidden="1"/>
    <col min="1059" max="1261" width="9.140625" style="132" hidden="1"/>
    <col min="1262" max="1262" width="1.7109375" style="132" hidden="1"/>
    <col min="1263" max="1263" width="3.5703125" style="132" hidden="1"/>
    <col min="1264" max="1264" width="11" style="132" hidden="1"/>
    <col min="1265" max="1265" width="20.7109375" style="132" hidden="1"/>
    <col min="1266" max="1267" width="11.7109375" style="132" hidden="1"/>
    <col min="1268" max="1268" width="9.7109375" style="132" hidden="1"/>
    <col min="1269" max="1269" width="10.140625" style="132" hidden="1"/>
    <col min="1270" max="1271" width="7.7109375" style="132" hidden="1"/>
    <col min="1272" max="1272" width="4" style="132" hidden="1"/>
    <col min="1273" max="1273" width="9.7109375" style="132" hidden="1"/>
    <col min="1274" max="1274" width="15.140625" style="132" hidden="1"/>
    <col min="1275" max="1275" width="5.140625" style="132" hidden="1"/>
    <col min="1276" max="1276" width="9.7109375" style="132" hidden="1"/>
    <col min="1277" max="1277" width="13.7109375" style="132" hidden="1"/>
    <col min="1278" max="1278" width="5.140625" style="132" hidden="1"/>
    <col min="1279" max="1279" width="9.7109375" style="132" hidden="1"/>
    <col min="1280" max="1280" width="12.5703125" style="132" hidden="1"/>
    <col min="1281" max="1281" width="5.140625" style="132" hidden="1"/>
    <col min="1282" max="1282" width="9.7109375" style="132" hidden="1"/>
    <col min="1283" max="1283" width="12.7109375" style="132" hidden="1"/>
    <col min="1284" max="1284" width="5.140625" style="132" hidden="1"/>
    <col min="1285" max="1285" width="9.7109375" style="132" hidden="1"/>
    <col min="1286" max="1286" width="12.7109375" style="132" hidden="1"/>
    <col min="1287" max="1287" width="5.140625" style="132" hidden="1"/>
    <col min="1288" max="1288" width="9.7109375" style="132" hidden="1"/>
    <col min="1289" max="1289" width="12.7109375" style="132" hidden="1"/>
    <col min="1290" max="1290" width="5.140625" style="132" hidden="1"/>
    <col min="1291" max="1291" width="9.7109375" style="132" hidden="1"/>
    <col min="1292" max="1292" width="12.7109375" style="132" hidden="1"/>
    <col min="1293" max="1293" width="5.140625" style="132" hidden="1"/>
    <col min="1294" max="1294" width="9.7109375" style="132" hidden="1"/>
    <col min="1295" max="1295" width="12.7109375" style="132" hidden="1"/>
    <col min="1296" max="1296" width="5.140625" style="132" hidden="1"/>
    <col min="1297" max="1297" width="9.7109375" style="132" hidden="1"/>
    <col min="1298" max="1298" width="12.7109375" style="132" hidden="1"/>
    <col min="1299" max="1299" width="5.140625" style="132" hidden="1"/>
    <col min="1300" max="1300" width="9.7109375" style="132" hidden="1"/>
    <col min="1301" max="1301" width="12.7109375" style="132" hidden="1"/>
    <col min="1302" max="1302" width="5.140625" style="132" hidden="1"/>
    <col min="1303" max="1303" width="9.7109375" style="132" hidden="1"/>
    <col min="1304" max="1304" width="12.7109375" style="132" hidden="1"/>
    <col min="1305" max="1305" width="5.140625" style="132" hidden="1"/>
    <col min="1306" max="1306" width="9.7109375" style="132" hidden="1"/>
    <col min="1307" max="1307" width="12.7109375" style="132" hidden="1"/>
    <col min="1308" max="1308" width="5.140625" style="132" hidden="1"/>
    <col min="1309" max="1309" width="9.7109375" style="132" hidden="1"/>
    <col min="1310" max="1310" width="12.7109375" style="132" hidden="1"/>
    <col min="1311" max="1311" width="5.140625" style="132" hidden="1"/>
    <col min="1312" max="1312" width="9.7109375" style="132" hidden="1"/>
    <col min="1313" max="1313" width="12.7109375" style="132" hidden="1"/>
    <col min="1314" max="1314" width="37.7109375" style="132" hidden="1"/>
    <col min="1315" max="1517" width="9.140625" style="132" hidden="1"/>
    <col min="1518" max="1518" width="1.7109375" style="132" hidden="1"/>
    <col min="1519" max="1519" width="3.5703125" style="132" hidden="1"/>
    <col min="1520" max="1520" width="11" style="132" hidden="1"/>
    <col min="1521" max="1521" width="20.7109375" style="132" hidden="1"/>
    <col min="1522" max="1523" width="11.7109375" style="132" hidden="1"/>
    <col min="1524" max="1524" width="9.7109375" style="132" hidden="1"/>
    <col min="1525" max="1525" width="10.140625" style="132" hidden="1"/>
    <col min="1526" max="1527" width="7.7109375" style="132" hidden="1"/>
    <col min="1528" max="1528" width="4" style="132" hidden="1"/>
    <col min="1529" max="1529" width="9.7109375" style="132" hidden="1"/>
    <col min="1530" max="1530" width="15.140625" style="132" hidden="1"/>
    <col min="1531" max="1531" width="5.140625" style="132" hidden="1"/>
    <col min="1532" max="1532" width="9.7109375" style="132" hidden="1"/>
    <col min="1533" max="1533" width="13.7109375" style="132" hidden="1"/>
    <col min="1534" max="1534" width="5.140625" style="132" hidden="1"/>
    <col min="1535" max="1535" width="9.7109375" style="132" hidden="1"/>
    <col min="1536" max="1536" width="12.5703125" style="132" hidden="1"/>
    <col min="1537" max="1537" width="5.140625" style="132" hidden="1"/>
    <col min="1538" max="1538" width="9.7109375" style="132" hidden="1"/>
    <col min="1539" max="1539" width="12.7109375" style="132" hidden="1"/>
    <col min="1540" max="1540" width="5.140625" style="132" hidden="1"/>
    <col min="1541" max="1541" width="9.7109375" style="132" hidden="1"/>
    <col min="1542" max="1542" width="12.7109375" style="132" hidden="1"/>
    <col min="1543" max="1543" width="5.140625" style="132" hidden="1"/>
    <col min="1544" max="1544" width="9.7109375" style="132" hidden="1"/>
    <col min="1545" max="1545" width="12.7109375" style="132" hidden="1"/>
    <col min="1546" max="1546" width="5.140625" style="132" hidden="1"/>
    <col min="1547" max="1547" width="9.7109375" style="132" hidden="1"/>
    <col min="1548" max="1548" width="12.7109375" style="132" hidden="1"/>
    <col min="1549" max="1549" width="5.140625" style="132" hidden="1"/>
    <col min="1550" max="1550" width="9.7109375" style="132" hidden="1"/>
    <col min="1551" max="1551" width="12.7109375" style="132" hidden="1"/>
    <col min="1552" max="1552" width="5.140625" style="132" hidden="1"/>
    <col min="1553" max="1553" width="9.7109375" style="132" hidden="1"/>
    <col min="1554" max="1554" width="12.7109375" style="132" hidden="1"/>
    <col min="1555" max="1555" width="5.140625" style="132" hidden="1"/>
    <col min="1556" max="1556" width="9.7109375" style="132" hidden="1"/>
    <col min="1557" max="1557" width="12.7109375" style="132" hidden="1"/>
    <col min="1558" max="1558" width="5.140625" style="132" hidden="1"/>
    <col min="1559" max="1559" width="9.7109375" style="132" hidden="1"/>
    <col min="1560" max="1560" width="12.7109375" style="132" hidden="1"/>
    <col min="1561" max="1561" width="5.140625" style="132" hidden="1"/>
    <col min="1562" max="1562" width="9.7109375" style="132" hidden="1"/>
    <col min="1563" max="1563" width="12.7109375" style="132" hidden="1"/>
    <col min="1564" max="1564" width="5.140625" style="132" hidden="1"/>
    <col min="1565" max="1565" width="9.7109375" style="132" hidden="1"/>
    <col min="1566" max="1566" width="12.7109375" style="132" hidden="1"/>
    <col min="1567" max="1567" width="5.140625" style="132" hidden="1"/>
    <col min="1568" max="1568" width="9.7109375" style="132" hidden="1"/>
    <col min="1569" max="1569" width="12.7109375" style="132" hidden="1"/>
    <col min="1570" max="1570" width="37.7109375" style="132" hidden="1"/>
    <col min="1571" max="1773" width="9.140625" style="132" hidden="1"/>
    <col min="1774" max="1774" width="1.7109375" style="132" hidden="1"/>
    <col min="1775" max="1775" width="3.5703125" style="132" hidden="1"/>
    <col min="1776" max="1776" width="11" style="132" hidden="1"/>
    <col min="1777" max="1777" width="20.7109375" style="132" hidden="1"/>
    <col min="1778" max="1779" width="11.7109375" style="132" hidden="1"/>
    <col min="1780" max="1780" width="9.7109375" style="132" hidden="1"/>
    <col min="1781" max="1781" width="10.140625" style="132" hidden="1"/>
    <col min="1782" max="1783" width="7.7109375" style="132" hidden="1"/>
    <col min="1784" max="1784" width="4" style="132" hidden="1"/>
    <col min="1785" max="1785" width="9.7109375" style="132" hidden="1"/>
    <col min="1786" max="1786" width="15.140625" style="132" hidden="1"/>
    <col min="1787" max="1787" width="5.140625" style="132" hidden="1"/>
    <col min="1788" max="1788" width="9.7109375" style="132" hidden="1"/>
    <col min="1789" max="1789" width="13.7109375" style="132" hidden="1"/>
    <col min="1790" max="1790" width="5.140625" style="132" hidden="1"/>
    <col min="1791" max="1791" width="9.7109375" style="132" hidden="1"/>
    <col min="1792" max="1792" width="12.5703125" style="132" hidden="1"/>
    <col min="1793" max="1793" width="5.140625" style="132" hidden="1"/>
    <col min="1794" max="1794" width="9.7109375" style="132" hidden="1"/>
    <col min="1795" max="1795" width="12.7109375" style="132" hidden="1"/>
    <col min="1796" max="1796" width="5.140625" style="132" hidden="1"/>
    <col min="1797" max="1797" width="9.7109375" style="132" hidden="1"/>
    <col min="1798" max="1798" width="12.7109375" style="132" hidden="1"/>
    <col min="1799" max="1799" width="5.140625" style="132" hidden="1"/>
    <col min="1800" max="1800" width="9.7109375" style="132" hidden="1"/>
    <col min="1801" max="1801" width="12.7109375" style="132" hidden="1"/>
    <col min="1802" max="1802" width="5.140625" style="132" hidden="1"/>
    <col min="1803" max="1803" width="9.7109375" style="132" hidden="1"/>
    <col min="1804" max="1804" width="12.7109375" style="132" hidden="1"/>
    <col min="1805" max="1805" width="5.140625" style="132" hidden="1"/>
    <col min="1806" max="1806" width="9.7109375" style="132" hidden="1"/>
    <col min="1807" max="1807" width="12.7109375" style="132" hidden="1"/>
    <col min="1808" max="1808" width="5.140625" style="132" hidden="1"/>
    <col min="1809" max="1809" width="9.7109375" style="132" hidden="1"/>
    <col min="1810" max="1810" width="12.7109375" style="132" hidden="1"/>
    <col min="1811" max="1811" width="5.140625" style="132" hidden="1"/>
    <col min="1812" max="1812" width="9.7109375" style="132" hidden="1"/>
    <col min="1813" max="1813" width="12.7109375" style="132" hidden="1"/>
    <col min="1814" max="1814" width="5.140625" style="132" hidden="1"/>
    <col min="1815" max="1815" width="9.7109375" style="132" hidden="1"/>
    <col min="1816" max="1816" width="12.7109375" style="132" hidden="1"/>
    <col min="1817" max="1817" width="5.140625" style="132" hidden="1"/>
    <col min="1818" max="1818" width="9.7109375" style="132" hidden="1"/>
    <col min="1819" max="1819" width="12.7109375" style="132" hidden="1"/>
    <col min="1820" max="1820" width="5.140625" style="132" hidden="1"/>
    <col min="1821" max="1821" width="9.7109375" style="132" hidden="1"/>
    <col min="1822" max="1822" width="12.7109375" style="132" hidden="1"/>
    <col min="1823" max="1823" width="5.140625" style="132" hidden="1"/>
    <col min="1824" max="1824" width="9.7109375" style="132" hidden="1"/>
    <col min="1825" max="1825" width="12.7109375" style="132" hidden="1"/>
    <col min="1826" max="1826" width="37.7109375" style="132" hidden="1"/>
    <col min="1827" max="2029" width="9.140625" style="132" hidden="1"/>
    <col min="2030" max="2030" width="1.7109375" style="132" hidden="1"/>
    <col min="2031" max="2031" width="3.5703125" style="132" hidden="1"/>
    <col min="2032" max="2032" width="11" style="132" hidden="1"/>
    <col min="2033" max="2033" width="20.7109375" style="132" hidden="1"/>
    <col min="2034" max="2035" width="11.7109375" style="132" hidden="1"/>
    <col min="2036" max="2036" width="9.7109375" style="132" hidden="1"/>
    <col min="2037" max="2037" width="10.140625" style="132" hidden="1"/>
    <col min="2038" max="2039" width="7.7109375" style="132" hidden="1"/>
    <col min="2040" max="2040" width="4" style="132" hidden="1"/>
    <col min="2041" max="2041" width="9.7109375" style="132" hidden="1"/>
    <col min="2042" max="2042" width="15.140625" style="132" hidden="1"/>
    <col min="2043" max="2043" width="5.140625" style="132" hidden="1"/>
    <col min="2044" max="2044" width="9.7109375" style="132" hidden="1"/>
    <col min="2045" max="2045" width="13.7109375" style="132" hidden="1"/>
    <col min="2046" max="2046" width="5.140625" style="132" hidden="1"/>
    <col min="2047" max="2047" width="9.7109375" style="132" hidden="1"/>
    <col min="2048" max="2048" width="12.5703125" style="132" hidden="1"/>
    <col min="2049" max="2049" width="5.140625" style="132" hidden="1"/>
    <col min="2050" max="2050" width="9.7109375" style="132" hidden="1"/>
    <col min="2051" max="2051" width="12.7109375" style="132" hidden="1"/>
    <col min="2052" max="2052" width="5.140625" style="132" hidden="1"/>
    <col min="2053" max="2053" width="9.7109375" style="132" hidden="1"/>
    <col min="2054" max="2054" width="12.7109375" style="132" hidden="1"/>
    <col min="2055" max="2055" width="5.140625" style="132" hidden="1"/>
    <col min="2056" max="2056" width="9.7109375" style="132" hidden="1"/>
    <col min="2057" max="2057" width="12.7109375" style="132" hidden="1"/>
    <col min="2058" max="2058" width="5.140625" style="132" hidden="1"/>
    <col min="2059" max="2059" width="9.7109375" style="132" hidden="1"/>
    <col min="2060" max="2060" width="12.7109375" style="132" hidden="1"/>
    <col min="2061" max="2061" width="5.140625" style="132" hidden="1"/>
    <col min="2062" max="2062" width="9.7109375" style="132" hidden="1"/>
    <col min="2063" max="2063" width="12.7109375" style="132" hidden="1"/>
    <col min="2064" max="2064" width="5.140625" style="132" hidden="1"/>
    <col min="2065" max="2065" width="9.7109375" style="132" hidden="1"/>
    <col min="2066" max="2066" width="12.7109375" style="132" hidden="1"/>
    <col min="2067" max="2067" width="5.140625" style="132" hidden="1"/>
    <col min="2068" max="2068" width="9.7109375" style="132" hidden="1"/>
    <col min="2069" max="2069" width="12.7109375" style="132" hidden="1"/>
    <col min="2070" max="2070" width="5.140625" style="132" hidden="1"/>
    <col min="2071" max="2071" width="9.7109375" style="132" hidden="1"/>
    <col min="2072" max="2072" width="12.7109375" style="132" hidden="1"/>
    <col min="2073" max="2073" width="5.140625" style="132" hidden="1"/>
    <col min="2074" max="2074" width="9.7109375" style="132" hidden="1"/>
    <col min="2075" max="2075" width="12.7109375" style="132" hidden="1"/>
    <col min="2076" max="2076" width="5.140625" style="132" hidden="1"/>
    <col min="2077" max="2077" width="9.7109375" style="132" hidden="1"/>
    <col min="2078" max="2078" width="12.7109375" style="132" hidden="1"/>
    <col min="2079" max="2079" width="5.140625" style="132" hidden="1"/>
    <col min="2080" max="2080" width="9.7109375" style="132" hidden="1"/>
    <col min="2081" max="2081" width="12.7109375" style="132" hidden="1"/>
    <col min="2082" max="2082" width="37.7109375" style="132" hidden="1"/>
    <col min="2083" max="2285" width="9.140625" style="132" hidden="1"/>
    <col min="2286" max="2286" width="1.7109375" style="132" hidden="1"/>
    <col min="2287" max="2287" width="3.5703125" style="132" hidden="1"/>
    <col min="2288" max="2288" width="11" style="132" hidden="1"/>
    <col min="2289" max="2289" width="20.7109375" style="132" hidden="1"/>
    <col min="2290" max="2291" width="11.7109375" style="132" hidden="1"/>
    <col min="2292" max="2292" width="9.7109375" style="132" hidden="1"/>
    <col min="2293" max="2293" width="10.140625" style="132" hidden="1"/>
    <col min="2294" max="2295" width="7.7109375" style="132" hidden="1"/>
    <col min="2296" max="2296" width="4" style="132" hidden="1"/>
    <col min="2297" max="2297" width="9.7109375" style="132" hidden="1"/>
    <col min="2298" max="2298" width="15.140625" style="132" hidden="1"/>
    <col min="2299" max="2299" width="5.140625" style="132" hidden="1"/>
    <col min="2300" max="2300" width="9.7109375" style="132" hidden="1"/>
    <col min="2301" max="2301" width="13.7109375" style="132" hidden="1"/>
    <col min="2302" max="2302" width="5.140625" style="132" hidden="1"/>
    <col min="2303" max="2303" width="9.7109375" style="132" hidden="1"/>
    <col min="2304" max="2304" width="12.5703125" style="132" hidden="1"/>
    <col min="2305" max="2305" width="5.140625" style="132" hidden="1"/>
    <col min="2306" max="2306" width="9.7109375" style="132" hidden="1"/>
    <col min="2307" max="2307" width="12.7109375" style="132" hidden="1"/>
    <col min="2308" max="2308" width="5.140625" style="132" hidden="1"/>
    <col min="2309" max="2309" width="9.7109375" style="132" hidden="1"/>
    <col min="2310" max="2310" width="12.7109375" style="132" hidden="1"/>
    <col min="2311" max="2311" width="5.140625" style="132" hidden="1"/>
    <col min="2312" max="2312" width="9.7109375" style="132" hidden="1"/>
    <col min="2313" max="2313" width="12.7109375" style="132" hidden="1"/>
    <col min="2314" max="2314" width="5.140625" style="132" hidden="1"/>
    <col min="2315" max="2315" width="9.7109375" style="132" hidden="1"/>
    <col min="2316" max="2316" width="12.7109375" style="132" hidden="1"/>
    <col min="2317" max="2317" width="5.140625" style="132" hidden="1"/>
    <col min="2318" max="2318" width="9.7109375" style="132" hidden="1"/>
    <col min="2319" max="2319" width="12.7109375" style="132" hidden="1"/>
    <col min="2320" max="2320" width="5.140625" style="132" hidden="1"/>
    <col min="2321" max="2321" width="9.7109375" style="132" hidden="1"/>
    <col min="2322" max="2322" width="12.7109375" style="132" hidden="1"/>
    <col min="2323" max="2323" width="5.140625" style="132" hidden="1"/>
    <col min="2324" max="2324" width="9.7109375" style="132" hidden="1"/>
    <col min="2325" max="2325" width="12.7109375" style="132" hidden="1"/>
    <col min="2326" max="2326" width="5.140625" style="132" hidden="1"/>
    <col min="2327" max="2327" width="9.7109375" style="132" hidden="1"/>
    <col min="2328" max="2328" width="12.7109375" style="132" hidden="1"/>
    <col min="2329" max="2329" width="5.140625" style="132" hidden="1"/>
    <col min="2330" max="2330" width="9.7109375" style="132" hidden="1"/>
    <col min="2331" max="2331" width="12.7109375" style="132" hidden="1"/>
    <col min="2332" max="2332" width="5.140625" style="132" hidden="1"/>
    <col min="2333" max="2333" width="9.7109375" style="132" hidden="1"/>
    <col min="2334" max="2334" width="12.7109375" style="132" hidden="1"/>
    <col min="2335" max="2335" width="5.140625" style="132" hidden="1"/>
    <col min="2336" max="2336" width="9.7109375" style="132" hidden="1"/>
    <col min="2337" max="2337" width="12.7109375" style="132" hidden="1"/>
    <col min="2338" max="2338" width="37.7109375" style="132" hidden="1"/>
    <col min="2339" max="2541" width="9.140625" style="132" hidden="1"/>
    <col min="2542" max="2542" width="1.7109375" style="132" hidden="1"/>
    <col min="2543" max="2543" width="3.5703125" style="132" hidden="1"/>
    <col min="2544" max="2544" width="11" style="132" hidden="1"/>
    <col min="2545" max="2545" width="20.7109375" style="132" hidden="1"/>
    <col min="2546" max="2547" width="11.7109375" style="132" hidden="1"/>
    <col min="2548" max="2548" width="9.7109375" style="132" hidden="1"/>
    <col min="2549" max="2549" width="10.140625" style="132" hidden="1"/>
    <col min="2550" max="2551" width="7.7109375" style="132" hidden="1"/>
    <col min="2552" max="2552" width="4" style="132" hidden="1"/>
    <col min="2553" max="2553" width="9.7109375" style="132" hidden="1"/>
    <col min="2554" max="2554" width="15.140625" style="132" hidden="1"/>
    <col min="2555" max="2555" width="5.140625" style="132" hidden="1"/>
    <col min="2556" max="2556" width="9.7109375" style="132" hidden="1"/>
    <col min="2557" max="2557" width="13.7109375" style="132" hidden="1"/>
    <col min="2558" max="2558" width="5.140625" style="132" hidden="1"/>
    <col min="2559" max="2559" width="9.7109375" style="132" hidden="1"/>
    <col min="2560" max="2560" width="12.5703125" style="132" hidden="1"/>
    <col min="2561" max="2561" width="5.140625" style="132" hidden="1"/>
    <col min="2562" max="2562" width="9.7109375" style="132" hidden="1"/>
    <col min="2563" max="2563" width="12.7109375" style="132" hidden="1"/>
    <col min="2564" max="2564" width="5.140625" style="132" hidden="1"/>
    <col min="2565" max="2565" width="9.7109375" style="132" hidden="1"/>
    <col min="2566" max="2566" width="12.7109375" style="132" hidden="1"/>
    <col min="2567" max="2567" width="5.140625" style="132" hidden="1"/>
    <col min="2568" max="2568" width="9.7109375" style="132" hidden="1"/>
    <col min="2569" max="2569" width="12.7109375" style="132" hidden="1"/>
    <col min="2570" max="2570" width="5.140625" style="132" hidden="1"/>
    <col min="2571" max="2571" width="9.7109375" style="132" hidden="1"/>
    <col min="2572" max="2572" width="12.7109375" style="132" hidden="1"/>
    <col min="2573" max="2573" width="5.140625" style="132" hidden="1"/>
    <col min="2574" max="2574" width="9.7109375" style="132" hidden="1"/>
    <col min="2575" max="2575" width="12.7109375" style="132" hidden="1"/>
    <col min="2576" max="2576" width="5.140625" style="132" hidden="1"/>
    <col min="2577" max="2577" width="9.7109375" style="132" hidden="1"/>
    <col min="2578" max="2578" width="12.7109375" style="132" hidden="1"/>
    <col min="2579" max="2579" width="5.140625" style="132" hidden="1"/>
    <col min="2580" max="2580" width="9.7109375" style="132" hidden="1"/>
    <col min="2581" max="2581" width="12.7109375" style="132" hidden="1"/>
    <col min="2582" max="2582" width="5.140625" style="132" hidden="1"/>
    <col min="2583" max="2583" width="9.7109375" style="132" hidden="1"/>
    <col min="2584" max="2584" width="12.7109375" style="132" hidden="1"/>
    <col min="2585" max="2585" width="5.140625" style="132" hidden="1"/>
    <col min="2586" max="2586" width="9.7109375" style="132" hidden="1"/>
    <col min="2587" max="2587" width="12.7109375" style="132" hidden="1"/>
    <col min="2588" max="2588" width="5.140625" style="132" hidden="1"/>
    <col min="2589" max="2589" width="9.7109375" style="132" hidden="1"/>
    <col min="2590" max="2590" width="12.7109375" style="132" hidden="1"/>
    <col min="2591" max="2591" width="5.140625" style="132" hidden="1"/>
    <col min="2592" max="2592" width="9.7109375" style="132" hidden="1"/>
    <col min="2593" max="2593" width="12.7109375" style="132" hidden="1"/>
    <col min="2594" max="2594" width="37.7109375" style="132" hidden="1"/>
    <col min="2595" max="2797" width="9.140625" style="132" hidden="1"/>
    <col min="2798" max="2798" width="1.7109375" style="132" hidden="1"/>
    <col min="2799" max="2799" width="3.5703125" style="132" hidden="1"/>
    <col min="2800" max="2800" width="11" style="132" hidden="1"/>
    <col min="2801" max="2801" width="20.7109375" style="132" hidden="1"/>
    <col min="2802" max="2803" width="11.7109375" style="132" hidden="1"/>
    <col min="2804" max="2804" width="9.7109375" style="132" hidden="1"/>
    <col min="2805" max="2805" width="10.140625" style="132" hidden="1"/>
    <col min="2806" max="2807" width="7.7109375" style="132" hidden="1"/>
    <col min="2808" max="2808" width="4" style="132" hidden="1"/>
    <col min="2809" max="2809" width="9.7109375" style="132" hidden="1"/>
    <col min="2810" max="2810" width="15.140625" style="132" hidden="1"/>
    <col min="2811" max="2811" width="5.140625" style="132" hidden="1"/>
    <col min="2812" max="2812" width="9.7109375" style="132" hidden="1"/>
    <col min="2813" max="2813" width="13.7109375" style="132" hidden="1"/>
    <col min="2814" max="2814" width="5.140625" style="132" hidden="1"/>
    <col min="2815" max="2815" width="9.7109375" style="132" hidden="1"/>
    <col min="2816" max="2816" width="12.5703125" style="132" hidden="1"/>
    <col min="2817" max="2817" width="5.140625" style="132" hidden="1"/>
    <col min="2818" max="2818" width="9.7109375" style="132" hidden="1"/>
    <col min="2819" max="2819" width="12.7109375" style="132" hidden="1"/>
    <col min="2820" max="2820" width="5.140625" style="132" hidden="1"/>
    <col min="2821" max="2821" width="9.7109375" style="132" hidden="1"/>
    <col min="2822" max="2822" width="12.7109375" style="132" hidden="1"/>
    <col min="2823" max="2823" width="5.140625" style="132" hidden="1"/>
    <col min="2824" max="2824" width="9.7109375" style="132" hidden="1"/>
    <col min="2825" max="2825" width="12.7109375" style="132" hidden="1"/>
    <col min="2826" max="2826" width="5.140625" style="132" hidden="1"/>
    <col min="2827" max="2827" width="9.7109375" style="132" hidden="1"/>
    <col min="2828" max="2828" width="12.7109375" style="132" hidden="1"/>
    <col min="2829" max="2829" width="5.140625" style="132" hidden="1"/>
    <col min="2830" max="2830" width="9.7109375" style="132" hidden="1"/>
    <col min="2831" max="2831" width="12.7109375" style="132" hidden="1"/>
    <col min="2832" max="2832" width="5.140625" style="132" hidden="1"/>
    <col min="2833" max="2833" width="9.7109375" style="132" hidden="1"/>
    <col min="2834" max="2834" width="12.7109375" style="132" hidden="1"/>
    <col min="2835" max="2835" width="5.140625" style="132" hidden="1"/>
    <col min="2836" max="2836" width="9.7109375" style="132" hidden="1"/>
    <col min="2837" max="2837" width="12.7109375" style="132" hidden="1"/>
    <col min="2838" max="2838" width="5.140625" style="132" hidden="1"/>
    <col min="2839" max="2839" width="9.7109375" style="132" hidden="1"/>
    <col min="2840" max="2840" width="12.7109375" style="132" hidden="1"/>
    <col min="2841" max="2841" width="5.140625" style="132" hidden="1"/>
    <col min="2842" max="2842" width="9.7109375" style="132" hidden="1"/>
    <col min="2843" max="2843" width="12.7109375" style="132" hidden="1"/>
    <col min="2844" max="2844" width="5.140625" style="132" hidden="1"/>
    <col min="2845" max="2845" width="9.7109375" style="132" hidden="1"/>
    <col min="2846" max="2846" width="12.7109375" style="132" hidden="1"/>
    <col min="2847" max="2847" width="5.140625" style="132" hidden="1"/>
    <col min="2848" max="2848" width="9.7109375" style="132" hidden="1"/>
    <col min="2849" max="2849" width="12.7109375" style="132" hidden="1"/>
    <col min="2850" max="2850" width="37.7109375" style="132" hidden="1"/>
    <col min="2851" max="3053" width="9.140625" style="132" hidden="1"/>
    <col min="3054" max="3054" width="1.7109375" style="132" hidden="1"/>
    <col min="3055" max="3055" width="3.5703125" style="132" hidden="1"/>
    <col min="3056" max="3056" width="11" style="132" hidden="1"/>
    <col min="3057" max="3057" width="20.7109375" style="132" hidden="1"/>
    <col min="3058" max="3059" width="11.7109375" style="132" hidden="1"/>
    <col min="3060" max="3060" width="9.7109375" style="132" hidden="1"/>
    <col min="3061" max="3061" width="10.140625" style="132" hidden="1"/>
    <col min="3062" max="3063" width="7.7109375" style="132" hidden="1"/>
    <col min="3064" max="3064" width="4" style="132" hidden="1"/>
    <col min="3065" max="3065" width="9.7109375" style="132" hidden="1"/>
    <col min="3066" max="3066" width="15.140625" style="132" hidden="1"/>
    <col min="3067" max="3067" width="5.140625" style="132" hidden="1"/>
    <col min="3068" max="3068" width="9.7109375" style="132" hidden="1"/>
    <col min="3069" max="3069" width="13.7109375" style="132" hidden="1"/>
    <col min="3070" max="3070" width="5.140625" style="132" hidden="1"/>
    <col min="3071" max="3071" width="9.7109375" style="132" hidden="1"/>
    <col min="3072" max="3072" width="12.5703125" style="132" hidden="1"/>
    <col min="3073" max="3073" width="5.140625" style="132" hidden="1"/>
    <col min="3074" max="3074" width="9.7109375" style="132" hidden="1"/>
    <col min="3075" max="3075" width="12.7109375" style="132" hidden="1"/>
    <col min="3076" max="3076" width="5.140625" style="132" hidden="1"/>
    <col min="3077" max="3077" width="9.7109375" style="132" hidden="1"/>
    <col min="3078" max="3078" width="12.7109375" style="132" hidden="1"/>
    <col min="3079" max="3079" width="5.140625" style="132" hidden="1"/>
    <col min="3080" max="3080" width="9.7109375" style="132" hidden="1"/>
    <col min="3081" max="3081" width="12.7109375" style="132" hidden="1"/>
    <col min="3082" max="3082" width="5.140625" style="132" hidden="1"/>
    <col min="3083" max="3083" width="9.7109375" style="132" hidden="1"/>
    <col min="3084" max="3084" width="12.7109375" style="132" hidden="1"/>
    <col min="3085" max="3085" width="5.140625" style="132" hidden="1"/>
    <col min="3086" max="3086" width="9.7109375" style="132" hidden="1"/>
    <col min="3087" max="3087" width="12.7109375" style="132" hidden="1"/>
    <col min="3088" max="3088" width="5.140625" style="132" hidden="1"/>
    <col min="3089" max="3089" width="9.7109375" style="132" hidden="1"/>
    <col min="3090" max="3090" width="12.7109375" style="132" hidden="1"/>
    <col min="3091" max="3091" width="5.140625" style="132" hidden="1"/>
    <col min="3092" max="3092" width="9.7109375" style="132" hidden="1"/>
    <col min="3093" max="3093" width="12.7109375" style="132" hidden="1"/>
    <col min="3094" max="3094" width="5.140625" style="132" hidden="1"/>
    <col min="3095" max="3095" width="9.7109375" style="132" hidden="1"/>
    <col min="3096" max="3096" width="12.7109375" style="132" hidden="1"/>
    <col min="3097" max="3097" width="5.140625" style="132" hidden="1"/>
    <col min="3098" max="3098" width="9.7109375" style="132" hidden="1"/>
    <col min="3099" max="3099" width="12.7109375" style="132" hidden="1"/>
    <col min="3100" max="3100" width="5.140625" style="132" hidden="1"/>
    <col min="3101" max="3101" width="9.7109375" style="132" hidden="1"/>
    <col min="3102" max="3102" width="12.7109375" style="132" hidden="1"/>
    <col min="3103" max="3103" width="5.140625" style="132" hidden="1"/>
    <col min="3104" max="3104" width="9.7109375" style="132" hidden="1"/>
    <col min="3105" max="3105" width="12.7109375" style="132" hidden="1"/>
    <col min="3106" max="3106" width="37.7109375" style="132" hidden="1"/>
    <col min="3107" max="3309" width="9.140625" style="132" hidden="1"/>
    <col min="3310" max="3310" width="1.7109375" style="132" hidden="1"/>
    <col min="3311" max="3311" width="3.5703125" style="132" hidden="1"/>
    <col min="3312" max="3312" width="11" style="132" hidden="1"/>
    <col min="3313" max="3313" width="20.7109375" style="132" hidden="1"/>
    <col min="3314" max="3315" width="11.7109375" style="132" hidden="1"/>
    <col min="3316" max="3316" width="9.7109375" style="132" hidden="1"/>
    <col min="3317" max="3317" width="10.140625" style="132" hidden="1"/>
    <col min="3318" max="3319" width="7.7109375" style="132" hidden="1"/>
    <col min="3320" max="3320" width="4" style="132" hidden="1"/>
    <col min="3321" max="3321" width="9.7109375" style="132" hidden="1"/>
    <col min="3322" max="3322" width="15.140625" style="132" hidden="1"/>
    <col min="3323" max="3323" width="5.140625" style="132" hidden="1"/>
    <col min="3324" max="3324" width="9.7109375" style="132" hidden="1"/>
    <col min="3325" max="3325" width="13.7109375" style="132" hidden="1"/>
    <col min="3326" max="3326" width="5.140625" style="132" hidden="1"/>
    <col min="3327" max="3327" width="9.7109375" style="132" hidden="1"/>
    <col min="3328" max="3328" width="12.5703125" style="132" hidden="1"/>
    <col min="3329" max="3329" width="5.140625" style="132" hidden="1"/>
    <col min="3330" max="3330" width="9.7109375" style="132" hidden="1"/>
    <col min="3331" max="3331" width="12.7109375" style="132" hidden="1"/>
    <col min="3332" max="3332" width="5.140625" style="132" hidden="1"/>
    <col min="3333" max="3333" width="9.7109375" style="132" hidden="1"/>
    <col min="3334" max="3334" width="12.7109375" style="132" hidden="1"/>
    <col min="3335" max="3335" width="5.140625" style="132" hidden="1"/>
    <col min="3336" max="3336" width="9.7109375" style="132" hidden="1"/>
    <col min="3337" max="3337" width="12.7109375" style="132" hidden="1"/>
    <col min="3338" max="3338" width="5.140625" style="132" hidden="1"/>
    <col min="3339" max="3339" width="9.7109375" style="132" hidden="1"/>
    <col min="3340" max="3340" width="12.7109375" style="132" hidden="1"/>
    <col min="3341" max="3341" width="5.140625" style="132" hidden="1"/>
    <col min="3342" max="3342" width="9.7109375" style="132" hidden="1"/>
    <col min="3343" max="3343" width="12.7109375" style="132" hidden="1"/>
    <col min="3344" max="3344" width="5.140625" style="132" hidden="1"/>
    <col min="3345" max="3345" width="9.7109375" style="132" hidden="1"/>
    <col min="3346" max="3346" width="12.7109375" style="132" hidden="1"/>
    <col min="3347" max="3347" width="5.140625" style="132" hidden="1"/>
    <col min="3348" max="3348" width="9.7109375" style="132" hidden="1"/>
    <col min="3349" max="3349" width="12.7109375" style="132" hidden="1"/>
    <col min="3350" max="3350" width="5.140625" style="132" hidden="1"/>
    <col min="3351" max="3351" width="9.7109375" style="132" hidden="1"/>
    <col min="3352" max="3352" width="12.7109375" style="132" hidden="1"/>
    <col min="3353" max="3353" width="5.140625" style="132" hidden="1"/>
    <col min="3354" max="3354" width="9.7109375" style="132" hidden="1"/>
    <col min="3355" max="3355" width="12.7109375" style="132" hidden="1"/>
    <col min="3356" max="3356" width="5.140625" style="132" hidden="1"/>
    <col min="3357" max="3357" width="9.7109375" style="132" hidden="1"/>
    <col min="3358" max="3358" width="12.7109375" style="132" hidden="1"/>
    <col min="3359" max="3359" width="5.140625" style="132" hidden="1"/>
    <col min="3360" max="3360" width="9.7109375" style="132" hidden="1"/>
    <col min="3361" max="3361" width="12.7109375" style="132" hidden="1"/>
    <col min="3362" max="3362" width="37.7109375" style="132" hidden="1"/>
    <col min="3363" max="3565" width="9.140625" style="132" hidden="1"/>
    <col min="3566" max="3566" width="1.7109375" style="132" hidden="1"/>
    <col min="3567" max="3567" width="3.5703125" style="132" hidden="1"/>
    <col min="3568" max="3568" width="11" style="132" hidden="1"/>
    <col min="3569" max="3569" width="20.7109375" style="132" hidden="1"/>
    <col min="3570" max="3571" width="11.7109375" style="132" hidden="1"/>
    <col min="3572" max="3572" width="9.7109375" style="132" hidden="1"/>
    <col min="3573" max="3573" width="10.140625" style="132" hidden="1"/>
    <col min="3574" max="3575" width="7.7109375" style="132" hidden="1"/>
    <col min="3576" max="3576" width="4" style="132" hidden="1"/>
    <col min="3577" max="3577" width="9.7109375" style="132" hidden="1"/>
    <col min="3578" max="3578" width="15.140625" style="132" hidden="1"/>
    <col min="3579" max="3579" width="5.140625" style="132" hidden="1"/>
    <col min="3580" max="3580" width="9.7109375" style="132" hidden="1"/>
    <col min="3581" max="3581" width="13.7109375" style="132" hidden="1"/>
    <col min="3582" max="3582" width="5.140625" style="132" hidden="1"/>
    <col min="3583" max="3583" width="9.7109375" style="132" hidden="1"/>
    <col min="3584" max="3584" width="12.5703125" style="132" hidden="1"/>
    <col min="3585" max="3585" width="5.140625" style="132" hidden="1"/>
    <col min="3586" max="3586" width="9.7109375" style="132" hidden="1"/>
    <col min="3587" max="3587" width="12.7109375" style="132" hidden="1"/>
    <col min="3588" max="3588" width="5.140625" style="132" hidden="1"/>
    <col min="3589" max="3589" width="9.7109375" style="132" hidden="1"/>
    <col min="3590" max="3590" width="12.7109375" style="132" hidden="1"/>
    <col min="3591" max="3591" width="5.140625" style="132" hidden="1"/>
    <col min="3592" max="3592" width="9.7109375" style="132" hidden="1"/>
    <col min="3593" max="3593" width="12.7109375" style="132" hidden="1"/>
    <col min="3594" max="3594" width="5.140625" style="132" hidden="1"/>
    <col min="3595" max="3595" width="9.7109375" style="132" hidden="1"/>
    <col min="3596" max="3596" width="12.7109375" style="132" hidden="1"/>
    <col min="3597" max="3597" width="5.140625" style="132" hidden="1"/>
    <col min="3598" max="3598" width="9.7109375" style="132" hidden="1"/>
    <col min="3599" max="3599" width="12.7109375" style="132" hidden="1"/>
    <col min="3600" max="3600" width="5.140625" style="132" hidden="1"/>
    <col min="3601" max="3601" width="9.7109375" style="132" hidden="1"/>
    <col min="3602" max="3602" width="12.7109375" style="132" hidden="1"/>
    <col min="3603" max="3603" width="5.140625" style="132" hidden="1"/>
    <col min="3604" max="3604" width="9.7109375" style="132" hidden="1"/>
    <col min="3605" max="3605" width="12.7109375" style="132" hidden="1"/>
    <col min="3606" max="3606" width="5.140625" style="132" hidden="1"/>
    <col min="3607" max="3607" width="9.7109375" style="132" hidden="1"/>
    <col min="3608" max="3608" width="12.7109375" style="132" hidden="1"/>
    <col min="3609" max="3609" width="5.140625" style="132" hidden="1"/>
    <col min="3610" max="3610" width="9.7109375" style="132" hidden="1"/>
    <col min="3611" max="3611" width="12.7109375" style="132" hidden="1"/>
    <col min="3612" max="3612" width="5.140625" style="132" hidden="1"/>
    <col min="3613" max="3613" width="9.7109375" style="132" hidden="1"/>
    <col min="3614" max="3614" width="12.7109375" style="132" hidden="1"/>
    <col min="3615" max="3615" width="5.140625" style="132" hidden="1"/>
    <col min="3616" max="3616" width="9.7109375" style="132" hidden="1"/>
    <col min="3617" max="3617" width="12.7109375" style="132" hidden="1"/>
    <col min="3618" max="3618" width="37.7109375" style="132" hidden="1"/>
    <col min="3619" max="3821" width="9.140625" style="132" hidden="1"/>
    <col min="3822" max="3822" width="1.7109375" style="132" hidden="1"/>
    <col min="3823" max="3823" width="3.5703125" style="132" hidden="1"/>
    <col min="3824" max="3824" width="11" style="132" hidden="1"/>
    <col min="3825" max="3825" width="20.7109375" style="132" hidden="1"/>
    <col min="3826" max="3827" width="11.7109375" style="132" hidden="1"/>
    <col min="3828" max="3828" width="9.7109375" style="132" hidden="1"/>
    <col min="3829" max="3829" width="10.140625" style="132" hidden="1"/>
    <col min="3830" max="3831" width="7.7109375" style="132" hidden="1"/>
    <col min="3832" max="3832" width="4" style="132" hidden="1"/>
    <col min="3833" max="3833" width="9.7109375" style="132" hidden="1"/>
    <col min="3834" max="3834" width="15.140625" style="132" hidden="1"/>
    <col min="3835" max="3835" width="5.140625" style="132" hidden="1"/>
    <col min="3836" max="3836" width="9.7109375" style="132" hidden="1"/>
    <col min="3837" max="3837" width="13.7109375" style="132" hidden="1"/>
    <col min="3838" max="3838" width="5.140625" style="132" hidden="1"/>
    <col min="3839" max="3839" width="9.7109375" style="132" hidden="1"/>
    <col min="3840" max="3840" width="12.5703125" style="132" hidden="1"/>
    <col min="3841" max="3841" width="5.140625" style="132" hidden="1"/>
    <col min="3842" max="3842" width="9.7109375" style="132" hidden="1"/>
    <col min="3843" max="3843" width="12.7109375" style="132" hidden="1"/>
    <col min="3844" max="3844" width="5.140625" style="132" hidden="1"/>
    <col min="3845" max="3845" width="9.7109375" style="132" hidden="1"/>
    <col min="3846" max="3846" width="12.7109375" style="132" hidden="1"/>
    <col min="3847" max="3847" width="5.140625" style="132" hidden="1"/>
    <col min="3848" max="3848" width="9.7109375" style="132" hidden="1"/>
    <col min="3849" max="3849" width="12.7109375" style="132" hidden="1"/>
    <col min="3850" max="3850" width="5.140625" style="132" hidden="1"/>
    <col min="3851" max="3851" width="9.7109375" style="132" hidden="1"/>
    <col min="3852" max="3852" width="12.7109375" style="132" hidden="1"/>
    <col min="3853" max="3853" width="5.140625" style="132" hidden="1"/>
    <col min="3854" max="3854" width="9.7109375" style="132" hidden="1"/>
    <col min="3855" max="3855" width="12.7109375" style="132" hidden="1"/>
    <col min="3856" max="3856" width="5.140625" style="132" hidden="1"/>
    <col min="3857" max="3857" width="9.7109375" style="132" hidden="1"/>
    <col min="3858" max="3858" width="12.7109375" style="132" hidden="1"/>
    <col min="3859" max="3859" width="5.140625" style="132" hidden="1"/>
    <col min="3860" max="3860" width="9.7109375" style="132" hidden="1"/>
    <col min="3861" max="3861" width="12.7109375" style="132" hidden="1"/>
    <col min="3862" max="3862" width="5.140625" style="132" hidden="1"/>
    <col min="3863" max="3863" width="9.7109375" style="132" hidden="1"/>
    <col min="3864" max="3864" width="12.7109375" style="132" hidden="1"/>
    <col min="3865" max="3865" width="5.140625" style="132" hidden="1"/>
    <col min="3866" max="3866" width="9.7109375" style="132" hidden="1"/>
    <col min="3867" max="3867" width="12.7109375" style="132" hidden="1"/>
    <col min="3868" max="3868" width="5.140625" style="132" hidden="1"/>
    <col min="3869" max="3869" width="9.7109375" style="132" hidden="1"/>
    <col min="3870" max="3870" width="12.7109375" style="132" hidden="1"/>
    <col min="3871" max="3871" width="5.140625" style="132" hidden="1"/>
    <col min="3872" max="3872" width="9.7109375" style="132" hidden="1"/>
    <col min="3873" max="3873" width="12.7109375" style="132" hidden="1"/>
    <col min="3874" max="3874" width="37.7109375" style="132" hidden="1"/>
    <col min="3875" max="4077" width="9.140625" style="132" hidden="1"/>
    <col min="4078" max="4078" width="1.7109375" style="132" hidden="1"/>
    <col min="4079" max="4079" width="3.5703125" style="132" hidden="1"/>
    <col min="4080" max="4080" width="11" style="132" hidden="1"/>
    <col min="4081" max="4081" width="20.7109375" style="132" hidden="1"/>
    <col min="4082" max="4083" width="11.7109375" style="132" hidden="1"/>
    <col min="4084" max="4084" width="9.7109375" style="132" hidden="1"/>
    <col min="4085" max="4085" width="10.140625" style="132" hidden="1"/>
    <col min="4086" max="4087" width="7.7109375" style="132" hidden="1"/>
    <col min="4088" max="4088" width="4" style="132" hidden="1"/>
    <col min="4089" max="4089" width="9.7109375" style="132" hidden="1"/>
    <col min="4090" max="4090" width="15.140625" style="132" hidden="1"/>
    <col min="4091" max="4091" width="5.140625" style="132" hidden="1"/>
    <col min="4092" max="4092" width="9.7109375" style="132" hidden="1"/>
    <col min="4093" max="4093" width="13.7109375" style="132" hidden="1"/>
    <col min="4094" max="4094" width="5.140625" style="132" hidden="1"/>
    <col min="4095" max="4095" width="9.7109375" style="132" hidden="1"/>
    <col min="4096" max="4096" width="12.5703125" style="132" hidden="1"/>
    <col min="4097" max="4097" width="5.140625" style="132" hidden="1"/>
    <col min="4098" max="4098" width="9.7109375" style="132" hidden="1"/>
    <col min="4099" max="4099" width="12.7109375" style="132" hidden="1"/>
    <col min="4100" max="4100" width="5.140625" style="132" hidden="1"/>
    <col min="4101" max="4101" width="9.7109375" style="132" hidden="1"/>
    <col min="4102" max="4102" width="12.7109375" style="132" hidden="1"/>
    <col min="4103" max="4103" width="5.140625" style="132" hidden="1"/>
    <col min="4104" max="4104" width="9.7109375" style="132" hidden="1"/>
    <col min="4105" max="4105" width="12.7109375" style="132" hidden="1"/>
    <col min="4106" max="4106" width="5.140625" style="132" hidden="1"/>
    <col min="4107" max="4107" width="9.7109375" style="132" hidden="1"/>
    <col min="4108" max="4108" width="12.7109375" style="132" hidden="1"/>
    <col min="4109" max="4109" width="5.140625" style="132" hidden="1"/>
    <col min="4110" max="4110" width="9.7109375" style="132" hidden="1"/>
    <col min="4111" max="4111" width="12.7109375" style="132" hidden="1"/>
    <col min="4112" max="4112" width="5.140625" style="132" hidden="1"/>
    <col min="4113" max="4113" width="9.7109375" style="132" hidden="1"/>
    <col min="4114" max="4114" width="12.7109375" style="132" hidden="1"/>
    <col min="4115" max="4115" width="5.140625" style="132" hidden="1"/>
    <col min="4116" max="4116" width="9.7109375" style="132" hidden="1"/>
    <col min="4117" max="4117" width="12.7109375" style="132" hidden="1"/>
    <col min="4118" max="4118" width="5.140625" style="132" hidden="1"/>
    <col min="4119" max="4119" width="9.7109375" style="132" hidden="1"/>
    <col min="4120" max="4120" width="12.7109375" style="132" hidden="1"/>
    <col min="4121" max="4121" width="5.140625" style="132" hidden="1"/>
    <col min="4122" max="4122" width="9.7109375" style="132" hidden="1"/>
    <col min="4123" max="4123" width="12.7109375" style="132" hidden="1"/>
    <col min="4124" max="4124" width="5.140625" style="132" hidden="1"/>
    <col min="4125" max="4125" width="9.7109375" style="132" hidden="1"/>
    <col min="4126" max="4126" width="12.7109375" style="132" hidden="1"/>
    <col min="4127" max="4127" width="5.140625" style="132" hidden="1"/>
    <col min="4128" max="4128" width="9.7109375" style="132" hidden="1"/>
    <col min="4129" max="4129" width="12.7109375" style="132" hidden="1"/>
    <col min="4130" max="4130" width="37.7109375" style="132" hidden="1"/>
    <col min="4131" max="4333" width="9.140625" style="132" hidden="1"/>
    <col min="4334" max="4334" width="1.7109375" style="132" hidden="1"/>
    <col min="4335" max="4335" width="3.5703125" style="132" hidden="1"/>
    <col min="4336" max="4336" width="11" style="132" hidden="1"/>
    <col min="4337" max="4337" width="20.7109375" style="132" hidden="1"/>
    <col min="4338" max="4339" width="11.7109375" style="132" hidden="1"/>
    <col min="4340" max="4340" width="9.7109375" style="132" hidden="1"/>
    <col min="4341" max="4341" width="10.140625" style="132" hidden="1"/>
    <col min="4342" max="4343" width="7.7109375" style="132" hidden="1"/>
    <col min="4344" max="4344" width="4" style="132" hidden="1"/>
    <col min="4345" max="4345" width="9.7109375" style="132" hidden="1"/>
    <col min="4346" max="4346" width="15.140625" style="132" hidden="1"/>
    <col min="4347" max="4347" width="5.140625" style="132" hidden="1"/>
    <col min="4348" max="4348" width="9.7109375" style="132" hidden="1"/>
    <col min="4349" max="4349" width="13.7109375" style="132" hidden="1"/>
    <col min="4350" max="4350" width="5.140625" style="132" hidden="1"/>
    <col min="4351" max="4351" width="9.7109375" style="132" hidden="1"/>
    <col min="4352" max="4352" width="12.5703125" style="132" hidden="1"/>
    <col min="4353" max="4353" width="5.140625" style="132" hidden="1"/>
    <col min="4354" max="4354" width="9.7109375" style="132" hidden="1"/>
    <col min="4355" max="4355" width="12.7109375" style="132" hidden="1"/>
    <col min="4356" max="4356" width="5.140625" style="132" hidden="1"/>
    <col min="4357" max="4357" width="9.7109375" style="132" hidden="1"/>
    <col min="4358" max="4358" width="12.7109375" style="132" hidden="1"/>
    <col min="4359" max="4359" width="5.140625" style="132" hidden="1"/>
    <col min="4360" max="4360" width="9.7109375" style="132" hidden="1"/>
    <col min="4361" max="4361" width="12.7109375" style="132" hidden="1"/>
    <col min="4362" max="4362" width="5.140625" style="132" hidden="1"/>
    <col min="4363" max="4363" width="9.7109375" style="132" hidden="1"/>
    <col min="4364" max="4364" width="12.7109375" style="132" hidden="1"/>
    <col min="4365" max="4365" width="5.140625" style="132" hidden="1"/>
    <col min="4366" max="4366" width="9.7109375" style="132" hidden="1"/>
    <col min="4367" max="4367" width="12.7109375" style="132" hidden="1"/>
    <col min="4368" max="4368" width="5.140625" style="132" hidden="1"/>
    <col min="4369" max="4369" width="9.7109375" style="132" hidden="1"/>
    <col min="4370" max="4370" width="12.7109375" style="132" hidden="1"/>
    <col min="4371" max="4371" width="5.140625" style="132" hidden="1"/>
    <col min="4372" max="4372" width="9.7109375" style="132" hidden="1"/>
    <col min="4373" max="4373" width="12.7109375" style="132" hidden="1"/>
    <col min="4374" max="4374" width="5.140625" style="132" hidden="1"/>
    <col min="4375" max="4375" width="9.7109375" style="132" hidden="1"/>
    <col min="4376" max="4376" width="12.7109375" style="132" hidden="1"/>
    <col min="4377" max="4377" width="5.140625" style="132" hidden="1"/>
    <col min="4378" max="4378" width="9.7109375" style="132" hidden="1"/>
    <col min="4379" max="4379" width="12.7109375" style="132" hidden="1"/>
    <col min="4380" max="4380" width="5.140625" style="132" hidden="1"/>
    <col min="4381" max="4381" width="9.7109375" style="132" hidden="1"/>
    <col min="4382" max="4382" width="12.7109375" style="132" hidden="1"/>
    <col min="4383" max="4383" width="5.140625" style="132" hidden="1"/>
    <col min="4384" max="4384" width="9.7109375" style="132" hidden="1"/>
    <col min="4385" max="4385" width="12.7109375" style="132" hidden="1"/>
    <col min="4386" max="4386" width="37.7109375" style="132" hidden="1"/>
    <col min="4387" max="4589" width="9.140625" style="132" hidden="1"/>
    <col min="4590" max="4590" width="1.7109375" style="132" hidden="1"/>
    <col min="4591" max="4591" width="3.5703125" style="132" hidden="1"/>
    <col min="4592" max="4592" width="11" style="132" hidden="1"/>
    <col min="4593" max="4593" width="20.7109375" style="132" hidden="1"/>
    <col min="4594" max="4595" width="11.7109375" style="132" hidden="1"/>
    <col min="4596" max="4596" width="9.7109375" style="132" hidden="1"/>
    <col min="4597" max="4597" width="10.140625" style="132" hidden="1"/>
    <col min="4598" max="4599" width="7.7109375" style="132" hidden="1"/>
    <col min="4600" max="4600" width="4" style="132" hidden="1"/>
    <col min="4601" max="4601" width="9.7109375" style="132" hidden="1"/>
    <col min="4602" max="4602" width="15.140625" style="132" hidden="1"/>
    <col min="4603" max="4603" width="5.140625" style="132" hidden="1"/>
    <col min="4604" max="4604" width="9.7109375" style="132" hidden="1"/>
    <col min="4605" max="4605" width="13.7109375" style="132" hidden="1"/>
    <col min="4606" max="4606" width="5.140625" style="132" hidden="1"/>
    <col min="4607" max="4607" width="9.7109375" style="132" hidden="1"/>
    <col min="4608" max="4608" width="12.5703125" style="132" hidden="1"/>
    <col min="4609" max="4609" width="5.140625" style="132" hidden="1"/>
    <col min="4610" max="4610" width="9.7109375" style="132" hidden="1"/>
    <col min="4611" max="4611" width="12.7109375" style="132" hidden="1"/>
    <col min="4612" max="4612" width="5.140625" style="132" hidden="1"/>
    <col min="4613" max="4613" width="9.7109375" style="132" hidden="1"/>
    <col min="4614" max="4614" width="12.7109375" style="132" hidden="1"/>
    <col min="4615" max="4615" width="5.140625" style="132" hidden="1"/>
    <col min="4616" max="4616" width="9.7109375" style="132" hidden="1"/>
    <col min="4617" max="4617" width="12.7109375" style="132" hidden="1"/>
    <col min="4618" max="4618" width="5.140625" style="132" hidden="1"/>
    <col min="4619" max="4619" width="9.7109375" style="132" hidden="1"/>
    <col min="4620" max="4620" width="12.7109375" style="132" hidden="1"/>
    <col min="4621" max="4621" width="5.140625" style="132" hidden="1"/>
    <col min="4622" max="4622" width="9.7109375" style="132" hidden="1"/>
    <col min="4623" max="4623" width="12.7109375" style="132" hidden="1"/>
    <col min="4624" max="4624" width="5.140625" style="132" hidden="1"/>
    <col min="4625" max="4625" width="9.7109375" style="132" hidden="1"/>
    <col min="4626" max="4626" width="12.7109375" style="132" hidden="1"/>
    <col min="4627" max="4627" width="5.140625" style="132" hidden="1"/>
    <col min="4628" max="4628" width="9.7109375" style="132" hidden="1"/>
    <col min="4629" max="4629" width="12.7109375" style="132" hidden="1"/>
    <col min="4630" max="4630" width="5.140625" style="132" hidden="1"/>
    <col min="4631" max="4631" width="9.7109375" style="132" hidden="1"/>
    <col min="4632" max="4632" width="12.7109375" style="132" hidden="1"/>
    <col min="4633" max="4633" width="5.140625" style="132" hidden="1"/>
    <col min="4634" max="4634" width="9.7109375" style="132" hidden="1"/>
    <col min="4635" max="4635" width="12.7109375" style="132" hidden="1"/>
    <col min="4636" max="4636" width="5.140625" style="132" hidden="1"/>
    <col min="4637" max="4637" width="9.7109375" style="132" hidden="1"/>
    <col min="4638" max="4638" width="12.7109375" style="132" hidden="1"/>
    <col min="4639" max="4639" width="5.140625" style="132" hidden="1"/>
    <col min="4640" max="4640" width="9.7109375" style="132" hidden="1"/>
    <col min="4641" max="4641" width="12.7109375" style="132" hidden="1"/>
    <col min="4642" max="4642" width="37.7109375" style="132" hidden="1"/>
    <col min="4643" max="4845" width="9.140625" style="132" hidden="1"/>
    <col min="4846" max="4846" width="1.7109375" style="132" hidden="1"/>
    <col min="4847" max="4847" width="3.5703125" style="132" hidden="1"/>
    <col min="4848" max="4848" width="11" style="132" hidden="1"/>
    <col min="4849" max="4849" width="20.7109375" style="132" hidden="1"/>
    <col min="4850" max="4851" width="11.7109375" style="132" hidden="1"/>
    <col min="4852" max="4852" width="9.7109375" style="132" hidden="1"/>
    <col min="4853" max="4853" width="10.140625" style="132" hidden="1"/>
    <col min="4854" max="4855" width="7.7109375" style="132" hidden="1"/>
    <col min="4856" max="4856" width="4" style="132" hidden="1"/>
    <col min="4857" max="4857" width="9.7109375" style="132" hidden="1"/>
    <col min="4858" max="4858" width="15.140625" style="132" hidden="1"/>
    <col min="4859" max="4859" width="5.140625" style="132" hidden="1"/>
    <col min="4860" max="4860" width="9.7109375" style="132" hidden="1"/>
    <col min="4861" max="4861" width="13.7109375" style="132" hidden="1"/>
    <col min="4862" max="4862" width="5.140625" style="132" hidden="1"/>
    <col min="4863" max="4863" width="9.7109375" style="132" hidden="1"/>
    <col min="4864" max="4864" width="12.5703125" style="132" hidden="1"/>
    <col min="4865" max="4865" width="5.140625" style="132" hidden="1"/>
    <col min="4866" max="4866" width="9.7109375" style="132" hidden="1"/>
    <col min="4867" max="4867" width="12.7109375" style="132" hidden="1"/>
    <col min="4868" max="4868" width="5.140625" style="132" hidden="1"/>
    <col min="4869" max="4869" width="9.7109375" style="132" hidden="1"/>
    <col min="4870" max="4870" width="12.7109375" style="132" hidden="1"/>
    <col min="4871" max="4871" width="5.140625" style="132" hidden="1"/>
    <col min="4872" max="4872" width="9.7109375" style="132" hidden="1"/>
    <col min="4873" max="4873" width="12.7109375" style="132" hidden="1"/>
    <col min="4874" max="4874" width="5.140625" style="132" hidden="1"/>
    <col min="4875" max="4875" width="9.7109375" style="132" hidden="1"/>
    <col min="4876" max="4876" width="12.7109375" style="132" hidden="1"/>
    <col min="4877" max="4877" width="5.140625" style="132" hidden="1"/>
    <col min="4878" max="4878" width="9.7109375" style="132" hidden="1"/>
    <col min="4879" max="4879" width="12.7109375" style="132" hidden="1"/>
    <col min="4880" max="4880" width="5.140625" style="132" hidden="1"/>
    <col min="4881" max="4881" width="9.7109375" style="132" hidden="1"/>
    <col min="4882" max="4882" width="12.7109375" style="132" hidden="1"/>
    <col min="4883" max="4883" width="5.140625" style="132" hidden="1"/>
    <col min="4884" max="4884" width="9.7109375" style="132" hidden="1"/>
    <col min="4885" max="4885" width="12.7109375" style="132" hidden="1"/>
    <col min="4886" max="4886" width="5.140625" style="132" hidden="1"/>
    <col min="4887" max="4887" width="9.7109375" style="132" hidden="1"/>
    <col min="4888" max="4888" width="12.7109375" style="132" hidden="1"/>
    <col min="4889" max="4889" width="5.140625" style="132" hidden="1"/>
    <col min="4890" max="4890" width="9.7109375" style="132" hidden="1"/>
    <col min="4891" max="4891" width="12.7109375" style="132" hidden="1"/>
    <col min="4892" max="4892" width="5.140625" style="132" hidden="1"/>
    <col min="4893" max="4893" width="9.7109375" style="132" hidden="1"/>
    <col min="4894" max="4894" width="12.7109375" style="132" hidden="1"/>
    <col min="4895" max="4895" width="5.140625" style="132" hidden="1"/>
    <col min="4896" max="4896" width="9.7109375" style="132" hidden="1"/>
    <col min="4897" max="4897" width="12.7109375" style="132" hidden="1"/>
    <col min="4898" max="4898" width="37.7109375" style="132" hidden="1"/>
    <col min="4899" max="5101" width="9.140625" style="132" hidden="1"/>
    <col min="5102" max="5102" width="1.7109375" style="132" hidden="1"/>
    <col min="5103" max="5103" width="3.5703125" style="132" hidden="1"/>
    <col min="5104" max="5104" width="11" style="132" hidden="1"/>
    <col min="5105" max="5105" width="20.7109375" style="132" hidden="1"/>
    <col min="5106" max="5107" width="11.7109375" style="132" hidden="1"/>
    <col min="5108" max="5108" width="9.7109375" style="132" hidden="1"/>
    <col min="5109" max="5109" width="10.140625" style="132" hidden="1"/>
    <col min="5110" max="5111" width="7.7109375" style="132" hidden="1"/>
    <col min="5112" max="5112" width="4" style="132" hidden="1"/>
    <col min="5113" max="5113" width="9.7109375" style="132" hidden="1"/>
    <col min="5114" max="5114" width="15.140625" style="132" hidden="1"/>
    <col min="5115" max="5115" width="5.140625" style="132" hidden="1"/>
    <col min="5116" max="5116" width="9.7109375" style="132" hidden="1"/>
    <col min="5117" max="5117" width="13.7109375" style="132" hidden="1"/>
    <col min="5118" max="5118" width="5.140625" style="132" hidden="1"/>
    <col min="5119" max="5119" width="9.7109375" style="132" hidden="1"/>
    <col min="5120" max="5120" width="12.5703125" style="132" hidden="1"/>
    <col min="5121" max="5121" width="5.140625" style="132" hidden="1"/>
    <col min="5122" max="5122" width="9.7109375" style="132" hidden="1"/>
    <col min="5123" max="5123" width="12.7109375" style="132" hidden="1"/>
    <col min="5124" max="5124" width="5.140625" style="132" hidden="1"/>
    <col min="5125" max="5125" width="9.7109375" style="132" hidden="1"/>
    <col min="5126" max="5126" width="12.7109375" style="132" hidden="1"/>
    <col min="5127" max="5127" width="5.140625" style="132" hidden="1"/>
    <col min="5128" max="5128" width="9.7109375" style="132" hidden="1"/>
    <col min="5129" max="5129" width="12.7109375" style="132" hidden="1"/>
    <col min="5130" max="5130" width="5.140625" style="132" hidden="1"/>
    <col min="5131" max="5131" width="9.7109375" style="132" hidden="1"/>
    <col min="5132" max="5132" width="12.7109375" style="132" hidden="1"/>
    <col min="5133" max="5133" width="5.140625" style="132" hidden="1"/>
    <col min="5134" max="5134" width="9.7109375" style="132" hidden="1"/>
    <col min="5135" max="5135" width="12.7109375" style="132" hidden="1"/>
    <col min="5136" max="5136" width="5.140625" style="132" hidden="1"/>
    <col min="5137" max="5137" width="9.7109375" style="132" hidden="1"/>
    <col min="5138" max="5138" width="12.7109375" style="132" hidden="1"/>
    <col min="5139" max="5139" width="5.140625" style="132" hidden="1"/>
    <col min="5140" max="5140" width="9.7109375" style="132" hidden="1"/>
    <col min="5141" max="5141" width="12.7109375" style="132" hidden="1"/>
    <col min="5142" max="5142" width="5.140625" style="132" hidden="1"/>
    <col min="5143" max="5143" width="9.7109375" style="132" hidden="1"/>
    <col min="5144" max="5144" width="12.7109375" style="132" hidden="1"/>
    <col min="5145" max="5145" width="5.140625" style="132" hidden="1"/>
    <col min="5146" max="5146" width="9.7109375" style="132" hidden="1"/>
    <col min="5147" max="5147" width="12.7109375" style="132" hidden="1"/>
    <col min="5148" max="5148" width="5.140625" style="132" hidden="1"/>
    <col min="5149" max="5149" width="9.7109375" style="132" hidden="1"/>
    <col min="5150" max="5150" width="12.7109375" style="132" hidden="1"/>
    <col min="5151" max="5151" width="5.140625" style="132" hidden="1"/>
    <col min="5152" max="5152" width="9.7109375" style="132" hidden="1"/>
    <col min="5153" max="5153" width="12.7109375" style="132" hidden="1"/>
    <col min="5154" max="5154" width="37.7109375" style="132" hidden="1"/>
    <col min="5155" max="5357" width="9.140625" style="132" hidden="1"/>
    <col min="5358" max="5358" width="1.7109375" style="132" hidden="1"/>
    <col min="5359" max="5359" width="3.5703125" style="132" hidden="1"/>
    <col min="5360" max="5360" width="11" style="132" hidden="1"/>
    <col min="5361" max="5361" width="20.7109375" style="132" hidden="1"/>
    <col min="5362" max="5363" width="11.7109375" style="132" hidden="1"/>
    <col min="5364" max="5364" width="9.7109375" style="132" hidden="1"/>
    <col min="5365" max="5365" width="10.140625" style="132" hidden="1"/>
    <col min="5366" max="5367" width="7.7109375" style="132" hidden="1"/>
    <col min="5368" max="5368" width="4" style="132" hidden="1"/>
    <col min="5369" max="5369" width="9.7109375" style="132" hidden="1"/>
    <col min="5370" max="5370" width="15.140625" style="132" hidden="1"/>
    <col min="5371" max="5371" width="5.140625" style="132" hidden="1"/>
    <col min="5372" max="5372" width="9.7109375" style="132" hidden="1"/>
    <col min="5373" max="5373" width="13.7109375" style="132" hidden="1"/>
    <col min="5374" max="5374" width="5.140625" style="132" hidden="1"/>
    <col min="5375" max="5375" width="9.7109375" style="132" hidden="1"/>
    <col min="5376" max="5376" width="12.5703125" style="132" hidden="1"/>
    <col min="5377" max="5377" width="5.140625" style="132" hidden="1"/>
    <col min="5378" max="5378" width="9.7109375" style="132" hidden="1"/>
    <col min="5379" max="5379" width="12.7109375" style="132" hidden="1"/>
    <col min="5380" max="5380" width="5.140625" style="132" hidden="1"/>
    <col min="5381" max="5381" width="9.7109375" style="132" hidden="1"/>
    <col min="5382" max="5382" width="12.7109375" style="132" hidden="1"/>
    <col min="5383" max="5383" width="5.140625" style="132" hidden="1"/>
    <col min="5384" max="5384" width="9.7109375" style="132" hidden="1"/>
    <col min="5385" max="5385" width="12.7109375" style="132" hidden="1"/>
    <col min="5386" max="5386" width="5.140625" style="132" hidden="1"/>
    <col min="5387" max="5387" width="9.7109375" style="132" hidden="1"/>
    <col min="5388" max="5388" width="12.7109375" style="132" hidden="1"/>
    <col min="5389" max="5389" width="5.140625" style="132" hidden="1"/>
    <col min="5390" max="5390" width="9.7109375" style="132" hidden="1"/>
    <col min="5391" max="5391" width="12.7109375" style="132" hidden="1"/>
    <col min="5392" max="5392" width="5.140625" style="132" hidden="1"/>
    <col min="5393" max="5393" width="9.7109375" style="132" hidden="1"/>
    <col min="5394" max="5394" width="12.7109375" style="132" hidden="1"/>
    <col min="5395" max="5395" width="5.140625" style="132" hidden="1"/>
    <col min="5396" max="5396" width="9.7109375" style="132" hidden="1"/>
    <col min="5397" max="5397" width="12.7109375" style="132" hidden="1"/>
    <col min="5398" max="5398" width="5.140625" style="132" hidden="1"/>
    <col min="5399" max="5399" width="9.7109375" style="132" hidden="1"/>
    <col min="5400" max="5400" width="12.7109375" style="132" hidden="1"/>
    <col min="5401" max="5401" width="5.140625" style="132" hidden="1"/>
    <col min="5402" max="5402" width="9.7109375" style="132" hidden="1"/>
    <col min="5403" max="5403" width="12.7109375" style="132" hidden="1"/>
    <col min="5404" max="5404" width="5.140625" style="132" hidden="1"/>
    <col min="5405" max="5405" width="9.7109375" style="132" hidden="1"/>
    <col min="5406" max="5406" width="12.7109375" style="132" hidden="1"/>
    <col min="5407" max="5407" width="5.140625" style="132" hidden="1"/>
    <col min="5408" max="5408" width="9.7109375" style="132" hidden="1"/>
    <col min="5409" max="5409" width="12.7109375" style="132" hidden="1"/>
    <col min="5410" max="5410" width="37.7109375" style="132" hidden="1"/>
    <col min="5411" max="5613" width="9.140625" style="132" hidden="1"/>
    <col min="5614" max="5614" width="1.7109375" style="132" hidden="1"/>
    <col min="5615" max="5615" width="3.5703125" style="132" hidden="1"/>
    <col min="5616" max="5616" width="11" style="132" hidden="1"/>
    <col min="5617" max="5617" width="20.7109375" style="132" hidden="1"/>
    <col min="5618" max="5619" width="11.7109375" style="132" hidden="1"/>
    <col min="5620" max="5620" width="9.7109375" style="132" hidden="1"/>
    <col min="5621" max="5621" width="10.140625" style="132" hidden="1"/>
    <col min="5622" max="5623" width="7.7109375" style="132" hidden="1"/>
    <col min="5624" max="5624" width="4" style="132" hidden="1"/>
    <col min="5625" max="5625" width="9.7109375" style="132" hidden="1"/>
    <col min="5626" max="5626" width="15.140625" style="132" hidden="1"/>
    <col min="5627" max="5627" width="5.140625" style="132" hidden="1"/>
    <col min="5628" max="5628" width="9.7109375" style="132" hidden="1"/>
    <col min="5629" max="5629" width="13.7109375" style="132" hidden="1"/>
    <col min="5630" max="5630" width="5.140625" style="132" hidden="1"/>
    <col min="5631" max="5631" width="9.7109375" style="132" hidden="1"/>
    <col min="5632" max="5632" width="12.5703125" style="132" hidden="1"/>
    <col min="5633" max="5633" width="5.140625" style="132" hidden="1"/>
    <col min="5634" max="5634" width="9.7109375" style="132" hidden="1"/>
    <col min="5635" max="5635" width="12.7109375" style="132" hidden="1"/>
    <col min="5636" max="5636" width="5.140625" style="132" hidden="1"/>
    <col min="5637" max="5637" width="9.7109375" style="132" hidden="1"/>
    <col min="5638" max="5638" width="12.7109375" style="132" hidden="1"/>
    <col min="5639" max="5639" width="5.140625" style="132" hidden="1"/>
    <col min="5640" max="5640" width="9.7109375" style="132" hidden="1"/>
    <col min="5641" max="5641" width="12.7109375" style="132" hidden="1"/>
    <col min="5642" max="5642" width="5.140625" style="132" hidden="1"/>
    <col min="5643" max="5643" width="9.7109375" style="132" hidden="1"/>
    <col min="5644" max="5644" width="12.7109375" style="132" hidden="1"/>
    <col min="5645" max="5645" width="5.140625" style="132" hidden="1"/>
    <col min="5646" max="5646" width="9.7109375" style="132" hidden="1"/>
    <col min="5647" max="5647" width="12.7109375" style="132" hidden="1"/>
    <col min="5648" max="5648" width="5.140625" style="132" hidden="1"/>
    <col min="5649" max="5649" width="9.7109375" style="132" hidden="1"/>
    <col min="5650" max="5650" width="12.7109375" style="132" hidden="1"/>
    <col min="5651" max="5651" width="5.140625" style="132" hidden="1"/>
    <col min="5652" max="5652" width="9.7109375" style="132" hidden="1"/>
    <col min="5653" max="5653" width="12.7109375" style="132" hidden="1"/>
    <col min="5654" max="5654" width="5.140625" style="132" hidden="1"/>
    <col min="5655" max="5655" width="9.7109375" style="132" hidden="1"/>
    <col min="5656" max="5656" width="12.7109375" style="132" hidden="1"/>
    <col min="5657" max="5657" width="5.140625" style="132" hidden="1"/>
    <col min="5658" max="5658" width="9.7109375" style="132" hidden="1"/>
    <col min="5659" max="5659" width="12.7109375" style="132" hidden="1"/>
    <col min="5660" max="5660" width="5.140625" style="132" hidden="1"/>
    <col min="5661" max="5661" width="9.7109375" style="132" hidden="1"/>
    <col min="5662" max="5662" width="12.7109375" style="132" hidden="1"/>
    <col min="5663" max="5663" width="5.140625" style="132" hidden="1"/>
    <col min="5664" max="5664" width="9.7109375" style="132" hidden="1"/>
    <col min="5665" max="5665" width="12.7109375" style="132" hidden="1"/>
    <col min="5666" max="5666" width="37.7109375" style="132" hidden="1"/>
    <col min="5667" max="5869" width="9.140625" style="132" hidden="1"/>
    <col min="5870" max="5870" width="1.7109375" style="132" hidden="1"/>
    <col min="5871" max="5871" width="3.5703125" style="132" hidden="1"/>
    <col min="5872" max="5872" width="11" style="132" hidden="1"/>
    <col min="5873" max="5873" width="20.7109375" style="132" hidden="1"/>
    <col min="5874" max="5875" width="11.7109375" style="132" hidden="1"/>
    <col min="5876" max="5876" width="9.7109375" style="132" hidden="1"/>
    <col min="5877" max="5877" width="10.140625" style="132" hidden="1"/>
    <col min="5878" max="5879" width="7.7109375" style="132" hidden="1"/>
    <col min="5880" max="5880" width="4" style="132" hidden="1"/>
    <col min="5881" max="5881" width="9.7109375" style="132" hidden="1"/>
    <col min="5882" max="5882" width="15.140625" style="132" hidden="1"/>
    <col min="5883" max="5883" width="5.140625" style="132" hidden="1"/>
    <col min="5884" max="5884" width="9.7109375" style="132" hidden="1"/>
    <col min="5885" max="5885" width="13.7109375" style="132" hidden="1"/>
    <col min="5886" max="5886" width="5.140625" style="132" hidden="1"/>
    <col min="5887" max="5887" width="9.7109375" style="132" hidden="1"/>
    <col min="5888" max="5888" width="12.5703125" style="132" hidden="1"/>
    <col min="5889" max="5889" width="5.140625" style="132" hidden="1"/>
    <col min="5890" max="5890" width="9.7109375" style="132" hidden="1"/>
    <col min="5891" max="5891" width="12.7109375" style="132" hidden="1"/>
    <col min="5892" max="5892" width="5.140625" style="132" hidden="1"/>
    <col min="5893" max="5893" width="9.7109375" style="132" hidden="1"/>
    <col min="5894" max="5894" width="12.7109375" style="132" hidden="1"/>
    <col min="5895" max="5895" width="5.140625" style="132" hidden="1"/>
    <col min="5896" max="5896" width="9.7109375" style="132" hidden="1"/>
    <col min="5897" max="5897" width="12.7109375" style="132" hidden="1"/>
    <col min="5898" max="5898" width="5.140625" style="132" hidden="1"/>
    <col min="5899" max="5899" width="9.7109375" style="132" hidden="1"/>
    <col min="5900" max="5900" width="12.7109375" style="132" hidden="1"/>
    <col min="5901" max="5901" width="5.140625" style="132" hidden="1"/>
    <col min="5902" max="5902" width="9.7109375" style="132" hidden="1"/>
    <col min="5903" max="5903" width="12.7109375" style="132" hidden="1"/>
    <col min="5904" max="5904" width="5.140625" style="132" hidden="1"/>
    <col min="5905" max="5905" width="9.7109375" style="132" hidden="1"/>
    <col min="5906" max="5906" width="12.7109375" style="132" hidden="1"/>
    <col min="5907" max="5907" width="5.140625" style="132" hidden="1"/>
    <col min="5908" max="5908" width="9.7109375" style="132" hidden="1"/>
    <col min="5909" max="5909" width="12.7109375" style="132" hidden="1"/>
    <col min="5910" max="5910" width="5.140625" style="132" hidden="1"/>
    <col min="5911" max="5911" width="9.7109375" style="132" hidden="1"/>
    <col min="5912" max="5912" width="12.7109375" style="132" hidden="1"/>
    <col min="5913" max="5913" width="5.140625" style="132" hidden="1"/>
    <col min="5914" max="5914" width="9.7109375" style="132" hidden="1"/>
    <col min="5915" max="5915" width="12.7109375" style="132" hidden="1"/>
    <col min="5916" max="5916" width="5.140625" style="132" hidden="1"/>
    <col min="5917" max="5917" width="9.7109375" style="132" hidden="1"/>
    <col min="5918" max="5918" width="12.7109375" style="132" hidden="1"/>
    <col min="5919" max="5919" width="5.140625" style="132" hidden="1"/>
    <col min="5920" max="5920" width="9.7109375" style="132" hidden="1"/>
    <col min="5921" max="5921" width="12.7109375" style="132" hidden="1"/>
    <col min="5922" max="5922" width="37.7109375" style="132" hidden="1"/>
    <col min="5923" max="6125" width="9.140625" style="132" hidden="1"/>
    <col min="6126" max="6126" width="1.7109375" style="132" hidden="1"/>
    <col min="6127" max="6127" width="3.5703125" style="132" hidden="1"/>
    <col min="6128" max="6128" width="11" style="132" hidden="1"/>
    <col min="6129" max="6129" width="20.7109375" style="132" hidden="1"/>
    <col min="6130" max="6131" width="11.7109375" style="132" hidden="1"/>
    <col min="6132" max="6132" width="9.7109375" style="132" hidden="1"/>
    <col min="6133" max="6133" width="10.140625" style="132" hidden="1"/>
    <col min="6134" max="6135" width="7.7109375" style="132" hidden="1"/>
    <col min="6136" max="6136" width="4" style="132" hidden="1"/>
    <col min="6137" max="6137" width="9.7109375" style="132" hidden="1"/>
    <col min="6138" max="6138" width="15.140625" style="132" hidden="1"/>
    <col min="6139" max="6139" width="5.140625" style="132" hidden="1"/>
    <col min="6140" max="6140" width="9.7109375" style="132" hidden="1"/>
    <col min="6141" max="6141" width="13.7109375" style="132" hidden="1"/>
    <col min="6142" max="6142" width="5.140625" style="132" hidden="1"/>
    <col min="6143" max="6143" width="9.7109375" style="132" hidden="1"/>
    <col min="6144" max="6144" width="12.5703125" style="132" hidden="1"/>
    <col min="6145" max="6145" width="5.140625" style="132" hidden="1"/>
    <col min="6146" max="6146" width="9.7109375" style="132" hidden="1"/>
    <col min="6147" max="6147" width="12.7109375" style="132" hidden="1"/>
    <col min="6148" max="6148" width="5.140625" style="132" hidden="1"/>
    <col min="6149" max="6149" width="9.7109375" style="132" hidden="1"/>
    <col min="6150" max="6150" width="12.7109375" style="132" hidden="1"/>
    <col min="6151" max="6151" width="5.140625" style="132" hidden="1"/>
    <col min="6152" max="6152" width="9.7109375" style="132" hidden="1"/>
    <col min="6153" max="6153" width="12.7109375" style="132" hidden="1"/>
    <col min="6154" max="6154" width="5.140625" style="132" hidden="1"/>
    <col min="6155" max="6155" width="9.7109375" style="132" hidden="1"/>
    <col min="6156" max="6156" width="12.7109375" style="132" hidden="1"/>
    <col min="6157" max="6157" width="5.140625" style="132" hidden="1"/>
    <col min="6158" max="6158" width="9.7109375" style="132" hidden="1"/>
    <col min="6159" max="6159" width="12.7109375" style="132" hidden="1"/>
    <col min="6160" max="6160" width="5.140625" style="132" hidden="1"/>
    <col min="6161" max="6161" width="9.7109375" style="132" hidden="1"/>
    <col min="6162" max="6162" width="12.7109375" style="132" hidden="1"/>
    <col min="6163" max="6163" width="5.140625" style="132" hidden="1"/>
    <col min="6164" max="6164" width="9.7109375" style="132" hidden="1"/>
    <col min="6165" max="6165" width="12.7109375" style="132" hidden="1"/>
    <col min="6166" max="6166" width="5.140625" style="132" hidden="1"/>
    <col min="6167" max="6167" width="9.7109375" style="132" hidden="1"/>
    <col min="6168" max="6168" width="12.7109375" style="132" hidden="1"/>
    <col min="6169" max="6169" width="5.140625" style="132" hidden="1"/>
    <col min="6170" max="6170" width="9.7109375" style="132" hidden="1"/>
    <col min="6171" max="6171" width="12.7109375" style="132" hidden="1"/>
    <col min="6172" max="6172" width="5.140625" style="132" hidden="1"/>
    <col min="6173" max="6173" width="9.7109375" style="132" hidden="1"/>
    <col min="6174" max="6174" width="12.7109375" style="132" hidden="1"/>
    <col min="6175" max="6175" width="5.140625" style="132" hidden="1"/>
    <col min="6176" max="6176" width="9.7109375" style="132" hidden="1"/>
    <col min="6177" max="6177" width="12.7109375" style="132" hidden="1"/>
    <col min="6178" max="6178" width="37.7109375" style="132" hidden="1"/>
    <col min="6179" max="6381" width="9.140625" style="132" hidden="1"/>
    <col min="6382" max="6382" width="1.7109375" style="132" hidden="1"/>
    <col min="6383" max="6383" width="3.5703125" style="132" hidden="1"/>
    <col min="6384" max="6384" width="11" style="132" hidden="1"/>
    <col min="6385" max="6385" width="20.7109375" style="132" hidden="1"/>
    <col min="6386" max="6387" width="11.7109375" style="132" hidden="1"/>
    <col min="6388" max="6388" width="9.7109375" style="132" hidden="1"/>
    <col min="6389" max="6389" width="10.140625" style="132" hidden="1"/>
    <col min="6390" max="6391" width="7.7109375" style="132" hidden="1"/>
    <col min="6392" max="6392" width="4" style="132" hidden="1"/>
    <col min="6393" max="6393" width="9.7109375" style="132" hidden="1"/>
    <col min="6394" max="6394" width="15.140625" style="132" hidden="1"/>
    <col min="6395" max="6395" width="5.140625" style="132" hidden="1"/>
    <col min="6396" max="6396" width="9.7109375" style="132" hidden="1"/>
    <col min="6397" max="6397" width="13.7109375" style="132" hidden="1"/>
    <col min="6398" max="6398" width="5.140625" style="132" hidden="1"/>
    <col min="6399" max="6399" width="9.7109375" style="132" hidden="1"/>
    <col min="6400" max="6400" width="12.5703125" style="132" hidden="1"/>
    <col min="6401" max="6401" width="5.140625" style="132" hidden="1"/>
    <col min="6402" max="6402" width="9.7109375" style="132" hidden="1"/>
    <col min="6403" max="6403" width="12.7109375" style="132" hidden="1"/>
    <col min="6404" max="6404" width="5.140625" style="132" hidden="1"/>
    <col min="6405" max="6405" width="9.7109375" style="132" hidden="1"/>
    <col min="6406" max="6406" width="12.7109375" style="132" hidden="1"/>
    <col min="6407" max="6407" width="5.140625" style="132" hidden="1"/>
    <col min="6408" max="6408" width="9.7109375" style="132" hidden="1"/>
    <col min="6409" max="6409" width="12.7109375" style="132" hidden="1"/>
    <col min="6410" max="6410" width="5.140625" style="132" hidden="1"/>
    <col min="6411" max="6411" width="9.7109375" style="132" hidden="1"/>
    <col min="6412" max="6412" width="12.7109375" style="132" hidden="1"/>
    <col min="6413" max="6413" width="5.140625" style="132" hidden="1"/>
    <col min="6414" max="6414" width="9.7109375" style="132" hidden="1"/>
    <col min="6415" max="6415" width="12.7109375" style="132" hidden="1"/>
    <col min="6416" max="6416" width="5.140625" style="132" hidden="1"/>
    <col min="6417" max="6417" width="9.7109375" style="132" hidden="1"/>
    <col min="6418" max="6418" width="12.7109375" style="132" hidden="1"/>
    <col min="6419" max="6419" width="5.140625" style="132" hidden="1"/>
    <col min="6420" max="6420" width="9.7109375" style="132" hidden="1"/>
    <col min="6421" max="6421" width="12.7109375" style="132" hidden="1"/>
    <col min="6422" max="6422" width="5.140625" style="132" hidden="1"/>
    <col min="6423" max="6423" width="9.7109375" style="132" hidden="1"/>
    <col min="6424" max="6424" width="12.7109375" style="132" hidden="1"/>
    <col min="6425" max="6425" width="5.140625" style="132" hidden="1"/>
    <col min="6426" max="6426" width="9.7109375" style="132" hidden="1"/>
    <col min="6427" max="6427" width="12.7109375" style="132" hidden="1"/>
    <col min="6428" max="6428" width="5.140625" style="132" hidden="1"/>
    <col min="6429" max="6429" width="9.7109375" style="132" hidden="1"/>
    <col min="6430" max="6430" width="12.7109375" style="132" hidden="1"/>
    <col min="6431" max="6431" width="5.140625" style="132" hidden="1"/>
    <col min="6432" max="6432" width="9.7109375" style="132" hidden="1"/>
    <col min="6433" max="6433" width="12.7109375" style="132" hidden="1"/>
    <col min="6434" max="6434" width="37.7109375" style="132" hidden="1"/>
    <col min="6435" max="6637" width="9.140625" style="132" hidden="1"/>
    <col min="6638" max="6638" width="1.7109375" style="132" hidden="1"/>
    <col min="6639" max="6639" width="3.5703125" style="132" hidden="1"/>
    <col min="6640" max="6640" width="11" style="132" hidden="1"/>
    <col min="6641" max="6641" width="20.7109375" style="132" hidden="1"/>
    <col min="6642" max="6643" width="11.7109375" style="132" hidden="1"/>
    <col min="6644" max="6644" width="9.7109375" style="132" hidden="1"/>
    <col min="6645" max="6645" width="10.140625" style="132" hidden="1"/>
    <col min="6646" max="6647" width="7.7109375" style="132" hidden="1"/>
    <col min="6648" max="6648" width="4" style="132" hidden="1"/>
    <col min="6649" max="6649" width="9.7109375" style="132" hidden="1"/>
    <col min="6650" max="6650" width="15.140625" style="132" hidden="1"/>
    <col min="6651" max="6651" width="5.140625" style="132" hidden="1"/>
    <col min="6652" max="6652" width="9.7109375" style="132" hidden="1"/>
    <col min="6653" max="6653" width="13.7109375" style="132" hidden="1"/>
    <col min="6654" max="6654" width="5.140625" style="132" hidden="1"/>
    <col min="6655" max="6655" width="9.7109375" style="132" hidden="1"/>
    <col min="6656" max="6656" width="12.5703125" style="132" hidden="1"/>
    <col min="6657" max="6657" width="5.140625" style="132" hidden="1"/>
    <col min="6658" max="6658" width="9.7109375" style="132" hidden="1"/>
    <col min="6659" max="6659" width="12.7109375" style="132" hidden="1"/>
    <col min="6660" max="6660" width="5.140625" style="132" hidden="1"/>
    <col min="6661" max="6661" width="9.7109375" style="132" hidden="1"/>
    <col min="6662" max="6662" width="12.7109375" style="132" hidden="1"/>
    <col min="6663" max="6663" width="5.140625" style="132" hidden="1"/>
    <col min="6664" max="6664" width="9.7109375" style="132" hidden="1"/>
    <col min="6665" max="6665" width="12.7109375" style="132" hidden="1"/>
    <col min="6666" max="6666" width="5.140625" style="132" hidden="1"/>
    <col min="6667" max="6667" width="9.7109375" style="132" hidden="1"/>
    <col min="6668" max="6668" width="12.7109375" style="132" hidden="1"/>
    <col min="6669" max="6669" width="5.140625" style="132" hidden="1"/>
    <col min="6670" max="6670" width="9.7109375" style="132" hidden="1"/>
    <col min="6671" max="6671" width="12.7109375" style="132" hidden="1"/>
    <col min="6672" max="6672" width="5.140625" style="132" hidden="1"/>
    <col min="6673" max="6673" width="9.7109375" style="132" hidden="1"/>
    <col min="6674" max="6674" width="12.7109375" style="132" hidden="1"/>
    <col min="6675" max="6675" width="5.140625" style="132" hidden="1"/>
    <col min="6676" max="6676" width="9.7109375" style="132" hidden="1"/>
    <col min="6677" max="6677" width="12.7109375" style="132" hidden="1"/>
    <col min="6678" max="6678" width="5.140625" style="132" hidden="1"/>
    <col min="6679" max="6679" width="9.7109375" style="132" hidden="1"/>
    <col min="6680" max="6680" width="12.7109375" style="132" hidden="1"/>
    <col min="6681" max="6681" width="5.140625" style="132" hidden="1"/>
    <col min="6682" max="6682" width="9.7109375" style="132" hidden="1"/>
    <col min="6683" max="6683" width="12.7109375" style="132" hidden="1"/>
    <col min="6684" max="6684" width="5.140625" style="132" hidden="1"/>
    <col min="6685" max="6685" width="9.7109375" style="132" hidden="1"/>
    <col min="6686" max="6686" width="12.7109375" style="132" hidden="1"/>
    <col min="6687" max="6687" width="5.140625" style="132" hidden="1"/>
    <col min="6688" max="6688" width="9.7109375" style="132" hidden="1"/>
    <col min="6689" max="6689" width="12.7109375" style="132" hidden="1"/>
    <col min="6690" max="6690" width="37.7109375" style="132" hidden="1"/>
    <col min="6691" max="6893" width="9.140625" style="132" hidden="1"/>
    <col min="6894" max="6894" width="1.7109375" style="132" hidden="1"/>
    <col min="6895" max="6895" width="3.5703125" style="132" hidden="1"/>
    <col min="6896" max="6896" width="11" style="132" hidden="1"/>
    <col min="6897" max="6897" width="20.7109375" style="132" hidden="1"/>
    <col min="6898" max="6899" width="11.7109375" style="132" hidden="1"/>
    <col min="6900" max="6900" width="9.7109375" style="132" hidden="1"/>
    <col min="6901" max="6901" width="10.140625" style="132" hidden="1"/>
    <col min="6902" max="6903" width="7.7109375" style="132" hidden="1"/>
    <col min="6904" max="6904" width="4" style="132" hidden="1"/>
    <col min="6905" max="6905" width="9.7109375" style="132" hidden="1"/>
    <col min="6906" max="6906" width="15.140625" style="132" hidden="1"/>
    <col min="6907" max="6907" width="5.140625" style="132" hidden="1"/>
    <col min="6908" max="6908" width="9.7109375" style="132" hidden="1"/>
    <col min="6909" max="6909" width="13.7109375" style="132" hidden="1"/>
    <col min="6910" max="6910" width="5.140625" style="132" hidden="1"/>
    <col min="6911" max="6911" width="9.7109375" style="132" hidden="1"/>
    <col min="6912" max="6912" width="12.5703125" style="132" hidden="1"/>
    <col min="6913" max="6913" width="5.140625" style="132" hidden="1"/>
    <col min="6914" max="6914" width="9.7109375" style="132" hidden="1"/>
    <col min="6915" max="6915" width="12.7109375" style="132" hidden="1"/>
    <col min="6916" max="6916" width="5.140625" style="132" hidden="1"/>
    <col min="6917" max="6917" width="9.7109375" style="132" hidden="1"/>
    <col min="6918" max="6918" width="12.7109375" style="132" hidden="1"/>
    <col min="6919" max="6919" width="5.140625" style="132" hidden="1"/>
    <col min="6920" max="6920" width="9.7109375" style="132" hidden="1"/>
    <col min="6921" max="6921" width="12.7109375" style="132" hidden="1"/>
    <col min="6922" max="6922" width="5.140625" style="132" hidden="1"/>
    <col min="6923" max="6923" width="9.7109375" style="132" hidden="1"/>
    <col min="6924" max="6924" width="12.7109375" style="132" hidden="1"/>
    <col min="6925" max="6925" width="5.140625" style="132" hidden="1"/>
    <col min="6926" max="6926" width="9.7109375" style="132" hidden="1"/>
    <col min="6927" max="6927" width="12.7109375" style="132" hidden="1"/>
    <col min="6928" max="6928" width="5.140625" style="132" hidden="1"/>
    <col min="6929" max="6929" width="9.7109375" style="132" hidden="1"/>
    <col min="6930" max="6930" width="12.7109375" style="132" hidden="1"/>
    <col min="6931" max="6931" width="5.140625" style="132" hidden="1"/>
    <col min="6932" max="6932" width="9.7109375" style="132" hidden="1"/>
    <col min="6933" max="6933" width="12.7109375" style="132" hidden="1"/>
    <col min="6934" max="6934" width="5.140625" style="132" hidden="1"/>
    <col min="6935" max="6935" width="9.7109375" style="132" hidden="1"/>
    <col min="6936" max="6936" width="12.7109375" style="132" hidden="1"/>
    <col min="6937" max="6937" width="5.140625" style="132" hidden="1"/>
    <col min="6938" max="6938" width="9.7109375" style="132" hidden="1"/>
    <col min="6939" max="6939" width="12.7109375" style="132" hidden="1"/>
    <col min="6940" max="6940" width="5.140625" style="132" hidden="1"/>
    <col min="6941" max="6941" width="9.7109375" style="132" hidden="1"/>
    <col min="6942" max="6942" width="12.7109375" style="132" hidden="1"/>
    <col min="6943" max="6943" width="5.140625" style="132" hidden="1"/>
    <col min="6944" max="6944" width="9.7109375" style="132" hidden="1"/>
    <col min="6945" max="6945" width="12.7109375" style="132" hidden="1"/>
    <col min="6946" max="6946" width="37.7109375" style="132" hidden="1"/>
    <col min="6947" max="7149" width="9.140625" style="132" hidden="1"/>
    <col min="7150" max="7150" width="1.7109375" style="132" hidden="1"/>
    <col min="7151" max="7151" width="3.5703125" style="132" hidden="1"/>
    <col min="7152" max="7152" width="11" style="132" hidden="1"/>
    <col min="7153" max="7153" width="20.7109375" style="132" hidden="1"/>
    <col min="7154" max="7155" width="11.7109375" style="132" hidden="1"/>
    <col min="7156" max="7156" width="9.7109375" style="132" hidden="1"/>
    <col min="7157" max="7157" width="10.140625" style="132" hidden="1"/>
    <col min="7158" max="7159" width="7.7109375" style="132" hidden="1"/>
    <col min="7160" max="7160" width="4" style="132" hidden="1"/>
    <col min="7161" max="7161" width="9.7109375" style="132" hidden="1"/>
    <col min="7162" max="7162" width="15.140625" style="132" hidden="1"/>
    <col min="7163" max="7163" width="5.140625" style="132" hidden="1"/>
    <col min="7164" max="7164" width="9.7109375" style="132" hidden="1"/>
    <col min="7165" max="7165" width="13.7109375" style="132" hidden="1"/>
    <col min="7166" max="7166" width="5.140625" style="132" hidden="1"/>
    <col min="7167" max="7167" width="9.7109375" style="132" hidden="1"/>
    <col min="7168" max="7168" width="12.5703125" style="132" hidden="1"/>
    <col min="7169" max="7169" width="5.140625" style="132" hidden="1"/>
    <col min="7170" max="7170" width="9.7109375" style="132" hidden="1"/>
    <col min="7171" max="7171" width="12.7109375" style="132" hidden="1"/>
    <col min="7172" max="7172" width="5.140625" style="132" hidden="1"/>
    <col min="7173" max="7173" width="9.7109375" style="132" hidden="1"/>
    <col min="7174" max="7174" width="12.7109375" style="132" hidden="1"/>
    <col min="7175" max="7175" width="5.140625" style="132" hidden="1"/>
    <col min="7176" max="7176" width="9.7109375" style="132" hidden="1"/>
    <col min="7177" max="7177" width="12.7109375" style="132" hidden="1"/>
    <col min="7178" max="7178" width="5.140625" style="132" hidden="1"/>
    <col min="7179" max="7179" width="9.7109375" style="132" hidden="1"/>
    <col min="7180" max="7180" width="12.7109375" style="132" hidden="1"/>
    <col min="7181" max="7181" width="5.140625" style="132" hidden="1"/>
    <col min="7182" max="7182" width="9.7109375" style="132" hidden="1"/>
    <col min="7183" max="7183" width="12.7109375" style="132" hidden="1"/>
    <col min="7184" max="7184" width="5.140625" style="132" hidden="1"/>
    <col min="7185" max="7185" width="9.7109375" style="132" hidden="1"/>
    <col min="7186" max="7186" width="12.7109375" style="132" hidden="1"/>
    <col min="7187" max="7187" width="5.140625" style="132" hidden="1"/>
    <col min="7188" max="7188" width="9.7109375" style="132" hidden="1"/>
    <col min="7189" max="7189" width="12.7109375" style="132" hidden="1"/>
    <col min="7190" max="7190" width="5.140625" style="132" hidden="1"/>
    <col min="7191" max="7191" width="9.7109375" style="132" hidden="1"/>
    <col min="7192" max="7192" width="12.7109375" style="132" hidden="1"/>
    <col min="7193" max="7193" width="5.140625" style="132" hidden="1"/>
    <col min="7194" max="7194" width="9.7109375" style="132" hidden="1"/>
    <col min="7195" max="7195" width="12.7109375" style="132" hidden="1"/>
    <col min="7196" max="7196" width="5.140625" style="132" hidden="1"/>
    <col min="7197" max="7197" width="9.7109375" style="132" hidden="1"/>
    <col min="7198" max="7198" width="12.7109375" style="132" hidden="1"/>
    <col min="7199" max="7199" width="5.140625" style="132" hidden="1"/>
    <col min="7200" max="7200" width="9.7109375" style="132" hidden="1"/>
    <col min="7201" max="7201" width="12.7109375" style="132" hidden="1"/>
    <col min="7202" max="7202" width="37.7109375" style="132" hidden="1"/>
    <col min="7203" max="7405" width="9.140625" style="132" hidden="1"/>
    <col min="7406" max="7406" width="1.7109375" style="132" hidden="1"/>
    <col min="7407" max="7407" width="3.5703125" style="132" hidden="1"/>
    <col min="7408" max="7408" width="11" style="132" hidden="1"/>
    <col min="7409" max="7409" width="20.7109375" style="132" hidden="1"/>
    <col min="7410" max="7411" width="11.7109375" style="132" hidden="1"/>
    <col min="7412" max="7412" width="9.7109375" style="132" hidden="1"/>
    <col min="7413" max="7413" width="10.140625" style="132" hidden="1"/>
    <col min="7414" max="7415" width="7.7109375" style="132" hidden="1"/>
    <col min="7416" max="7416" width="4" style="132" hidden="1"/>
    <col min="7417" max="7417" width="9.7109375" style="132" hidden="1"/>
    <col min="7418" max="7418" width="15.140625" style="132" hidden="1"/>
    <col min="7419" max="7419" width="5.140625" style="132" hidden="1"/>
    <col min="7420" max="7420" width="9.7109375" style="132" hidden="1"/>
    <col min="7421" max="7421" width="13.7109375" style="132" hidden="1"/>
    <col min="7422" max="7422" width="5.140625" style="132" hidden="1"/>
    <col min="7423" max="7423" width="9.7109375" style="132" hidden="1"/>
    <col min="7424" max="7424" width="12.5703125" style="132" hidden="1"/>
    <col min="7425" max="7425" width="5.140625" style="132" hidden="1"/>
    <col min="7426" max="7426" width="9.7109375" style="132" hidden="1"/>
    <col min="7427" max="7427" width="12.7109375" style="132" hidden="1"/>
    <col min="7428" max="7428" width="5.140625" style="132" hidden="1"/>
    <col min="7429" max="7429" width="9.7109375" style="132" hidden="1"/>
    <col min="7430" max="7430" width="12.7109375" style="132" hidden="1"/>
    <col min="7431" max="7431" width="5.140625" style="132" hidden="1"/>
    <col min="7432" max="7432" width="9.7109375" style="132" hidden="1"/>
    <col min="7433" max="7433" width="12.7109375" style="132" hidden="1"/>
    <col min="7434" max="7434" width="5.140625" style="132" hidden="1"/>
    <col min="7435" max="7435" width="9.7109375" style="132" hidden="1"/>
    <col min="7436" max="7436" width="12.7109375" style="132" hidden="1"/>
    <col min="7437" max="7437" width="5.140625" style="132" hidden="1"/>
    <col min="7438" max="7438" width="9.7109375" style="132" hidden="1"/>
    <col min="7439" max="7439" width="12.7109375" style="132" hidden="1"/>
    <col min="7440" max="7440" width="5.140625" style="132" hidden="1"/>
    <col min="7441" max="7441" width="9.7109375" style="132" hidden="1"/>
    <col min="7442" max="7442" width="12.7109375" style="132" hidden="1"/>
    <col min="7443" max="7443" width="5.140625" style="132" hidden="1"/>
    <col min="7444" max="7444" width="9.7109375" style="132" hidden="1"/>
    <col min="7445" max="7445" width="12.7109375" style="132" hidden="1"/>
    <col min="7446" max="7446" width="5.140625" style="132" hidden="1"/>
    <col min="7447" max="7447" width="9.7109375" style="132" hidden="1"/>
    <col min="7448" max="7448" width="12.7109375" style="132" hidden="1"/>
    <col min="7449" max="7449" width="5.140625" style="132" hidden="1"/>
    <col min="7450" max="7450" width="9.7109375" style="132" hidden="1"/>
    <col min="7451" max="7451" width="12.7109375" style="132" hidden="1"/>
    <col min="7452" max="7452" width="5.140625" style="132" hidden="1"/>
    <col min="7453" max="7453" width="9.7109375" style="132" hidden="1"/>
    <col min="7454" max="7454" width="12.7109375" style="132" hidden="1"/>
    <col min="7455" max="7455" width="5.140625" style="132" hidden="1"/>
    <col min="7456" max="7456" width="9.7109375" style="132" hidden="1"/>
    <col min="7457" max="7457" width="12.7109375" style="132" hidden="1"/>
    <col min="7458" max="7458" width="37.7109375" style="132" hidden="1"/>
    <col min="7459" max="7661" width="9.140625" style="132" hidden="1"/>
    <col min="7662" max="7662" width="1.7109375" style="132" hidden="1"/>
    <col min="7663" max="7663" width="3.5703125" style="132" hidden="1"/>
    <col min="7664" max="7664" width="11" style="132" hidden="1"/>
    <col min="7665" max="7665" width="20.7109375" style="132" hidden="1"/>
    <col min="7666" max="7667" width="11.7109375" style="132" hidden="1"/>
    <col min="7668" max="7668" width="9.7109375" style="132" hidden="1"/>
    <col min="7669" max="7669" width="10.140625" style="132" hidden="1"/>
    <col min="7670" max="7671" width="7.7109375" style="132" hidden="1"/>
    <col min="7672" max="7672" width="4" style="132" hidden="1"/>
    <col min="7673" max="7673" width="9.7109375" style="132" hidden="1"/>
    <col min="7674" max="7674" width="15.140625" style="132" hidden="1"/>
    <col min="7675" max="7675" width="5.140625" style="132" hidden="1"/>
    <col min="7676" max="7676" width="9.7109375" style="132" hidden="1"/>
    <col min="7677" max="7677" width="13.7109375" style="132" hidden="1"/>
    <col min="7678" max="7678" width="5.140625" style="132" hidden="1"/>
    <col min="7679" max="7679" width="9.7109375" style="132" hidden="1"/>
    <col min="7680" max="7680" width="12.5703125" style="132" hidden="1"/>
    <col min="7681" max="7681" width="5.140625" style="132" hidden="1"/>
    <col min="7682" max="7682" width="9.7109375" style="132" hidden="1"/>
    <col min="7683" max="7683" width="12.7109375" style="132" hidden="1"/>
    <col min="7684" max="7684" width="5.140625" style="132" hidden="1"/>
    <col min="7685" max="7685" width="9.7109375" style="132" hidden="1"/>
    <col min="7686" max="7686" width="12.7109375" style="132" hidden="1"/>
    <col min="7687" max="7687" width="5.140625" style="132" hidden="1"/>
    <col min="7688" max="7688" width="9.7109375" style="132" hidden="1"/>
    <col min="7689" max="7689" width="12.7109375" style="132" hidden="1"/>
    <col min="7690" max="7690" width="5.140625" style="132" hidden="1"/>
    <col min="7691" max="7691" width="9.7109375" style="132" hidden="1"/>
    <col min="7692" max="7692" width="12.7109375" style="132" hidden="1"/>
    <col min="7693" max="7693" width="5.140625" style="132" hidden="1"/>
    <col min="7694" max="7694" width="9.7109375" style="132" hidden="1"/>
    <col min="7695" max="7695" width="12.7109375" style="132" hidden="1"/>
    <col min="7696" max="7696" width="5.140625" style="132" hidden="1"/>
    <col min="7697" max="7697" width="9.7109375" style="132" hidden="1"/>
    <col min="7698" max="7698" width="12.7109375" style="132" hidden="1"/>
    <col min="7699" max="7699" width="5.140625" style="132" hidden="1"/>
    <col min="7700" max="7700" width="9.7109375" style="132" hidden="1"/>
    <col min="7701" max="7701" width="12.7109375" style="132" hidden="1"/>
    <col min="7702" max="7702" width="5.140625" style="132" hidden="1"/>
    <col min="7703" max="7703" width="9.7109375" style="132" hidden="1"/>
    <col min="7704" max="7704" width="12.7109375" style="132" hidden="1"/>
    <col min="7705" max="7705" width="5.140625" style="132" hidden="1"/>
    <col min="7706" max="7706" width="9.7109375" style="132" hidden="1"/>
    <col min="7707" max="7707" width="12.7109375" style="132" hidden="1"/>
    <col min="7708" max="7708" width="5.140625" style="132" hidden="1"/>
    <col min="7709" max="7709" width="9.7109375" style="132" hidden="1"/>
    <col min="7710" max="7710" width="12.7109375" style="132" hidden="1"/>
    <col min="7711" max="7711" width="5.140625" style="132" hidden="1"/>
    <col min="7712" max="7712" width="9.7109375" style="132" hidden="1"/>
    <col min="7713" max="7713" width="12.7109375" style="132" hidden="1"/>
    <col min="7714" max="7714" width="37.7109375" style="132" hidden="1"/>
    <col min="7715" max="7917" width="9.140625" style="132" hidden="1"/>
    <col min="7918" max="7918" width="1.7109375" style="132" hidden="1"/>
    <col min="7919" max="7919" width="3.5703125" style="132" hidden="1"/>
    <col min="7920" max="7920" width="11" style="132" hidden="1"/>
    <col min="7921" max="7921" width="20.7109375" style="132" hidden="1"/>
    <col min="7922" max="7923" width="11.7109375" style="132" hidden="1"/>
    <col min="7924" max="7924" width="9.7109375" style="132" hidden="1"/>
    <col min="7925" max="7925" width="10.140625" style="132" hidden="1"/>
    <col min="7926" max="7927" width="7.7109375" style="132" hidden="1"/>
    <col min="7928" max="7928" width="4" style="132" hidden="1"/>
    <col min="7929" max="7929" width="9.7109375" style="132" hidden="1"/>
    <col min="7930" max="7930" width="15.140625" style="132" hidden="1"/>
    <col min="7931" max="7931" width="5.140625" style="132" hidden="1"/>
    <col min="7932" max="7932" width="9.7109375" style="132" hidden="1"/>
    <col min="7933" max="7933" width="13.7109375" style="132" hidden="1"/>
    <col min="7934" max="7934" width="5.140625" style="132" hidden="1"/>
    <col min="7935" max="7935" width="9.7109375" style="132" hidden="1"/>
    <col min="7936" max="7936" width="12.5703125" style="132" hidden="1"/>
    <col min="7937" max="7937" width="5.140625" style="132" hidden="1"/>
    <col min="7938" max="7938" width="9.7109375" style="132" hidden="1"/>
    <col min="7939" max="7939" width="12.7109375" style="132" hidden="1"/>
    <col min="7940" max="7940" width="5.140625" style="132" hidden="1"/>
    <col min="7941" max="7941" width="9.7109375" style="132" hidden="1"/>
    <col min="7942" max="7942" width="12.7109375" style="132" hidden="1"/>
    <col min="7943" max="7943" width="5.140625" style="132" hidden="1"/>
    <col min="7944" max="7944" width="9.7109375" style="132" hidden="1"/>
    <col min="7945" max="7945" width="12.7109375" style="132" hidden="1"/>
    <col min="7946" max="7946" width="5.140625" style="132" hidden="1"/>
    <col min="7947" max="7947" width="9.7109375" style="132" hidden="1"/>
    <col min="7948" max="7948" width="12.7109375" style="132" hidden="1"/>
    <col min="7949" max="7949" width="5.140625" style="132" hidden="1"/>
    <col min="7950" max="7950" width="9.7109375" style="132" hidden="1"/>
    <col min="7951" max="7951" width="12.7109375" style="132" hidden="1"/>
    <col min="7952" max="7952" width="5.140625" style="132" hidden="1"/>
    <col min="7953" max="7953" width="9.7109375" style="132" hidden="1"/>
    <col min="7954" max="7954" width="12.7109375" style="132" hidden="1"/>
    <col min="7955" max="7955" width="5.140625" style="132" hidden="1"/>
    <col min="7956" max="7956" width="9.7109375" style="132" hidden="1"/>
    <col min="7957" max="7957" width="12.7109375" style="132" hidden="1"/>
    <col min="7958" max="7958" width="5.140625" style="132" hidden="1"/>
    <col min="7959" max="7959" width="9.7109375" style="132" hidden="1"/>
    <col min="7960" max="7960" width="12.7109375" style="132" hidden="1"/>
    <col min="7961" max="7961" width="5.140625" style="132" hidden="1"/>
    <col min="7962" max="7962" width="9.7109375" style="132" hidden="1"/>
    <col min="7963" max="7963" width="12.7109375" style="132" hidden="1"/>
    <col min="7964" max="7964" width="5.140625" style="132" hidden="1"/>
    <col min="7965" max="7965" width="9.7109375" style="132" hidden="1"/>
    <col min="7966" max="7966" width="12.7109375" style="132" hidden="1"/>
    <col min="7967" max="7967" width="5.140625" style="132" hidden="1"/>
    <col min="7968" max="7968" width="9.7109375" style="132" hidden="1"/>
    <col min="7969" max="7969" width="12.7109375" style="132" hidden="1"/>
    <col min="7970" max="7970" width="37.7109375" style="132" hidden="1"/>
    <col min="7971" max="8173" width="9.140625" style="132" hidden="1"/>
    <col min="8174" max="8174" width="1.7109375" style="132" hidden="1"/>
    <col min="8175" max="8175" width="3.5703125" style="132" hidden="1"/>
    <col min="8176" max="8176" width="11" style="132" hidden="1"/>
    <col min="8177" max="8177" width="20.7109375" style="132" hidden="1"/>
    <col min="8178" max="8179" width="11.7109375" style="132" hidden="1"/>
    <col min="8180" max="8180" width="9.7109375" style="132" hidden="1"/>
    <col min="8181" max="8181" width="10.140625" style="132" hidden="1"/>
    <col min="8182" max="8183" width="7.7109375" style="132" hidden="1"/>
    <col min="8184" max="8184" width="4" style="132" hidden="1"/>
    <col min="8185" max="8185" width="9.7109375" style="132" hidden="1"/>
    <col min="8186" max="8186" width="15.140625" style="132" hidden="1"/>
    <col min="8187" max="8187" width="5.140625" style="132" hidden="1"/>
    <col min="8188" max="8188" width="9.7109375" style="132" hidden="1"/>
    <col min="8189" max="8189" width="13.7109375" style="132" hidden="1"/>
    <col min="8190" max="8190" width="5.140625" style="132" hidden="1"/>
    <col min="8191" max="8191" width="9.7109375" style="132" hidden="1"/>
    <col min="8192" max="8192" width="12.5703125" style="132" hidden="1"/>
    <col min="8193" max="8193" width="5.140625" style="132" hidden="1"/>
    <col min="8194" max="8194" width="9.7109375" style="132" hidden="1"/>
    <col min="8195" max="8195" width="12.7109375" style="132" hidden="1"/>
    <col min="8196" max="8196" width="5.140625" style="132" hidden="1"/>
    <col min="8197" max="8197" width="9.7109375" style="132" hidden="1"/>
    <col min="8198" max="8198" width="12.7109375" style="132" hidden="1"/>
    <col min="8199" max="8199" width="5.140625" style="132" hidden="1"/>
    <col min="8200" max="8200" width="9.7109375" style="132" hidden="1"/>
    <col min="8201" max="8201" width="12.7109375" style="132" hidden="1"/>
    <col min="8202" max="8202" width="5.140625" style="132" hidden="1"/>
    <col min="8203" max="8203" width="9.7109375" style="132" hidden="1"/>
    <col min="8204" max="8204" width="12.7109375" style="132" hidden="1"/>
    <col min="8205" max="8205" width="5.140625" style="132" hidden="1"/>
    <col min="8206" max="8206" width="9.7109375" style="132" hidden="1"/>
    <col min="8207" max="8207" width="12.7109375" style="132" hidden="1"/>
    <col min="8208" max="8208" width="5.140625" style="132" hidden="1"/>
    <col min="8209" max="8209" width="9.7109375" style="132" hidden="1"/>
    <col min="8210" max="8210" width="12.7109375" style="132" hidden="1"/>
    <col min="8211" max="8211" width="5.140625" style="132" hidden="1"/>
    <col min="8212" max="8212" width="9.7109375" style="132" hidden="1"/>
    <col min="8213" max="8213" width="12.7109375" style="132" hidden="1"/>
    <col min="8214" max="8214" width="5.140625" style="132" hidden="1"/>
    <col min="8215" max="8215" width="9.7109375" style="132" hidden="1"/>
    <col min="8216" max="8216" width="12.7109375" style="132" hidden="1"/>
    <col min="8217" max="8217" width="5.140625" style="132" hidden="1"/>
    <col min="8218" max="8218" width="9.7109375" style="132" hidden="1"/>
    <col min="8219" max="8219" width="12.7109375" style="132" hidden="1"/>
    <col min="8220" max="8220" width="5.140625" style="132" hidden="1"/>
    <col min="8221" max="8221" width="9.7109375" style="132" hidden="1"/>
    <col min="8222" max="8222" width="12.7109375" style="132" hidden="1"/>
    <col min="8223" max="8223" width="5.140625" style="132" hidden="1"/>
    <col min="8224" max="8224" width="9.7109375" style="132" hidden="1"/>
    <col min="8225" max="8225" width="12.7109375" style="132" hidden="1"/>
    <col min="8226" max="8226" width="37.7109375" style="132" hidden="1"/>
    <col min="8227" max="8429" width="9.140625" style="132" hidden="1"/>
    <col min="8430" max="8430" width="1.7109375" style="132" hidden="1"/>
    <col min="8431" max="8431" width="3.5703125" style="132" hidden="1"/>
    <col min="8432" max="8432" width="11" style="132" hidden="1"/>
    <col min="8433" max="8433" width="20.7109375" style="132" hidden="1"/>
    <col min="8434" max="8435" width="11.7109375" style="132" hidden="1"/>
    <col min="8436" max="8436" width="9.7109375" style="132" hidden="1"/>
    <col min="8437" max="8437" width="10.140625" style="132" hidden="1"/>
    <col min="8438" max="8439" width="7.7109375" style="132" hidden="1"/>
    <col min="8440" max="8440" width="4" style="132" hidden="1"/>
    <col min="8441" max="8441" width="9.7109375" style="132" hidden="1"/>
    <col min="8442" max="8442" width="15.140625" style="132" hidden="1"/>
    <col min="8443" max="8443" width="5.140625" style="132" hidden="1"/>
    <col min="8444" max="8444" width="9.7109375" style="132" hidden="1"/>
    <col min="8445" max="8445" width="13.7109375" style="132" hidden="1"/>
    <col min="8446" max="8446" width="5.140625" style="132" hidden="1"/>
    <col min="8447" max="8447" width="9.7109375" style="132" hidden="1"/>
    <col min="8448" max="8448" width="12.5703125" style="132" hidden="1"/>
    <col min="8449" max="8449" width="5.140625" style="132" hidden="1"/>
    <col min="8450" max="8450" width="9.7109375" style="132" hidden="1"/>
    <col min="8451" max="8451" width="12.7109375" style="132" hidden="1"/>
    <col min="8452" max="8452" width="5.140625" style="132" hidden="1"/>
    <col min="8453" max="8453" width="9.7109375" style="132" hidden="1"/>
    <col min="8454" max="8454" width="12.7109375" style="132" hidden="1"/>
    <col min="8455" max="8455" width="5.140625" style="132" hidden="1"/>
    <col min="8456" max="8456" width="9.7109375" style="132" hidden="1"/>
    <col min="8457" max="8457" width="12.7109375" style="132" hidden="1"/>
    <col min="8458" max="8458" width="5.140625" style="132" hidden="1"/>
    <col min="8459" max="8459" width="9.7109375" style="132" hidden="1"/>
    <col min="8460" max="8460" width="12.7109375" style="132" hidden="1"/>
    <col min="8461" max="8461" width="5.140625" style="132" hidden="1"/>
    <col min="8462" max="8462" width="9.7109375" style="132" hidden="1"/>
    <col min="8463" max="8463" width="12.7109375" style="132" hidden="1"/>
    <col min="8464" max="8464" width="5.140625" style="132" hidden="1"/>
    <col min="8465" max="8465" width="9.7109375" style="132" hidden="1"/>
    <col min="8466" max="8466" width="12.7109375" style="132" hidden="1"/>
    <col min="8467" max="8467" width="5.140625" style="132" hidden="1"/>
    <col min="8468" max="8468" width="9.7109375" style="132" hidden="1"/>
    <col min="8469" max="8469" width="12.7109375" style="132" hidden="1"/>
    <col min="8470" max="8470" width="5.140625" style="132" hidden="1"/>
    <col min="8471" max="8471" width="9.7109375" style="132" hidden="1"/>
    <col min="8472" max="8472" width="12.7109375" style="132" hidden="1"/>
    <col min="8473" max="8473" width="5.140625" style="132" hidden="1"/>
    <col min="8474" max="8474" width="9.7109375" style="132" hidden="1"/>
    <col min="8475" max="8475" width="12.7109375" style="132" hidden="1"/>
    <col min="8476" max="8476" width="5.140625" style="132" hidden="1"/>
    <col min="8477" max="8477" width="9.7109375" style="132" hidden="1"/>
    <col min="8478" max="8478" width="12.7109375" style="132" hidden="1"/>
    <col min="8479" max="8479" width="5.140625" style="132" hidden="1"/>
    <col min="8480" max="8480" width="9.7109375" style="132" hidden="1"/>
    <col min="8481" max="8481" width="12.7109375" style="132" hidden="1"/>
    <col min="8482" max="8482" width="37.7109375" style="132" hidden="1"/>
    <col min="8483" max="8685" width="9.140625" style="132" hidden="1"/>
    <col min="8686" max="8686" width="1.7109375" style="132" hidden="1"/>
    <col min="8687" max="8687" width="3.5703125" style="132" hidden="1"/>
    <col min="8688" max="8688" width="11" style="132" hidden="1"/>
    <col min="8689" max="8689" width="20.7109375" style="132" hidden="1"/>
    <col min="8690" max="8691" width="11.7109375" style="132" hidden="1"/>
    <col min="8692" max="8692" width="9.7109375" style="132" hidden="1"/>
    <col min="8693" max="8693" width="10.140625" style="132" hidden="1"/>
    <col min="8694" max="8695" width="7.7109375" style="132" hidden="1"/>
    <col min="8696" max="8696" width="4" style="132" hidden="1"/>
    <col min="8697" max="8697" width="9.7109375" style="132" hidden="1"/>
    <col min="8698" max="8698" width="15.140625" style="132" hidden="1"/>
    <col min="8699" max="8699" width="5.140625" style="132" hidden="1"/>
    <col min="8700" max="8700" width="9.7109375" style="132" hidden="1"/>
    <col min="8701" max="8701" width="13.7109375" style="132" hidden="1"/>
    <col min="8702" max="8702" width="5.140625" style="132" hidden="1"/>
    <col min="8703" max="8703" width="9.7109375" style="132" hidden="1"/>
    <col min="8704" max="8704" width="12.5703125" style="132" hidden="1"/>
    <col min="8705" max="8705" width="5.140625" style="132" hidden="1"/>
    <col min="8706" max="8706" width="9.7109375" style="132" hidden="1"/>
    <col min="8707" max="8707" width="12.7109375" style="132" hidden="1"/>
    <col min="8708" max="8708" width="5.140625" style="132" hidden="1"/>
    <col min="8709" max="8709" width="9.7109375" style="132" hidden="1"/>
    <col min="8710" max="8710" width="12.7109375" style="132" hidden="1"/>
    <col min="8711" max="8711" width="5.140625" style="132" hidden="1"/>
    <col min="8712" max="8712" width="9.7109375" style="132" hidden="1"/>
    <col min="8713" max="8713" width="12.7109375" style="132" hidden="1"/>
    <col min="8714" max="8714" width="5.140625" style="132" hidden="1"/>
    <col min="8715" max="8715" width="9.7109375" style="132" hidden="1"/>
    <col min="8716" max="8716" width="12.7109375" style="132" hidden="1"/>
    <col min="8717" max="8717" width="5.140625" style="132" hidden="1"/>
    <col min="8718" max="8718" width="9.7109375" style="132" hidden="1"/>
    <col min="8719" max="8719" width="12.7109375" style="132" hidden="1"/>
    <col min="8720" max="8720" width="5.140625" style="132" hidden="1"/>
    <col min="8721" max="8721" width="9.7109375" style="132" hidden="1"/>
    <col min="8722" max="8722" width="12.7109375" style="132" hidden="1"/>
    <col min="8723" max="8723" width="5.140625" style="132" hidden="1"/>
    <col min="8724" max="8724" width="9.7109375" style="132" hidden="1"/>
    <col min="8725" max="8725" width="12.7109375" style="132" hidden="1"/>
    <col min="8726" max="8726" width="5.140625" style="132" hidden="1"/>
    <col min="8727" max="8727" width="9.7109375" style="132" hidden="1"/>
    <col min="8728" max="8728" width="12.7109375" style="132" hidden="1"/>
    <col min="8729" max="8729" width="5.140625" style="132" hidden="1"/>
    <col min="8730" max="8730" width="9.7109375" style="132" hidden="1"/>
    <col min="8731" max="8731" width="12.7109375" style="132" hidden="1"/>
    <col min="8732" max="8732" width="5.140625" style="132" hidden="1"/>
    <col min="8733" max="8733" width="9.7109375" style="132" hidden="1"/>
    <col min="8734" max="8734" width="12.7109375" style="132" hidden="1"/>
    <col min="8735" max="8735" width="5.140625" style="132" hidden="1"/>
    <col min="8736" max="8736" width="9.7109375" style="132" hidden="1"/>
    <col min="8737" max="8737" width="12.7109375" style="132" hidden="1"/>
    <col min="8738" max="8738" width="37.7109375" style="132" hidden="1"/>
    <col min="8739" max="8941" width="9.140625" style="132" hidden="1"/>
    <col min="8942" max="8942" width="1.7109375" style="132" hidden="1"/>
    <col min="8943" max="8943" width="3.5703125" style="132" hidden="1"/>
    <col min="8944" max="8944" width="11" style="132" hidden="1"/>
    <col min="8945" max="8945" width="20.7109375" style="132" hidden="1"/>
    <col min="8946" max="8947" width="11.7109375" style="132" hidden="1"/>
    <col min="8948" max="8948" width="9.7109375" style="132" hidden="1"/>
    <col min="8949" max="8949" width="10.140625" style="132" hidden="1"/>
    <col min="8950" max="8951" width="7.7109375" style="132" hidden="1"/>
    <col min="8952" max="8952" width="4" style="132" hidden="1"/>
    <col min="8953" max="8953" width="9.7109375" style="132" hidden="1"/>
    <col min="8954" max="8954" width="15.140625" style="132" hidden="1"/>
    <col min="8955" max="8955" width="5.140625" style="132" hidden="1"/>
    <col min="8956" max="8956" width="9.7109375" style="132" hidden="1"/>
    <col min="8957" max="8957" width="13.7109375" style="132" hidden="1"/>
    <col min="8958" max="8958" width="5.140625" style="132" hidden="1"/>
    <col min="8959" max="8959" width="9.7109375" style="132" hidden="1"/>
    <col min="8960" max="8960" width="12.5703125" style="132" hidden="1"/>
    <col min="8961" max="8961" width="5.140625" style="132" hidden="1"/>
    <col min="8962" max="8962" width="9.7109375" style="132" hidden="1"/>
    <col min="8963" max="8963" width="12.7109375" style="132" hidden="1"/>
    <col min="8964" max="8964" width="5.140625" style="132" hidden="1"/>
    <col min="8965" max="8965" width="9.7109375" style="132" hidden="1"/>
    <col min="8966" max="8966" width="12.7109375" style="132" hidden="1"/>
    <col min="8967" max="8967" width="5.140625" style="132" hidden="1"/>
    <col min="8968" max="8968" width="9.7109375" style="132" hidden="1"/>
    <col min="8969" max="8969" width="12.7109375" style="132" hidden="1"/>
    <col min="8970" max="8970" width="5.140625" style="132" hidden="1"/>
    <col min="8971" max="8971" width="9.7109375" style="132" hidden="1"/>
    <col min="8972" max="8972" width="12.7109375" style="132" hidden="1"/>
    <col min="8973" max="8973" width="5.140625" style="132" hidden="1"/>
    <col min="8974" max="8974" width="9.7109375" style="132" hidden="1"/>
    <col min="8975" max="8975" width="12.7109375" style="132" hidden="1"/>
    <col min="8976" max="8976" width="5.140625" style="132" hidden="1"/>
    <col min="8977" max="8977" width="9.7109375" style="132" hidden="1"/>
    <col min="8978" max="8978" width="12.7109375" style="132" hidden="1"/>
    <col min="8979" max="8979" width="5.140625" style="132" hidden="1"/>
    <col min="8980" max="8980" width="9.7109375" style="132" hidden="1"/>
    <col min="8981" max="8981" width="12.7109375" style="132" hidden="1"/>
    <col min="8982" max="8982" width="5.140625" style="132" hidden="1"/>
    <col min="8983" max="8983" width="9.7109375" style="132" hidden="1"/>
    <col min="8984" max="8984" width="12.7109375" style="132" hidden="1"/>
    <col min="8985" max="8985" width="5.140625" style="132" hidden="1"/>
    <col min="8986" max="8986" width="9.7109375" style="132" hidden="1"/>
    <col min="8987" max="8987" width="12.7109375" style="132" hidden="1"/>
    <col min="8988" max="8988" width="5.140625" style="132" hidden="1"/>
    <col min="8989" max="8989" width="9.7109375" style="132" hidden="1"/>
    <col min="8990" max="8990" width="12.7109375" style="132" hidden="1"/>
    <col min="8991" max="8991" width="5.140625" style="132" hidden="1"/>
    <col min="8992" max="8992" width="9.7109375" style="132" hidden="1"/>
    <col min="8993" max="8993" width="12.7109375" style="132" hidden="1"/>
    <col min="8994" max="8994" width="37.7109375" style="132" hidden="1"/>
    <col min="8995" max="9197" width="9.140625" style="132" hidden="1"/>
    <col min="9198" max="9198" width="1.7109375" style="132" hidden="1"/>
    <col min="9199" max="9199" width="3.5703125" style="132" hidden="1"/>
    <col min="9200" max="9200" width="11" style="132" hidden="1"/>
    <col min="9201" max="9201" width="20.7109375" style="132" hidden="1"/>
    <col min="9202" max="9203" width="11.7109375" style="132" hidden="1"/>
    <col min="9204" max="9204" width="9.7109375" style="132" hidden="1"/>
    <col min="9205" max="9205" width="10.140625" style="132" hidden="1"/>
    <col min="9206" max="9207" width="7.7109375" style="132" hidden="1"/>
    <col min="9208" max="9208" width="4" style="132" hidden="1"/>
    <col min="9209" max="9209" width="9.7109375" style="132" hidden="1"/>
    <col min="9210" max="9210" width="15.140625" style="132" hidden="1"/>
    <col min="9211" max="9211" width="5.140625" style="132" hidden="1"/>
    <col min="9212" max="9212" width="9.7109375" style="132" hidden="1"/>
    <col min="9213" max="9213" width="13.7109375" style="132" hidden="1"/>
    <col min="9214" max="9214" width="5.140625" style="132" hidden="1"/>
    <col min="9215" max="9215" width="9.7109375" style="132" hidden="1"/>
    <col min="9216" max="9216" width="12.5703125" style="132" hidden="1"/>
    <col min="9217" max="9217" width="5.140625" style="132" hidden="1"/>
    <col min="9218" max="9218" width="9.7109375" style="132" hidden="1"/>
    <col min="9219" max="9219" width="12.7109375" style="132" hidden="1"/>
    <col min="9220" max="9220" width="5.140625" style="132" hidden="1"/>
    <col min="9221" max="9221" width="9.7109375" style="132" hidden="1"/>
    <col min="9222" max="9222" width="12.7109375" style="132" hidden="1"/>
    <col min="9223" max="9223" width="5.140625" style="132" hidden="1"/>
    <col min="9224" max="9224" width="9.7109375" style="132" hidden="1"/>
    <col min="9225" max="9225" width="12.7109375" style="132" hidden="1"/>
    <col min="9226" max="9226" width="5.140625" style="132" hidden="1"/>
    <col min="9227" max="9227" width="9.7109375" style="132" hidden="1"/>
    <col min="9228" max="9228" width="12.7109375" style="132" hidden="1"/>
    <col min="9229" max="9229" width="5.140625" style="132" hidden="1"/>
    <col min="9230" max="9230" width="9.7109375" style="132" hidden="1"/>
    <col min="9231" max="9231" width="12.7109375" style="132" hidden="1"/>
    <col min="9232" max="9232" width="5.140625" style="132" hidden="1"/>
    <col min="9233" max="9233" width="9.7109375" style="132" hidden="1"/>
    <col min="9234" max="9234" width="12.7109375" style="132" hidden="1"/>
    <col min="9235" max="9235" width="5.140625" style="132" hidden="1"/>
    <col min="9236" max="9236" width="9.7109375" style="132" hidden="1"/>
    <col min="9237" max="9237" width="12.7109375" style="132" hidden="1"/>
    <col min="9238" max="9238" width="5.140625" style="132" hidden="1"/>
    <col min="9239" max="9239" width="9.7109375" style="132" hidden="1"/>
    <col min="9240" max="9240" width="12.7109375" style="132" hidden="1"/>
    <col min="9241" max="9241" width="5.140625" style="132" hidden="1"/>
    <col min="9242" max="9242" width="9.7109375" style="132" hidden="1"/>
    <col min="9243" max="9243" width="12.7109375" style="132" hidden="1"/>
    <col min="9244" max="9244" width="5.140625" style="132" hidden="1"/>
    <col min="9245" max="9245" width="9.7109375" style="132" hidden="1"/>
    <col min="9246" max="9246" width="12.7109375" style="132" hidden="1"/>
    <col min="9247" max="9247" width="5.140625" style="132" hidden="1"/>
    <col min="9248" max="9248" width="9.7109375" style="132" hidden="1"/>
    <col min="9249" max="9249" width="12.7109375" style="132" hidden="1"/>
    <col min="9250" max="9250" width="37.7109375" style="132" hidden="1"/>
    <col min="9251" max="9453" width="9.140625" style="132" hidden="1"/>
    <col min="9454" max="9454" width="1.7109375" style="132" hidden="1"/>
    <col min="9455" max="9455" width="3.5703125" style="132" hidden="1"/>
    <col min="9456" max="9456" width="11" style="132" hidden="1"/>
    <col min="9457" max="9457" width="20.7109375" style="132" hidden="1"/>
    <col min="9458" max="9459" width="11.7109375" style="132" hidden="1"/>
    <col min="9460" max="9460" width="9.7109375" style="132" hidden="1"/>
    <col min="9461" max="9461" width="10.140625" style="132" hidden="1"/>
    <col min="9462" max="9463" width="7.7109375" style="132" hidden="1"/>
    <col min="9464" max="9464" width="4" style="132" hidden="1"/>
    <col min="9465" max="9465" width="9.7109375" style="132" hidden="1"/>
    <col min="9466" max="9466" width="15.140625" style="132" hidden="1"/>
    <col min="9467" max="9467" width="5.140625" style="132" hidden="1"/>
    <col min="9468" max="9468" width="9.7109375" style="132" hidden="1"/>
    <col min="9469" max="9469" width="13.7109375" style="132" hidden="1"/>
    <col min="9470" max="9470" width="5.140625" style="132" hidden="1"/>
    <col min="9471" max="9471" width="9.7109375" style="132" hidden="1"/>
    <col min="9472" max="9472" width="12.5703125" style="132" hidden="1"/>
    <col min="9473" max="9473" width="5.140625" style="132" hidden="1"/>
    <col min="9474" max="9474" width="9.7109375" style="132" hidden="1"/>
    <col min="9475" max="9475" width="12.7109375" style="132" hidden="1"/>
    <col min="9476" max="9476" width="5.140625" style="132" hidden="1"/>
    <col min="9477" max="9477" width="9.7109375" style="132" hidden="1"/>
    <col min="9478" max="9478" width="12.7109375" style="132" hidden="1"/>
    <col min="9479" max="9479" width="5.140625" style="132" hidden="1"/>
    <col min="9480" max="9480" width="9.7109375" style="132" hidden="1"/>
    <col min="9481" max="9481" width="12.7109375" style="132" hidden="1"/>
    <col min="9482" max="9482" width="5.140625" style="132" hidden="1"/>
    <col min="9483" max="9483" width="9.7109375" style="132" hidden="1"/>
    <col min="9484" max="9484" width="12.7109375" style="132" hidden="1"/>
    <col min="9485" max="9485" width="5.140625" style="132" hidden="1"/>
    <col min="9486" max="9486" width="9.7109375" style="132" hidden="1"/>
    <col min="9487" max="9487" width="12.7109375" style="132" hidden="1"/>
    <col min="9488" max="9488" width="5.140625" style="132" hidden="1"/>
    <col min="9489" max="9489" width="9.7109375" style="132" hidden="1"/>
    <col min="9490" max="9490" width="12.7109375" style="132" hidden="1"/>
    <col min="9491" max="9491" width="5.140625" style="132" hidden="1"/>
    <col min="9492" max="9492" width="9.7109375" style="132" hidden="1"/>
    <col min="9493" max="9493" width="12.7109375" style="132" hidden="1"/>
    <col min="9494" max="9494" width="5.140625" style="132" hidden="1"/>
    <col min="9495" max="9495" width="9.7109375" style="132" hidden="1"/>
    <col min="9496" max="9496" width="12.7109375" style="132" hidden="1"/>
    <col min="9497" max="9497" width="5.140625" style="132" hidden="1"/>
    <col min="9498" max="9498" width="9.7109375" style="132" hidden="1"/>
    <col min="9499" max="9499" width="12.7109375" style="132" hidden="1"/>
    <col min="9500" max="9500" width="5.140625" style="132" hidden="1"/>
    <col min="9501" max="9501" width="9.7109375" style="132" hidden="1"/>
    <col min="9502" max="9502" width="12.7109375" style="132" hidden="1"/>
    <col min="9503" max="9503" width="5.140625" style="132" hidden="1"/>
    <col min="9504" max="9504" width="9.7109375" style="132" hidden="1"/>
    <col min="9505" max="9505" width="12.7109375" style="132" hidden="1"/>
    <col min="9506" max="9506" width="37.7109375" style="132" hidden="1"/>
    <col min="9507" max="9709" width="9.140625" style="132" hidden="1"/>
    <col min="9710" max="9710" width="1.7109375" style="132" hidden="1"/>
    <col min="9711" max="9711" width="3.5703125" style="132" hidden="1"/>
    <col min="9712" max="9712" width="11" style="132" hidden="1"/>
    <col min="9713" max="9713" width="20.7109375" style="132" hidden="1"/>
    <col min="9714" max="9715" width="11.7109375" style="132" hidden="1"/>
    <col min="9716" max="9716" width="9.7109375" style="132" hidden="1"/>
    <col min="9717" max="9717" width="10.140625" style="132" hidden="1"/>
    <col min="9718" max="9719" width="7.7109375" style="132" hidden="1"/>
    <col min="9720" max="9720" width="4" style="132" hidden="1"/>
    <col min="9721" max="9721" width="9.7109375" style="132" hidden="1"/>
    <col min="9722" max="9722" width="15.140625" style="132" hidden="1"/>
    <col min="9723" max="9723" width="5.140625" style="132" hidden="1"/>
    <col min="9724" max="9724" width="9.7109375" style="132" hidden="1"/>
    <col min="9725" max="9725" width="13.7109375" style="132" hidden="1"/>
    <col min="9726" max="9726" width="5.140625" style="132" hidden="1"/>
    <col min="9727" max="9727" width="9.7109375" style="132" hidden="1"/>
    <col min="9728" max="9728" width="12.5703125" style="132" hidden="1"/>
    <col min="9729" max="9729" width="5.140625" style="132" hidden="1"/>
    <col min="9730" max="9730" width="9.7109375" style="132" hidden="1"/>
    <col min="9731" max="9731" width="12.7109375" style="132" hidden="1"/>
    <col min="9732" max="9732" width="5.140625" style="132" hidden="1"/>
    <col min="9733" max="9733" width="9.7109375" style="132" hidden="1"/>
    <col min="9734" max="9734" width="12.7109375" style="132" hidden="1"/>
    <col min="9735" max="9735" width="5.140625" style="132" hidden="1"/>
    <col min="9736" max="9736" width="9.7109375" style="132" hidden="1"/>
    <col min="9737" max="9737" width="12.7109375" style="132" hidden="1"/>
    <col min="9738" max="9738" width="5.140625" style="132" hidden="1"/>
    <col min="9739" max="9739" width="9.7109375" style="132" hidden="1"/>
    <col min="9740" max="9740" width="12.7109375" style="132" hidden="1"/>
    <col min="9741" max="9741" width="5.140625" style="132" hidden="1"/>
    <col min="9742" max="9742" width="9.7109375" style="132" hidden="1"/>
    <col min="9743" max="9743" width="12.7109375" style="132" hidden="1"/>
    <col min="9744" max="9744" width="5.140625" style="132" hidden="1"/>
    <col min="9745" max="9745" width="9.7109375" style="132" hidden="1"/>
    <col min="9746" max="9746" width="12.7109375" style="132" hidden="1"/>
    <col min="9747" max="9747" width="5.140625" style="132" hidden="1"/>
    <col min="9748" max="9748" width="9.7109375" style="132" hidden="1"/>
    <col min="9749" max="9749" width="12.7109375" style="132" hidden="1"/>
    <col min="9750" max="9750" width="5.140625" style="132" hidden="1"/>
    <col min="9751" max="9751" width="9.7109375" style="132" hidden="1"/>
    <col min="9752" max="9752" width="12.7109375" style="132" hidden="1"/>
    <col min="9753" max="9753" width="5.140625" style="132" hidden="1"/>
    <col min="9754" max="9754" width="9.7109375" style="132" hidden="1"/>
    <col min="9755" max="9755" width="12.7109375" style="132" hidden="1"/>
    <col min="9756" max="9756" width="5.140625" style="132" hidden="1"/>
    <col min="9757" max="9757" width="9.7109375" style="132" hidden="1"/>
    <col min="9758" max="9758" width="12.7109375" style="132" hidden="1"/>
    <col min="9759" max="9759" width="5.140625" style="132" hidden="1"/>
    <col min="9760" max="9760" width="9.7109375" style="132" hidden="1"/>
    <col min="9761" max="9761" width="12.7109375" style="132" hidden="1"/>
    <col min="9762" max="9762" width="37.7109375" style="132" hidden="1"/>
    <col min="9763" max="9965" width="9.140625" style="132" hidden="1"/>
    <col min="9966" max="9966" width="1.7109375" style="132" hidden="1"/>
    <col min="9967" max="9967" width="3.5703125" style="132" hidden="1"/>
    <col min="9968" max="9968" width="11" style="132" hidden="1"/>
    <col min="9969" max="9969" width="20.7109375" style="132" hidden="1"/>
    <col min="9970" max="9971" width="11.7109375" style="132" hidden="1"/>
    <col min="9972" max="9972" width="9.7109375" style="132" hidden="1"/>
    <col min="9973" max="9973" width="10.140625" style="132" hidden="1"/>
    <col min="9974" max="9975" width="7.7109375" style="132" hidden="1"/>
    <col min="9976" max="9976" width="4" style="132" hidden="1"/>
    <col min="9977" max="9977" width="9.7109375" style="132" hidden="1"/>
    <col min="9978" max="9978" width="15.140625" style="132" hidden="1"/>
    <col min="9979" max="9979" width="5.140625" style="132" hidden="1"/>
    <col min="9980" max="9980" width="9.7109375" style="132" hidden="1"/>
    <col min="9981" max="9981" width="13.7109375" style="132" hidden="1"/>
    <col min="9982" max="9982" width="5.140625" style="132" hidden="1"/>
    <col min="9983" max="9983" width="9.7109375" style="132" hidden="1"/>
    <col min="9984" max="9984" width="12.5703125" style="132" hidden="1"/>
    <col min="9985" max="9985" width="5.140625" style="132" hidden="1"/>
    <col min="9986" max="9986" width="9.7109375" style="132" hidden="1"/>
    <col min="9987" max="9987" width="12.7109375" style="132" hidden="1"/>
    <col min="9988" max="9988" width="5.140625" style="132" hidden="1"/>
    <col min="9989" max="9989" width="9.7109375" style="132" hidden="1"/>
    <col min="9990" max="9990" width="12.7109375" style="132" hidden="1"/>
    <col min="9991" max="9991" width="5.140625" style="132" hidden="1"/>
    <col min="9992" max="9992" width="9.7109375" style="132" hidden="1"/>
    <col min="9993" max="9993" width="12.7109375" style="132" hidden="1"/>
    <col min="9994" max="9994" width="5.140625" style="132" hidden="1"/>
    <col min="9995" max="9995" width="9.7109375" style="132" hidden="1"/>
    <col min="9996" max="9996" width="12.7109375" style="132" hidden="1"/>
    <col min="9997" max="9997" width="5.140625" style="132" hidden="1"/>
    <col min="9998" max="9998" width="9.7109375" style="132" hidden="1"/>
    <col min="9999" max="9999" width="12.7109375" style="132" hidden="1"/>
    <col min="10000" max="10000" width="5.140625" style="132" hidden="1"/>
    <col min="10001" max="10001" width="9.7109375" style="132" hidden="1"/>
    <col min="10002" max="10002" width="12.7109375" style="132" hidden="1"/>
    <col min="10003" max="10003" width="5.140625" style="132" hidden="1"/>
    <col min="10004" max="10004" width="9.7109375" style="132" hidden="1"/>
    <col min="10005" max="10005" width="12.7109375" style="132" hidden="1"/>
    <col min="10006" max="10006" width="5.140625" style="132" hidden="1"/>
    <col min="10007" max="10007" width="9.7109375" style="132" hidden="1"/>
    <col min="10008" max="10008" width="12.7109375" style="132" hidden="1"/>
    <col min="10009" max="10009" width="5.140625" style="132" hidden="1"/>
    <col min="10010" max="10010" width="9.7109375" style="132" hidden="1"/>
    <col min="10011" max="10011" width="12.7109375" style="132" hidden="1"/>
    <col min="10012" max="10012" width="5.140625" style="132" hidden="1"/>
    <col min="10013" max="10013" width="9.7109375" style="132" hidden="1"/>
    <col min="10014" max="10014" width="12.7109375" style="132" hidden="1"/>
    <col min="10015" max="10015" width="5.140625" style="132" hidden="1"/>
    <col min="10016" max="10016" width="9.7109375" style="132" hidden="1"/>
    <col min="10017" max="10017" width="12.7109375" style="132" hidden="1"/>
    <col min="10018" max="10018" width="37.7109375" style="132" hidden="1"/>
    <col min="10019" max="10221" width="9.140625" style="132" hidden="1"/>
    <col min="10222" max="10222" width="1.7109375" style="132" hidden="1"/>
    <col min="10223" max="10223" width="3.5703125" style="132" hidden="1"/>
    <col min="10224" max="10224" width="11" style="132" hidden="1"/>
    <col min="10225" max="10225" width="20.7109375" style="132" hidden="1"/>
    <col min="10226" max="10227" width="11.7109375" style="132" hidden="1"/>
    <col min="10228" max="10228" width="9.7109375" style="132" hidden="1"/>
    <col min="10229" max="10229" width="10.140625" style="132" hidden="1"/>
    <col min="10230" max="10231" width="7.7109375" style="132" hidden="1"/>
    <col min="10232" max="10232" width="4" style="132" hidden="1"/>
    <col min="10233" max="10233" width="9.7109375" style="132" hidden="1"/>
    <col min="10234" max="10234" width="15.140625" style="132" hidden="1"/>
    <col min="10235" max="10235" width="5.140625" style="132" hidden="1"/>
    <col min="10236" max="10236" width="9.7109375" style="132" hidden="1"/>
    <col min="10237" max="10237" width="13.7109375" style="132" hidden="1"/>
    <col min="10238" max="10238" width="5.140625" style="132" hidden="1"/>
    <col min="10239" max="10239" width="9.7109375" style="132" hidden="1"/>
    <col min="10240" max="10240" width="12.5703125" style="132" hidden="1"/>
    <col min="10241" max="10241" width="5.140625" style="132" hidden="1"/>
    <col min="10242" max="10242" width="9.7109375" style="132" hidden="1"/>
    <col min="10243" max="10243" width="12.7109375" style="132" hidden="1"/>
    <col min="10244" max="10244" width="5.140625" style="132" hidden="1"/>
    <col min="10245" max="10245" width="9.7109375" style="132" hidden="1"/>
    <col min="10246" max="10246" width="12.7109375" style="132" hidden="1"/>
    <col min="10247" max="10247" width="5.140625" style="132" hidden="1"/>
    <col min="10248" max="10248" width="9.7109375" style="132" hidden="1"/>
    <col min="10249" max="10249" width="12.7109375" style="132" hidden="1"/>
    <col min="10250" max="10250" width="5.140625" style="132" hidden="1"/>
    <col min="10251" max="10251" width="9.7109375" style="132" hidden="1"/>
    <col min="10252" max="10252" width="12.7109375" style="132" hidden="1"/>
    <col min="10253" max="10253" width="5.140625" style="132" hidden="1"/>
    <col min="10254" max="10254" width="9.7109375" style="132" hidden="1"/>
    <col min="10255" max="10255" width="12.7109375" style="132" hidden="1"/>
    <col min="10256" max="10256" width="5.140625" style="132" hidden="1"/>
    <col min="10257" max="10257" width="9.7109375" style="132" hidden="1"/>
    <col min="10258" max="10258" width="12.7109375" style="132" hidden="1"/>
    <col min="10259" max="10259" width="5.140625" style="132" hidden="1"/>
    <col min="10260" max="10260" width="9.7109375" style="132" hidden="1"/>
    <col min="10261" max="10261" width="12.7109375" style="132" hidden="1"/>
    <col min="10262" max="10262" width="5.140625" style="132" hidden="1"/>
    <col min="10263" max="10263" width="9.7109375" style="132" hidden="1"/>
    <col min="10264" max="10264" width="12.7109375" style="132" hidden="1"/>
    <col min="10265" max="10265" width="5.140625" style="132" hidden="1"/>
    <col min="10266" max="10266" width="9.7109375" style="132" hidden="1"/>
    <col min="10267" max="10267" width="12.7109375" style="132" hidden="1"/>
    <col min="10268" max="10268" width="5.140625" style="132" hidden="1"/>
    <col min="10269" max="10269" width="9.7109375" style="132" hidden="1"/>
    <col min="10270" max="10270" width="12.7109375" style="132" hidden="1"/>
    <col min="10271" max="10271" width="5.140625" style="132" hidden="1"/>
    <col min="10272" max="10272" width="9.7109375" style="132" hidden="1"/>
    <col min="10273" max="10273" width="12.7109375" style="132" hidden="1"/>
    <col min="10274" max="10274" width="37.7109375" style="132" hidden="1"/>
    <col min="10275" max="10477" width="9.140625" style="132" hidden="1"/>
    <col min="10478" max="10478" width="1.7109375" style="132" hidden="1"/>
    <col min="10479" max="10479" width="3.5703125" style="132" hidden="1"/>
    <col min="10480" max="10480" width="11" style="132" hidden="1"/>
    <col min="10481" max="10481" width="20.7109375" style="132" hidden="1"/>
    <col min="10482" max="10483" width="11.7109375" style="132" hidden="1"/>
    <col min="10484" max="10484" width="9.7109375" style="132" hidden="1"/>
    <col min="10485" max="10485" width="10.140625" style="132" hidden="1"/>
    <col min="10486" max="10487" width="7.7109375" style="132" hidden="1"/>
    <col min="10488" max="10488" width="4" style="132" hidden="1"/>
    <col min="10489" max="10489" width="9.7109375" style="132" hidden="1"/>
    <col min="10490" max="10490" width="15.140625" style="132" hidden="1"/>
    <col min="10491" max="10491" width="5.140625" style="132" hidden="1"/>
    <col min="10492" max="10492" width="9.7109375" style="132" hidden="1"/>
    <col min="10493" max="10493" width="13.7109375" style="132" hidden="1"/>
    <col min="10494" max="10494" width="5.140625" style="132" hidden="1"/>
    <col min="10495" max="10495" width="9.7109375" style="132" hidden="1"/>
    <col min="10496" max="10496" width="12.5703125" style="132" hidden="1"/>
    <col min="10497" max="10497" width="5.140625" style="132" hidden="1"/>
    <col min="10498" max="10498" width="9.7109375" style="132" hidden="1"/>
    <col min="10499" max="10499" width="12.7109375" style="132" hidden="1"/>
    <col min="10500" max="10500" width="5.140625" style="132" hidden="1"/>
    <col min="10501" max="10501" width="9.7109375" style="132" hidden="1"/>
    <col min="10502" max="10502" width="12.7109375" style="132" hidden="1"/>
    <col min="10503" max="10503" width="5.140625" style="132" hidden="1"/>
    <col min="10504" max="10504" width="9.7109375" style="132" hidden="1"/>
    <col min="10505" max="10505" width="12.7109375" style="132" hidden="1"/>
    <col min="10506" max="10506" width="5.140625" style="132" hidden="1"/>
    <col min="10507" max="10507" width="9.7109375" style="132" hidden="1"/>
    <col min="10508" max="10508" width="12.7109375" style="132" hidden="1"/>
    <col min="10509" max="10509" width="5.140625" style="132" hidden="1"/>
    <col min="10510" max="10510" width="9.7109375" style="132" hidden="1"/>
    <col min="10511" max="10511" width="12.7109375" style="132" hidden="1"/>
    <col min="10512" max="10512" width="5.140625" style="132" hidden="1"/>
    <col min="10513" max="10513" width="9.7109375" style="132" hidden="1"/>
    <col min="10514" max="10514" width="12.7109375" style="132" hidden="1"/>
    <col min="10515" max="10515" width="5.140625" style="132" hidden="1"/>
    <col min="10516" max="10516" width="9.7109375" style="132" hidden="1"/>
    <col min="10517" max="10517" width="12.7109375" style="132" hidden="1"/>
    <col min="10518" max="10518" width="5.140625" style="132" hidden="1"/>
    <col min="10519" max="10519" width="9.7109375" style="132" hidden="1"/>
    <col min="10520" max="10520" width="12.7109375" style="132" hidden="1"/>
    <col min="10521" max="10521" width="5.140625" style="132" hidden="1"/>
    <col min="10522" max="10522" width="9.7109375" style="132" hidden="1"/>
    <col min="10523" max="10523" width="12.7109375" style="132" hidden="1"/>
    <col min="10524" max="10524" width="5.140625" style="132" hidden="1"/>
    <col min="10525" max="10525" width="9.7109375" style="132" hidden="1"/>
    <col min="10526" max="10526" width="12.7109375" style="132" hidden="1"/>
    <col min="10527" max="10527" width="5.140625" style="132" hidden="1"/>
    <col min="10528" max="10528" width="9.7109375" style="132" hidden="1"/>
    <col min="10529" max="10529" width="12.7109375" style="132" hidden="1"/>
    <col min="10530" max="10530" width="37.7109375" style="132" hidden="1"/>
    <col min="10531" max="10733" width="9.140625" style="132" hidden="1"/>
    <col min="10734" max="10734" width="1.7109375" style="132" hidden="1"/>
    <col min="10735" max="10735" width="3.5703125" style="132" hidden="1"/>
    <col min="10736" max="10736" width="11" style="132" hidden="1"/>
    <col min="10737" max="10737" width="20.7109375" style="132" hidden="1"/>
    <col min="10738" max="10739" width="11.7109375" style="132" hidden="1"/>
    <col min="10740" max="10740" width="9.7109375" style="132" hidden="1"/>
    <col min="10741" max="10741" width="10.140625" style="132" hidden="1"/>
    <col min="10742" max="10743" width="7.7109375" style="132" hidden="1"/>
    <col min="10744" max="10744" width="4" style="132" hidden="1"/>
    <col min="10745" max="10745" width="9.7109375" style="132" hidden="1"/>
    <col min="10746" max="10746" width="15.140625" style="132" hidden="1"/>
    <col min="10747" max="10747" width="5.140625" style="132" hidden="1"/>
    <col min="10748" max="10748" width="9.7109375" style="132" hidden="1"/>
    <col min="10749" max="10749" width="13.7109375" style="132" hidden="1"/>
    <col min="10750" max="10750" width="5.140625" style="132" hidden="1"/>
    <col min="10751" max="10751" width="9.7109375" style="132" hidden="1"/>
    <col min="10752" max="10752" width="12.5703125" style="132" hidden="1"/>
    <col min="10753" max="10753" width="5.140625" style="132" hidden="1"/>
    <col min="10754" max="10754" width="9.7109375" style="132" hidden="1"/>
    <col min="10755" max="10755" width="12.7109375" style="132" hidden="1"/>
    <col min="10756" max="10756" width="5.140625" style="132" hidden="1"/>
    <col min="10757" max="10757" width="9.7109375" style="132" hidden="1"/>
    <col min="10758" max="10758" width="12.7109375" style="132" hidden="1"/>
    <col min="10759" max="10759" width="5.140625" style="132" hidden="1"/>
    <col min="10760" max="10760" width="9.7109375" style="132" hidden="1"/>
    <col min="10761" max="10761" width="12.7109375" style="132" hidden="1"/>
    <col min="10762" max="10762" width="5.140625" style="132" hidden="1"/>
    <col min="10763" max="10763" width="9.7109375" style="132" hidden="1"/>
    <col min="10764" max="10764" width="12.7109375" style="132" hidden="1"/>
    <col min="10765" max="10765" width="5.140625" style="132" hidden="1"/>
    <col min="10766" max="10766" width="9.7109375" style="132" hidden="1"/>
    <col min="10767" max="10767" width="12.7109375" style="132" hidden="1"/>
    <col min="10768" max="10768" width="5.140625" style="132" hidden="1"/>
    <col min="10769" max="10769" width="9.7109375" style="132" hidden="1"/>
    <col min="10770" max="10770" width="12.7109375" style="132" hidden="1"/>
    <col min="10771" max="10771" width="5.140625" style="132" hidden="1"/>
    <col min="10772" max="10772" width="9.7109375" style="132" hidden="1"/>
    <col min="10773" max="10773" width="12.7109375" style="132" hidden="1"/>
    <col min="10774" max="10774" width="5.140625" style="132" hidden="1"/>
    <col min="10775" max="10775" width="9.7109375" style="132" hidden="1"/>
    <col min="10776" max="10776" width="12.7109375" style="132" hidden="1"/>
    <col min="10777" max="10777" width="5.140625" style="132" hidden="1"/>
    <col min="10778" max="10778" width="9.7109375" style="132" hidden="1"/>
    <col min="10779" max="10779" width="12.7109375" style="132" hidden="1"/>
    <col min="10780" max="10780" width="5.140625" style="132" hidden="1"/>
    <col min="10781" max="10781" width="9.7109375" style="132" hidden="1"/>
    <col min="10782" max="10782" width="12.7109375" style="132" hidden="1"/>
    <col min="10783" max="10783" width="5.140625" style="132" hidden="1"/>
    <col min="10784" max="10784" width="9.7109375" style="132" hidden="1"/>
    <col min="10785" max="10785" width="12.7109375" style="132" hidden="1"/>
    <col min="10786" max="10786" width="37.7109375" style="132" hidden="1"/>
    <col min="10787" max="10989" width="9.140625" style="132" hidden="1"/>
    <col min="10990" max="10990" width="1.7109375" style="132" hidden="1"/>
    <col min="10991" max="10991" width="3.5703125" style="132" hidden="1"/>
    <col min="10992" max="10992" width="11" style="132" hidden="1"/>
    <col min="10993" max="10993" width="20.7109375" style="132" hidden="1"/>
    <col min="10994" max="10995" width="11.7109375" style="132" hidden="1"/>
    <col min="10996" max="10996" width="9.7109375" style="132" hidden="1"/>
    <col min="10997" max="10997" width="10.140625" style="132" hidden="1"/>
    <col min="10998" max="10999" width="7.7109375" style="132" hidden="1"/>
    <col min="11000" max="11000" width="4" style="132" hidden="1"/>
    <col min="11001" max="11001" width="9.7109375" style="132" hidden="1"/>
    <col min="11002" max="11002" width="15.140625" style="132" hidden="1"/>
    <col min="11003" max="11003" width="5.140625" style="132" hidden="1"/>
    <col min="11004" max="11004" width="9.7109375" style="132" hidden="1"/>
    <col min="11005" max="11005" width="13.7109375" style="132" hidden="1"/>
    <col min="11006" max="11006" width="5.140625" style="132" hidden="1"/>
    <col min="11007" max="11007" width="9.7109375" style="132" hidden="1"/>
    <col min="11008" max="11008" width="12.5703125" style="132" hidden="1"/>
    <col min="11009" max="11009" width="5.140625" style="132" hidden="1"/>
    <col min="11010" max="11010" width="9.7109375" style="132" hidden="1"/>
    <col min="11011" max="11011" width="12.7109375" style="132" hidden="1"/>
    <col min="11012" max="11012" width="5.140625" style="132" hidden="1"/>
    <col min="11013" max="11013" width="9.7109375" style="132" hidden="1"/>
    <col min="11014" max="11014" width="12.7109375" style="132" hidden="1"/>
    <col min="11015" max="11015" width="5.140625" style="132" hidden="1"/>
    <col min="11016" max="11016" width="9.7109375" style="132" hidden="1"/>
    <col min="11017" max="11017" width="12.7109375" style="132" hidden="1"/>
    <col min="11018" max="11018" width="5.140625" style="132" hidden="1"/>
    <col min="11019" max="11019" width="9.7109375" style="132" hidden="1"/>
    <col min="11020" max="11020" width="12.7109375" style="132" hidden="1"/>
    <col min="11021" max="11021" width="5.140625" style="132" hidden="1"/>
    <col min="11022" max="11022" width="9.7109375" style="132" hidden="1"/>
    <col min="11023" max="11023" width="12.7109375" style="132" hidden="1"/>
    <col min="11024" max="11024" width="5.140625" style="132" hidden="1"/>
    <col min="11025" max="11025" width="9.7109375" style="132" hidden="1"/>
    <col min="11026" max="11026" width="12.7109375" style="132" hidden="1"/>
    <col min="11027" max="11027" width="5.140625" style="132" hidden="1"/>
    <col min="11028" max="11028" width="9.7109375" style="132" hidden="1"/>
    <col min="11029" max="11029" width="12.7109375" style="132" hidden="1"/>
    <col min="11030" max="11030" width="5.140625" style="132" hidden="1"/>
    <col min="11031" max="11031" width="9.7109375" style="132" hidden="1"/>
    <col min="11032" max="11032" width="12.7109375" style="132" hidden="1"/>
    <col min="11033" max="11033" width="5.140625" style="132" hidden="1"/>
    <col min="11034" max="11034" width="9.7109375" style="132" hidden="1"/>
    <col min="11035" max="11035" width="12.7109375" style="132" hidden="1"/>
    <col min="11036" max="11036" width="5.140625" style="132" hidden="1"/>
    <col min="11037" max="11037" width="9.7109375" style="132" hidden="1"/>
    <col min="11038" max="11038" width="12.7109375" style="132" hidden="1"/>
    <col min="11039" max="11039" width="5.140625" style="132" hidden="1"/>
    <col min="11040" max="11040" width="9.7109375" style="132" hidden="1"/>
    <col min="11041" max="11041" width="12.7109375" style="132" hidden="1"/>
    <col min="11042" max="11042" width="37.7109375" style="132" hidden="1"/>
    <col min="11043" max="11245" width="9.140625" style="132" hidden="1"/>
    <col min="11246" max="11246" width="1.7109375" style="132" hidden="1"/>
    <col min="11247" max="11247" width="3.5703125" style="132" hidden="1"/>
    <col min="11248" max="11248" width="11" style="132" hidden="1"/>
    <col min="11249" max="11249" width="20.7109375" style="132" hidden="1"/>
    <col min="11250" max="11251" width="11.7109375" style="132" hidden="1"/>
    <col min="11252" max="11252" width="9.7109375" style="132" hidden="1"/>
    <col min="11253" max="11253" width="10.140625" style="132" hidden="1"/>
    <col min="11254" max="11255" width="7.7109375" style="132" hidden="1"/>
    <col min="11256" max="11256" width="4" style="132" hidden="1"/>
    <col min="11257" max="11257" width="9.7109375" style="132" hidden="1"/>
    <col min="11258" max="11258" width="15.140625" style="132" hidden="1"/>
    <col min="11259" max="11259" width="5.140625" style="132" hidden="1"/>
    <col min="11260" max="11260" width="9.7109375" style="132" hidden="1"/>
    <col min="11261" max="11261" width="13.7109375" style="132" hidden="1"/>
    <col min="11262" max="11262" width="5.140625" style="132" hidden="1"/>
    <col min="11263" max="11263" width="9.7109375" style="132" hidden="1"/>
    <col min="11264" max="11264" width="12.5703125" style="132" hidden="1"/>
    <col min="11265" max="11265" width="5.140625" style="132" hidden="1"/>
    <col min="11266" max="11266" width="9.7109375" style="132" hidden="1"/>
    <col min="11267" max="11267" width="12.7109375" style="132" hidden="1"/>
    <col min="11268" max="11268" width="5.140625" style="132" hidden="1"/>
    <col min="11269" max="11269" width="9.7109375" style="132" hidden="1"/>
    <col min="11270" max="11270" width="12.7109375" style="132" hidden="1"/>
    <col min="11271" max="11271" width="5.140625" style="132" hidden="1"/>
    <col min="11272" max="11272" width="9.7109375" style="132" hidden="1"/>
    <col min="11273" max="11273" width="12.7109375" style="132" hidden="1"/>
    <col min="11274" max="11274" width="5.140625" style="132" hidden="1"/>
    <col min="11275" max="11275" width="9.7109375" style="132" hidden="1"/>
    <col min="11276" max="11276" width="12.7109375" style="132" hidden="1"/>
    <col min="11277" max="11277" width="5.140625" style="132" hidden="1"/>
    <col min="11278" max="11278" width="9.7109375" style="132" hidden="1"/>
    <col min="11279" max="11279" width="12.7109375" style="132" hidden="1"/>
    <col min="11280" max="11280" width="5.140625" style="132" hidden="1"/>
    <col min="11281" max="11281" width="9.7109375" style="132" hidden="1"/>
    <col min="11282" max="11282" width="12.7109375" style="132" hidden="1"/>
    <col min="11283" max="11283" width="5.140625" style="132" hidden="1"/>
    <col min="11284" max="11284" width="9.7109375" style="132" hidden="1"/>
    <col min="11285" max="11285" width="12.7109375" style="132" hidden="1"/>
    <col min="11286" max="11286" width="5.140625" style="132" hidden="1"/>
    <col min="11287" max="11287" width="9.7109375" style="132" hidden="1"/>
    <col min="11288" max="11288" width="12.7109375" style="132" hidden="1"/>
    <col min="11289" max="11289" width="5.140625" style="132" hidden="1"/>
    <col min="11290" max="11290" width="9.7109375" style="132" hidden="1"/>
    <col min="11291" max="11291" width="12.7109375" style="132" hidden="1"/>
    <col min="11292" max="11292" width="5.140625" style="132" hidden="1"/>
    <col min="11293" max="11293" width="9.7109375" style="132" hidden="1"/>
    <col min="11294" max="11294" width="12.7109375" style="132" hidden="1"/>
    <col min="11295" max="11295" width="5.140625" style="132" hidden="1"/>
    <col min="11296" max="11296" width="9.7109375" style="132" hidden="1"/>
    <col min="11297" max="11297" width="12.7109375" style="132" hidden="1"/>
    <col min="11298" max="11298" width="37.7109375" style="132" hidden="1"/>
    <col min="11299" max="11501" width="9.140625" style="132" hidden="1"/>
    <col min="11502" max="11502" width="1.7109375" style="132" hidden="1"/>
    <col min="11503" max="11503" width="3.5703125" style="132" hidden="1"/>
    <col min="11504" max="11504" width="11" style="132" hidden="1"/>
    <col min="11505" max="11505" width="20.7109375" style="132" hidden="1"/>
    <col min="11506" max="11507" width="11.7109375" style="132" hidden="1"/>
    <col min="11508" max="11508" width="9.7109375" style="132" hidden="1"/>
    <col min="11509" max="11509" width="10.140625" style="132" hidden="1"/>
    <col min="11510" max="11511" width="7.7109375" style="132" hidden="1"/>
    <col min="11512" max="11512" width="4" style="132" hidden="1"/>
    <col min="11513" max="11513" width="9.7109375" style="132" hidden="1"/>
    <col min="11514" max="11514" width="15.140625" style="132" hidden="1"/>
    <col min="11515" max="11515" width="5.140625" style="132" hidden="1"/>
    <col min="11516" max="11516" width="9.7109375" style="132" hidden="1"/>
    <col min="11517" max="11517" width="13.7109375" style="132" hidden="1"/>
    <col min="11518" max="11518" width="5.140625" style="132" hidden="1"/>
    <col min="11519" max="11519" width="9.7109375" style="132" hidden="1"/>
    <col min="11520" max="11520" width="12.5703125" style="132" hidden="1"/>
    <col min="11521" max="11521" width="5.140625" style="132" hidden="1"/>
    <col min="11522" max="11522" width="9.7109375" style="132" hidden="1"/>
    <col min="11523" max="11523" width="12.7109375" style="132" hidden="1"/>
    <col min="11524" max="11524" width="5.140625" style="132" hidden="1"/>
    <col min="11525" max="11525" width="9.7109375" style="132" hidden="1"/>
    <col min="11526" max="11526" width="12.7109375" style="132" hidden="1"/>
    <col min="11527" max="11527" width="5.140625" style="132" hidden="1"/>
    <col min="11528" max="11528" width="9.7109375" style="132" hidden="1"/>
    <col min="11529" max="11529" width="12.7109375" style="132" hidden="1"/>
    <col min="11530" max="11530" width="5.140625" style="132" hidden="1"/>
    <col min="11531" max="11531" width="9.7109375" style="132" hidden="1"/>
    <col min="11532" max="11532" width="12.7109375" style="132" hidden="1"/>
    <col min="11533" max="11533" width="5.140625" style="132" hidden="1"/>
    <col min="11534" max="11534" width="9.7109375" style="132" hidden="1"/>
    <col min="11535" max="11535" width="12.7109375" style="132" hidden="1"/>
    <col min="11536" max="11536" width="5.140625" style="132" hidden="1"/>
    <col min="11537" max="11537" width="9.7109375" style="132" hidden="1"/>
    <col min="11538" max="11538" width="12.7109375" style="132" hidden="1"/>
    <col min="11539" max="11539" width="5.140625" style="132" hidden="1"/>
    <col min="11540" max="11540" width="9.7109375" style="132" hidden="1"/>
    <col min="11541" max="11541" width="12.7109375" style="132" hidden="1"/>
    <col min="11542" max="11542" width="5.140625" style="132" hidden="1"/>
    <col min="11543" max="11543" width="9.7109375" style="132" hidden="1"/>
    <col min="11544" max="11544" width="12.7109375" style="132" hidden="1"/>
    <col min="11545" max="11545" width="5.140625" style="132" hidden="1"/>
    <col min="11546" max="11546" width="9.7109375" style="132" hidden="1"/>
    <col min="11547" max="11547" width="12.7109375" style="132" hidden="1"/>
    <col min="11548" max="11548" width="5.140625" style="132" hidden="1"/>
    <col min="11549" max="11549" width="9.7109375" style="132" hidden="1"/>
    <col min="11550" max="11550" width="12.7109375" style="132" hidden="1"/>
    <col min="11551" max="11551" width="5.140625" style="132" hidden="1"/>
    <col min="11552" max="11552" width="9.7109375" style="132" hidden="1"/>
    <col min="11553" max="11553" width="12.7109375" style="132" hidden="1"/>
    <col min="11554" max="11554" width="37.7109375" style="132" hidden="1"/>
    <col min="11555" max="11757" width="9.140625" style="132" hidden="1"/>
    <col min="11758" max="11758" width="1.7109375" style="132" hidden="1"/>
    <col min="11759" max="11759" width="3.5703125" style="132" hidden="1"/>
    <col min="11760" max="11760" width="11" style="132" hidden="1"/>
    <col min="11761" max="11761" width="20.7109375" style="132" hidden="1"/>
    <col min="11762" max="11763" width="11.7109375" style="132" hidden="1"/>
    <col min="11764" max="11764" width="9.7109375" style="132" hidden="1"/>
    <col min="11765" max="11765" width="10.140625" style="132" hidden="1"/>
    <col min="11766" max="11767" width="7.7109375" style="132" hidden="1"/>
    <col min="11768" max="11768" width="4" style="132" hidden="1"/>
    <col min="11769" max="11769" width="9.7109375" style="132" hidden="1"/>
    <col min="11770" max="11770" width="15.140625" style="132" hidden="1"/>
    <col min="11771" max="11771" width="5.140625" style="132" hidden="1"/>
    <col min="11772" max="11772" width="9.7109375" style="132" hidden="1"/>
    <col min="11773" max="11773" width="13.7109375" style="132" hidden="1"/>
    <col min="11774" max="11774" width="5.140625" style="132" hidden="1"/>
    <col min="11775" max="11775" width="9.7109375" style="132" hidden="1"/>
    <col min="11776" max="11776" width="12.5703125" style="132" hidden="1"/>
    <col min="11777" max="11777" width="5.140625" style="132" hidden="1"/>
    <col min="11778" max="11778" width="9.7109375" style="132" hidden="1"/>
    <col min="11779" max="11779" width="12.7109375" style="132" hidden="1"/>
    <col min="11780" max="11780" width="5.140625" style="132" hidden="1"/>
    <col min="11781" max="11781" width="9.7109375" style="132" hidden="1"/>
    <col min="11782" max="11782" width="12.7109375" style="132" hidden="1"/>
    <col min="11783" max="11783" width="5.140625" style="132" hidden="1"/>
    <col min="11784" max="11784" width="9.7109375" style="132" hidden="1"/>
    <col min="11785" max="11785" width="12.7109375" style="132" hidden="1"/>
    <col min="11786" max="11786" width="5.140625" style="132" hidden="1"/>
    <col min="11787" max="11787" width="9.7109375" style="132" hidden="1"/>
    <col min="11788" max="11788" width="12.7109375" style="132" hidden="1"/>
    <col min="11789" max="11789" width="5.140625" style="132" hidden="1"/>
    <col min="11790" max="11790" width="9.7109375" style="132" hidden="1"/>
    <col min="11791" max="11791" width="12.7109375" style="132" hidden="1"/>
    <col min="11792" max="11792" width="5.140625" style="132" hidden="1"/>
    <col min="11793" max="11793" width="9.7109375" style="132" hidden="1"/>
    <col min="11794" max="11794" width="12.7109375" style="132" hidden="1"/>
    <col min="11795" max="11795" width="5.140625" style="132" hidden="1"/>
    <col min="11796" max="11796" width="9.7109375" style="132" hidden="1"/>
    <col min="11797" max="11797" width="12.7109375" style="132" hidden="1"/>
    <col min="11798" max="11798" width="5.140625" style="132" hidden="1"/>
    <col min="11799" max="11799" width="9.7109375" style="132" hidden="1"/>
    <col min="11800" max="11800" width="12.7109375" style="132" hidden="1"/>
    <col min="11801" max="11801" width="5.140625" style="132" hidden="1"/>
    <col min="11802" max="11802" width="9.7109375" style="132" hidden="1"/>
    <col min="11803" max="11803" width="12.7109375" style="132" hidden="1"/>
    <col min="11804" max="11804" width="5.140625" style="132" hidden="1"/>
    <col min="11805" max="11805" width="9.7109375" style="132" hidden="1"/>
    <col min="11806" max="11806" width="12.7109375" style="132" hidden="1"/>
    <col min="11807" max="11807" width="5.140625" style="132" hidden="1"/>
    <col min="11808" max="11808" width="9.7109375" style="132" hidden="1"/>
    <col min="11809" max="11809" width="12.7109375" style="132" hidden="1"/>
    <col min="11810" max="11810" width="37.7109375" style="132" hidden="1"/>
    <col min="11811" max="12013" width="9.140625" style="132" hidden="1"/>
    <col min="12014" max="12014" width="1.7109375" style="132" hidden="1"/>
    <col min="12015" max="12015" width="3.5703125" style="132" hidden="1"/>
    <col min="12016" max="12016" width="11" style="132" hidden="1"/>
    <col min="12017" max="12017" width="20.7109375" style="132" hidden="1"/>
    <col min="12018" max="12019" width="11.7109375" style="132" hidden="1"/>
    <col min="12020" max="12020" width="9.7109375" style="132" hidden="1"/>
    <col min="12021" max="12021" width="10.140625" style="132" hidden="1"/>
    <col min="12022" max="12023" width="7.7109375" style="132" hidden="1"/>
    <col min="12024" max="12024" width="4" style="132" hidden="1"/>
    <col min="12025" max="12025" width="9.7109375" style="132" hidden="1"/>
    <col min="12026" max="12026" width="15.140625" style="132" hidden="1"/>
    <col min="12027" max="12027" width="5.140625" style="132" hidden="1"/>
    <col min="12028" max="12028" width="9.7109375" style="132" hidden="1"/>
    <col min="12029" max="12029" width="13.7109375" style="132" hidden="1"/>
    <col min="12030" max="12030" width="5.140625" style="132" hidden="1"/>
    <col min="12031" max="12031" width="9.7109375" style="132" hidden="1"/>
    <col min="12032" max="12032" width="12.5703125" style="132" hidden="1"/>
    <col min="12033" max="12033" width="5.140625" style="132" hidden="1"/>
    <col min="12034" max="12034" width="9.7109375" style="132" hidden="1"/>
    <col min="12035" max="12035" width="12.7109375" style="132" hidden="1"/>
    <col min="12036" max="12036" width="5.140625" style="132" hidden="1"/>
    <col min="12037" max="12037" width="9.7109375" style="132" hidden="1"/>
    <col min="12038" max="12038" width="12.7109375" style="132" hidden="1"/>
    <col min="12039" max="12039" width="5.140625" style="132" hidden="1"/>
    <col min="12040" max="12040" width="9.7109375" style="132" hidden="1"/>
    <col min="12041" max="12041" width="12.7109375" style="132" hidden="1"/>
    <col min="12042" max="12042" width="5.140625" style="132" hidden="1"/>
    <col min="12043" max="12043" width="9.7109375" style="132" hidden="1"/>
    <col min="12044" max="12044" width="12.7109375" style="132" hidden="1"/>
    <col min="12045" max="12045" width="5.140625" style="132" hidden="1"/>
    <col min="12046" max="12046" width="9.7109375" style="132" hidden="1"/>
    <col min="12047" max="12047" width="12.7109375" style="132" hidden="1"/>
    <col min="12048" max="12048" width="5.140625" style="132" hidden="1"/>
    <col min="12049" max="12049" width="9.7109375" style="132" hidden="1"/>
    <col min="12050" max="12050" width="12.7109375" style="132" hidden="1"/>
    <col min="12051" max="12051" width="5.140625" style="132" hidden="1"/>
    <col min="12052" max="12052" width="9.7109375" style="132" hidden="1"/>
    <col min="12053" max="12053" width="12.7109375" style="132" hidden="1"/>
    <col min="12054" max="12054" width="5.140625" style="132" hidden="1"/>
    <col min="12055" max="12055" width="9.7109375" style="132" hidden="1"/>
    <col min="12056" max="12056" width="12.7109375" style="132" hidden="1"/>
    <col min="12057" max="12057" width="5.140625" style="132" hidden="1"/>
    <col min="12058" max="12058" width="9.7109375" style="132" hidden="1"/>
    <col min="12059" max="12059" width="12.7109375" style="132" hidden="1"/>
    <col min="12060" max="12060" width="5.140625" style="132" hidden="1"/>
    <col min="12061" max="12061" width="9.7109375" style="132" hidden="1"/>
    <col min="12062" max="12062" width="12.7109375" style="132" hidden="1"/>
    <col min="12063" max="12063" width="5.140625" style="132" hidden="1"/>
    <col min="12064" max="12064" width="9.7109375" style="132" hidden="1"/>
    <col min="12065" max="12065" width="12.7109375" style="132" hidden="1"/>
    <col min="12066" max="12066" width="37.7109375" style="132" hidden="1"/>
    <col min="12067" max="12269" width="9.140625" style="132" hidden="1"/>
    <col min="12270" max="12270" width="1.7109375" style="132" hidden="1"/>
    <col min="12271" max="12271" width="3.5703125" style="132" hidden="1"/>
    <col min="12272" max="12272" width="11" style="132" hidden="1"/>
    <col min="12273" max="12273" width="20.7109375" style="132" hidden="1"/>
    <col min="12274" max="12275" width="11.7109375" style="132" hidden="1"/>
    <col min="12276" max="12276" width="9.7109375" style="132" hidden="1"/>
    <col min="12277" max="12277" width="10.140625" style="132" hidden="1"/>
    <col min="12278" max="12279" width="7.7109375" style="132" hidden="1"/>
    <col min="12280" max="12280" width="4" style="132" hidden="1"/>
    <col min="12281" max="12281" width="9.7109375" style="132" hidden="1"/>
    <col min="12282" max="12282" width="15.140625" style="132" hidden="1"/>
    <col min="12283" max="12283" width="5.140625" style="132" hidden="1"/>
    <col min="12284" max="12284" width="9.7109375" style="132" hidden="1"/>
    <col min="12285" max="12285" width="13.7109375" style="132" hidden="1"/>
    <col min="12286" max="12286" width="5.140625" style="132" hidden="1"/>
    <col min="12287" max="12287" width="9.7109375" style="132" hidden="1"/>
    <col min="12288" max="12288" width="12.5703125" style="132" hidden="1"/>
    <col min="12289" max="12289" width="5.140625" style="132" hidden="1"/>
    <col min="12290" max="12290" width="9.7109375" style="132" hidden="1"/>
    <col min="12291" max="12291" width="12.7109375" style="132" hidden="1"/>
    <col min="12292" max="12292" width="5.140625" style="132" hidden="1"/>
    <col min="12293" max="12293" width="9.7109375" style="132" hidden="1"/>
    <col min="12294" max="12294" width="12.7109375" style="132" hidden="1"/>
    <col min="12295" max="12295" width="5.140625" style="132" hidden="1"/>
    <col min="12296" max="12296" width="9.7109375" style="132" hidden="1"/>
    <col min="12297" max="12297" width="12.7109375" style="132" hidden="1"/>
    <col min="12298" max="12298" width="5.140625" style="132" hidden="1"/>
    <col min="12299" max="12299" width="9.7109375" style="132" hidden="1"/>
    <col min="12300" max="12300" width="12.7109375" style="132" hidden="1"/>
    <col min="12301" max="12301" width="5.140625" style="132" hidden="1"/>
    <col min="12302" max="12302" width="9.7109375" style="132" hidden="1"/>
    <col min="12303" max="12303" width="12.7109375" style="132" hidden="1"/>
    <col min="12304" max="12304" width="5.140625" style="132" hidden="1"/>
    <col min="12305" max="12305" width="9.7109375" style="132" hidden="1"/>
    <col min="12306" max="12306" width="12.7109375" style="132" hidden="1"/>
    <col min="12307" max="12307" width="5.140625" style="132" hidden="1"/>
    <col min="12308" max="12308" width="9.7109375" style="132" hidden="1"/>
    <col min="12309" max="12309" width="12.7109375" style="132" hidden="1"/>
    <col min="12310" max="12310" width="5.140625" style="132" hidden="1"/>
    <col min="12311" max="12311" width="9.7109375" style="132" hidden="1"/>
    <col min="12312" max="12312" width="12.7109375" style="132" hidden="1"/>
    <col min="12313" max="12313" width="5.140625" style="132" hidden="1"/>
    <col min="12314" max="12314" width="9.7109375" style="132" hidden="1"/>
    <col min="12315" max="12315" width="12.7109375" style="132" hidden="1"/>
    <col min="12316" max="12316" width="5.140625" style="132" hidden="1"/>
    <col min="12317" max="12317" width="9.7109375" style="132" hidden="1"/>
    <col min="12318" max="12318" width="12.7109375" style="132" hidden="1"/>
    <col min="12319" max="12319" width="5.140625" style="132" hidden="1"/>
    <col min="12320" max="12320" width="9.7109375" style="132" hidden="1"/>
    <col min="12321" max="12321" width="12.7109375" style="132" hidden="1"/>
    <col min="12322" max="12322" width="37.7109375" style="132" hidden="1"/>
    <col min="12323" max="12525" width="9.140625" style="132" hidden="1"/>
    <col min="12526" max="12526" width="1.7109375" style="132" hidden="1"/>
    <col min="12527" max="12527" width="3.5703125" style="132" hidden="1"/>
    <col min="12528" max="12528" width="11" style="132" hidden="1"/>
    <col min="12529" max="12529" width="20.7109375" style="132" hidden="1"/>
    <col min="12530" max="12531" width="11.7109375" style="132" hidden="1"/>
    <col min="12532" max="12532" width="9.7109375" style="132" hidden="1"/>
    <col min="12533" max="12533" width="10.140625" style="132" hidden="1"/>
    <col min="12534" max="12535" width="7.7109375" style="132" hidden="1"/>
    <col min="12536" max="12536" width="4" style="132" hidden="1"/>
    <col min="12537" max="12537" width="9.7109375" style="132" hidden="1"/>
    <col min="12538" max="12538" width="15.140625" style="132" hidden="1"/>
    <col min="12539" max="12539" width="5.140625" style="132" hidden="1"/>
    <col min="12540" max="12540" width="9.7109375" style="132" hidden="1"/>
    <col min="12541" max="12541" width="13.7109375" style="132" hidden="1"/>
    <col min="12542" max="12542" width="5.140625" style="132" hidden="1"/>
    <col min="12543" max="12543" width="9.7109375" style="132" hidden="1"/>
    <col min="12544" max="12544" width="12.5703125" style="132" hidden="1"/>
    <col min="12545" max="12545" width="5.140625" style="132" hidden="1"/>
    <col min="12546" max="12546" width="9.7109375" style="132" hidden="1"/>
    <col min="12547" max="12547" width="12.7109375" style="132" hidden="1"/>
    <col min="12548" max="12548" width="5.140625" style="132" hidden="1"/>
    <col min="12549" max="12549" width="9.7109375" style="132" hidden="1"/>
    <col min="12550" max="12550" width="12.7109375" style="132" hidden="1"/>
    <col min="12551" max="12551" width="5.140625" style="132" hidden="1"/>
    <col min="12552" max="12552" width="9.7109375" style="132" hidden="1"/>
    <col min="12553" max="12553" width="12.7109375" style="132" hidden="1"/>
    <col min="12554" max="12554" width="5.140625" style="132" hidden="1"/>
    <col min="12555" max="12555" width="9.7109375" style="132" hidden="1"/>
    <col min="12556" max="12556" width="12.7109375" style="132" hidden="1"/>
    <col min="12557" max="12557" width="5.140625" style="132" hidden="1"/>
    <col min="12558" max="12558" width="9.7109375" style="132" hidden="1"/>
    <col min="12559" max="12559" width="12.7109375" style="132" hidden="1"/>
    <col min="12560" max="12560" width="5.140625" style="132" hidden="1"/>
    <col min="12561" max="12561" width="9.7109375" style="132" hidden="1"/>
    <col min="12562" max="12562" width="12.7109375" style="132" hidden="1"/>
    <col min="12563" max="12563" width="5.140625" style="132" hidden="1"/>
    <col min="12564" max="12564" width="9.7109375" style="132" hidden="1"/>
    <col min="12565" max="12565" width="12.7109375" style="132" hidden="1"/>
    <col min="12566" max="12566" width="5.140625" style="132" hidden="1"/>
    <col min="12567" max="12567" width="9.7109375" style="132" hidden="1"/>
    <col min="12568" max="12568" width="12.7109375" style="132" hidden="1"/>
    <col min="12569" max="12569" width="5.140625" style="132" hidden="1"/>
    <col min="12570" max="12570" width="9.7109375" style="132" hidden="1"/>
    <col min="12571" max="12571" width="12.7109375" style="132" hidden="1"/>
    <col min="12572" max="12572" width="5.140625" style="132" hidden="1"/>
    <col min="12573" max="12573" width="9.7109375" style="132" hidden="1"/>
    <col min="12574" max="12574" width="12.7109375" style="132" hidden="1"/>
    <col min="12575" max="12575" width="5.140625" style="132" hidden="1"/>
    <col min="12576" max="12576" width="9.7109375" style="132" hidden="1"/>
    <col min="12577" max="12577" width="12.7109375" style="132" hidden="1"/>
    <col min="12578" max="12578" width="37.7109375" style="132" hidden="1"/>
    <col min="12579" max="12781" width="9.140625" style="132" hidden="1"/>
    <col min="12782" max="12782" width="1.7109375" style="132" hidden="1"/>
    <col min="12783" max="12783" width="3.5703125" style="132" hidden="1"/>
    <col min="12784" max="12784" width="11" style="132" hidden="1"/>
    <col min="12785" max="12785" width="20.7109375" style="132" hidden="1"/>
    <col min="12786" max="12787" width="11.7109375" style="132" hidden="1"/>
    <col min="12788" max="12788" width="9.7109375" style="132" hidden="1"/>
    <col min="12789" max="12789" width="10.140625" style="132" hidden="1"/>
    <col min="12790" max="12791" width="7.7109375" style="132" hidden="1"/>
    <col min="12792" max="12792" width="4" style="132" hidden="1"/>
    <col min="12793" max="12793" width="9.7109375" style="132" hidden="1"/>
    <col min="12794" max="12794" width="15.140625" style="132" hidden="1"/>
    <col min="12795" max="12795" width="5.140625" style="132" hidden="1"/>
    <col min="12796" max="12796" width="9.7109375" style="132" hidden="1"/>
    <col min="12797" max="12797" width="13.7109375" style="132" hidden="1"/>
    <col min="12798" max="12798" width="5.140625" style="132" hidden="1"/>
    <col min="12799" max="12799" width="9.7109375" style="132" hidden="1"/>
    <col min="12800" max="12800" width="12.5703125" style="132" hidden="1"/>
    <col min="12801" max="12801" width="5.140625" style="132" hidden="1"/>
    <col min="12802" max="12802" width="9.7109375" style="132" hidden="1"/>
    <col min="12803" max="12803" width="12.7109375" style="132" hidden="1"/>
    <col min="12804" max="12804" width="5.140625" style="132" hidden="1"/>
    <col min="12805" max="12805" width="9.7109375" style="132" hidden="1"/>
    <col min="12806" max="12806" width="12.7109375" style="132" hidden="1"/>
    <col min="12807" max="12807" width="5.140625" style="132" hidden="1"/>
    <col min="12808" max="12808" width="9.7109375" style="132" hidden="1"/>
    <col min="12809" max="12809" width="12.7109375" style="132" hidden="1"/>
    <col min="12810" max="12810" width="5.140625" style="132" hidden="1"/>
    <col min="12811" max="12811" width="9.7109375" style="132" hidden="1"/>
    <col min="12812" max="12812" width="12.7109375" style="132" hidden="1"/>
    <col min="12813" max="12813" width="5.140625" style="132" hidden="1"/>
    <col min="12814" max="12814" width="9.7109375" style="132" hidden="1"/>
    <col min="12815" max="12815" width="12.7109375" style="132" hidden="1"/>
    <col min="12816" max="12816" width="5.140625" style="132" hidden="1"/>
    <col min="12817" max="12817" width="9.7109375" style="132" hidden="1"/>
    <col min="12818" max="12818" width="12.7109375" style="132" hidden="1"/>
    <col min="12819" max="12819" width="5.140625" style="132" hidden="1"/>
    <col min="12820" max="12820" width="9.7109375" style="132" hidden="1"/>
    <col min="12821" max="12821" width="12.7109375" style="132" hidden="1"/>
    <col min="12822" max="12822" width="5.140625" style="132" hidden="1"/>
    <col min="12823" max="12823" width="9.7109375" style="132" hidden="1"/>
    <col min="12824" max="12824" width="12.7109375" style="132" hidden="1"/>
    <col min="12825" max="12825" width="5.140625" style="132" hidden="1"/>
    <col min="12826" max="12826" width="9.7109375" style="132" hidden="1"/>
    <col min="12827" max="12827" width="12.7109375" style="132" hidden="1"/>
    <col min="12828" max="12828" width="5.140625" style="132" hidden="1"/>
    <col min="12829" max="12829" width="9.7109375" style="132" hidden="1"/>
    <col min="12830" max="12830" width="12.7109375" style="132" hidden="1"/>
    <col min="12831" max="12831" width="5.140625" style="132" hidden="1"/>
    <col min="12832" max="12832" width="9.7109375" style="132" hidden="1"/>
    <col min="12833" max="12833" width="12.7109375" style="132" hidden="1"/>
    <col min="12834" max="12834" width="37.7109375" style="132" hidden="1"/>
    <col min="12835" max="13037" width="9.140625" style="132" hidden="1"/>
    <col min="13038" max="13038" width="1.7109375" style="132" hidden="1"/>
    <col min="13039" max="13039" width="3.5703125" style="132" hidden="1"/>
    <col min="13040" max="13040" width="11" style="132" hidden="1"/>
    <col min="13041" max="13041" width="20.7109375" style="132" hidden="1"/>
    <col min="13042" max="13043" width="11.7109375" style="132" hidden="1"/>
    <col min="13044" max="13044" width="9.7109375" style="132" hidden="1"/>
    <col min="13045" max="13045" width="10.140625" style="132" hidden="1"/>
    <col min="13046" max="13047" width="7.7109375" style="132" hidden="1"/>
    <col min="13048" max="13048" width="4" style="132" hidden="1"/>
    <col min="13049" max="13049" width="9.7109375" style="132" hidden="1"/>
    <col min="13050" max="13050" width="15.140625" style="132" hidden="1"/>
    <col min="13051" max="13051" width="5.140625" style="132" hidden="1"/>
    <col min="13052" max="13052" width="9.7109375" style="132" hidden="1"/>
    <col min="13053" max="13053" width="13.7109375" style="132" hidden="1"/>
    <col min="13054" max="13054" width="5.140625" style="132" hidden="1"/>
    <col min="13055" max="13055" width="9.7109375" style="132" hidden="1"/>
    <col min="13056" max="13056" width="12.5703125" style="132" hidden="1"/>
    <col min="13057" max="13057" width="5.140625" style="132" hidden="1"/>
    <col min="13058" max="13058" width="9.7109375" style="132" hidden="1"/>
    <col min="13059" max="13059" width="12.7109375" style="132" hidden="1"/>
    <col min="13060" max="13060" width="5.140625" style="132" hidden="1"/>
    <col min="13061" max="13061" width="9.7109375" style="132" hidden="1"/>
    <col min="13062" max="13062" width="12.7109375" style="132" hidden="1"/>
    <col min="13063" max="13063" width="5.140625" style="132" hidden="1"/>
    <col min="13064" max="13064" width="9.7109375" style="132" hidden="1"/>
    <col min="13065" max="13065" width="12.7109375" style="132" hidden="1"/>
    <col min="13066" max="13066" width="5.140625" style="132" hidden="1"/>
    <col min="13067" max="13067" width="9.7109375" style="132" hidden="1"/>
    <col min="13068" max="13068" width="12.7109375" style="132" hidden="1"/>
    <col min="13069" max="13069" width="5.140625" style="132" hidden="1"/>
    <col min="13070" max="13070" width="9.7109375" style="132" hidden="1"/>
    <col min="13071" max="13071" width="12.7109375" style="132" hidden="1"/>
    <col min="13072" max="13072" width="5.140625" style="132" hidden="1"/>
    <col min="13073" max="13073" width="9.7109375" style="132" hidden="1"/>
    <col min="13074" max="13074" width="12.7109375" style="132" hidden="1"/>
    <col min="13075" max="13075" width="5.140625" style="132" hidden="1"/>
    <col min="13076" max="13076" width="9.7109375" style="132" hidden="1"/>
    <col min="13077" max="13077" width="12.7109375" style="132" hidden="1"/>
    <col min="13078" max="13078" width="5.140625" style="132" hidden="1"/>
    <col min="13079" max="13079" width="9.7109375" style="132" hidden="1"/>
    <col min="13080" max="13080" width="12.7109375" style="132" hidden="1"/>
    <col min="13081" max="13081" width="5.140625" style="132" hidden="1"/>
    <col min="13082" max="13082" width="9.7109375" style="132" hidden="1"/>
    <col min="13083" max="13083" width="12.7109375" style="132" hidden="1"/>
    <col min="13084" max="13084" width="5.140625" style="132" hidden="1"/>
    <col min="13085" max="13085" width="9.7109375" style="132" hidden="1"/>
    <col min="13086" max="13086" width="12.7109375" style="132" hidden="1"/>
    <col min="13087" max="13087" width="5.140625" style="132" hidden="1"/>
    <col min="13088" max="13088" width="9.7109375" style="132" hidden="1"/>
    <col min="13089" max="13089" width="12.7109375" style="132" hidden="1"/>
    <col min="13090" max="13090" width="37.7109375" style="132" hidden="1"/>
    <col min="13091" max="13293" width="9.140625" style="132" hidden="1"/>
    <col min="13294" max="13294" width="1.7109375" style="132" hidden="1"/>
    <col min="13295" max="13295" width="3.5703125" style="132" hidden="1"/>
    <col min="13296" max="13296" width="11" style="132" hidden="1"/>
    <col min="13297" max="13297" width="20.7109375" style="132" hidden="1"/>
    <col min="13298" max="13299" width="11.7109375" style="132" hidden="1"/>
    <col min="13300" max="13300" width="9.7109375" style="132" hidden="1"/>
    <col min="13301" max="13301" width="10.140625" style="132" hidden="1"/>
    <col min="13302" max="13303" width="7.7109375" style="132" hidden="1"/>
    <col min="13304" max="13304" width="4" style="132" hidden="1"/>
    <col min="13305" max="13305" width="9.7109375" style="132" hidden="1"/>
    <col min="13306" max="13306" width="15.140625" style="132" hidden="1"/>
    <col min="13307" max="13307" width="5.140625" style="132" hidden="1"/>
    <col min="13308" max="13308" width="9.7109375" style="132" hidden="1"/>
    <col min="13309" max="13309" width="13.7109375" style="132" hidden="1"/>
    <col min="13310" max="13310" width="5.140625" style="132" hidden="1"/>
    <col min="13311" max="13311" width="9.7109375" style="132" hidden="1"/>
    <col min="13312" max="13312" width="12.5703125" style="132" hidden="1"/>
    <col min="13313" max="13313" width="5.140625" style="132" hidden="1"/>
    <col min="13314" max="13314" width="9.7109375" style="132" hidden="1"/>
    <col min="13315" max="13315" width="12.7109375" style="132" hidden="1"/>
    <col min="13316" max="13316" width="5.140625" style="132" hidden="1"/>
    <col min="13317" max="13317" width="9.7109375" style="132" hidden="1"/>
    <col min="13318" max="13318" width="12.7109375" style="132" hidden="1"/>
    <col min="13319" max="13319" width="5.140625" style="132" hidden="1"/>
    <col min="13320" max="13320" width="9.7109375" style="132" hidden="1"/>
    <col min="13321" max="13321" width="12.7109375" style="132" hidden="1"/>
    <col min="13322" max="13322" width="5.140625" style="132" hidden="1"/>
    <col min="13323" max="13323" width="9.7109375" style="132" hidden="1"/>
    <col min="13324" max="13324" width="12.7109375" style="132" hidden="1"/>
    <col min="13325" max="13325" width="5.140625" style="132" hidden="1"/>
    <col min="13326" max="13326" width="9.7109375" style="132" hidden="1"/>
    <col min="13327" max="13327" width="12.7109375" style="132" hidden="1"/>
    <col min="13328" max="13328" width="5.140625" style="132" hidden="1"/>
    <col min="13329" max="13329" width="9.7109375" style="132" hidden="1"/>
    <col min="13330" max="13330" width="12.7109375" style="132" hidden="1"/>
    <col min="13331" max="13331" width="5.140625" style="132" hidden="1"/>
    <col min="13332" max="13332" width="9.7109375" style="132" hidden="1"/>
    <col min="13333" max="13333" width="12.7109375" style="132" hidden="1"/>
    <col min="13334" max="13334" width="5.140625" style="132" hidden="1"/>
    <col min="13335" max="13335" width="9.7109375" style="132" hidden="1"/>
    <col min="13336" max="13336" width="12.7109375" style="132" hidden="1"/>
    <col min="13337" max="13337" width="5.140625" style="132" hidden="1"/>
    <col min="13338" max="13338" width="9.7109375" style="132" hidden="1"/>
    <col min="13339" max="13339" width="12.7109375" style="132" hidden="1"/>
    <col min="13340" max="13340" width="5.140625" style="132" hidden="1"/>
    <col min="13341" max="13341" width="9.7109375" style="132" hidden="1"/>
    <col min="13342" max="13342" width="12.7109375" style="132" hidden="1"/>
    <col min="13343" max="13343" width="5.140625" style="132" hidden="1"/>
    <col min="13344" max="13344" width="9.7109375" style="132" hidden="1"/>
    <col min="13345" max="13345" width="12.7109375" style="132" hidden="1"/>
    <col min="13346" max="13346" width="37.7109375" style="132" hidden="1"/>
    <col min="13347" max="13549" width="9.140625" style="132" hidden="1"/>
    <col min="13550" max="13550" width="1.7109375" style="132" hidden="1"/>
    <col min="13551" max="13551" width="3.5703125" style="132" hidden="1"/>
    <col min="13552" max="13552" width="11" style="132" hidden="1"/>
    <col min="13553" max="13553" width="20.7109375" style="132" hidden="1"/>
    <col min="13554" max="13555" width="11.7109375" style="132" hidden="1"/>
    <col min="13556" max="13556" width="9.7109375" style="132" hidden="1"/>
    <col min="13557" max="13557" width="10.140625" style="132" hidden="1"/>
    <col min="13558" max="13559" width="7.7109375" style="132" hidden="1"/>
    <col min="13560" max="13560" width="4" style="132" hidden="1"/>
    <col min="13561" max="13561" width="9.7109375" style="132" hidden="1"/>
    <col min="13562" max="13562" width="15.140625" style="132" hidden="1"/>
    <col min="13563" max="13563" width="5.140625" style="132" hidden="1"/>
    <col min="13564" max="13564" width="9.7109375" style="132" hidden="1"/>
    <col min="13565" max="13565" width="13.7109375" style="132" hidden="1"/>
    <col min="13566" max="13566" width="5.140625" style="132" hidden="1"/>
    <col min="13567" max="13567" width="9.7109375" style="132" hidden="1"/>
    <col min="13568" max="13568" width="12.5703125" style="132" hidden="1"/>
    <col min="13569" max="13569" width="5.140625" style="132" hidden="1"/>
    <col min="13570" max="13570" width="9.7109375" style="132" hidden="1"/>
    <col min="13571" max="13571" width="12.7109375" style="132" hidden="1"/>
    <col min="13572" max="13572" width="5.140625" style="132" hidden="1"/>
    <col min="13573" max="13573" width="9.7109375" style="132" hidden="1"/>
    <col min="13574" max="13574" width="12.7109375" style="132" hidden="1"/>
    <col min="13575" max="13575" width="5.140625" style="132" hidden="1"/>
    <col min="13576" max="13576" width="9.7109375" style="132" hidden="1"/>
    <col min="13577" max="13577" width="12.7109375" style="132" hidden="1"/>
    <col min="13578" max="13578" width="5.140625" style="132" hidden="1"/>
    <col min="13579" max="13579" width="9.7109375" style="132" hidden="1"/>
    <col min="13580" max="13580" width="12.7109375" style="132" hidden="1"/>
    <col min="13581" max="13581" width="5.140625" style="132" hidden="1"/>
    <col min="13582" max="13582" width="9.7109375" style="132" hidden="1"/>
    <col min="13583" max="13583" width="12.7109375" style="132" hidden="1"/>
    <col min="13584" max="13584" width="5.140625" style="132" hidden="1"/>
    <col min="13585" max="13585" width="9.7109375" style="132" hidden="1"/>
    <col min="13586" max="13586" width="12.7109375" style="132" hidden="1"/>
    <col min="13587" max="13587" width="5.140625" style="132" hidden="1"/>
    <col min="13588" max="13588" width="9.7109375" style="132" hidden="1"/>
    <col min="13589" max="13589" width="12.7109375" style="132" hidden="1"/>
    <col min="13590" max="13590" width="5.140625" style="132" hidden="1"/>
    <col min="13591" max="13591" width="9.7109375" style="132" hidden="1"/>
    <col min="13592" max="13592" width="12.7109375" style="132" hidden="1"/>
    <col min="13593" max="13593" width="5.140625" style="132" hidden="1"/>
    <col min="13594" max="13594" width="9.7109375" style="132" hidden="1"/>
    <col min="13595" max="13595" width="12.7109375" style="132" hidden="1"/>
    <col min="13596" max="13596" width="5.140625" style="132" hidden="1"/>
    <col min="13597" max="13597" width="9.7109375" style="132" hidden="1"/>
    <col min="13598" max="13598" width="12.7109375" style="132" hidden="1"/>
    <col min="13599" max="13599" width="5.140625" style="132" hidden="1"/>
    <col min="13600" max="13600" width="9.7109375" style="132" hidden="1"/>
    <col min="13601" max="13601" width="12.7109375" style="132" hidden="1"/>
    <col min="13602" max="13602" width="37.7109375" style="132" hidden="1"/>
    <col min="13603" max="13805" width="9.140625" style="132" hidden="1"/>
    <col min="13806" max="13806" width="1.7109375" style="132" hidden="1"/>
    <col min="13807" max="13807" width="3.5703125" style="132" hidden="1"/>
    <col min="13808" max="13808" width="11" style="132" hidden="1"/>
    <col min="13809" max="13809" width="20.7109375" style="132" hidden="1"/>
    <col min="13810" max="13811" width="11.7109375" style="132" hidden="1"/>
    <col min="13812" max="13812" width="9.7109375" style="132" hidden="1"/>
    <col min="13813" max="13813" width="10.140625" style="132" hidden="1"/>
    <col min="13814" max="13815" width="7.7109375" style="132" hidden="1"/>
    <col min="13816" max="13816" width="4" style="132" hidden="1"/>
    <col min="13817" max="13817" width="9.7109375" style="132" hidden="1"/>
    <col min="13818" max="13818" width="15.140625" style="132" hidden="1"/>
    <col min="13819" max="13819" width="5.140625" style="132" hidden="1"/>
    <col min="13820" max="13820" width="9.7109375" style="132" hidden="1"/>
    <col min="13821" max="13821" width="13.7109375" style="132" hidden="1"/>
    <col min="13822" max="13822" width="5.140625" style="132" hidden="1"/>
    <col min="13823" max="13823" width="9.7109375" style="132" hidden="1"/>
    <col min="13824" max="13824" width="12.5703125" style="132" hidden="1"/>
    <col min="13825" max="13825" width="5.140625" style="132" hidden="1"/>
    <col min="13826" max="13826" width="9.7109375" style="132" hidden="1"/>
    <col min="13827" max="13827" width="12.7109375" style="132" hidden="1"/>
    <col min="13828" max="13828" width="5.140625" style="132" hidden="1"/>
    <col min="13829" max="13829" width="9.7109375" style="132" hidden="1"/>
    <col min="13830" max="13830" width="12.7109375" style="132" hidden="1"/>
    <col min="13831" max="13831" width="5.140625" style="132" hidden="1"/>
    <col min="13832" max="13832" width="9.7109375" style="132" hidden="1"/>
    <col min="13833" max="13833" width="12.7109375" style="132" hidden="1"/>
    <col min="13834" max="13834" width="5.140625" style="132" hidden="1"/>
    <col min="13835" max="13835" width="9.7109375" style="132" hidden="1"/>
    <col min="13836" max="13836" width="12.7109375" style="132" hidden="1"/>
    <col min="13837" max="13837" width="5.140625" style="132" hidden="1"/>
    <col min="13838" max="13838" width="9.7109375" style="132" hidden="1"/>
    <col min="13839" max="13839" width="12.7109375" style="132" hidden="1"/>
    <col min="13840" max="13840" width="5.140625" style="132" hidden="1"/>
    <col min="13841" max="13841" width="9.7109375" style="132" hidden="1"/>
    <col min="13842" max="13842" width="12.7109375" style="132" hidden="1"/>
    <col min="13843" max="13843" width="5.140625" style="132" hidden="1"/>
    <col min="13844" max="13844" width="9.7109375" style="132" hidden="1"/>
    <col min="13845" max="13845" width="12.7109375" style="132" hidden="1"/>
    <col min="13846" max="13846" width="5.140625" style="132" hidden="1"/>
    <col min="13847" max="13847" width="9.7109375" style="132" hidden="1"/>
    <col min="13848" max="13848" width="12.7109375" style="132" hidden="1"/>
    <col min="13849" max="13849" width="5.140625" style="132" hidden="1"/>
    <col min="13850" max="13850" width="9.7109375" style="132" hidden="1"/>
    <col min="13851" max="13851" width="12.7109375" style="132" hidden="1"/>
    <col min="13852" max="13852" width="5.140625" style="132" hidden="1"/>
    <col min="13853" max="13853" width="9.7109375" style="132" hidden="1"/>
    <col min="13854" max="13854" width="12.7109375" style="132" hidden="1"/>
    <col min="13855" max="13855" width="5.140625" style="132" hidden="1"/>
    <col min="13856" max="13856" width="9.7109375" style="132" hidden="1"/>
    <col min="13857" max="13857" width="12.7109375" style="132" hidden="1"/>
    <col min="13858" max="13858" width="37.7109375" style="132" hidden="1"/>
    <col min="13859" max="14061" width="9.140625" style="132" hidden="1"/>
    <col min="14062" max="14062" width="1.7109375" style="132" hidden="1"/>
    <col min="14063" max="14063" width="3.5703125" style="132" hidden="1"/>
    <col min="14064" max="14064" width="11" style="132" hidden="1"/>
    <col min="14065" max="14065" width="20.7109375" style="132" hidden="1"/>
    <col min="14066" max="14067" width="11.7109375" style="132" hidden="1"/>
    <col min="14068" max="14068" width="9.7109375" style="132" hidden="1"/>
    <col min="14069" max="14069" width="10.140625" style="132" hidden="1"/>
    <col min="14070" max="14071" width="7.7109375" style="132" hidden="1"/>
    <col min="14072" max="14072" width="4" style="132" hidden="1"/>
    <col min="14073" max="14073" width="9.7109375" style="132" hidden="1"/>
    <col min="14074" max="14074" width="15.140625" style="132" hidden="1"/>
    <col min="14075" max="14075" width="5.140625" style="132" hidden="1"/>
    <col min="14076" max="14076" width="9.7109375" style="132" hidden="1"/>
    <col min="14077" max="14077" width="13.7109375" style="132" hidden="1"/>
    <col min="14078" max="14078" width="5.140625" style="132" hidden="1"/>
    <col min="14079" max="14079" width="9.7109375" style="132" hidden="1"/>
    <col min="14080" max="14080" width="12.5703125" style="132" hidden="1"/>
    <col min="14081" max="14081" width="5.140625" style="132" hidden="1"/>
    <col min="14082" max="14082" width="9.7109375" style="132" hidden="1"/>
    <col min="14083" max="14083" width="12.7109375" style="132" hidden="1"/>
    <col min="14084" max="14084" width="5.140625" style="132" hidden="1"/>
    <col min="14085" max="14085" width="9.7109375" style="132" hidden="1"/>
    <col min="14086" max="14086" width="12.7109375" style="132" hidden="1"/>
    <col min="14087" max="14087" width="5.140625" style="132" hidden="1"/>
    <col min="14088" max="14088" width="9.7109375" style="132" hidden="1"/>
    <col min="14089" max="14089" width="12.7109375" style="132" hidden="1"/>
    <col min="14090" max="14090" width="5.140625" style="132" hidden="1"/>
    <col min="14091" max="14091" width="9.7109375" style="132" hidden="1"/>
    <col min="14092" max="14092" width="12.7109375" style="132" hidden="1"/>
    <col min="14093" max="14093" width="5.140625" style="132" hidden="1"/>
    <col min="14094" max="14094" width="9.7109375" style="132" hidden="1"/>
    <col min="14095" max="14095" width="12.7109375" style="132" hidden="1"/>
    <col min="14096" max="14096" width="5.140625" style="132" hidden="1"/>
    <col min="14097" max="14097" width="9.7109375" style="132" hidden="1"/>
    <col min="14098" max="14098" width="12.7109375" style="132" hidden="1"/>
    <col min="14099" max="14099" width="5.140625" style="132" hidden="1"/>
    <col min="14100" max="14100" width="9.7109375" style="132" hidden="1"/>
    <col min="14101" max="14101" width="12.7109375" style="132" hidden="1"/>
    <col min="14102" max="14102" width="5.140625" style="132" hidden="1"/>
    <col min="14103" max="14103" width="9.7109375" style="132" hidden="1"/>
    <col min="14104" max="14104" width="12.7109375" style="132" hidden="1"/>
    <col min="14105" max="14105" width="5.140625" style="132" hidden="1"/>
    <col min="14106" max="14106" width="9.7109375" style="132" hidden="1"/>
    <col min="14107" max="14107" width="12.7109375" style="132" hidden="1"/>
    <col min="14108" max="14108" width="5.140625" style="132" hidden="1"/>
    <col min="14109" max="14109" width="9.7109375" style="132" hidden="1"/>
    <col min="14110" max="14110" width="12.7109375" style="132" hidden="1"/>
    <col min="14111" max="14111" width="5.140625" style="132" hidden="1"/>
    <col min="14112" max="14112" width="9.7109375" style="132" hidden="1"/>
    <col min="14113" max="14113" width="12.7109375" style="132" hidden="1"/>
    <col min="14114" max="14114" width="37.7109375" style="132" hidden="1"/>
    <col min="14115" max="14317" width="9.140625" style="132" hidden="1"/>
    <col min="14318" max="14318" width="1.7109375" style="132" hidden="1"/>
    <col min="14319" max="14319" width="3.5703125" style="132" hidden="1"/>
    <col min="14320" max="14320" width="11" style="132" hidden="1"/>
    <col min="14321" max="14321" width="20.7109375" style="132" hidden="1"/>
    <col min="14322" max="14323" width="11.7109375" style="132" hidden="1"/>
    <col min="14324" max="14324" width="9.7109375" style="132" hidden="1"/>
    <col min="14325" max="14325" width="10.140625" style="132" hidden="1"/>
    <col min="14326" max="14327" width="7.7109375" style="132" hidden="1"/>
    <col min="14328" max="14328" width="4" style="132" hidden="1"/>
    <col min="14329" max="14329" width="9.7109375" style="132" hidden="1"/>
    <col min="14330" max="14330" width="15.140625" style="132" hidden="1"/>
    <col min="14331" max="14331" width="5.140625" style="132" hidden="1"/>
    <col min="14332" max="14332" width="9.7109375" style="132" hidden="1"/>
    <col min="14333" max="14333" width="13.7109375" style="132" hidden="1"/>
    <col min="14334" max="14334" width="5.140625" style="132" hidden="1"/>
    <col min="14335" max="14335" width="9.7109375" style="132" hidden="1"/>
    <col min="14336" max="14336" width="12.5703125" style="132" hidden="1"/>
    <col min="14337" max="14337" width="5.140625" style="132" hidden="1"/>
    <col min="14338" max="14338" width="9.7109375" style="132" hidden="1"/>
    <col min="14339" max="14339" width="12.7109375" style="132" hidden="1"/>
    <col min="14340" max="14340" width="5.140625" style="132" hidden="1"/>
    <col min="14341" max="14341" width="9.7109375" style="132" hidden="1"/>
    <col min="14342" max="14342" width="12.7109375" style="132" hidden="1"/>
    <col min="14343" max="14343" width="5.140625" style="132" hidden="1"/>
    <col min="14344" max="14344" width="9.7109375" style="132" hidden="1"/>
    <col min="14345" max="14345" width="12.7109375" style="132" hidden="1"/>
    <col min="14346" max="14346" width="5.140625" style="132" hidden="1"/>
    <col min="14347" max="14347" width="9.7109375" style="132" hidden="1"/>
    <col min="14348" max="14348" width="12.7109375" style="132" hidden="1"/>
    <col min="14349" max="14349" width="5.140625" style="132" hidden="1"/>
    <col min="14350" max="14350" width="9.7109375" style="132" hidden="1"/>
    <col min="14351" max="14351" width="12.7109375" style="132" hidden="1"/>
    <col min="14352" max="14352" width="5.140625" style="132" hidden="1"/>
    <col min="14353" max="14353" width="9.7109375" style="132" hidden="1"/>
    <col min="14354" max="14354" width="12.7109375" style="132" hidden="1"/>
    <col min="14355" max="14355" width="5.140625" style="132" hidden="1"/>
    <col min="14356" max="14356" width="9.7109375" style="132" hidden="1"/>
    <col min="14357" max="14357" width="12.7109375" style="132" hidden="1"/>
    <col min="14358" max="14358" width="5.140625" style="132" hidden="1"/>
    <col min="14359" max="14359" width="9.7109375" style="132" hidden="1"/>
    <col min="14360" max="14360" width="12.7109375" style="132" hidden="1"/>
    <col min="14361" max="14361" width="5.140625" style="132" hidden="1"/>
    <col min="14362" max="14362" width="9.7109375" style="132" hidden="1"/>
    <col min="14363" max="14363" width="12.7109375" style="132" hidden="1"/>
    <col min="14364" max="14364" width="5.140625" style="132" hidden="1"/>
    <col min="14365" max="14365" width="9.7109375" style="132" hidden="1"/>
    <col min="14366" max="14366" width="12.7109375" style="132" hidden="1"/>
    <col min="14367" max="14367" width="5.140625" style="132" hidden="1"/>
    <col min="14368" max="14368" width="9.7109375" style="132" hidden="1"/>
    <col min="14369" max="14369" width="12.7109375" style="132" hidden="1"/>
    <col min="14370" max="14370" width="37.7109375" style="132" hidden="1"/>
    <col min="14371" max="14573" width="9.140625" style="132" hidden="1"/>
    <col min="14574" max="14574" width="1.7109375" style="132" hidden="1"/>
    <col min="14575" max="14575" width="3.5703125" style="132" hidden="1"/>
    <col min="14576" max="14576" width="11" style="132" hidden="1"/>
    <col min="14577" max="14577" width="20.7109375" style="132" hidden="1"/>
    <col min="14578" max="14579" width="11.7109375" style="132" hidden="1"/>
    <col min="14580" max="14580" width="9.7109375" style="132" hidden="1"/>
    <col min="14581" max="14581" width="10.140625" style="132" hidden="1"/>
    <col min="14582" max="14583" width="7.7109375" style="132" hidden="1"/>
    <col min="14584" max="14584" width="4" style="132" hidden="1"/>
    <col min="14585" max="14585" width="9.7109375" style="132" hidden="1"/>
    <col min="14586" max="14586" width="15.140625" style="132" hidden="1"/>
    <col min="14587" max="14587" width="5.140625" style="132" hidden="1"/>
    <col min="14588" max="14588" width="9.7109375" style="132" hidden="1"/>
    <col min="14589" max="14589" width="13.7109375" style="132" hidden="1"/>
    <col min="14590" max="14590" width="5.140625" style="132" hidden="1"/>
    <col min="14591" max="14591" width="9.7109375" style="132" hidden="1"/>
    <col min="14592" max="14592" width="12.5703125" style="132" hidden="1"/>
    <col min="14593" max="14593" width="5.140625" style="132" hidden="1"/>
    <col min="14594" max="14594" width="9.7109375" style="132" hidden="1"/>
    <col min="14595" max="14595" width="12.7109375" style="132" hidden="1"/>
    <col min="14596" max="14596" width="5.140625" style="132" hidden="1"/>
    <col min="14597" max="14597" width="9.7109375" style="132" hidden="1"/>
    <col min="14598" max="14598" width="12.7109375" style="132" hidden="1"/>
    <col min="14599" max="14599" width="5.140625" style="132" hidden="1"/>
    <col min="14600" max="14600" width="9.7109375" style="132" hidden="1"/>
    <col min="14601" max="14601" width="12.7109375" style="132" hidden="1"/>
    <col min="14602" max="14602" width="5.140625" style="132" hidden="1"/>
    <col min="14603" max="14603" width="9.7109375" style="132" hidden="1"/>
    <col min="14604" max="14604" width="12.7109375" style="132" hidden="1"/>
    <col min="14605" max="14605" width="5.140625" style="132" hidden="1"/>
    <col min="14606" max="14606" width="9.7109375" style="132" hidden="1"/>
    <col min="14607" max="14607" width="12.7109375" style="132" hidden="1"/>
    <col min="14608" max="14608" width="5.140625" style="132" hidden="1"/>
    <col min="14609" max="14609" width="9.7109375" style="132" hidden="1"/>
    <col min="14610" max="14610" width="12.7109375" style="132" hidden="1"/>
    <col min="14611" max="14611" width="5.140625" style="132" hidden="1"/>
    <col min="14612" max="14612" width="9.7109375" style="132" hidden="1"/>
    <col min="14613" max="14613" width="12.7109375" style="132" hidden="1"/>
    <col min="14614" max="14614" width="5.140625" style="132" hidden="1"/>
    <col min="14615" max="14615" width="9.7109375" style="132" hidden="1"/>
    <col min="14616" max="14616" width="12.7109375" style="132" hidden="1"/>
    <col min="14617" max="14617" width="5.140625" style="132" hidden="1"/>
    <col min="14618" max="14618" width="9.7109375" style="132" hidden="1"/>
    <col min="14619" max="14619" width="12.7109375" style="132" hidden="1"/>
    <col min="14620" max="14620" width="5.140625" style="132" hidden="1"/>
    <col min="14621" max="14621" width="9.7109375" style="132" hidden="1"/>
    <col min="14622" max="14622" width="12.7109375" style="132" hidden="1"/>
    <col min="14623" max="14623" width="5.140625" style="132" hidden="1"/>
    <col min="14624" max="14624" width="9.7109375" style="132" hidden="1"/>
    <col min="14625" max="14625" width="12.7109375" style="132" hidden="1"/>
    <col min="14626" max="14626" width="37.7109375" style="132" hidden="1"/>
    <col min="14627" max="14829" width="9.140625" style="132" hidden="1"/>
    <col min="14830" max="14830" width="1.7109375" style="132" hidden="1"/>
    <col min="14831" max="14831" width="3.5703125" style="132" hidden="1"/>
    <col min="14832" max="14832" width="11" style="132" hidden="1"/>
    <col min="14833" max="14833" width="20.7109375" style="132" hidden="1"/>
    <col min="14834" max="14835" width="11.7109375" style="132" hidden="1"/>
    <col min="14836" max="14836" width="9.7109375" style="132" hidden="1"/>
    <col min="14837" max="14837" width="10.140625" style="132" hidden="1"/>
    <col min="14838" max="14839" width="7.7109375" style="132" hidden="1"/>
    <col min="14840" max="14840" width="4" style="132" hidden="1"/>
    <col min="14841" max="14841" width="9.7109375" style="132" hidden="1"/>
    <col min="14842" max="14842" width="15.140625" style="132" hidden="1"/>
    <col min="14843" max="14843" width="5.140625" style="132" hidden="1"/>
    <col min="14844" max="14844" width="9.7109375" style="132" hidden="1"/>
    <col min="14845" max="14845" width="13.7109375" style="132" hidden="1"/>
    <col min="14846" max="14846" width="5.140625" style="132" hidden="1"/>
    <col min="14847" max="14847" width="9.7109375" style="132" hidden="1"/>
    <col min="14848" max="14848" width="12.5703125" style="132" hidden="1"/>
    <col min="14849" max="14849" width="5.140625" style="132" hidden="1"/>
    <col min="14850" max="14850" width="9.7109375" style="132" hidden="1"/>
    <col min="14851" max="14851" width="12.7109375" style="132" hidden="1"/>
    <col min="14852" max="14852" width="5.140625" style="132" hidden="1"/>
    <col min="14853" max="14853" width="9.7109375" style="132" hidden="1"/>
    <col min="14854" max="14854" width="12.7109375" style="132" hidden="1"/>
    <col min="14855" max="14855" width="5.140625" style="132" hidden="1"/>
    <col min="14856" max="14856" width="9.7109375" style="132" hidden="1"/>
    <col min="14857" max="14857" width="12.7109375" style="132" hidden="1"/>
    <col min="14858" max="14858" width="5.140625" style="132" hidden="1"/>
    <col min="14859" max="14859" width="9.7109375" style="132" hidden="1"/>
    <col min="14860" max="14860" width="12.7109375" style="132" hidden="1"/>
    <col min="14861" max="14861" width="5.140625" style="132" hidden="1"/>
    <col min="14862" max="14862" width="9.7109375" style="132" hidden="1"/>
    <col min="14863" max="14863" width="12.7109375" style="132" hidden="1"/>
    <col min="14864" max="14864" width="5.140625" style="132" hidden="1"/>
    <col min="14865" max="14865" width="9.7109375" style="132" hidden="1"/>
    <col min="14866" max="14866" width="12.7109375" style="132" hidden="1"/>
    <col min="14867" max="14867" width="5.140625" style="132" hidden="1"/>
    <col min="14868" max="14868" width="9.7109375" style="132" hidden="1"/>
    <col min="14869" max="14869" width="12.7109375" style="132" hidden="1"/>
    <col min="14870" max="14870" width="5.140625" style="132" hidden="1"/>
    <col min="14871" max="14871" width="9.7109375" style="132" hidden="1"/>
    <col min="14872" max="14872" width="12.7109375" style="132" hidden="1"/>
    <col min="14873" max="14873" width="5.140625" style="132" hidden="1"/>
    <col min="14874" max="14874" width="9.7109375" style="132" hidden="1"/>
    <col min="14875" max="14875" width="12.7109375" style="132" hidden="1"/>
    <col min="14876" max="14876" width="5.140625" style="132" hidden="1"/>
    <col min="14877" max="14877" width="9.7109375" style="132" hidden="1"/>
    <col min="14878" max="14878" width="12.7109375" style="132" hidden="1"/>
    <col min="14879" max="14879" width="5.140625" style="132" hidden="1"/>
    <col min="14880" max="14880" width="9.7109375" style="132" hidden="1"/>
    <col min="14881" max="14881" width="12.7109375" style="132" hidden="1"/>
    <col min="14882" max="14882" width="37.7109375" style="132" hidden="1"/>
    <col min="14883" max="15085" width="9.140625" style="132" hidden="1"/>
    <col min="15086" max="15086" width="1.7109375" style="132" hidden="1"/>
    <col min="15087" max="15087" width="3.5703125" style="132" hidden="1"/>
    <col min="15088" max="15088" width="11" style="132" hidden="1"/>
    <col min="15089" max="15089" width="20.7109375" style="132" hidden="1"/>
    <col min="15090" max="15091" width="11.7109375" style="132" hidden="1"/>
    <col min="15092" max="15092" width="9.7109375" style="132" hidden="1"/>
    <col min="15093" max="15093" width="10.140625" style="132" hidden="1"/>
    <col min="15094" max="15095" width="7.7109375" style="132" hidden="1"/>
    <col min="15096" max="15096" width="4" style="132" hidden="1"/>
    <col min="15097" max="15097" width="9.7109375" style="132" hidden="1"/>
    <col min="15098" max="15098" width="15.140625" style="132" hidden="1"/>
    <col min="15099" max="15099" width="5.140625" style="132" hidden="1"/>
    <col min="15100" max="15100" width="9.7109375" style="132" hidden="1"/>
    <col min="15101" max="15101" width="13.7109375" style="132" hidden="1"/>
    <col min="15102" max="15102" width="5.140625" style="132" hidden="1"/>
    <col min="15103" max="15103" width="9.7109375" style="132" hidden="1"/>
    <col min="15104" max="15104" width="12.5703125" style="132" hidden="1"/>
    <col min="15105" max="15105" width="5.140625" style="132" hidden="1"/>
    <col min="15106" max="15106" width="9.7109375" style="132" hidden="1"/>
    <col min="15107" max="15107" width="12.7109375" style="132" hidden="1"/>
    <col min="15108" max="15108" width="5.140625" style="132" hidden="1"/>
    <col min="15109" max="15109" width="9.7109375" style="132" hidden="1"/>
    <col min="15110" max="15110" width="12.7109375" style="132" hidden="1"/>
    <col min="15111" max="15111" width="5.140625" style="132" hidden="1"/>
    <col min="15112" max="15112" width="9.7109375" style="132" hidden="1"/>
    <col min="15113" max="15113" width="12.7109375" style="132" hidden="1"/>
    <col min="15114" max="15114" width="5.140625" style="132" hidden="1"/>
    <col min="15115" max="15115" width="9.7109375" style="132" hidden="1"/>
    <col min="15116" max="15116" width="12.7109375" style="132" hidden="1"/>
    <col min="15117" max="15117" width="5.140625" style="132" hidden="1"/>
    <col min="15118" max="15118" width="9.7109375" style="132" hidden="1"/>
    <col min="15119" max="15119" width="12.7109375" style="132" hidden="1"/>
    <col min="15120" max="15120" width="5.140625" style="132" hidden="1"/>
    <col min="15121" max="15121" width="9.7109375" style="132" hidden="1"/>
    <col min="15122" max="15122" width="12.7109375" style="132" hidden="1"/>
    <col min="15123" max="15123" width="5.140625" style="132" hidden="1"/>
    <col min="15124" max="15124" width="9.7109375" style="132" hidden="1"/>
    <col min="15125" max="15125" width="12.7109375" style="132" hidden="1"/>
    <col min="15126" max="15126" width="5.140625" style="132" hidden="1"/>
    <col min="15127" max="15127" width="9.7109375" style="132" hidden="1"/>
    <col min="15128" max="15128" width="12.7109375" style="132" hidden="1"/>
    <col min="15129" max="15129" width="5.140625" style="132" hidden="1"/>
    <col min="15130" max="15130" width="9.7109375" style="132" hidden="1"/>
    <col min="15131" max="15131" width="12.7109375" style="132" hidden="1"/>
    <col min="15132" max="15132" width="5.140625" style="132" hidden="1"/>
    <col min="15133" max="15133" width="9.7109375" style="132" hidden="1"/>
    <col min="15134" max="15134" width="12.7109375" style="132" hidden="1"/>
    <col min="15135" max="15135" width="5.140625" style="132" hidden="1"/>
    <col min="15136" max="15136" width="9.7109375" style="132" hidden="1"/>
    <col min="15137" max="15137" width="12.7109375" style="132" hidden="1"/>
    <col min="15138" max="15138" width="37.7109375" style="132" hidden="1"/>
    <col min="15139" max="15341" width="9.140625" style="132" hidden="1"/>
    <col min="15342" max="15342" width="1.7109375" style="132" hidden="1"/>
    <col min="15343" max="15343" width="3.5703125" style="132" hidden="1"/>
    <col min="15344" max="15344" width="11" style="132" hidden="1"/>
    <col min="15345" max="15345" width="20.7109375" style="132" hidden="1"/>
    <col min="15346" max="15347" width="11.7109375" style="132" hidden="1"/>
    <col min="15348" max="15348" width="9.7109375" style="132" hidden="1"/>
    <col min="15349" max="15349" width="10.140625" style="132" hidden="1"/>
    <col min="15350" max="15351" width="7.7109375" style="132" hidden="1"/>
    <col min="15352" max="15352" width="4" style="132" hidden="1"/>
    <col min="15353" max="15353" width="9.7109375" style="132" hidden="1"/>
    <col min="15354" max="15354" width="15.140625" style="132" hidden="1"/>
    <col min="15355" max="15355" width="5.140625" style="132" hidden="1"/>
    <col min="15356" max="15356" width="9.7109375" style="132" hidden="1"/>
    <col min="15357" max="15357" width="13.7109375" style="132" hidden="1"/>
    <col min="15358" max="15358" width="5.140625" style="132" hidden="1"/>
    <col min="15359" max="15359" width="9.7109375" style="132" hidden="1"/>
    <col min="15360" max="15360" width="12.5703125" style="132" hidden="1"/>
    <col min="15361" max="15361" width="5.140625" style="132" hidden="1"/>
    <col min="15362" max="15362" width="9.7109375" style="132" hidden="1"/>
    <col min="15363" max="15363" width="12.7109375" style="132" hidden="1"/>
    <col min="15364" max="15364" width="5.140625" style="132" hidden="1"/>
    <col min="15365" max="15365" width="9.7109375" style="132" hidden="1"/>
    <col min="15366" max="15366" width="12.7109375" style="132" hidden="1"/>
    <col min="15367" max="15367" width="5.140625" style="132" hidden="1"/>
    <col min="15368" max="15368" width="9.7109375" style="132" hidden="1"/>
    <col min="15369" max="15369" width="12.7109375" style="132" hidden="1"/>
    <col min="15370" max="15370" width="5.140625" style="132" hidden="1"/>
    <col min="15371" max="15371" width="9.7109375" style="132" hidden="1"/>
    <col min="15372" max="15372" width="12.7109375" style="132" hidden="1"/>
    <col min="15373" max="15373" width="5.140625" style="132" hidden="1"/>
    <col min="15374" max="15374" width="9.7109375" style="132" hidden="1"/>
    <col min="15375" max="15375" width="12.7109375" style="132" hidden="1"/>
    <col min="15376" max="15376" width="5.140625" style="132" hidden="1"/>
    <col min="15377" max="15377" width="9.7109375" style="132" hidden="1"/>
    <col min="15378" max="15378" width="12.7109375" style="132" hidden="1"/>
    <col min="15379" max="15379" width="5.140625" style="132" hidden="1"/>
    <col min="15380" max="15380" width="9.7109375" style="132" hidden="1"/>
    <col min="15381" max="15381" width="12.7109375" style="132" hidden="1"/>
    <col min="15382" max="15382" width="5.140625" style="132" hidden="1"/>
    <col min="15383" max="15383" width="9.7109375" style="132" hidden="1"/>
    <col min="15384" max="15384" width="12.7109375" style="132" hidden="1"/>
    <col min="15385" max="15385" width="5.140625" style="132" hidden="1"/>
    <col min="15386" max="15386" width="9.7109375" style="132" hidden="1"/>
    <col min="15387" max="15387" width="12.7109375" style="132" hidden="1"/>
    <col min="15388" max="15388" width="5.140625" style="132" hidden="1"/>
    <col min="15389" max="15389" width="9.7109375" style="132" hidden="1"/>
    <col min="15390" max="15390" width="12.7109375" style="132" hidden="1"/>
    <col min="15391" max="15391" width="5.140625" style="132" hidden="1"/>
    <col min="15392" max="15392" width="9.7109375" style="132" hidden="1"/>
    <col min="15393" max="15393" width="12.7109375" style="132" hidden="1"/>
    <col min="15394" max="15394" width="37.7109375" style="132" hidden="1"/>
    <col min="15395" max="15597" width="9.140625" style="132" hidden="1"/>
    <col min="15598" max="15598" width="1.7109375" style="132" hidden="1"/>
    <col min="15599" max="15599" width="3.5703125" style="132" hidden="1"/>
    <col min="15600" max="15600" width="11" style="132" hidden="1"/>
    <col min="15601" max="15601" width="20.7109375" style="132" hidden="1"/>
    <col min="15602" max="15603" width="11.7109375" style="132" hidden="1"/>
    <col min="15604" max="15604" width="9.7109375" style="132" hidden="1"/>
    <col min="15605" max="15605" width="10.140625" style="132" hidden="1"/>
    <col min="15606" max="15607" width="7.7109375" style="132" hidden="1"/>
    <col min="15608" max="15608" width="4" style="132" hidden="1"/>
    <col min="15609" max="15609" width="9.7109375" style="132" hidden="1"/>
    <col min="15610" max="15610" width="15.140625" style="132" hidden="1"/>
    <col min="15611" max="15611" width="5.140625" style="132" hidden="1"/>
    <col min="15612" max="15612" width="9.7109375" style="132" hidden="1"/>
    <col min="15613" max="15613" width="13.7109375" style="132" hidden="1"/>
    <col min="15614" max="15614" width="5.140625" style="132" hidden="1"/>
    <col min="15615" max="15615" width="9.7109375" style="132" hidden="1"/>
    <col min="15616" max="15616" width="12.5703125" style="132" hidden="1"/>
    <col min="15617" max="15617" width="5.140625" style="132" hidden="1"/>
    <col min="15618" max="15618" width="9.7109375" style="132" hidden="1"/>
    <col min="15619" max="15619" width="12.7109375" style="132" hidden="1"/>
    <col min="15620" max="15620" width="5.140625" style="132" hidden="1"/>
    <col min="15621" max="15621" width="9.7109375" style="132" hidden="1"/>
    <col min="15622" max="15622" width="12.7109375" style="132" hidden="1"/>
    <col min="15623" max="15623" width="5.140625" style="132" hidden="1"/>
    <col min="15624" max="15624" width="9.7109375" style="132" hidden="1"/>
    <col min="15625" max="15625" width="12.7109375" style="132" hidden="1"/>
    <col min="15626" max="15626" width="5.140625" style="132" hidden="1"/>
    <col min="15627" max="15627" width="9.7109375" style="132" hidden="1"/>
    <col min="15628" max="15628" width="12.7109375" style="132" hidden="1"/>
    <col min="15629" max="15629" width="5.140625" style="132" hidden="1"/>
    <col min="15630" max="15630" width="9.7109375" style="132" hidden="1"/>
    <col min="15631" max="15631" width="12.7109375" style="132" hidden="1"/>
    <col min="15632" max="15632" width="5.140625" style="132" hidden="1"/>
    <col min="15633" max="15633" width="9.7109375" style="132" hidden="1"/>
    <col min="15634" max="15634" width="12.7109375" style="132" hidden="1"/>
    <col min="15635" max="15635" width="5.140625" style="132" hidden="1"/>
    <col min="15636" max="15636" width="9.7109375" style="132" hidden="1"/>
    <col min="15637" max="15637" width="12.7109375" style="132" hidden="1"/>
    <col min="15638" max="15638" width="5.140625" style="132" hidden="1"/>
    <col min="15639" max="15639" width="9.7109375" style="132" hidden="1"/>
    <col min="15640" max="15640" width="12.7109375" style="132" hidden="1"/>
    <col min="15641" max="15641" width="5.140625" style="132" hidden="1"/>
    <col min="15642" max="15642" width="9.7109375" style="132" hidden="1"/>
    <col min="15643" max="15643" width="12.7109375" style="132" hidden="1"/>
    <col min="15644" max="15644" width="5.140625" style="132" hidden="1"/>
    <col min="15645" max="15645" width="9.7109375" style="132" hidden="1"/>
    <col min="15646" max="15646" width="12.7109375" style="132" hidden="1"/>
    <col min="15647" max="15647" width="5.140625" style="132" hidden="1"/>
    <col min="15648" max="15648" width="9.7109375" style="132" hidden="1"/>
    <col min="15649" max="15649" width="12.7109375" style="132" hidden="1"/>
    <col min="15650" max="15650" width="37.7109375" style="132" hidden="1"/>
    <col min="15651" max="15853" width="9.140625" style="132" hidden="1"/>
    <col min="15854" max="15854" width="1.7109375" style="132" hidden="1"/>
    <col min="15855" max="15855" width="3.5703125" style="132" hidden="1"/>
    <col min="15856" max="15856" width="11" style="132" hidden="1"/>
    <col min="15857" max="15857" width="20.7109375" style="132" hidden="1"/>
    <col min="15858" max="15859" width="11.7109375" style="132" hidden="1"/>
    <col min="15860" max="15860" width="9.7109375" style="132" hidden="1"/>
    <col min="15861" max="15861" width="10.140625" style="132" hidden="1"/>
    <col min="15862" max="15863" width="7.7109375" style="132" hidden="1"/>
    <col min="15864" max="15864" width="4" style="132" hidden="1"/>
    <col min="15865" max="15865" width="9.7109375" style="132" hidden="1"/>
    <col min="15866" max="15866" width="15.140625" style="132" hidden="1"/>
    <col min="15867" max="15867" width="5.140625" style="132" hidden="1"/>
    <col min="15868" max="15868" width="9.7109375" style="132" hidden="1"/>
    <col min="15869" max="15869" width="13.7109375" style="132" hidden="1"/>
    <col min="15870" max="15870" width="5.140625" style="132" hidden="1"/>
    <col min="15871" max="15871" width="9.7109375" style="132" hidden="1"/>
    <col min="15872" max="15872" width="12.5703125" style="132" hidden="1"/>
    <col min="15873" max="15873" width="5.140625" style="132" hidden="1"/>
    <col min="15874" max="15874" width="9.7109375" style="132" hidden="1"/>
    <col min="15875" max="15875" width="12.7109375" style="132" hidden="1"/>
    <col min="15876" max="15876" width="5.140625" style="132" hidden="1"/>
    <col min="15877" max="15877" width="9.7109375" style="132" hidden="1"/>
    <col min="15878" max="15878" width="12.7109375" style="132" hidden="1"/>
    <col min="15879" max="15879" width="5.140625" style="132" hidden="1"/>
    <col min="15880" max="15880" width="9.7109375" style="132" hidden="1"/>
    <col min="15881" max="15881" width="12.7109375" style="132" hidden="1"/>
    <col min="15882" max="15882" width="5.140625" style="132" hidden="1"/>
    <col min="15883" max="15883" width="9.7109375" style="132" hidden="1"/>
    <col min="15884" max="15884" width="12.7109375" style="132" hidden="1"/>
    <col min="15885" max="15885" width="5.140625" style="132" hidden="1"/>
    <col min="15886" max="15886" width="9.7109375" style="132" hidden="1"/>
    <col min="15887" max="15887" width="12.7109375" style="132" hidden="1"/>
    <col min="15888" max="15888" width="5.140625" style="132" hidden="1"/>
    <col min="15889" max="15889" width="9.7109375" style="132" hidden="1"/>
    <col min="15890" max="15890" width="12.7109375" style="132" hidden="1"/>
    <col min="15891" max="15891" width="5.140625" style="132" hidden="1"/>
    <col min="15892" max="15892" width="9.7109375" style="132" hidden="1"/>
    <col min="15893" max="15893" width="12.7109375" style="132" hidden="1"/>
    <col min="15894" max="15894" width="5.140625" style="132" hidden="1"/>
    <col min="15895" max="15895" width="9.7109375" style="132" hidden="1"/>
    <col min="15896" max="15896" width="12.7109375" style="132" hidden="1"/>
    <col min="15897" max="15897" width="5.140625" style="132" hidden="1"/>
    <col min="15898" max="15898" width="9.7109375" style="132" hidden="1"/>
    <col min="15899" max="15899" width="12.7109375" style="132" hidden="1"/>
    <col min="15900" max="15900" width="5.140625" style="132" hidden="1"/>
    <col min="15901" max="15901" width="9.7109375" style="132" hidden="1"/>
    <col min="15902" max="15902" width="12.7109375" style="132" hidden="1"/>
    <col min="15903" max="15903" width="5.140625" style="132" hidden="1"/>
    <col min="15904" max="15904" width="9.7109375" style="132" hidden="1"/>
    <col min="15905" max="15905" width="12.7109375" style="132" hidden="1"/>
    <col min="15906" max="15906" width="37.7109375" style="132" hidden="1"/>
    <col min="15907" max="16109" width="9.140625" style="132" hidden="1"/>
    <col min="16110" max="16110" width="1.7109375" style="132" hidden="1"/>
    <col min="16111" max="16111" width="3.5703125" style="132" hidden="1"/>
    <col min="16112" max="16112" width="11" style="132" hidden="1"/>
    <col min="16113" max="16113" width="20.7109375" style="132" hidden="1"/>
    <col min="16114" max="16115" width="11.7109375" style="132" hidden="1"/>
    <col min="16116" max="16116" width="9.7109375" style="132" hidden="1"/>
    <col min="16117" max="16117" width="10.140625" style="132" hidden="1"/>
    <col min="16118" max="16119" width="7.7109375" style="132" hidden="1"/>
    <col min="16120" max="16120" width="4" style="132" hidden="1"/>
    <col min="16121" max="16121" width="9.7109375" style="132" hidden="1"/>
    <col min="16122" max="16122" width="15.140625" style="132" hidden="1"/>
    <col min="16123" max="16123" width="5.140625" style="132" hidden="1"/>
    <col min="16124" max="16124" width="9.7109375" style="132" hidden="1"/>
    <col min="16125" max="16125" width="13.7109375" style="132" hidden="1"/>
    <col min="16126" max="16126" width="5.140625" style="132" hidden="1"/>
    <col min="16127" max="16127" width="9.7109375" style="132" hidden="1"/>
    <col min="16128" max="16128" width="12.5703125" style="132" hidden="1"/>
    <col min="16129" max="16129" width="5.140625" style="132" hidden="1"/>
    <col min="16130" max="16130" width="9.7109375" style="132" hidden="1"/>
    <col min="16131" max="16131" width="12.7109375" style="132" hidden="1"/>
    <col min="16132" max="16132" width="5.140625" style="132" hidden="1"/>
    <col min="16133" max="16133" width="9.7109375" style="132" hidden="1"/>
    <col min="16134" max="16134" width="12.7109375" style="132" hidden="1"/>
    <col min="16135" max="16135" width="5.140625" style="132" hidden="1"/>
    <col min="16136" max="16136" width="9.7109375" style="132" hidden="1"/>
    <col min="16137" max="16137" width="12.7109375" style="132" hidden="1"/>
    <col min="16138" max="16138" width="5.140625" style="132" hidden="1"/>
    <col min="16139" max="16139" width="9.7109375" style="132" hidden="1"/>
    <col min="16140" max="16140" width="12.7109375" style="132" hidden="1"/>
    <col min="16141" max="16141" width="5.140625" style="132" hidden="1"/>
    <col min="16142" max="16142" width="9.7109375" style="132" hidden="1"/>
    <col min="16143" max="16143" width="12.7109375" style="132" hidden="1"/>
    <col min="16144" max="16144" width="5.140625" style="132" hidden="1"/>
    <col min="16145" max="16145" width="9.7109375" style="132" hidden="1"/>
    <col min="16146" max="16146" width="12.7109375" style="132" hidden="1"/>
    <col min="16147" max="16147" width="5.140625" style="132" hidden="1"/>
    <col min="16148" max="16148" width="9.7109375" style="132" hidden="1"/>
    <col min="16149" max="16149" width="12.7109375" style="132" hidden="1"/>
    <col min="16150" max="16150" width="5.140625" style="132" hidden="1"/>
    <col min="16151" max="16151" width="9.7109375" style="132" hidden="1"/>
    <col min="16152" max="16152" width="12.7109375" style="132" hidden="1"/>
    <col min="16153" max="16153" width="5.140625" style="132" hidden="1"/>
    <col min="16154" max="16154" width="9.7109375" style="132" hidden="1"/>
    <col min="16155" max="16155" width="12.7109375" style="132" hidden="1"/>
    <col min="16156" max="16156" width="5.140625" style="132" hidden="1"/>
    <col min="16157" max="16157" width="9.7109375" style="132" hidden="1"/>
    <col min="16158" max="16158" width="12.7109375" style="132" hidden="1"/>
    <col min="16159" max="16159" width="5.140625" style="132" hidden="1"/>
    <col min="16160" max="16160" width="9.7109375" style="132" hidden="1"/>
    <col min="16161" max="16161" width="12.7109375" style="132" hidden="1"/>
    <col min="16162" max="16162" width="37.7109375" style="132" hidden="1"/>
    <col min="16163" max="16384" width="9.140625" style="132" hidden="1"/>
  </cols>
  <sheetData>
    <row r="1" spans="1:34" ht="13.5" thickBot="1"/>
    <row r="2" spans="1:34" s="134" customFormat="1" ht="18" thickBot="1">
      <c r="A2" s="133"/>
      <c r="B2" s="1473" t="s">
        <v>724</v>
      </c>
      <c r="C2" s="1474"/>
      <c r="D2" s="1474"/>
      <c r="E2" s="1474"/>
      <c r="F2" s="1474"/>
      <c r="G2" s="1475"/>
      <c r="H2" s="1476" t="s">
        <v>725</v>
      </c>
      <c r="I2" s="1477"/>
      <c r="J2" s="1477"/>
      <c r="K2" s="1477"/>
      <c r="L2" s="1478"/>
      <c r="M2" s="1478"/>
      <c r="N2" s="1478"/>
      <c r="O2" s="1478"/>
      <c r="P2" s="1478"/>
      <c r="Q2" s="1478"/>
      <c r="R2" s="1478"/>
      <c r="S2" s="1478"/>
      <c r="T2" s="1478"/>
      <c r="U2" s="1478"/>
      <c r="V2" s="1478"/>
      <c r="W2" s="1478"/>
      <c r="X2" s="1478"/>
      <c r="Y2" s="1478"/>
      <c r="Z2" s="1478"/>
      <c r="AA2" s="1478"/>
      <c r="AB2" s="1478"/>
      <c r="AC2" s="1478"/>
      <c r="AD2" s="1478"/>
      <c r="AE2" s="1478"/>
      <c r="AF2" s="1478"/>
      <c r="AG2" s="1478"/>
      <c r="AH2" s="1479"/>
    </row>
    <row r="3" spans="1:34" ht="15">
      <c r="B3" s="1480" t="s">
        <v>619</v>
      </c>
      <c r="C3" s="1482" t="s">
        <v>726</v>
      </c>
      <c r="D3" s="1483"/>
      <c r="E3" s="1486" t="s">
        <v>593</v>
      </c>
      <c r="F3" s="1486" t="s">
        <v>727</v>
      </c>
      <c r="G3" s="1488" t="s">
        <v>728</v>
      </c>
      <c r="H3" s="1490" t="s">
        <v>729</v>
      </c>
      <c r="I3" s="1491"/>
      <c r="J3" s="1492">
        <v>44348</v>
      </c>
      <c r="K3" s="1493"/>
      <c r="L3" s="1494">
        <f>EDATE(J3,-1)</f>
        <v>44317</v>
      </c>
      <c r="M3" s="1495"/>
      <c r="N3" s="1494">
        <f>EDATE(L3,-1)</f>
        <v>44287</v>
      </c>
      <c r="O3" s="1495"/>
      <c r="P3" s="1494">
        <f>EDATE(N3,-1)</f>
        <v>44256</v>
      </c>
      <c r="Q3" s="1495"/>
      <c r="R3" s="1494">
        <f>EDATE(P3,-1)</f>
        <v>44228</v>
      </c>
      <c r="S3" s="1495"/>
      <c r="T3" s="1494">
        <f>EDATE(R3,-1)</f>
        <v>44197</v>
      </c>
      <c r="U3" s="1495"/>
      <c r="V3" s="1494">
        <f>EDATE(T3,-1)</f>
        <v>44166</v>
      </c>
      <c r="W3" s="1495"/>
      <c r="X3" s="1494">
        <f>EDATE(V3,-1)</f>
        <v>44136</v>
      </c>
      <c r="Y3" s="1495"/>
      <c r="Z3" s="1494">
        <f>EDATE(X3,-1)</f>
        <v>44105</v>
      </c>
      <c r="AA3" s="1495"/>
      <c r="AB3" s="1494">
        <f>EDATE(Z3,-1)</f>
        <v>44075</v>
      </c>
      <c r="AC3" s="1495"/>
      <c r="AD3" s="1494">
        <f>EDATE(AB3,-1)</f>
        <v>44044</v>
      </c>
      <c r="AE3" s="1495"/>
      <c r="AF3" s="1494">
        <f>EDATE(AD3,-1)</f>
        <v>44013</v>
      </c>
      <c r="AG3" s="1495"/>
      <c r="AH3" s="1496" t="s">
        <v>730</v>
      </c>
    </row>
    <row r="4" spans="1:34" ht="15">
      <c r="B4" s="1481"/>
      <c r="C4" s="1484"/>
      <c r="D4" s="1485"/>
      <c r="E4" s="1487"/>
      <c r="F4" s="1487"/>
      <c r="G4" s="1489"/>
      <c r="H4" s="135" t="s">
        <v>731</v>
      </c>
      <c r="I4" s="136" t="s">
        <v>593</v>
      </c>
      <c r="J4" s="137" t="s">
        <v>324</v>
      </c>
      <c r="K4" s="138" t="s">
        <v>593</v>
      </c>
      <c r="L4" s="139" t="s">
        <v>324</v>
      </c>
      <c r="M4" s="140" t="s">
        <v>593</v>
      </c>
      <c r="N4" s="139" t="s">
        <v>324</v>
      </c>
      <c r="O4" s="140" t="s">
        <v>593</v>
      </c>
      <c r="P4" s="139" t="s">
        <v>324</v>
      </c>
      <c r="Q4" s="140" t="s">
        <v>593</v>
      </c>
      <c r="R4" s="139" t="s">
        <v>324</v>
      </c>
      <c r="S4" s="140" t="s">
        <v>593</v>
      </c>
      <c r="T4" s="139" t="s">
        <v>324</v>
      </c>
      <c r="U4" s="140" t="s">
        <v>593</v>
      </c>
      <c r="V4" s="139" t="s">
        <v>324</v>
      </c>
      <c r="W4" s="140" t="s">
        <v>593</v>
      </c>
      <c r="X4" s="139" t="s">
        <v>324</v>
      </c>
      <c r="Y4" s="140" t="s">
        <v>593</v>
      </c>
      <c r="Z4" s="139" t="s">
        <v>324</v>
      </c>
      <c r="AA4" s="140" t="s">
        <v>593</v>
      </c>
      <c r="AB4" s="139" t="s">
        <v>324</v>
      </c>
      <c r="AC4" s="140" t="s">
        <v>593</v>
      </c>
      <c r="AD4" s="139" t="s">
        <v>324</v>
      </c>
      <c r="AE4" s="140" t="s">
        <v>593</v>
      </c>
      <c r="AF4" s="139" t="s">
        <v>324</v>
      </c>
      <c r="AG4" s="140" t="s">
        <v>593</v>
      </c>
      <c r="AH4" s="1497"/>
    </row>
    <row r="5" spans="1:34">
      <c r="B5" s="141"/>
      <c r="C5" s="1498"/>
      <c r="D5" s="1499"/>
      <c r="E5" s="142"/>
      <c r="F5" s="142"/>
      <c r="G5" s="142"/>
      <c r="H5" s="143">
        <f t="shared" ref="H5:H6" si="0">COUNT(J5,L5,N5,P5,R5,T5,V5,X5,Z5,AB5,AD5,AF5)</f>
        <v>0</v>
      </c>
      <c r="I5" s="143">
        <f>SUM(K5,M5,O5,Q5,S5,U5,W5,AE5,Y5,AA5,AC5,AG5)</f>
        <v>0</v>
      </c>
      <c r="J5" s="144"/>
      <c r="K5" s="144"/>
      <c r="L5" s="144"/>
      <c r="M5" s="144"/>
      <c r="N5" s="144"/>
      <c r="O5" s="144"/>
      <c r="P5" s="144"/>
      <c r="Q5" s="144"/>
      <c r="R5" s="144"/>
      <c r="S5" s="144"/>
      <c r="T5" s="144"/>
      <c r="U5" s="144"/>
      <c r="V5" s="144"/>
      <c r="W5" s="144"/>
      <c r="X5" s="144"/>
      <c r="Y5" s="144"/>
      <c r="Z5" s="144"/>
      <c r="AA5" s="144"/>
      <c r="AB5" s="144"/>
      <c r="AC5" s="144"/>
      <c r="AD5" s="144"/>
      <c r="AE5" s="144"/>
      <c r="AF5" s="144"/>
      <c r="AG5" s="144"/>
      <c r="AH5" s="145"/>
    </row>
    <row r="6" spans="1:34" ht="13.5" thickBot="1">
      <c r="B6" s="141"/>
      <c r="C6" s="1498"/>
      <c r="D6" s="1499"/>
      <c r="E6" s="142"/>
      <c r="F6" s="142"/>
      <c r="G6" s="142"/>
      <c r="H6" s="143">
        <f t="shared" si="0"/>
        <v>0</v>
      </c>
      <c r="I6" s="143">
        <f>SUM(K6,M6,O6,Q6,S6,U6,W6,AE6,Y6,AA6,AC6,AG6)</f>
        <v>0</v>
      </c>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5"/>
    </row>
    <row r="7" spans="1:34" ht="15.75" thickBot="1">
      <c r="B7" s="1500" t="s">
        <v>40</v>
      </c>
      <c r="C7" s="1501"/>
      <c r="D7" s="146">
        <f>SUBTOTAL(103,C$5:$C$6)</f>
        <v>0</v>
      </c>
      <c r="E7" s="147">
        <f>SUBTOTAL(109,E$5:$E$6)</f>
        <v>0</v>
      </c>
      <c r="F7" s="147"/>
      <c r="G7" s="147"/>
      <c r="H7" s="148">
        <f>SUBTOTAL(109,H$5:$H$6)</f>
        <v>0</v>
      </c>
      <c r="I7" s="148">
        <f>SUBTOTAL(109,I$5:$I$6)</f>
        <v>0</v>
      </c>
      <c r="J7" s="148">
        <f>SUBTOTAL(103,J$5:$J$6)</f>
        <v>0</v>
      </c>
      <c r="K7" s="148">
        <f>SUBTOTAL(109,K$5:$K$6)</f>
        <v>0</v>
      </c>
      <c r="L7" s="148">
        <f>SUBTOTAL(103,L$5:$L$6)</f>
        <v>0</v>
      </c>
      <c r="M7" s="148">
        <f>SUBTOTAL(109,M$5:$M$6)</f>
        <v>0</v>
      </c>
      <c r="N7" s="148">
        <f>SUBTOTAL(103,N$5:$N$6)</f>
        <v>0</v>
      </c>
      <c r="O7" s="148">
        <f>SUBTOTAL(109,O$5:$O$6)</f>
        <v>0</v>
      </c>
      <c r="P7" s="148">
        <f>SUBTOTAL(103,P$5:$P$6)</f>
        <v>0</v>
      </c>
      <c r="Q7" s="148">
        <f>SUBTOTAL(109,Q$5:$Q$6)</f>
        <v>0</v>
      </c>
      <c r="R7" s="148">
        <f>SUBTOTAL(103,R$5:$R$6)</f>
        <v>0</v>
      </c>
      <c r="S7" s="148">
        <f>SUBTOTAL(109,S$5:$S$6)</f>
        <v>0</v>
      </c>
      <c r="T7" s="148">
        <f>SUBTOTAL(103,T$5:$T$6)</f>
        <v>0</v>
      </c>
      <c r="U7" s="148">
        <f>SUBTOTAL(109,U$5:$U$6)</f>
        <v>0</v>
      </c>
      <c r="V7" s="148">
        <f>SUBTOTAL(103,V$5:$V$6)</f>
        <v>0</v>
      </c>
      <c r="W7" s="148">
        <f>SUBTOTAL(109,W$5:$W$6)</f>
        <v>0</v>
      </c>
      <c r="X7" s="148">
        <f>SUBTOTAL(103,X$5:$X$6)</f>
        <v>0</v>
      </c>
      <c r="Y7" s="148">
        <f>SUBTOTAL(109,Y$5:$Y$6)</f>
        <v>0</v>
      </c>
      <c r="Z7" s="148">
        <f>SUBTOTAL(103,Z$5:$Z$6)</f>
        <v>0</v>
      </c>
      <c r="AA7" s="148">
        <f>SUBTOTAL(109,AA$5:$AA$6)</f>
        <v>0</v>
      </c>
      <c r="AB7" s="148">
        <f>SUBTOTAL(103,AB$5:$AB$6)</f>
        <v>0</v>
      </c>
      <c r="AC7" s="148">
        <f>SUBTOTAL(109,AC$5:$AC$6)</f>
        <v>0</v>
      </c>
      <c r="AD7" s="148">
        <f>SUBTOTAL(103,AD$5:$AD$6)</f>
        <v>0</v>
      </c>
      <c r="AE7" s="148">
        <f>SUBTOTAL(109,AE$5:$AE$6)</f>
        <v>0</v>
      </c>
      <c r="AF7" s="148">
        <f>SUBTOTAL(103,AF$5:$AF$6)</f>
        <v>0</v>
      </c>
      <c r="AG7" s="148">
        <f>SUBTOTAL(109,AG$5:$AG$6)</f>
        <v>0</v>
      </c>
      <c r="AH7" s="149">
        <f>SUBTOTAL(103,AH$5:$AH$6)</f>
        <v>0</v>
      </c>
    </row>
    <row r="8" spans="1:34" ht="13.5" thickBot="1"/>
    <row r="9" spans="1:34" s="134" customFormat="1" ht="18" thickBot="1">
      <c r="A9" s="133">
        <v>2</v>
      </c>
      <c r="B9" s="1473" t="s">
        <v>732</v>
      </c>
      <c r="C9" s="1474"/>
      <c r="D9" s="1474"/>
      <c r="E9" s="1474"/>
      <c r="F9" s="1474"/>
      <c r="G9" s="1475"/>
      <c r="H9" s="1502" t="s">
        <v>733</v>
      </c>
      <c r="I9" s="1474"/>
      <c r="J9" s="1474"/>
      <c r="K9" s="1474"/>
      <c r="L9" s="1474"/>
      <c r="M9" s="1474"/>
      <c r="N9" s="1474"/>
      <c r="O9" s="1474"/>
      <c r="P9" s="1474"/>
      <c r="Q9" s="1474"/>
      <c r="R9" s="1474"/>
      <c r="S9" s="1474"/>
      <c r="T9" s="1474"/>
      <c r="U9" s="1475"/>
    </row>
    <row r="10" spans="1:34" ht="15">
      <c r="B10" s="1480" t="s">
        <v>619</v>
      </c>
      <c r="C10" s="1482" t="s">
        <v>734</v>
      </c>
      <c r="D10" s="1483"/>
      <c r="E10" s="1482" t="s">
        <v>728</v>
      </c>
      <c r="F10" s="1503"/>
      <c r="G10" s="1504"/>
      <c r="H10" s="1490" t="s">
        <v>735</v>
      </c>
      <c r="I10" s="1491"/>
      <c r="J10" s="1492">
        <f>J3</f>
        <v>44348</v>
      </c>
      <c r="K10" s="1493"/>
      <c r="L10" s="1507">
        <f>EDATE(J10,-1)</f>
        <v>44317</v>
      </c>
      <c r="M10" s="1508"/>
      <c r="N10" s="1507">
        <f>EDATE(L10,-1)</f>
        <v>44287</v>
      </c>
      <c r="O10" s="1508"/>
      <c r="P10" s="1507">
        <f>EDATE(N10,-1)</f>
        <v>44256</v>
      </c>
      <c r="Q10" s="1508"/>
      <c r="R10" s="1507">
        <f>EDATE(P10,-1)</f>
        <v>44228</v>
      </c>
      <c r="S10" s="1508"/>
      <c r="T10" s="1507">
        <f>EDATE(R10,-1)</f>
        <v>44197</v>
      </c>
      <c r="U10" s="1493"/>
    </row>
    <row r="11" spans="1:34" ht="15">
      <c r="B11" s="1481"/>
      <c r="C11" s="1484"/>
      <c r="D11" s="1485"/>
      <c r="E11" s="1484"/>
      <c r="F11" s="1505"/>
      <c r="G11" s="1506"/>
      <c r="H11" s="135" t="s">
        <v>731</v>
      </c>
      <c r="I11" s="136" t="s">
        <v>736</v>
      </c>
      <c r="J11" s="137" t="s">
        <v>731</v>
      </c>
      <c r="K11" s="138" t="s">
        <v>736</v>
      </c>
      <c r="L11" s="139" t="s">
        <v>731</v>
      </c>
      <c r="M11" s="140" t="s">
        <v>736</v>
      </c>
      <c r="N11" s="139" t="s">
        <v>731</v>
      </c>
      <c r="O11" s="140" t="s">
        <v>736</v>
      </c>
      <c r="P11" s="139" t="s">
        <v>731</v>
      </c>
      <c r="Q11" s="140" t="s">
        <v>736</v>
      </c>
      <c r="R11" s="139" t="s">
        <v>731</v>
      </c>
      <c r="S11" s="140" t="s">
        <v>736</v>
      </c>
      <c r="T11" s="139" t="s">
        <v>731</v>
      </c>
      <c r="U11" s="138" t="s">
        <v>736</v>
      </c>
    </row>
    <row r="12" spans="1:34">
      <c r="B12" s="141">
        <v>1</v>
      </c>
      <c r="C12" s="1471" t="s">
        <v>737</v>
      </c>
      <c r="D12" s="1471"/>
      <c r="E12" s="1472" t="s">
        <v>791</v>
      </c>
      <c r="F12" s="1472"/>
      <c r="G12" s="1472"/>
      <c r="H12" s="150">
        <f>SUM(J12,L12,N12,P12,R12,T12)</f>
        <v>0</v>
      </c>
      <c r="I12" s="150">
        <f>SUM(K12,M12,O12,Q12,S12,U12)</f>
        <v>0</v>
      </c>
      <c r="J12" s="151">
        <v>0</v>
      </c>
      <c r="K12" s="151">
        <v>0</v>
      </c>
      <c r="L12" s="151">
        <v>0</v>
      </c>
      <c r="M12" s="151">
        <v>0</v>
      </c>
      <c r="N12" s="151">
        <v>0</v>
      </c>
      <c r="O12" s="151">
        <v>0</v>
      </c>
      <c r="P12" s="151">
        <v>0</v>
      </c>
      <c r="Q12" s="151">
        <v>0</v>
      </c>
      <c r="R12" s="151">
        <v>0</v>
      </c>
      <c r="S12" s="151">
        <v>0</v>
      </c>
      <c r="T12" s="151">
        <v>0</v>
      </c>
      <c r="U12" s="152">
        <v>0</v>
      </c>
    </row>
    <row r="13" spans="1:34">
      <c r="B13" s="141">
        <v>2</v>
      </c>
      <c r="C13" s="1471" t="s">
        <v>738</v>
      </c>
      <c r="D13" s="1471"/>
      <c r="E13" s="1472" t="s">
        <v>791</v>
      </c>
      <c r="F13" s="1472"/>
      <c r="G13" s="1472"/>
      <c r="H13" s="150">
        <f t="shared" ref="H13:I16" si="1">SUM(J13,L13,N13,P13,R13,T13)</f>
        <v>0</v>
      </c>
      <c r="I13" s="150">
        <f t="shared" si="1"/>
        <v>0</v>
      </c>
      <c r="J13" s="151">
        <v>0</v>
      </c>
      <c r="K13" s="151">
        <v>0</v>
      </c>
      <c r="L13" s="151">
        <v>0</v>
      </c>
      <c r="M13" s="151">
        <v>0</v>
      </c>
      <c r="N13" s="151">
        <v>0</v>
      </c>
      <c r="O13" s="151">
        <v>0</v>
      </c>
      <c r="P13" s="151">
        <v>0</v>
      </c>
      <c r="Q13" s="151">
        <v>0</v>
      </c>
      <c r="R13" s="151">
        <v>0</v>
      </c>
      <c r="S13" s="151">
        <v>0</v>
      </c>
      <c r="T13" s="151">
        <v>0</v>
      </c>
      <c r="U13" s="152">
        <v>0</v>
      </c>
    </row>
    <row r="14" spans="1:34">
      <c r="B14" s="141">
        <v>3</v>
      </c>
      <c r="C14" s="1471" t="s">
        <v>739</v>
      </c>
      <c r="D14" s="1471"/>
      <c r="E14" s="1468" t="s">
        <v>791</v>
      </c>
      <c r="F14" s="1469"/>
      <c r="G14" s="1470"/>
      <c r="H14" s="150">
        <f t="shared" si="1"/>
        <v>0</v>
      </c>
      <c r="I14" s="150">
        <f t="shared" si="1"/>
        <v>0</v>
      </c>
      <c r="J14" s="151">
        <v>0</v>
      </c>
      <c r="K14" s="151">
        <v>0</v>
      </c>
      <c r="L14" s="151">
        <v>0</v>
      </c>
      <c r="M14" s="151">
        <v>0</v>
      </c>
      <c r="N14" s="151">
        <v>0</v>
      </c>
      <c r="O14" s="151">
        <v>0</v>
      </c>
      <c r="P14" s="151">
        <v>0</v>
      </c>
      <c r="Q14" s="151">
        <v>0</v>
      </c>
      <c r="R14" s="151">
        <v>0</v>
      </c>
      <c r="S14" s="151">
        <v>0</v>
      </c>
      <c r="T14" s="151">
        <v>0</v>
      </c>
      <c r="U14" s="152">
        <v>0</v>
      </c>
    </row>
    <row r="15" spans="1:34">
      <c r="B15" s="141">
        <v>4</v>
      </c>
      <c r="C15" s="1471" t="s">
        <v>740</v>
      </c>
      <c r="D15" s="1471"/>
      <c r="E15" s="1468" t="s">
        <v>791</v>
      </c>
      <c r="F15" s="1469"/>
      <c r="G15" s="1470"/>
      <c r="H15" s="150">
        <f t="shared" si="1"/>
        <v>0</v>
      </c>
      <c r="I15" s="150">
        <f t="shared" si="1"/>
        <v>0</v>
      </c>
      <c r="J15" s="151">
        <v>0</v>
      </c>
      <c r="K15" s="151">
        <v>0</v>
      </c>
      <c r="L15" s="151">
        <v>0</v>
      </c>
      <c r="M15" s="151">
        <v>0</v>
      </c>
      <c r="N15" s="151">
        <v>0</v>
      </c>
      <c r="O15" s="151">
        <v>0</v>
      </c>
      <c r="P15" s="151">
        <v>0</v>
      </c>
      <c r="Q15" s="151">
        <v>0</v>
      </c>
      <c r="R15" s="151">
        <v>0</v>
      </c>
      <c r="S15" s="151">
        <v>0</v>
      </c>
      <c r="T15" s="151">
        <v>0</v>
      </c>
      <c r="U15" s="152">
        <v>0</v>
      </c>
    </row>
    <row r="16" spans="1:34">
      <c r="B16" s="141">
        <v>5</v>
      </c>
      <c r="C16" s="1466" t="s">
        <v>741</v>
      </c>
      <c r="D16" s="1467"/>
      <c r="E16" s="1468" t="s">
        <v>791</v>
      </c>
      <c r="F16" s="1469"/>
      <c r="G16" s="1470"/>
      <c r="H16" s="150">
        <f t="shared" si="1"/>
        <v>0</v>
      </c>
      <c r="I16" s="150">
        <f t="shared" si="1"/>
        <v>0</v>
      </c>
      <c r="J16" s="151">
        <v>0</v>
      </c>
      <c r="K16" s="151">
        <v>0</v>
      </c>
      <c r="L16" s="151">
        <v>0</v>
      </c>
      <c r="M16" s="151">
        <v>0</v>
      </c>
      <c r="N16" s="151">
        <v>0</v>
      </c>
      <c r="O16" s="151">
        <v>0</v>
      </c>
      <c r="P16" s="151">
        <v>0</v>
      </c>
      <c r="Q16" s="151">
        <v>0</v>
      </c>
      <c r="R16" s="151">
        <v>0</v>
      </c>
      <c r="S16" s="151">
        <v>0</v>
      </c>
      <c r="T16" s="151">
        <v>0</v>
      </c>
      <c r="U16" s="152">
        <v>0</v>
      </c>
    </row>
    <row r="17" spans="2:21">
      <c r="B17" s="141">
        <v>1</v>
      </c>
      <c r="C17" s="1471" t="s">
        <v>737</v>
      </c>
      <c r="D17" s="1471"/>
      <c r="E17" s="1472" t="s">
        <v>792</v>
      </c>
      <c r="F17" s="1472"/>
      <c r="G17" s="1472"/>
      <c r="H17" s="150">
        <f>SUM(J17,L17,N17,P17,R17,T17)</f>
        <v>0</v>
      </c>
      <c r="I17" s="150">
        <f>SUM(K17,M17,O17,Q17,S17,U17)</f>
        <v>0</v>
      </c>
      <c r="J17" s="151">
        <v>0</v>
      </c>
      <c r="K17" s="151">
        <v>0</v>
      </c>
      <c r="L17" s="151">
        <v>0</v>
      </c>
      <c r="M17" s="151">
        <v>0</v>
      </c>
      <c r="N17" s="151">
        <v>0</v>
      </c>
      <c r="O17" s="151">
        <v>0</v>
      </c>
      <c r="P17" s="151">
        <v>0</v>
      </c>
      <c r="Q17" s="151">
        <v>0</v>
      </c>
      <c r="R17" s="151">
        <v>0</v>
      </c>
      <c r="S17" s="151">
        <v>0</v>
      </c>
      <c r="T17" s="151">
        <v>0</v>
      </c>
      <c r="U17" s="152">
        <v>0</v>
      </c>
    </row>
    <row r="18" spans="2:21">
      <c r="B18" s="141">
        <v>2</v>
      </c>
      <c r="C18" s="1471" t="s">
        <v>738</v>
      </c>
      <c r="D18" s="1471"/>
      <c r="E18" s="1472" t="s">
        <v>792</v>
      </c>
      <c r="F18" s="1472"/>
      <c r="G18" s="1472"/>
      <c r="H18" s="150">
        <f t="shared" ref="H18:I21" si="2">SUM(J18,L18,N18,P18,R18,T18)</f>
        <v>0</v>
      </c>
      <c r="I18" s="150">
        <f t="shared" si="2"/>
        <v>0</v>
      </c>
      <c r="J18" s="151">
        <v>0</v>
      </c>
      <c r="K18" s="151">
        <v>0</v>
      </c>
      <c r="L18" s="151">
        <v>0</v>
      </c>
      <c r="M18" s="151">
        <v>0</v>
      </c>
      <c r="N18" s="151">
        <v>0</v>
      </c>
      <c r="O18" s="151">
        <v>0</v>
      </c>
      <c r="P18" s="151">
        <v>0</v>
      </c>
      <c r="Q18" s="151">
        <v>0</v>
      </c>
      <c r="R18" s="151">
        <v>0</v>
      </c>
      <c r="S18" s="151">
        <v>0</v>
      </c>
      <c r="T18" s="151">
        <v>0</v>
      </c>
      <c r="U18" s="152">
        <v>0</v>
      </c>
    </row>
    <row r="19" spans="2:21">
      <c r="B19" s="141">
        <v>3</v>
      </c>
      <c r="C19" s="1471" t="s">
        <v>739</v>
      </c>
      <c r="D19" s="1471"/>
      <c r="E19" s="1468" t="s">
        <v>792</v>
      </c>
      <c r="F19" s="1469"/>
      <c r="G19" s="1470"/>
      <c r="H19" s="150">
        <f t="shared" si="2"/>
        <v>0</v>
      </c>
      <c r="I19" s="150">
        <f t="shared" si="2"/>
        <v>0</v>
      </c>
      <c r="J19" s="151">
        <v>0</v>
      </c>
      <c r="K19" s="151">
        <v>0</v>
      </c>
      <c r="L19" s="151">
        <v>0</v>
      </c>
      <c r="M19" s="151">
        <v>0</v>
      </c>
      <c r="N19" s="151">
        <v>0</v>
      </c>
      <c r="O19" s="151">
        <v>0</v>
      </c>
      <c r="P19" s="151">
        <v>0</v>
      </c>
      <c r="Q19" s="151">
        <v>0</v>
      </c>
      <c r="R19" s="151">
        <v>0</v>
      </c>
      <c r="S19" s="151">
        <v>0</v>
      </c>
      <c r="T19" s="151">
        <v>0</v>
      </c>
      <c r="U19" s="152">
        <v>0</v>
      </c>
    </row>
    <row r="20" spans="2:21">
      <c r="B20" s="141">
        <v>4</v>
      </c>
      <c r="C20" s="1471" t="s">
        <v>740</v>
      </c>
      <c r="D20" s="1471"/>
      <c r="E20" s="1468" t="s">
        <v>792</v>
      </c>
      <c r="F20" s="1469"/>
      <c r="G20" s="1470"/>
      <c r="H20" s="150">
        <f t="shared" si="2"/>
        <v>0</v>
      </c>
      <c r="I20" s="150">
        <f t="shared" si="2"/>
        <v>0</v>
      </c>
      <c r="J20" s="151">
        <v>0</v>
      </c>
      <c r="K20" s="151">
        <v>0</v>
      </c>
      <c r="L20" s="151">
        <v>0</v>
      </c>
      <c r="M20" s="151">
        <v>0</v>
      </c>
      <c r="N20" s="151">
        <v>0</v>
      </c>
      <c r="O20" s="151">
        <v>0</v>
      </c>
      <c r="P20" s="151">
        <v>0</v>
      </c>
      <c r="Q20" s="151">
        <v>0</v>
      </c>
      <c r="R20" s="151">
        <v>0</v>
      </c>
      <c r="S20" s="151">
        <v>0</v>
      </c>
      <c r="T20" s="151">
        <v>0</v>
      </c>
      <c r="U20" s="152">
        <v>0</v>
      </c>
    </row>
    <row r="21" spans="2:21">
      <c r="B21" s="141">
        <v>5</v>
      </c>
      <c r="C21" s="1466" t="s">
        <v>741</v>
      </c>
      <c r="D21" s="1467"/>
      <c r="E21" s="1468" t="s">
        <v>792</v>
      </c>
      <c r="F21" s="1469"/>
      <c r="G21" s="1470"/>
      <c r="H21" s="150">
        <f t="shared" si="2"/>
        <v>0</v>
      </c>
      <c r="I21" s="150">
        <f t="shared" si="2"/>
        <v>0</v>
      </c>
      <c r="J21" s="151">
        <v>0</v>
      </c>
      <c r="K21" s="151">
        <v>0</v>
      </c>
      <c r="L21" s="151">
        <v>0</v>
      </c>
      <c r="M21" s="151">
        <v>0</v>
      </c>
      <c r="N21" s="151">
        <v>0</v>
      </c>
      <c r="O21" s="151">
        <v>0</v>
      </c>
      <c r="P21" s="151">
        <v>0</v>
      </c>
      <c r="Q21" s="151">
        <v>0</v>
      </c>
      <c r="R21" s="151">
        <v>0</v>
      </c>
      <c r="S21" s="151">
        <v>0</v>
      </c>
      <c r="T21" s="151">
        <v>0</v>
      </c>
      <c r="U21" s="152">
        <v>0</v>
      </c>
    </row>
    <row r="22" spans="2:21">
      <c r="B22" s="141">
        <v>1</v>
      </c>
      <c r="C22" s="1471" t="s">
        <v>737</v>
      </c>
      <c r="D22" s="1471"/>
      <c r="E22" s="1472" t="s">
        <v>793</v>
      </c>
      <c r="F22" s="1472"/>
      <c r="G22" s="1472"/>
      <c r="H22" s="150">
        <f>SUM(J22,L22,N22,P22,R22,T22)</f>
        <v>0</v>
      </c>
      <c r="I22" s="150">
        <f>SUM(K22,M22,O22,Q22,S22,U22)</f>
        <v>0</v>
      </c>
      <c r="J22" s="151">
        <v>0</v>
      </c>
      <c r="K22" s="151">
        <v>0</v>
      </c>
      <c r="L22" s="151">
        <v>0</v>
      </c>
      <c r="M22" s="151">
        <v>0</v>
      </c>
      <c r="N22" s="151">
        <v>0</v>
      </c>
      <c r="O22" s="151">
        <v>0</v>
      </c>
      <c r="P22" s="151">
        <v>0</v>
      </c>
      <c r="Q22" s="151">
        <v>0</v>
      </c>
      <c r="R22" s="151">
        <v>0</v>
      </c>
      <c r="S22" s="151">
        <v>0</v>
      </c>
      <c r="T22" s="151">
        <v>0</v>
      </c>
      <c r="U22" s="152">
        <v>0</v>
      </c>
    </row>
    <row r="23" spans="2:21">
      <c r="B23" s="141">
        <v>2</v>
      </c>
      <c r="C23" s="1471" t="s">
        <v>738</v>
      </c>
      <c r="D23" s="1471"/>
      <c r="E23" s="1472" t="s">
        <v>793</v>
      </c>
      <c r="F23" s="1472"/>
      <c r="G23" s="1472"/>
      <c r="H23" s="150">
        <f t="shared" ref="H23:I26" si="3">SUM(J23,L23,N23,P23,R23,T23)</f>
        <v>0</v>
      </c>
      <c r="I23" s="150">
        <f t="shared" si="3"/>
        <v>0</v>
      </c>
      <c r="J23" s="151">
        <v>0</v>
      </c>
      <c r="K23" s="151">
        <v>0</v>
      </c>
      <c r="L23" s="151">
        <v>0</v>
      </c>
      <c r="M23" s="151">
        <v>0</v>
      </c>
      <c r="N23" s="151">
        <v>0</v>
      </c>
      <c r="O23" s="151">
        <v>0</v>
      </c>
      <c r="P23" s="151">
        <v>0</v>
      </c>
      <c r="Q23" s="151">
        <v>0</v>
      </c>
      <c r="R23" s="151">
        <v>0</v>
      </c>
      <c r="S23" s="151">
        <v>0</v>
      </c>
      <c r="T23" s="151">
        <v>0</v>
      </c>
      <c r="U23" s="152">
        <v>0</v>
      </c>
    </row>
    <row r="24" spans="2:21">
      <c r="B24" s="141">
        <v>3</v>
      </c>
      <c r="C24" s="1471" t="s">
        <v>739</v>
      </c>
      <c r="D24" s="1471"/>
      <c r="E24" s="1468" t="s">
        <v>793</v>
      </c>
      <c r="F24" s="1469"/>
      <c r="G24" s="1470"/>
      <c r="H24" s="150">
        <f t="shared" si="3"/>
        <v>0</v>
      </c>
      <c r="I24" s="150">
        <f t="shared" si="3"/>
        <v>0</v>
      </c>
      <c r="J24" s="151">
        <v>0</v>
      </c>
      <c r="K24" s="151">
        <v>0</v>
      </c>
      <c r="L24" s="151">
        <v>0</v>
      </c>
      <c r="M24" s="151">
        <v>0</v>
      </c>
      <c r="N24" s="151">
        <v>0</v>
      </c>
      <c r="O24" s="151">
        <v>0</v>
      </c>
      <c r="P24" s="151">
        <v>0</v>
      </c>
      <c r="Q24" s="151">
        <v>0</v>
      </c>
      <c r="R24" s="151">
        <v>0</v>
      </c>
      <c r="S24" s="151">
        <v>0</v>
      </c>
      <c r="T24" s="151">
        <v>0</v>
      </c>
      <c r="U24" s="152">
        <v>0</v>
      </c>
    </row>
    <row r="25" spans="2:21">
      <c r="B25" s="141">
        <v>4</v>
      </c>
      <c r="C25" s="1471" t="s">
        <v>740</v>
      </c>
      <c r="D25" s="1471"/>
      <c r="E25" s="1468" t="s">
        <v>793</v>
      </c>
      <c r="F25" s="1469"/>
      <c r="G25" s="1470"/>
      <c r="H25" s="150">
        <f t="shared" si="3"/>
        <v>0</v>
      </c>
      <c r="I25" s="150">
        <f t="shared" si="3"/>
        <v>0</v>
      </c>
      <c r="J25" s="151">
        <v>0</v>
      </c>
      <c r="K25" s="151">
        <v>0</v>
      </c>
      <c r="L25" s="151">
        <v>0</v>
      </c>
      <c r="M25" s="151">
        <v>0</v>
      </c>
      <c r="N25" s="151">
        <v>0</v>
      </c>
      <c r="O25" s="151">
        <v>0</v>
      </c>
      <c r="P25" s="151">
        <v>0</v>
      </c>
      <c r="Q25" s="151">
        <v>0</v>
      </c>
      <c r="R25" s="151">
        <v>0</v>
      </c>
      <c r="S25" s="151">
        <v>0</v>
      </c>
      <c r="T25" s="151">
        <v>0</v>
      </c>
      <c r="U25" s="152">
        <v>0</v>
      </c>
    </row>
    <row r="26" spans="2:21">
      <c r="B26" s="141">
        <v>5</v>
      </c>
      <c r="C26" s="1466" t="s">
        <v>741</v>
      </c>
      <c r="D26" s="1467"/>
      <c r="E26" s="1468" t="s">
        <v>793</v>
      </c>
      <c r="F26" s="1469"/>
      <c r="G26" s="1470"/>
      <c r="H26" s="150">
        <f t="shared" si="3"/>
        <v>0</v>
      </c>
      <c r="I26" s="150">
        <f t="shared" si="3"/>
        <v>0</v>
      </c>
      <c r="J26" s="151">
        <v>0</v>
      </c>
      <c r="K26" s="151">
        <v>0</v>
      </c>
      <c r="L26" s="151">
        <v>0</v>
      </c>
      <c r="M26" s="151">
        <v>0</v>
      </c>
      <c r="N26" s="151">
        <v>0</v>
      </c>
      <c r="O26" s="151">
        <v>0</v>
      </c>
      <c r="P26" s="151">
        <v>0</v>
      </c>
      <c r="Q26" s="151">
        <v>0</v>
      </c>
      <c r="R26" s="151">
        <v>0</v>
      </c>
      <c r="S26" s="151">
        <v>0</v>
      </c>
      <c r="T26" s="151">
        <v>0</v>
      </c>
      <c r="U26" s="152">
        <v>0</v>
      </c>
    </row>
    <row r="27" spans="2:21">
      <c r="B27" s="163"/>
      <c r="C27" s="222"/>
      <c r="D27" s="223"/>
      <c r="E27" s="224"/>
      <c r="F27" s="225"/>
      <c r="G27" s="226"/>
      <c r="H27" s="227"/>
      <c r="I27" s="227"/>
      <c r="J27" s="228"/>
      <c r="K27" s="228"/>
      <c r="L27" s="228"/>
      <c r="M27" s="228"/>
      <c r="N27" s="228"/>
      <c r="O27" s="228"/>
      <c r="P27" s="228"/>
      <c r="Q27" s="228"/>
      <c r="R27" s="228"/>
      <c r="S27" s="228"/>
      <c r="T27" s="228"/>
      <c r="U27" s="229"/>
    </row>
    <row r="28" spans="2:21">
      <c r="B28" s="163"/>
      <c r="C28" s="222"/>
      <c r="D28" s="223"/>
      <c r="E28" s="224"/>
      <c r="F28" s="225"/>
      <c r="G28" s="226"/>
      <c r="H28" s="227"/>
      <c r="I28" s="227"/>
      <c r="J28" s="228"/>
      <c r="K28" s="228"/>
      <c r="L28" s="228"/>
      <c r="M28" s="228"/>
      <c r="N28" s="228"/>
      <c r="O28" s="228"/>
      <c r="P28" s="228"/>
      <c r="Q28" s="228"/>
      <c r="R28" s="228"/>
      <c r="S28" s="228"/>
      <c r="T28" s="228"/>
      <c r="U28" s="229"/>
    </row>
    <row r="29" spans="2:21">
      <c r="B29" s="163"/>
      <c r="C29" s="222"/>
      <c r="D29" s="223"/>
      <c r="E29" s="224"/>
      <c r="F29" s="225"/>
      <c r="G29" s="226"/>
      <c r="H29" s="227"/>
      <c r="I29" s="227"/>
      <c r="J29" s="228"/>
      <c r="K29" s="228"/>
      <c r="L29" s="228"/>
      <c r="M29" s="228"/>
      <c r="N29" s="228"/>
      <c r="O29" s="228"/>
      <c r="P29" s="228"/>
      <c r="Q29" s="228"/>
      <c r="R29" s="228"/>
      <c r="S29" s="228"/>
      <c r="T29" s="228"/>
      <c r="U29" s="229"/>
    </row>
    <row r="30" spans="2:21" ht="13.5" thickBot="1">
      <c r="B30" s="153"/>
      <c r="C30" s="1509"/>
      <c r="D30" s="1510"/>
      <c r="E30" s="1511"/>
      <c r="F30" s="1512"/>
      <c r="G30" s="1513"/>
      <c r="H30" s="154">
        <f t="shared" ref="H30" si="4">SUM(J30,L30,N30,P30,R30,T30)</f>
        <v>0</v>
      </c>
      <c r="I30" s="154">
        <f>SUM(K30,M30,O30,Q30,S30,U30)</f>
        <v>0</v>
      </c>
      <c r="J30" s="155"/>
      <c r="K30" s="155"/>
      <c r="L30" s="155"/>
      <c r="M30" s="155"/>
      <c r="N30" s="155"/>
      <c r="O30" s="155"/>
      <c r="P30" s="155"/>
      <c r="Q30" s="155"/>
      <c r="R30" s="155"/>
      <c r="S30" s="155"/>
      <c r="T30" s="155"/>
      <c r="U30" s="156"/>
    </row>
    <row r="31" spans="2:21" ht="15.75" thickBot="1">
      <c r="B31" s="1500" t="s">
        <v>40</v>
      </c>
      <c r="C31" s="1501"/>
      <c r="D31" s="157"/>
      <c r="E31" s="1514"/>
      <c r="F31" s="1515"/>
      <c r="G31" s="1516"/>
      <c r="H31" s="148">
        <f t="shared" ref="H31:U31" si="5">SUBTOTAL(109,H12:H30)</f>
        <v>0</v>
      </c>
      <c r="I31" s="148">
        <f t="shared" si="5"/>
        <v>0</v>
      </c>
      <c r="J31" s="148">
        <f t="shared" si="5"/>
        <v>0</v>
      </c>
      <c r="K31" s="148">
        <f t="shared" si="5"/>
        <v>0</v>
      </c>
      <c r="L31" s="148">
        <f t="shared" si="5"/>
        <v>0</v>
      </c>
      <c r="M31" s="148">
        <f t="shared" si="5"/>
        <v>0</v>
      </c>
      <c r="N31" s="148">
        <f t="shared" si="5"/>
        <v>0</v>
      </c>
      <c r="O31" s="148">
        <f t="shared" si="5"/>
        <v>0</v>
      </c>
      <c r="P31" s="148">
        <f t="shared" si="5"/>
        <v>0</v>
      </c>
      <c r="Q31" s="148">
        <f t="shared" si="5"/>
        <v>0</v>
      </c>
      <c r="R31" s="148">
        <f t="shared" si="5"/>
        <v>0</v>
      </c>
      <c r="S31" s="148">
        <f t="shared" si="5"/>
        <v>0</v>
      </c>
      <c r="T31" s="148">
        <f t="shared" si="5"/>
        <v>0</v>
      </c>
      <c r="U31" s="149">
        <f t="shared" si="5"/>
        <v>0</v>
      </c>
    </row>
    <row r="32" spans="2:21" ht="13.5" thickBot="1"/>
    <row r="33" spans="1:7" s="134" customFormat="1" ht="18" thickBot="1">
      <c r="A33" s="133">
        <v>3</v>
      </c>
      <c r="B33" s="1473" t="s">
        <v>742</v>
      </c>
      <c r="C33" s="1474"/>
      <c r="D33" s="1474"/>
      <c r="E33" s="1474"/>
      <c r="F33" s="1474"/>
      <c r="G33" s="1475"/>
    </row>
    <row r="34" spans="1:7" ht="30">
      <c r="B34" s="158" t="s">
        <v>619</v>
      </c>
      <c r="C34" s="159" t="s">
        <v>324</v>
      </c>
      <c r="D34" s="160" t="s">
        <v>726</v>
      </c>
      <c r="E34" s="160" t="s">
        <v>593</v>
      </c>
      <c r="F34" s="161" t="s">
        <v>727</v>
      </c>
      <c r="G34" s="162" t="s">
        <v>728</v>
      </c>
    </row>
    <row r="35" spans="1:7">
      <c r="B35" s="163"/>
      <c r="C35" s="164"/>
      <c r="D35" s="165"/>
      <c r="E35" s="166"/>
      <c r="F35" s="166"/>
      <c r="G35" s="167"/>
    </row>
    <row r="36" spans="1:7" ht="13.5" thickBot="1">
      <c r="B36" s="153"/>
      <c r="C36" s="168"/>
      <c r="D36" s="168"/>
      <c r="E36" s="169"/>
      <c r="F36" s="169"/>
      <c r="G36" s="170"/>
    </row>
    <row r="37" spans="1:7"/>
    <row r="38" spans="1:7"/>
    <row r="39" spans="1:7"/>
    <row r="40" spans="1:7"/>
    <row r="41" spans="1:7"/>
    <row r="42" spans="1:7"/>
    <row r="43" spans="1:7"/>
    <row r="44" spans="1:7"/>
    <row r="45" spans="1:7"/>
    <row r="46" spans="1:7"/>
    <row r="47" spans="1:7"/>
    <row r="48" spans="1:7"/>
    <row r="49"/>
    <row r="50"/>
    <row r="51"/>
  </sheetData>
  <mergeCells count="71">
    <mergeCell ref="C15:D15"/>
    <mergeCell ref="E15:G15"/>
    <mergeCell ref="B33:G33"/>
    <mergeCell ref="C16:D16"/>
    <mergeCell ref="E16:G16"/>
    <mergeCell ref="C30:D30"/>
    <mergeCell ref="E30:G30"/>
    <mergeCell ref="B31:C31"/>
    <mergeCell ref="E31:G31"/>
    <mergeCell ref="C17:D17"/>
    <mergeCell ref="E17:G17"/>
    <mergeCell ref="C18:D18"/>
    <mergeCell ref="E18:G18"/>
    <mergeCell ref="C19:D19"/>
    <mergeCell ref="E19:G19"/>
    <mergeCell ref="C20:D20"/>
    <mergeCell ref="C12:D12"/>
    <mergeCell ref="E12:G12"/>
    <mergeCell ref="C13:D13"/>
    <mergeCell ref="E13:G13"/>
    <mergeCell ref="C14:D14"/>
    <mergeCell ref="E14:G14"/>
    <mergeCell ref="L10:M10"/>
    <mergeCell ref="N10:O10"/>
    <mergeCell ref="P10:Q10"/>
    <mergeCell ref="R10:S10"/>
    <mergeCell ref="T10:U10"/>
    <mergeCell ref="B10:B11"/>
    <mergeCell ref="C10:D11"/>
    <mergeCell ref="E10:G11"/>
    <mergeCell ref="H10:I10"/>
    <mergeCell ref="J10:K10"/>
    <mergeCell ref="P3:Q3"/>
    <mergeCell ref="R3:S3"/>
    <mergeCell ref="T3:U3"/>
    <mergeCell ref="V3:W3"/>
    <mergeCell ref="X3:Y3"/>
    <mergeCell ref="C6:D6"/>
    <mergeCell ref="B7:C7"/>
    <mergeCell ref="B9:G9"/>
    <mergeCell ref="H9:U9"/>
    <mergeCell ref="C5:D5"/>
    <mergeCell ref="B2:G2"/>
    <mergeCell ref="H2:AH2"/>
    <mergeCell ref="B3:B4"/>
    <mergeCell ref="C3:D4"/>
    <mergeCell ref="E3:E4"/>
    <mergeCell ref="F3:F4"/>
    <mergeCell ref="G3:G4"/>
    <mergeCell ref="H3:I3"/>
    <mergeCell ref="J3:K3"/>
    <mergeCell ref="L3:M3"/>
    <mergeCell ref="Z3:AA3"/>
    <mergeCell ref="AB3:AC3"/>
    <mergeCell ref="AD3:AE3"/>
    <mergeCell ref="AF3:AG3"/>
    <mergeCell ref="AH3:AH4"/>
    <mergeCell ref="N3:O3"/>
    <mergeCell ref="E20:G20"/>
    <mergeCell ref="C21:D21"/>
    <mergeCell ref="E21:G21"/>
    <mergeCell ref="C22:D22"/>
    <mergeCell ref="E22:G22"/>
    <mergeCell ref="C26:D26"/>
    <mergeCell ref="E26:G26"/>
    <mergeCell ref="C23:D23"/>
    <mergeCell ref="E23:G23"/>
    <mergeCell ref="C24:D24"/>
    <mergeCell ref="E24:G24"/>
    <mergeCell ref="C25:D25"/>
    <mergeCell ref="E25:G25"/>
  </mergeCells>
  <dataValidations count="2">
    <dataValidation type="list" allowBlank="1" showInputMessage="1" showErrorMessage="1" sqref="WUE11:WUE12 IF65549:IF65550 SB65549:SB65550 ABX65549:ABX65550 ALT65549:ALT65550 AVP65549:AVP65550 BFL65549:BFL65550 BPH65549:BPH65550 BZD65549:BZD65550 CIZ65549:CIZ65550 CSV65549:CSV65550 DCR65549:DCR65550 DMN65549:DMN65550 DWJ65549:DWJ65550 EGF65549:EGF65550 EQB65549:EQB65550 EZX65549:EZX65550 FJT65549:FJT65550 FTP65549:FTP65550 GDL65549:GDL65550 GNH65549:GNH65550 GXD65549:GXD65550 HGZ65549:HGZ65550 HQV65549:HQV65550 IAR65549:IAR65550 IKN65549:IKN65550 IUJ65549:IUJ65550 JEF65549:JEF65550 JOB65549:JOB65550 JXX65549:JXX65550 KHT65549:KHT65550 KRP65549:KRP65550 LBL65549:LBL65550 LLH65549:LLH65550 LVD65549:LVD65550 MEZ65549:MEZ65550 MOV65549:MOV65550 MYR65549:MYR65550 NIN65549:NIN65550 NSJ65549:NSJ65550 OCF65549:OCF65550 OMB65549:OMB65550 OVX65549:OVX65550 PFT65549:PFT65550 PPP65549:PPP65550 PZL65549:PZL65550 QJH65549:QJH65550 QTD65549:QTD65550 RCZ65549:RCZ65550 RMV65549:RMV65550 RWR65549:RWR65550 SGN65549:SGN65550 SQJ65549:SQJ65550 TAF65549:TAF65550 TKB65549:TKB65550 TTX65549:TTX65550 UDT65549:UDT65550 UNP65549:UNP65550 UXL65549:UXL65550 VHH65549:VHH65550 VRD65549:VRD65550 WAZ65549:WAZ65550 WKV65549:WKV65550 WUR65549:WUR65550 IF131085:IF131086 SB131085:SB131086 ABX131085:ABX131086 ALT131085:ALT131086 AVP131085:AVP131086 BFL131085:BFL131086 BPH131085:BPH131086 BZD131085:BZD131086 CIZ131085:CIZ131086 CSV131085:CSV131086 DCR131085:DCR131086 DMN131085:DMN131086 DWJ131085:DWJ131086 EGF131085:EGF131086 EQB131085:EQB131086 EZX131085:EZX131086 FJT131085:FJT131086 FTP131085:FTP131086 GDL131085:GDL131086 GNH131085:GNH131086 GXD131085:GXD131086 HGZ131085:HGZ131086 HQV131085:HQV131086 IAR131085:IAR131086 IKN131085:IKN131086 IUJ131085:IUJ131086 JEF131085:JEF131086 JOB131085:JOB131086 JXX131085:JXX131086 KHT131085:KHT131086 KRP131085:KRP131086 LBL131085:LBL131086 LLH131085:LLH131086 LVD131085:LVD131086 MEZ131085:MEZ131086 MOV131085:MOV131086 MYR131085:MYR131086 NIN131085:NIN131086 NSJ131085:NSJ131086 OCF131085:OCF131086 OMB131085:OMB131086 OVX131085:OVX131086 PFT131085:PFT131086 PPP131085:PPP131086 PZL131085:PZL131086 QJH131085:QJH131086 QTD131085:QTD131086 RCZ131085:RCZ131086 RMV131085:RMV131086 RWR131085:RWR131086 SGN131085:SGN131086 SQJ131085:SQJ131086 TAF131085:TAF131086 TKB131085:TKB131086 TTX131085:TTX131086 UDT131085:UDT131086 UNP131085:UNP131086 UXL131085:UXL131086 VHH131085:VHH131086 VRD131085:VRD131086 WAZ131085:WAZ131086 WKV131085:WKV131086 WUR131085:WUR131086 IF196621:IF196622 SB196621:SB196622 ABX196621:ABX196622 ALT196621:ALT196622 AVP196621:AVP196622 BFL196621:BFL196622 BPH196621:BPH196622 BZD196621:BZD196622 CIZ196621:CIZ196622 CSV196621:CSV196622 DCR196621:DCR196622 DMN196621:DMN196622 DWJ196621:DWJ196622 EGF196621:EGF196622 EQB196621:EQB196622 EZX196621:EZX196622 FJT196621:FJT196622 FTP196621:FTP196622 GDL196621:GDL196622 GNH196621:GNH196622 GXD196621:GXD196622 HGZ196621:HGZ196622 HQV196621:HQV196622 IAR196621:IAR196622 IKN196621:IKN196622 IUJ196621:IUJ196622 JEF196621:JEF196622 JOB196621:JOB196622 JXX196621:JXX196622 KHT196621:KHT196622 KRP196621:KRP196622 LBL196621:LBL196622 LLH196621:LLH196622 LVD196621:LVD196622 MEZ196621:MEZ196622 MOV196621:MOV196622 MYR196621:MYR196622 NIN196621:NIN196622 NSJ196621:NSJ196622 OCF196621:OCF196622 OMB196621:OMB196622 OVX196621:OVX196622 PFT196621:PFT196622 PPP196621:PPP196622 PZL196621:PZL196622 QJH196621:QJH196622 QTD196621:QTD196622 RCZ196621:RCZ196622 RMV196621:RMV196622 RWR196621:RWR196622 SGN196621:SGN196622 SQJ196621:SQJ196622 TAF196621:TAF196622 TKB196621:TKB196622 TTX196621:TTX196622 UDT196621:UDT196622 UNP196621:UNP196622 UXL196621:UXL196622 VHH196621:VHH196622 VRD196621:VRD196622 WAZ196621:WAZ196622 WKV196621:WKV196622 WUR196621:WUR196622 IF262157:IF262158 SB262157:SB262158 ABX262157:ABX262158 ALT262157:ALT262158 AVP262157:AVP262158 BFL262157:BFL262158 BPH262157:BPH262158 BZD262157:BZD262158 CIZ262157:CIZ262158 CSV262157:CSV262158 DCR262157:DCR262158 DMN262157:DMN262158 DWJ262157:DWJ262158 EGF262157:EGF262158 EQB262157:EQB262158 EZX262157:EZX262158 FJT262157:FJT262158 FTP262157:FTP262158 GDL262157:GDL262158 GNH262157:GNH262158 GXD262157:GXD262158 HGZ262157:HGZ262158 HQV262157:HQV262158 IAR262157:IAR262158 IKN262157:IKN262158 IUJ262157:IUJ262158 JEF262157:JEF262158 JOB262157:JOB262158 JXX262157:JXX262158 KHT262157:KHT262158 KRP262157:KRP262158 LBL262157:LBL262158 LLH262157:LLH262158 LVD262157:LVD262158 MEZ262157:MEZ262158 MOV262157:MOV262158 MYR262157:MYR262158 NIN262157:NIN262158 NSJ262157:NSJ262158 OCF262157:OCF262158 OMB262157:OMB262158 OVX262157:OVX262158 PFT262157:PFT262158 PPP262157:PPP262158 PZL262157:PZL262158 QJH262157:QJH262158 QTD262157:QTD262158 RCZ262157:RCZ262158 RMV262157:RMV262158 RWR262157:RWR262158 SGN262157:SGN262158 SQJ262157:SQJ262158 TAF262157:TAF262158 TKB262157:TKB262158 TTX262157:TTX262158 UDT262157:UDT262158 UNP262157:UNP262158 UXL262157:UXL262158 VHH262157:VHH262158 VRD262157:VRD262158 WAZ262157:WAZ262158 WKV262157:WKV262158 WUR262157:WUR262158 IF327693:IF327694 SB327693:SB327694 ABX327693:ABX327694 ALT327693:ALT327694 AVP327693:AVP327694 BFL327693:BFL327694 BPH327693:BPH327694 BZD327693:BZD327694 CIZ327693:CIZ327694 CSV327693:CSV327694 DCR327693:DCR327694 DMN327693:DMN327694 DWJ327693:DWJ327694 EGF327693:EGF327694 EQB327693:EQB327694 EZX327693:EZX327694 FJT327693:FJT327694 FTP327693:FTP327694 GDL327693:GDL327694 GNH327693:GNH327694 GXD327693:GXD327694 HGZ327693:HGZ327694 HQV327693:HQV327694 IAR327693:IAR327694 IKN327693:IKN327694 IUJ327693:IUJ327694 JEF327693:JEF327694 JOB327693:JOB327694 JXX327693:JXX327694 KHT327693:KHT327694 KRP327693:KRP327694 LBL327693:LBL327694 LLH327693:LLH327694 LVD327693:LVD327694 MEZ327693:MEZ327694 MOV327693:MOV327694 MYR327693:MYR327694 NIN327693:NIN327694 NSJ327693:NSJ327694 OCF327693:OCF327694 OMB327693:OMB327694 OVX327693:OVX327694 PFT327693:PFT327694 PPP327693:PPP327694 PZL327693:PZL327694 QJH327693:QJH327694 QTD327693:QTD327694 RCZ327693:RCZ327694 RMV327693:RMV327694 RWR327693:RWR327694 SGN327693:SGN327694 SQJ327693:SQJ327694 TAF327693:TAF327694 TKB327693:TKB327694 TTX327693:TTX327694 UDT327693:UDT327694 UNP327693:UNP327694 UXL327693:UXL327694 VHH327693:VHH327694 VRD327693:VRD327694 WAZ327693:WAZ327694 WKV327693:WKV327694 WUR327693:WUR327694 IF393229:IF393230 SB393229:SB393230 ABX393229:ABX393230 ALT393229:ALT393230 AVP393229:AVP393230 BFL393229:BFL393230 BPH393229:BPH393230 BZD393229:BZD393230 CIZ393229:CIZ393230 CSV393229:CSV393230 DCR393229:DCR393230 DMN393229:DMN393230 DWJ393229:DWJ393230 EGF393229:EGF393230 EQB393229:EQB393230 EZX393229:EZX393230 FJT393229:FJT393230 FTP393229:FTP393230 GDL393229:GDL393230 GNH393229:GNH393230 GXD393229:GXD393230 HGZ393229:HGZ393230 HQV393229:HQV393230 IAR393229:IAR393230 IKN393229:IKN393230 IUJ393229:IUJ393230 JEF393229:JEF393230 JOB393229:JOB393230 JXX393229:JXX393230 KHT393229:KHT393230 KRP393229:KRP393230 LBL393229:LBL393230 LLH393229:LLH393230 LVD393229:LVD393230 MEZ393229:MEZ393230 MOV393229:MOV393230 MYR393229:MYR393230 NIN393229:NIN393230 NSJ393229:NSJ393230 OCF393229:OCF393230 OMB393229:OMB393230 OVX393229:OVX393230 PFT393229:PFT393230 PPP393229:PPP393230 PZL393229:PZL393230 QJH393229:QJH393230 QTD393229:QTD393230 RCZ393229:RCZ393230 RMV393229:RMV393230 RWR393229:RWR393230 SGN393229:SGN393230 SQJ393229:SQJ393230 TAF393229:TAF393230 TKB393229:TKB393230 TTX393229:TTX393230 UDT393229:UDT393230 UNP393229:UNP393230 UXL393229:UXL393230 VHH393229:VHH393230 VRD393229:VRD393230 WAZ393229:WAZ393230 WKV393229:WKV393230 WUR393229:WUR393230 IF458765:IF458766 SB458765:SB458766 ABX458765:ABX458766 ALT458765:ALT458766 AVP458765:AVP458766 BFL458765:BFL458766 BPH458765:BPH458766 BZD458765:BZD458766 CIZ458765:CIZ458766 CSV458765:CSV458766 DCR458765:DCR458766 DMN458765:DMN458766 DWJ458765:DWJ458766 EGF458765:EGF458766 EQB458765:EQB458766 EZX458765:EZX458766 FJT458765:FJT458766 FTP458765:FTP458766 GDL458765:GDL458766 GNH458765:GNH458766 GXD458765:GXD458766 HGZ458765:HGZ458766 HQV458765:HQV458766 IAR458765:IAR458766 IKN458765:IKN458766 IUJ458765:IUJ458766 JEF458765:JEF458766 JOB458765:JOB458766 JXX458765:JXX458766 KHT458765:KHT458766 KRP458765:KRP458766 LBL458765:LBL458766 LLH458765:LLH458766 LVD458765:LVD458766 MEZ458765:MEZ458766 MOV458765:MOV458766 MYR458765:MYR458766 NIN458765:NIN458766 NSJ458765:NSJ458766 OCF458765:OCF458766 OMB458765:OMB458766 OVX458765:OVX458766 PFT458765:PFT458766 PPP458765:PPP458766 PZL458765:PZL458766 QJH458765:QJH458766 QTD458765:QTD458766 RCZ458765:RCZ458766 RMV458765:RMV458766 RWR458765:RWR458766 SGN458765:SGN458766 SQJ458765:SQJ458766 TAF458765:TAF458766 TKB458765:TKB458766 TTX458765:TTX458766 UDT458765:UDT458766 UNP458765:UNP458766 UXL458765:UXL458766 VHH458765:VHH458766 VRD458765:VRD458766 WAZ458765:WAZ458766 WKV458765:WKV458766 WUR458765:WUR458766 IF524301:IF524302 SB524301:SB524302 ABX524301:ABX524302 ALT524301:ALT524302 AVP524301:AVP524302 BFL524301:BFL524302 BPH524301:BPH524302 BZD524301:BZD524302 CIZ524301:CIZ524302 CSV524301:CSV524302 DCR524301:DCR524302 DMN524301:DMN524302 DWJ524301:DWJ524302 EGF524301:EGF524302 EQB524301:EQB524302 EZX524301:EZX524302 FJT524301:FJT524302 FTP524301:FTP524302 GDL524301:GDL524302 GNH524301:GNH524302 GXD524301:GXD524302 HGZ524301:HGZ524302 HQV524301:HQV524302 IAR524301:IAR524302 IKN524301:IKN524302 IUJ524301:IUJ524302 JEF524301:JEF524302 JOB524301:JOB524302 JXX524301:JXX524302 KHT524301:KHT524302 KRP524301:KRP524302 LBL524301:LBL524302 LLH524301:LLH524302 LVD524301:LVD524302 MEZ524301:MEZ524302 MOV524301:MOV524302 MYR524301:MYR524302 NIN524301:NIN524302 NSJ524301:NSJ524302 OCF524301:OCF524302 OMB524301:OMB524302 OVX524301:OVX524302 PFT524301:PFT524302 PPP524301:PPP524302 PZL524301:PZL524302 QJH524301:QJH524302 QTD524301:QTD524302 RCZ524301:RCZ524302 RMV524301:RMV524302 RWR524301:RWR524302 SGN524301:SGN524302 SQJ524301:SQJ524302 TAF524301:TAF524302 TKB524301:TKB524302 TTX524301:TTX524302 UDT524301:UDT524302 UNP524301:UNP524302 UXL524301:UXL524302 VHH524301:VHH524302 VRD524301:VRD524302 WAZ524301:WAZ524302 WKV524301:WKV524302 WUR524301:WUR524302 IF589837:IF589838 SB589837:SB589838 ABX589837:ABX589838 ALT589837:ALT589838 AVP589837:AVP589838 BFL589837:BFL589838 BPH589837:BPH589838 BZD589837:BZD589838 CIZ589837:CIZ589838 CSV589837:CSV589838 DCR589837:DCR589838 DMN589837:DMN589838 DWJ589837:DWJ589838 EGF589837:EGF589838 EQB589837:EQB589838 EZX589837:EZX589838 FJT589837:FJT589838 FTP589837:FTP589838 GDL589837:GDL589838 GNH589837:GNH589838 GXD589837:GXD589838 HGZ589837:HGZ589838 HQV589837:HQV589838 IAR589837:IAR589838 IKN589837:IKN589838 IUJ589837:IUJ589838 JEF589837:JEF589838 JOB589837:JOB589838 JXX589837:JXX589838 KHT589837:KHT589838 KRP589837:KRP589838 LBL589837:LBL589838 LLH589837:LLH589838 LVD589837:LVD589838 MEZ589837:MEZ589838 MOV589837:MOV589838 MYR589837:MYR589838 NIN589837:NIN589838 NSJ589837:NSJ589838 OCF589837:OCF589838 OMB589837:OMB589838 OVX589837:OVX589838 PFT589837:PFT589838 PPP589837:PPP589838 PZL589837:PZL589838 QJH589837:QJH589838 QTD589837:QTD589838 RCZ589837:RCZ589838 RMV589837:RMV589838 RWR589837:RWR589838 SGN589837:SGN589838 SQJ589837:SQJ589838 TAF589837:TAF589838 TKB589837:TKB589838 TTX589837:TTX589838 UDT589837:UDT589838 UNP589837:UNP589838 UXL589837:UXL589838 VHH589837:VHH589838 VRD589837:VRD589838 WAZ589837:WAZ589838 WKV589837:WKV589838 WUR589837:WUR589838 IF655373:IF655374 SB655373:SB655374 ABX655373:ABX655374 ALT655373:ALT655374 AVP655373:AVP655374 BFL655373:BFL655374 BPH655373:BPH655374 BZD655373:BZD655374 CIZ655373:CIZ655374 CSV655373:CSV655374 DCR655373:DCR655374 DMN655373:DMN655374 DWJ655373:DWJ655374 EGF655373:EGF655374 EQB655373:EQB655374 EZX655373:EZX655374 FJT655373:FJT655374 FTP655373:FTP655374 GDL655373:GDL655374 GNH655373:GNH655374 GXD655373:GXD655374 HGZ655373:HGZ655374 HQV655373:HQV655374 IAR655373:IAR655374 IKN655373:IKN655374 IUJ655373:IUJ655374 JEF655373:JEF655374 JOB655373:JOB655374 JXX655373:JXX655374 KHT655373:KHT655374 KRP655373:KRP655374 LBL655373:LBL655374 LLH655373:LLH655374 LVD655373:LVD655374 MEZ655373:MEZ655374 MOV655373:MOV655374 MYR655373:MYR655374 NIN655373:NIN655374 NSJ655373:NSJ655374 OCF655373:OCF655374 OMB655373:OMB655374 OVX655373:OVX655374 PFT655373:PFT655374 PPP655373:PPP655374 PZL655373:PZL655374 QJH655373:QJH655374 QTD655373:QTD655374 RCZ655373:RCZ655374 RMV655373:RMV655374 RWR655373:RWR655374 SGN655373:SGN655374 SQJ655373:SQJ655374 TAF655373:TAF655374 TKB655373:TKB655374 TTX655373:TTX655374 UDT655373:UDT655374 UNP655373:UNP655374 UXL655373:UXL655374 VHH655373:VHH655374 VRD655373:VRD655374 WAZ655373:WAZ655374 WKV655373:WKV655374 WUR655373:WUR655374 IF720909:IF720910 SB720909:SB720910 ABX720909:ABX720910 ALT720909:ALT720910 AVP720909:AVP720910 BFL720909:BFL720910 BPH720909:BPH720910 BZD720909:BZD720910 CIZ720909:CIZ720910 CSV720909:CSV720910 DCR720909:DCR720910 DMN720909:DMN720910 DWJ720909:DWJ720910 EGF720909:EGF720910 EQB720909:EQB720910 EZX720909:EZX720910 FJT720909:FJT720910 FTP720909:FTP720910 GDL720909:GDL720910 GNH720909:GNH720910 GXD720909:GXD720910 HGZ720909:HGZ720910 HQV720909:HQV720910 IAR720909:IAR720910 IKN720909:IKN720910 IUJ720909:IUJ720910 JEF720909:JEF720910 JOB720909:JOB720910 JXX720909:JXX720910 KHT720909:KHT720910 KRP720909:KRP720910 LBL720909:LBL720910 LLH720909:LLH720910 LVD720909:LVD720910 MEZ720909:MEZ720910 MOV720909:MOV720910 MYR720909:MYR720910 NIN720909:NIN720910 NSJ720909:NSJ720910 OCF720909:OCF720910 OMB720909:OMB720910 OVX720909:OVX720910 PFT720909:PFT720910 PPP720909:PPP720910 PZL720909:PZL720910 QJH720909:QJH720910 QTD720909:QTD720910 RCZ720909:RCZ720910 RMV720909:RMV720910 RWR720909:RWR720910 SGN720909:SGN720910 SQJ720909:SQJ720910 TAF720909:TAF720910 TKB720909:TKB720910 TTX720909:TTX720910 UDT720909:UDT720910 UNP720909:UNP720910 UXL720909:UXL720910 VHH720909:VHH720910 VRD720909:VRD720910 WAZ720909:WAZ720910 WKV720909:WKV720910 WUR720909:WUR720910 IF786445:IF786446 SB786445:SB786446 ABX786445:ABX786446 ALT786445:ALT786446 AVP786445:AVP786446 BFL786445:BFL786446 BPH786445:BPH786446 BZD786445:BZD786446 CIZ786445:CIZ786446 CSV786445:CSV786446 DCR786445:DCR786446 DMN786445:DMN786446 DWJ786445:DWJ786446 EGF786445:EGF786446 EQB786445:EQB786446 EZX786445:EZX786446 FJT786445:FJT786446 FTP786445:FTP786446 GDL786445:GDL786446 GNH786445:GNH786446 GXD786445:GXD786446 HGZ786445:HGZ786446 HQV786445:HQV786446 IAR786445:IAR786446 IKN786445:IKN786446 IUJ786445:IUJ786446 JEF786445:JEF786446 JOB786445:JOB786446 JXX786445:JXX786446 KHT786445:KHT786446 KRP786445:KRP786446 LBL786445:LBL786446 LLH786445:LLH786446 LVD786445:LVD786446 MEZ786445:MEZ786446 MOV786445:MOV786446 MYR786445:MYR786446 NIN786445:NIN786446 NSJ786445:NSJ786446 OCF786445:OCF786446 OMB786445:OMB786446 OVX786445:OVX786446 PFT786445:PFT786446 PPP786445:PPP786446 PZL786445:PZL786446 QJH786445:QJH786446 QTD786445:QTD786446 RCZ786445:RCZ786446 RMV786445:RMV786446 RWR786445:RWR786446 SGN786445:SGN786446 SQJ786445:SQJ786446 TAF786445:TAF786446 TKB786445:TKB786446 TTX786445:TTX786446 UDT786445:UDT786446 UNP786445:UNP786446 UXL786445:UXL786446 VHH786445:VHH786446 VRD786445:VRD786446 WAZ786445:WAZ786446 WKV786445:WKV786446 WUR786445:WUR786446 IF851981:IF851982 SB851981:SB851982 ABX851981:ABX851982 ALT851981:ALT851982 AVP851981:AVP851982 BFL851981:BFL851982 BPH851981:BPH851982 BZD851981:BZD851982 CIZ851981:CIZ851982 CSV851981:CSV851982 DCR851981:DCR851982 DMN851981:DMN851982 DWJ851981:DWJ851982 EGF851981:EGF851982 EQB851981:EQB851982 EZX851981:EZX851982 FJT851981:FJT851982 FTP851981:FTP851982 GDL851981:GDL851982 GNH851981:GNH851982 GXD851981:GXD851982 HGZ851981:HGZ851982 HQV851981:HQV851982 IAR851981:IAR851982 IKN851981:IKN851982 IUJ851981:IUJ851982 JEF851981:JEF851982 JOB851981:JOB851982 JXX851981:JXX851982 KHT851981:KHT851982 KRP851981:KRP851982 LBL851981:LBL851982 LLH851981:LLH851982 LVD851981:LVD851982 MEZ851981:MEZ851982 MOV851981:MOV851982 MYR851981:MYR851982 NIN851981:NIN851982 NSJ851981:NSJ851982 OCF851981:OCF851982 OMB851981:OMB851982 OVX851981:OVX851982 PFT851981:PFT851982 PPP851981:PPP851982 PZL851981:PZL851982 QJH851981:QJH851982 QTD851981:QTD851982 RCZ851981:RCZ851982 RMV851981:RMV851982 RWR851981:RWR851982 SGN851981:SGN851982 SQJ851981:SQJ851982 TAF851981:TAF851982 TKB851981:TKB851982 TTX851981:TTX851982 UDT851981:UDT851982 UNP851981:UNP851982 UXL851981:UXL851982 VHH851981:VHH851982 VRD851981:VRD851982 WAZ851981:WAZ851982 WKV851981:WKV851982 WUR851981:WUR851982 IF917517:IF917518 SB917517:SB917518 ABX917517:ABX917518 ALT917517:ALT917518 AVP917517:AVP917518 BFL917517:BFL917518 BPH917517:BPH917518 BZD917517:BZD917518 CIZ917517:CIZ917518 CSV917517:CSV917518 DCR917517:DCR917518 DMN917517:DMN917518 DWJ917517:DWJ917518 EGF917517:EGF917518 EQB917517:EQB917518 EZX917517:EZX917518 FJT917517:FJT917518 FTP917517:FTP917518 GDL917517:GDL917518 GNH917517:GNH917518 GXD917517:GXD917518 HGZ917517:HGZ917518 HQV917517:HQV917518 IAR917517:IAR917518 IKN917517:IKN917518 IUJ917517:IUJ917518 JEF917517:JEF917518 JOB917517:JOB917518 JXX917517:JXX917518 KHT917517:KHT917518 KRP917517:KRP917518 LBL917517:LBL917518 LLH917517:LLH917518 LVD917517:LVD917518 MEZ917517:MEZ917518 MOV917517:MOV917518 MYR917517:MYR917518 NIN917517:NIN917518 NSJ917517:NSJ917518 OCF917517:OCF917518 OMB917517:OMB917518 OVX917517:OVX917518 PFT917517:PFT917518 PPP917517:PPP917518 PZL917517:PZL917518 QJH917517:QJH917518 QTD917517:QTD917518 RCZ917517:RCZ917518 RMV917517:RMV917518 RWR917517:RWR917518 SGN917517:SGN917518 SQJ917517:SQJ917518 TAF917517:TAF917518 TKB917517:TKB917518 TTX917517:TTX917518 UDT917517:UDT917518 UNP917517:UNP917518 UXL917517:UXL917518 VHH917517:VHH917518 VRD917517:VRD917518 WAZ917517:WAZ917518 WKV917517:WKV917518 WUR917517:WUR917518 IF983053:IF983054 SB983053:SB983054 ABX983053:ABX983054 ALT983053:ALT983054 AVP983053:AVP983054 BFL983053:BFL983054 BPH983053:BPH983054 BZD983053:BZD983054 CIZ983053:CIZ983054 CSV983053:CSV983054 DCR983053:DCR983054 DMN983053:DMN983054 DWJ983053:DWJ983054 EGF983053:EGF983054 EQB983053:EQB983054 EZX983053:EZX983054 FJT983053:FJT983054 FTP983053:FTP983054 GDL983053:GDL983054 GNH983053:GNH983054 GXD983053:GXD983054 HGZ983053:HGZ983054 HQV983053:HQV983054 IAR983053:IAR983054 IKN983053:IKN983054 IUJ983053:IUJ983054 JEF983053:JEF983054 JOB983053:JOB983054 JXX983053:JXX983054 KHT983053:KHT983054 KRP983053:KRP983054 LBL983053:LBL983054 LLH983053:LLH983054 LVD983053:LVD983054 MEZ983053:MEZ983054 MOV983053:MOV983054 MYR983053:MYR983054 NIN983053:NIN983054 NSJ983053:NSJ983054 OCF983053:OCF983054 OMB983053:OMB983054 OVX983053:OVX983054 PFT983053:PFT983054 PPP983053:PPP983054 PZL983053:PZL983054 QJH983053:QJH983054 QTD983053:QTD983054 RCZ983053:RCZ983054 RMV983053:RMV983054 RWR983053:RWR983054 SGN983053:SGN983054 SQJ983053:SQJ983054 TAF983053:TAF983054 TKB983053:TKB983054 TTX983053:TTX983054 UDT983053:UDT983054 UNP983053:UNP983054 UXL983053:UXL983054 VHH983053:VHH983054 VRD983053:VRD983054 WAZ983053:WAZ983054 WKV983053:WKV983054 WUR983053:WUR983054 HS11:HS12 RO11:RO12 ABK11:ABK12 ALG11:ALG12 AVC11:AVC12 BEY11:BEY12 BOU11:BOU12 BYQ11:BYQ12 CIM11:CIM12 CSI11:CSI12 DCE11:DCE12 DMA11:DMA12 DVW11:DVW12 EFS11:EFS12 EPO11:EPO12 EZK11:EZK12 FJG11:FJG12 FTC11:FTC12 GCY11:GCY12 GMU11:GMU12 GWQ11:GWQ12 HGM11:HGM12 HQI11:HQI12 IAE11:IAE12 IKA11:IKA12 ITW11:ITW12 JDS11:JDS12 JNO11:JNO12 JXK11:JXK12 KHG11:KHG12 KRC11:KRC12 LAY11:LAY12 LKU11:LKU12 LUQ11:LUQ12 MEM11:MEM12 MOI11:MOI12 MYE11:MYE12 NIA11:NIA12 NRW11:NRW12 OBS11:OBS12 OLO11:OLO12 OVK11:OVK12 PFG11:PFG12 PPC11:PPC12 PYY11:PYY12 QIU11:QIU12 QSQ11:QSQ12 RCM11:RCM12 RMI11:RMI12 RWE11:RWE12 SGA11:SGA12 SPW11:SPW12 SZS11:SZS12 TJO11:TJO12 TTK11:TTK12 UDG11:UDG12 UNC11:UNC12 UWY11:UWY12 VGU11:VGU12 VQQ11:VQQ12 WAM11:WAM12 WKI11:WKI12 IF5:IF6 WUR5:WUR6 WKV5:WKV6 WAZ5:WAZ6 VRD5:VRD6 VHH5:VHH6 UXL5:UXL6 UNP5:UNP6 UDT5:UDT6 TTX5:TTX6 TKB5:TKB6 TAF5:TAF6 SQJ5:SQJ6 SGN5:SGN6 RWR5:RWR6 RMV5:RMV6 RCZ5:RCZ6 QTD5:QTD6 QJH5:QJH6 PZL5:PZL6 PPP5:PPP6 PFT5:PFT6 OVX5:OVX6 OMB5:OMB6 OCF5:OCF6 NSJ5:NSJ6 NIN5:NIN6 MYR5:MYR6 MOV5:MOV6 MEZ5:MEZ6 LVD5:LVD6 LLH5:LLH6 LBL5:LBL6 KRP5:KRP6 KHT5:KHT6 JXX5:JXX6 JOB5:JOB6 JEF5:JEF6 IUJ5:IUJ6 IKN5:IKN6 IAR5:IAR6 HQV5:HQV6 HGZ5:HGZ6 GXD5:GXD6 GNH5:GNH6 GDL5:GDL6 FTP5:FTP6 FJT5:FJT6 EZX5:EZX6 EQB5:EQB6 EGF5:EGF6 DWJ5:DWJ6 DMN5:DMN6 DCR5:DCR6 CSV5:CSV6 CIZ5:CIZ6 BZD5:BZD6 BPH5:BPH6 BFL5:BFL6 AVP5:AVP6 ALT5:ALT6 ABX5:ABX6 SB5:SB6" xr:uid="{00000000-0002-0000-1100-000000000000}">
      <formula1>"Home Loan, LAP,Vehicle Loan,CVL, Personal Loan,Business Loan, CC/OD,Term Loan,Machinery Loan,Education Loan"</formula1>
    </dataValidation>
    <dataValidation allowBlank="1" showInputMessage="1" sqref="J12:U30" xr:uid="{00000000-0002-0000-1100-000001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whole" allowBlank="1" showInputMessage="1" showErrorMessage="1" errorTitle="Error" error="Not a valid Date" promptTitle="Date" prompt="Insert a date (DD)" xr:uid="{00000000-0002-0000-1100-000002000000}">
          <x14:formula1>
            <xm:f>1</xm:f>
          </x14:formula1>
          <x14:formula2>
            <xm:f>31</xm:f>
          </x14:formula2>
          <xm:sqref>J65550:J65551 IT65549:IT65550 SP65549:SP65550 ACL65549:ACL65550 AMH65549:AMH65550 AWD65549:AWD65550 BFZ65549:BFZ65550 BPV65549:BPV65550 BZR65549:BZR65550 CJN65549:CJN65550 CTJ65549:CTJ65550 DDF65549:DDF65550 DNB65549:DNB65550 DWX65549:DWX65550 EGT65549:EGT65550 EQP65549:EQP65550 FAL65549:FAL65550 FKH65549:FKH65550 FUD65549:FUD65550 GDZ65549:GDZ65550 GNV65549:GNV65550 GXR65549:GXR65550 HHN65549:HHN65550 HRJ65549:HRJ65550 IBF65549:IBF65550 ILB65549:ILB65550 IUX65549:IUX65550 JET65549:JET65550 JOP65549:JOP65550 JYL65549:JYL65550 KIH65549:KIH65550 KSD65549:KSD65550 LBZ65549:LBZ65550 LLV65549:LLV65550 LVR65549:LVR65550 MFN65549:MFN65550 MPJ65549:MPJ65550 MZF65549:MZF65550 NJB65549:NJB65550 NSX65549:NSX65550 OCT65549:OCT65550 OMP65549:OMP65550 OWL65549:OWL65550 PGH65549:PGH65550 PQD65549:PQD65550 PZZ65549:PZZ65550 QJV65549:QJV65550 QTR65549:QTR65550 RDN65549:RDN65550 RNJ65549:RNJ65550 RXF65549:RXF65550 SHB65549:SHB65550 SQX65549:SQX65550 TAT65549:TAT65550 TKP65549:TKP65550 TUL65549:TUL65550 UEH65549:UEH65550 UOD65549:UOD65550 UXZ65549:UXZ65550 VHV65549:VHV65550 VRR65549:VRR65550 WBN65549:WBN65550 WLJ65549:WLJ65550 WVF65549:WVF65550 J131086:J131087 IT131085:IT131086 SP131085:SP131086 ACL131085:ACL131086 AMH131085:AMH131086 AWD131085:AWD131086 BFZ131085:BFZ131086 BPV131085:BPV131086 BZR131085:BZR131086 CJN131085:CJN131086 CTJ131085:CTJ131086 DDF131085:DDF131086 DNB131085:DNB131086 DWX131085:DWX131086 EGT131085:EGT131086 EQP131085:EQP131086 FAL131085:FAL131086 FKH131085:FKH131086 FUD131085:FUD131086 GDZ131085:GDZ131086 GNV131085:GNV131086 GXR131085:GXR131086 HHN131085:HHN131086 HRJ131085:HRJ131086 IBF131085:IBF131086 ILB131085:ILB131086 IUX131085:IUX131086 JET131085:JET131086 JOP131085:JOP131086 JYL131085:JYL131086 KIH131085:KIH131086 KSD131085:KSD131086 LBZ131085:LBZ131086 LLV131085:LLV131086 LVR131085:LVR131086 MFN131085:MFN131086 MPJ131085:MPJ131086 MZF131085:MZF131086 NJB131085:NJB131086 NSX131085:NSX131086 OCT131085:OCT131086 OMP131085:OMP131086 OWL131085:OWL131086 PGH131085:PGH131086 PQD131085:PQD131086 PZZ131085:PZZ131086 QJV131085:QJV131086 QTR131085:QTR131086 RDN131085:RDN131086 RNJ131085:RNJ131086 RXF131085:RXF131086 SHB131085:SHB131086 SQX131085:SQX131086 TAT131085:TAT131086 TKP131085:TKP131086 TUL131085:TUL131086 UEH131085:UEH131086 UOD131085:UOD131086 UXZ131085:UXZ131086 VHV131085:VHV131086 VRR131085:VRR131086 WBN131085:WBN131086 WLJ131085:WLJ131086 WVF131085:WVF131086 J196622:J196623 IT196621:IT196622 SP196621:SP196622 ACL196621:ACL196622 AMH196621:AMH196622 AWD196621:AWD196622 BFZ196621:BFZ196622 BPV196621:BPV196622 BZR196621:BZR196622 CJN196621:CJN196622 CTJ196621:CTJ196622 DDF196621:DDF196622 DNB196621:DNB196622 DWX196621:DWX196622 EGT196621:EGT196622 EQP196621:EQP196622 FAL196621:FAL196622 FKH196621:FKH196622 FUD196621:FUD196622 GDZ196621:GDZ196622 GNV196621:GNV196622 GXR196621:GXR196622 HHN196621:HHN196622 HRJ196621:HRJ196622 IBF196621:IBF196622 ILB196621:ILB196622 IUX196621:IUX196622 JET196621:JET196622 JOP196621:JOP196622 JYL196621:JYL196622 KIH196621:KIH196622 KSD196621:KSD196622 LBZ196621:LBZ196622 LLV196621:LLV196622 LVR196621:LVR196622 MFN196621:MFN196622 MPJ196621:MPJ196622 MZF196621:MZF196622 NJB196621:NJB196622 NSX196621:NSX196622 OCT196621:OCT196622 OMP196621:OMP196622 OWL196621:OWL196622 PGH196621:PGH196622 PQD196621:PQD196622 PZZ196621:PZZ196622 QJV196621:QJV196622 QTR196621:QTR196622 RDN196621:RDN196622 RNJ196621:RNJ196622 RXF196621:RXF196622 SHB196621:SHB196622 SQX196621:SQX196622 TAT196621:TAT196622 TKP196621:TKP196622 TUL196621:TUL196622 UEH196621:UEH196622 UOD196621:UOD196622 UXZ196621:UXZ196622 VHV196621:VHV196622 VRR196621:VRR196622 WBN196621:WBN196622 WLJ196621:WLJ196622 WVF196621:WVF196622 J262158:J262159 IT262157:IT262158 SP262157:SP262158 ACL262157:ACL262158 AMH262157:AMH262158 AWD262157:AWD262158 BFZ262157:BFZ262158 BPV262157:BPV262158 BZR262157:BZR262158 CJN262157:CJN262158 CTJ262157:CTJ262158 DDF262157:DDF262158 DNB262157:DNB262158 DWX262157:DWX262158 EGT262157:EGT262158 EQP262157:EQP262158 FAL262157:FAL262158 FKH262157:FKH262158 FUD262157:FUD262158 GDZ262157:GDZ262158 GNV262157:GNV262158 GXR262157:GXR262158 HHN262157:HHN262158 HRJ262157:HRJ262158 IBF262157:IBF262158 ILB262157:ILB262158 IUX262157:IUX262158 JET262157:JET262158 JOP262157:JOP262158 JYL262157:JYL262158 KIH262157:KIH262158 KSD262157:KSD262158 LBZ262157:LBZ262158 LLV262157:LLV262158 LVR262157:LVR262158 MFN262157:MFN262158 MPJ262157:MPJ262158 MZF262157:MZF262158 NJB262157:NJB262158 NSX262157:NSX262158 OCT262157:OCT262158 OMP262157:OMP262158 OWL262157:OWL262158 PGH262157:PGH262158 PQD262157:PQD262158 PZZ262157:PZZ262158 QJV262157:QJV262158 QTR262157:QTR262158 RDN262157:RDN262158 RNJ262157:RNJ262158 RXF262157:RXF262158 SHB262157:SHB262158 SQX262157:SQX262158 TAT262157:TAT262158 TKP262157:TKP262158 TUL262157:TUL262158 UEH262157:UEH262158 UOD262157:UOD262158 UXZ262157:UXZ262158 VHV262157:VHV262158 VRR262157:VRR262158 WBN262157:WBN262158 WLJ262157:WLJ262158 WVF262157:WVF262158 J327694:J327695 IT327693:IT327694 SP327693:SP327694 ACL327693:ACL327694 AMH327693:AMH327694 AWD327693:AWD327694 BFZ327693:BFZ327694 BPV327693:BPV327694 BZR327693:BZR327694 CJN327693:CJN327694 CTJ327693:CTJ327694 DDF327693:DDF327694 DNB327693:DNB327694 DWX327693:DWX327694 EGT327693:EGT327694 EQP327693:EQP327694 FAL327693:FAL327694 FKH327693:FKH327694 FUD327693:FUD327694 GDZ327693:GDZ327694 GNV327693:GNV327694 GXR327693:GXR327694 HHN327693:HHN327694 HRJ327693:HRJ327694 IBF327693:IBF327694 ILB327693:ILB327694 IUX327693:IUX327694 JET327693:JET327694 JOP327693:JOP327694 JYL327693:JYL327694 KIH327693:KIH327694 KSD327693:KSD327694 LBZ327693:LBZ327694 LLV327693:LLV327694 LVR327693:LVR327694 MFN327693:MFN327694 MPJ327693:MPJ327694 MZF327693:MZF327694 NJB327693:NJB327694 NSX327693:NSX327694 OCT327693:OCT327694 OMP327693:OMP327694 OWL327693:OWL327694 PGH327693:PGH327694 PQD327693:PQD327694 PZZ327693:PZZ327694 QJV327693:QJV327694 QTR327693:QTR327694 RDN327693:RDN327694 RNJ327693:RNJ327694 RXF327693:RXF327694 SHB327693:SHB327694 SQX327693:SQX327694 TAT327693:TAT327694 TKP327693:TKP327694 TUL327693:TUL327694 UEH327693:UEH327694 UOD327693:UOD327694 UXZ327693:UXZ327694 VHV327693:VHV327694 VRR327693:VRR327694 WBN327693:WBN327694 WLJ327693:WLJ327694 WVF327693:WVF327694 J393230:J393231 IT393229:IT393230 SP393229:SP393230 ACL393229:ACL393230 AMH393229:AMH393230 AWD393229:AWD393230 BFZ393229:BFZ393230 BPV393229:BPV393230 BZR393229:BZR393230 CJN393229:CJN393230 CTJ393229:CTJ393230 DDF393229:DDF393230 DNB393229:DNB393230 DWX393229:DWX393230 EGT393229:EGT393230 EQP393229:EQP393230 FAL393229:FAL393230 FKH393229:FKH393230 FUD393229:FUD393230 GDZ393229:GDZ393230 GNV393229:GNV393230 GXR393229:GXR393230 HHN393229:HHN393230 HRJ393229:HRJ393230 IBF393229:IBF393230 ILB393229:ILB393230 IUX393229:IUX393230 JET393229:JET393230 JOP393229:JOP393230 JYL393229:JYL393230 KIH393229:KIH393230 KSD393229:KSD393230 LBZ393229:LBZ393230 LLV393229:LLV393230 LVR393229:LVR393230 MFN393229:MFN393230 MPJ393229:MPJ393230 MZF393229:MZF393230 NJB393229:NJB393230 NSX393229:NSX393230 OCT393229:OCT393230 OMP393229:OMP393230 OWL393229:OWL393230 PGH393229:PGH393230 PQD393229:PQD393230 PZZ393229:PZZ393230 QJV393229:QJV393230 QTR393229:QTR393230 RDN393229:RDN393230 RNJ393229:RNJ393230 RXF393229:RXF393230 SHB393229:SHB393230 SQX393229:SQX393230 TAT393229:TAT393230 TKP393229:TKP393230 TUL393229:TUL393230 UEH393229:UEH393230 UOD393229:UOD393230 UXZ393229:UXZ393230 VHV393229:VHV393230 VRR393229:VRR393230 WBN393229:WBN393230 WLJ393229:WLJ393230 WVF393229:WVF393230 J458766:J458767 IT458765:IT458766 SP458765:SP458766 ACL458765:ACL458766 AMH458765:AMH458766 AWD458765:AWD458766 BFZ458765:BFZ458766 BPV458765:BPV458766 BZR458765:BZR458766 CJN458765:CJN458766 CTJ458765:CTJ458766 DDF458765:DDF458766 DNB458765:DNB458766 DWX458765:DWX458766 EGT458765:EGT458766 EQP458765:EQP458766 FAL458765:FAL458766 FKH458765:FKH458766 FUD458765:FUD458766 GDZ458765:GDZ458766 GNV458765:GNV458766 GXR458765:GXR458766 HHN458765:HHN458766 HRJ458765:HRJ458766 IBF458765:IBF458766 ILB458765:ILB458766 IUX458765:IUX458766 JET458765:JET458766 JOP458765:JOP458766 JYL458765:JYL458766 KIH458765:KIH458766 KSD458765:KSD458766 LBZ458765:LBZ458766 LLV458765:LLV458766 LVR458765:LVR458766 MFN458765:MFN458766 MPJ458765:MPJ458766 MZF458765:MZF458766 NJB458765:NJB458766 NSX458765:NSX458766 OCT458765:OCT458766 OMP458765:OMP458766 OWL458765:OWL458766 PGH458765:PGH458766 PQD458765:PQD458766 PZZ458765:PZZ458766 QJV458765:QJV458766 QTR458765:QTR458766 RDN458765:RDN458766 RNJ458765:RNJ458766 RXF458765:RXF458766 SHB458765:SHB458766 SQX458765:SQX458766 TAT458765:TAT458766 TKP458765:TKP458766 TUL458765:TUL458766 UEH458765:UEH458766 UOD458765:UOD458766 UXZ458765:UXZ458766 VHV458765:VHV458766 VRR458765:VRR458766 WBN458765:WBN458766 WLJ458765:WLJ458766 WVF458765:WVF458766 J524302:J524303 IT524301:IT524302 SP524301:SP524302 ACL524301:ACL524302 AMH524301:AMH524302 AWD524301:AWD524302 BFZ524301:BFZ524302 BPV524301:BPV524302 BZR524301:BZR524302 CJN524301:CJN524302 CTJ524301:CTJ524302 DDF524301:DDF524302 DNB524301:DNB524302 DWX524301:DWX524302 EGT524301:EGT524302 EQP524301:EQP524302 FAL524301:FAL524302 FKH524301:FKH524302 FUD524301:FUD524302 GDZ524301:GDZ524302 GNV524301:GNV524302 GXR524301:GXR524302 HHN524301:HHN524302 HRJ524301:HRJ524302 IBF524301:IBF524302 ILB524301:ILB524302 IUX524301:IUX524302 JET524301:JET524302 JOP524301:JOP524302 JYL524301:JYL524302 KIH524301:KIH524302 KSD524301:KSD524302 LBZ524301:LBZ524302 LLV524301:LLV524302 LVR524301:LVR524302 MFN524301:MFN524302 MPJ524301:MPJ524302 MZF524301:MZF524302 NJB524301:NJB524302 NSX524301:NSX524302 OCT524301:OCT524302 OMP524301:OMP524302 OWL524301:OWL524302 PGH524301:PGH524302 PQD524301:PQD524302 PZZ524301:PZZ524302 QJV524301:QJV524302 QTR524301:QTR524302 RDN524301:RDN524302 RNJ524301:RNJ524302 RXF524301:RXF524302 SHB524301:SHB524302 SQX524301:SQX524302 TAT524301:TAT524302 TKP524301:TKP524302 TUL524301:TUL524302 UEH524301:UEH524302 UOD524301:UOD524302 UXZ524301:UXZ524302 VHV524301:VHV524302 VRR524301:VRR524302 WBN524301:WBN524302 WLJ524301:WLJ524302 WVF524301:WVF524302 J589838:J589839 IT589837:IT589838 SP589837:SP589838 ACL589837:ACL589838 AMH589837:AMH589838 AWD589837:AWD589838 BFZ589837:BFZ589838 BPV589837:BPV589838 BZR589837:BZR589838 CJN589837:CJN589838 CTJ589837:CTJ589838 DDF589837:DDF589838 DNB589837:DNB589838 DWX589837:DWX589838 EGT589837:EGT589838 EQP589837:EQP589838 FAL589837:FAL589838 FKH589837:FKH589838 FUD589837:FUD589838 GDZ589837:GDZ589838 GNV589837:GNV589838 GXR589837:GXR589838 HHN589837:HHN589838 HRJ589837:HRJ589838 IBF589837:IBF589838 ILB589837:ILB589838 IUX589837:IUX589838 JET589837:JET589838 JOP589837:JOP589838 JYL589837:JYL589838 KIH589837:KIH589838 KSD589837:KSD589838 LBZ589837:LBZ589838 LLV589837:LLV589838 LVR589837:LVR589838 MFN589837:MFN589838 MPJ589837:MPJ589838 MZF589837:MZF589838 NJB589837:NJB589838 NSX589837:NSX589838 OCT589837:OCT589838 OMP589837:OMP589838 OWL589837:OWL589838 PGH589837:PGH589838 PQD589837:PQD589838 PZZ589837:PZZ589838 QJV589837:QJV589838 QTR589837:QTR589838 RDN589837:RDN589838 RNJ589837:RNJ589838 RXF589837:RXF589838 SHB589837:SHB589838 SQX589837:SQX589838 TAT589837:TAT589838 TKP589837:TKP589838 TUL589837:TUL589838 UEH589837:UEH589838 UOD589837:UOD589838 UXZ589837:UXZ589838 VHV589837:VHV589838 VRR589837:VRR589838 WBN589837:WBN589838 WLJ589837:WLJ589838 WVF589837:WVF589838 J655374:J655375 IT655373:IT655374 SP655373:SP655374 ACL655373:ACL655374 AMH655373:AMH655374 AWD655373:AWD655374 BFZ655373:BFZ655374 BPV655373:BPV655374 BZR655373:BZR655374 CJN655373:CJN655374 CTJ655373:CTJ655374 DDF655373:DDF655374 DNB655373:DNB655374 DWX655373:DWX655374 EGT655373:EGT655374 EQP655373:EQP655374 FAL655373:FAL655374 FKH655373:FKH655374 FUD655373:FUD655374 GDZ655373:GDZ655374 GNV655373:GNV655374 GXR655373:GXR655374 HHN655373:HHN655374 HRJ655373:HRJ655374 IBF655373:IBF655374 ILB655373:ILB655374 IUX655373:IUX655374 JET655373:JET655374 JOP655373:JOP655374 JYL655373:JYL655374 KIH655373:KIH655374 KSD655373:KSD655374 LBZ655373:LBZ655374 LLV655373:LLV655374 LVR655373:LVR655374 MFN655373:MFN655374 MPJ655373:MPJ655374 MZF655373:MZF655374 NJB655373:NJB655374 NSX655373:NSX655374 OCT655373:OCT655374 OMP655373:OMP655374 OWL655373:OWL655374 PGH655373:PGH655374 PQD655373:PQD655374 PZZ655373:PZZ655374 QJV655373:QJV655374 QTR655373:QTR655374 RDN655373:RDN655374 RNJ655373:RNJ655374 RXF655373:RXF655374 SHB655373:SHB655374 SQX655373:SQX655374 TAT655373:TAT655374 TKP655373:TKP655374 TUL655373:TUL655374 UEH655373:UEH655374 UOD655373:UOD655374 UXZ655373:UXZ655374 VHV655373:VHV655374 VRR655373:VRR655374 WBN655373:WBN655374 WLJ655373:WLJ655374 WVF655373:WVF655374 J720910:J720911 IT720909:IT720910 SP720909:SP720910 ACL720909:ACL720910 AMH720909:AMH720910 AWD720909:AWD720910 BFZ720909:BFZ720910 BPV720909:BPV720910 BZR720909:BZR720910 CJN720909:CJN720910 CTJ720909:CTJ720910 DDF720909:DDF720910 DNB720909:DNB720910 DWX720909:DWX720910 EGT720909:EGT720910 EQP720909:EQP720910 FAL720909:FAL720910 FKH720909:FKH720910 FUD720909:FUD720910 GDZ720909:GDZ720910 GNV720909:GNV720910 GXR720909:GXR720910 HHN720909:HHN720910 HRJ720909:HRJ720910 IBF720909:IBF720910 ILB720909:ILB720910 IUX720909:IUX720910 JET720909:JET720910 JOP720909:JOP720910 JYL720909:JYL720910 KIH720909:KIH720910 KSD720909:KSD720910 LBZ720909:LBZ720910 LLV720909:LLV720910 LVR720909:LVR720910 MFN720909:MFN720910 MPJ720909:MPJ720910 MZF720909:MZF720910 NJB720909:NJB720910 NSX720909:NSX720910 OCT720909:OCT720910 OMP720909:OMP720910 OWL720909:OWL720910 PGH720909:PGH720910 PQD720909:PQD720910 PZZ720909:PZZ720910 QJV720909:QJV720910 QTR720909:QTR720910 RDN720909:RDN720910 RNJ720909:RNJ720910 RXF720909:RXF720910 SHB720909:SHB720910 SQX720909:SQX720910 TAT720909:TAT720910 TKP720909:TKP720910 TUL720909:TUL720910 UEH720909:UEH720910 UOD720909:UOD720910 UXZ720909:UXZ720910 VHV720909:VHV720910 VRR720909:VRR720910 WBN720909:WBN720910 WLJ720909:WLJ720910 WVF720909:WVF720910 J786446:J786447 IT786445:IT786446 SP786445:SP786446 ACL786445:ACL786446 AMH786445:AMH786446 AWD786445:AWD786446 BFZ786445:BFZ786446 BPV786445:BPV786446 BZR786445:BZR786446 CJN786445:CJN786446 CTJ786445:CTJ786446 DDF786445:DDF786446 DNB786445:DNB786446 DWX786445:DWX786446 EGT786445:EGT786446 EQP786445:EQP786446 FAL786445:FAL786446 FKH786445:FKH786446 FUD786445:FUD786446 GDZ786445:GDZ786446 GNV786445:GNV786446 GXR786445:GXR786446 HHN786445:HHN786446 HRJ786445:HRJ786446 IBF786445:IBF786446 ILB786445:ILB786446 IUX786445:IUX786446 JET786445:JET786446 JOP786445:JOP786446 JYL786445:JYL786446 KIH786445:KIH786446 KSD786445:KSD786446 LBZ786445:LBZ786446 LLV786445:LLV786446 LVR786445:LVR786446 MFN786445:MFN786446 MPJ786445:MPJ786446 MZF786445:MZF786446 NJB786445:NJB786446 NSX786445:NSX786446 OCT786445:OCT786446 OMP786445:OMP786446 OWL786445:OWL786446 PGH786445:PGH786446 PQD786445:PQD786446 PZZ786445:PZZ786446 QJV786445:QJV786446 QTR786445:QTR786446 RDN786445:RDN786446 RNJ786445:RNJ786446 RXF786445:RXF786446 SHB786445:SHB786446 SQX786445:SQX786446 TAT786445:TAT786446 TKP786445:TKP786446 TUL786445:TUL786446 UEH786445:UEH786446 UOD786445:UOD786446 UXZ786445:UXZ786446 VHV786445:VHV786446 VRR786445:VRR786446 WBN786445:WBN786446 WLJ786445:WLJ786446 WVF786445:WVF786446 J851982:J851983 IT851981:IT851982 SP851981:SP851982 ACL851981:ACL851982 AMH851981:AMH851982 AWD851981:AWD851982 BFZ851981:BFZ851982 BPV851981:BPV851982 BZR851981:BZR851982 CJN851981:CJN851982 CTJ851981:CTJ851982 DDF851981:DDF851982 DNB851981:DNB851982 DWX851981:DWX851982 EGT851981:EGT851982 EQP851981:EQP851982 FAL851981:FAL851982 FKH851981:FKH851982 FUD851981:FUD851982 GDZ851981:GDZ851982 GNV851981:GNV851982 GXR851981:GXR851982 HHN851981:HHN851982 HRJ851981:HRJ851982 IBF851981:IBF851982 ILB851981:ILB851982 IUX851981:IUX851982 JET851981:JET851982 JOP851981:JOP851982 JYL851981:JYL851982 KIH851981:KIH851982 KSD851981:KSD851982 LBZ851981:LBZ851982 LLV851981:LLV851982 LVR851981:LVR851982 MFN851981:MFN851982 MPJ851981:MPJ851982 MZF851981:MZF851982 NJB851981:NJB851982 NSX851981:NSX851982 OCT851981:OCT851982 OMP851981:OMP851982 OWL851981:OWL851982 PGH851981:PGH851982 PQD851981:PQD851982 PZZ851981:PZZ851982 QJV851981:QJV851982 QTR851981:QTR851982 RDN851981:RDN851982 RNJ851981:RNJ851982 RXF851981:RXF851982 SHB851981:SHB851982 SQX851981:SQX851982 TAT851981:TAT851982 TKP851981:TKP851982 TUL851981:TUL851982 UEH851981:UEH851982 UOD851981:UOD851982 UXZ851981:UXZ851982 VHV851981:VHV851982 VRR851981:VRR851982 WBN851981:WBN851982 WLJ851981:WLJ851982 WVF851981:WVF851982 J917518:J917519 IT917517:IT917518 SP917517:SP917518 ACL917517:ACL917518 AMH917517:AMH917518 AWD917517:AWD917518 BFZ917517:BFZ917518 BPV917517:BPV917518 BZR917517:BZR917518 CJN917517:CJN917518 CTJ917517:CTJ917518 DDF917517:DDF917518 DNB917517:DNB917518 DWX917517:DWX917518 EGT917517:EGT917518 EQP917517:EQP917518 FAL917517:FAL917518 FKH917517:FKH917518 FUD917517:FUD917518 GDZ917517:GDZ917518 GNV917517:GNV917518 GXR917517:GXR917518 HHN917517:HHN917518 HRJ917517:HRJ917518 IBF917517:IBF917518 ILB917517:ILB917518 IUX917517:IUX917518 JET917517:JET917518 JOP917517:JOP917518 JYL917517:JYL917518 KIH917517:KIH917518 KSD917517:KSD917518 LBZ917517:LBZ917518 LLV917517:LLV917518 LVR917517:LVR917518 MFN917517:MFN917518 MPJ917517:MPJ917518 MZF917517:MZF917518 NJB917517:NJB917518 NSX917517:NSX917518 OCT917517:OCT917518 OMP917517:OMP917518 OWL917517:OWL917518 PGH917517:PGH917518 PQD917517:PQD917518 PZZ917517:PZZ917518 QJV917517:QJV917518 QTR917517:QTR917518 RDN917517:RDN917518 RNJ917517:RNJ917518 RXF917517:RXF917518 SHB917517:SHB917518 SQX917517:SQX917518 TAT917517:TAT917518 TKP917517:TKP917518 TUL917517:TUL917518 UEH917517:UEH917518 UOD917517:UOD917518 UXZ917517:UXZ917518 VHV917517:VHV917518 VRR917517:VRR917518 WBN917517:WBN917518 WLJ917517:WLJ917518 WVF917517:WVF917518 J983054:J983055 IT983053:IT983054 SP983053:SP983054 ACL983053:ACL983054 AMH983053:AMH983054 AWD983053:AWD983054 BFZ983053:BFZ983054 BPV983053:BPV983054 BZR983053:BZR983054 CJN983053:CJN983054 CTJ983053:CTJ983054 DDF983053:DDF983054 DNB983053:DNB983054 DWX983053:DWX983054 EGT983053:EGT983054 EQP983053:EQP983054 FAL983053:FAL983054 FKH983053:FKH983054 FUD983053:FUD983054 GDZ983053:GDZ983054 GNV983053:GNV983054 GXR983053:GXR983054 HHN983053:HHN983054 HRJ983053:HRJ983054 IBF983053:IBF983054 ILB983053:ILB983054 IUX983053:IUX983054 JET983053:JET983054 JOP983053:JOP983054 JYL983053:JYL983054 KIH983053:KIH983054 KSD983053:KSD983054 LBZ983053:LBZ983054 LLV983053:LLV983054 LVR983053:LVR983054 MFN983053:MFN983054 MPJ983053:MPJ983054 MZF983053:MZF983054 NJB983053:NJB983054 NSX983053:NSX983054 OCT983053:OCT983054 OMP983053:OMP983054 OWL983053:OWL983054 PGH983053:PGH983054 PQD983053:PQD983054 PZZ983053:PZZ983054 QJV983053:QJV983054 QTR983053:QTR983054 RDN983053:RDN983054 RNJ983053:RNJ983054 RXF983053:RXF983054 SHB983053:SHB983054 SQX983053:SQX983054 TAT983053:TAT983054 TKP983053:TKP983054 TUL983053:TUL983054 UEH983053:UEH983054 UOD983053:UOD983054 UXZ983053:UXZ983054 VHV983053:VHV983054 VRR983053:VRR983054 WBN983053:WBN983054 WLJ983053:WLJ983054 WVF983053:WVF983054 L65550:L65551 IW65549:IW65550 SS65549:SS65550 ACO65549:ACO65550 AMK65549:AMK65550 AWG65549:AWG65550 BGC65549:BGC65550 BPY65549:BPY65550 BZU65549:BZU65550 CJQ65549:CJQ65550 CTM65549:CTM65550 DDI65549:DDI65550 DNE65549:DNE65550 DXA65549:DXA65550 EGW65549:EGW65550 EQS65549:EQS65550 FAO65549:FAO65550 FKK65549:FKK65550 FUG65549:FUG65550 GEC65549:GEC65550 GNY65549:GNY65550 GXU65549:GXU65550 HHQ65549:HHQ65550 HRM65549:HRM65550 IBI65549:IBI65550 ILE65549:ILE65550 IVA65549:IVA65550 JEW65549:JEW65550 JOS65549:JOS65550 JYO65549:JYO65550 KIK65549:KIK65550 KSG65549:KSG65550 LCC65549:LCC65550 LLY65549:LLY65550 LVU65549:LVU65550 MFQ65549:MFQ65550 MPM65549:MPM65550 MZI65549:MZI65550 NJE65549:NJE65550 NTA65549:NTA65550 OCW65549:OCW65550 OMS65549:OMS65550 OWO65549:OWO65550 PGK65549:PGK65550 PQG65549:PQG65550 QAC65549:QAC65550 QJY65549:QJY65550 QTU65549:QTU65550 RDQ65549:RDQ65550 RNM65549:RNM65550 RXI65549:RXI65550 SHE65549:SHE65550 SRA65549:SRA65550 TAW65549:TAW65550 TKS65549:TKS65550 TUO65549:TUO65550 UEK65549:UEK65550 UOG65549:UOG65550 UYC65549:UYC65550 VHY65549:VHY65550 VRU65549:VRU65550 WBQ65549:WBQ65550 WLM65549:WLM65550 WVI65549:WVI65550 L131086:L131087 IW131085:IW131086 SS131085:SS131086 ACO131085:ACO131086 AMK131085:AMK131086 AWG131085:AWG131086 BGC131085:BGC131086 BPY131085:BPY131086 BZU131085:BZU131086 CJQ131085:CJQ131086 CTM131085:CTM131086 DDI131085:DDI131086 DNE131085:DNE131086 DXA131085:DXA131086 EGW131085:EGW131086 EQS131085:EQS131086 FAO131085:FAO131086 FKK131085:FKK131086 FUG131085:FUG131086 GEC131085:GEC131086 GNY131085:GNY131086 GXU131085:GXU131086 HHQ131085:HHQ131086 HRM131085:HRM131086 IBI131085:IBI131086 ILE131085:ILE131086 IVA131085:IVA131086 JEW131085:JEW131086 JOS131085:JOS131086 JYO131085:JYO131086 KIK131085:KIK131086 KSG131085:KSG131086 LCC131085:LCC131086 LLY131085:LLY131086 LVU131085:LVU131086 MFQ131085:MFQ131086 MPM131085:MPM131086 MZI131085:MZI131086 NJE131085:NJE131086 NTA131085:NTA131086 OCW131085:OCW131086 OMS131085:OMS131086 OWO131085:OWO131086 PGK131085:PGK131086 PQG131085:PQG131086 QAC131085:QAC131086 QJY131085:QJY131086 QTU131085:QTU131086 RDQ131085:RDQ131086 RNM131085:RNM131086 RXI131085:RXI131086 SHE131085:SHE131086 SRA131085:SRA131086 TAW131085:TAW131086 TKS131085:TKS131086 TUO131085:TUO131086 UEK131085:UEK131086 UOG131085:UOG131086 UYC131085:UYC131086 VHY131085:VHY131086 VRU131085:VRU131086 WBQ131085:WBQ131086 WLM131085:WLM131086 WVI131085:WVI131086 L196622:L196623 IW196621:IW196622 SS196621:SS196622 ACO196621:ACO196622 AMK196621:AMK196622 AWG196621:AWG196622 BGC196621:BGC196622 BPY196621:BPY196622 BZU196621:BZU196622 CJQ196621:CJQ196622 CTM196621:CTM196622 DDI196621:DDI196622 DNE196621:DNE196622 DXA196621:DXA196622 EGW196621:EGW196622 EQS196621:EQS196622 FAO196621:FAO196622 FKK196621:FKK196622 FUG196621:FUG196622 GEC196621:GEC196622 GNY196621:GNY196622 GXU196621:GXU196622 HHQ196621:HHQ196622 HRM196621:HRM196622 IBI196621:IBI196622 ILE196621:ILE196622 IVA196621:IVA196622 JEW196621:JEW196622 JOS196621:JOS196622 JYO196621:JYO196622 KIK196621:KIK196622 KSG196621:KSG196622 LCC196621:LCC196622 LLY196621:LLY196622 LVU196621:LVU196622 MFQ196621:MFQ196622 MPM196621:MPM196622 MZI196621:MZI196622 NJE196621:NJE196622 NTA196621:NTA196622 OCW196621:OCW196622 OMS196621:OMS196622 OWO196621:OWO196622 PGK196621:PGK196622 PQG196621:PQG196622 QAC196621:QAC196622 QJY196621:QJY196622 QTU196621:QTU196622 RDQ196621:RDQ196622 RNM196621:RNM196622 RXI196621:RXI196622 SHE196621:SHE196622 SRA196621:SRA196622 TAW196621:TAW196622 TKS196621:TKS196622 TUO196621:TUO196622 UEK196621:UEK196622 UOG196621:UOG196622 UYC196621:UYC196622 VHY196621:VHY196622 VRU196621:VRU196622 WBQ196621:WBQ196622 WLM196621:WLM196622 WVI196621:WVI196622 L262158:L262159 IW262157:IW262158 SS262157:SS262158 ACO262157:ACO262158 AMK262157:AMK262158 AWG262157:AWG262158 BGC262157:BGC262158 BPY262157:BPY262158 BZU262157:BZU262158 CJQ262157:CJQ262158 CTM262157:CTM262158 DDI262157:DDI262158 DNE262157:DNE262158 DXA262157:DXA262158 EGW262157:EGW262158 EQS262157:EQS262158 FAO262157:FAO262158 FKK262157:FKK262158 FUG262157:FUG262158 GEC262157:GEC262158 GNY262157:GNY262158 GXU262157:GXU262158 HHQ262157:HHQ262158 HRM262157:HRM262158 IBI262157:IBI262158 ILE262157:ILE262158 IVA262157:IVA262158 JEW262157:JEW262158 JOS262157:JOS262158 JYO262157:JYO262158 KIK262157:KIK262158 KSG262157:KSG262158 LCC262157:LCC262158 LLY262157:LLY262158 LVU262157:LVU262158 MFQ262157:MFQ262158 MPM262157:MPM262158 MZI262157:MZI262158 NJE262157:NJE262158 NTA262157:NTA262158 OCW262157:OCW262158 OMS262157:OMS262158 OWO262157:OWO262158 PGK262157:PGK262158 PQG262157:PQG262158 QAC262157:QAC262158 QJY262157:QJY262158 QTU262157:QTU262158 RDQ262157:RDQ262158 RNM262157:RNM262158 RXI262157:RXI262158 SHE262157:SHE262158 SRA262157:SRA262158 TAW262157:TAW262158 TKS262157:TKS262158 TUO262157:TUO262158 UEK262157:UEK262158 UOG262157:UOG262158 UYC262157:UYC262158 VHY262157:VHY262158 VRU262157:VRU262158 WBQ262157:WBQ262158 WLM262157:WLM262158 WVI262157:WVI262158 L327694:L327695 IW327693:IW327694 SS327693:SS327694 ACO327693:ACO327694 AMK327693:AMK327694 AWG327693:AWG327694 BGC327693:BGC327694 BPY327693:BPY327694 BZU327693:BZU327694 CJQ327693:CJQ327694 CTM327693:CTM327694 DDI327693:DDI327694 DNE327693:DNE327694 DXA327693:DXA327694 EGW327693:EGW327694 EQS327693:EQS327694 FAO327693:FAO327694 FKK327693:FKK327694 FUG327693:FUG327694 GEC327693:GEC327694 GNY327693:GNY327694 GXU327693:GXU327694 HHQ327693:HHQ327694 HRM327693:HRM327694 IBI327693:IBI327694 ILE327693:ILE327694 IVA327693:IVA327694 JEW327693:JEW327694 JOS327693:JOS327694 JYO327693:JYO327694 KIK327693:KIK327694 KSG327693:KSG327694 LCC327693:LCC327694 LLY327693:LLY327694 LVU327693:LVU327694 MFQ327693:MFQ327694 MPM327693:MPM327694 MZI327693:MZI327694 NJE327693:NJE327694 NTA327693:NTA327694 OCW327693:OCW327694 OMS327693:OMS327694 OWO327693:OWO327694 PGK327693:PGK327694 PQG327693:PQG327694 QAC327693:QAC327694 QJY327693:QJY327694 QTU327693:QTU327694 RDQ327693:RDQ327694 RNM327693:RNM327694 RXI327693:RXI327694 SHE327693:SHE327694 SRA327693:SRA327694 TAW327693:TAW327694 TKS327693:TKS327694 TUO327693:TUO327694 UEK327693:UEK327694 UOG327693:UOG327694 UYC327693:UYC327694 VHY327693:VHY327694 VRU327693:VRU327694 WBQ327693:WBQ327694 WLM327693:WLM327694 WVI327693:WVI327694 L393230:L393231 IW393229:IW393230 SS393229:SS393230 ACO393229:ACO393230 AMK393229:AMK393230 AWG393229:AWG393230 BGC393229:BGC393230 BPY393229:BPY393230 BZU393229:BZU393230 CJQ393229:CJQ393230 CTM393229:CTM393230 DDI393229:DDI393230 DNE393229:DNE393230 DXA393229:DXA393230 EGW393229:EGW393230 EQS393229:EQS393230 FAO393229:FAO393230 FKK393229:FKK393230 FUG393229:FUG393230 GEC393229:GEC393230 GNY393229:GNY393230 GXU393229:GXU393230 HHQ393229:HHQ393230 HRM393229:HRM393230 IBI393229:IBI393230 ILE393229:ILE393230 IVA393229:IVA393230 JEW393229:JEW393230 JOS393229:JOS393230 JYO393229:JYO393230 KIK393229:KIK393230 KSG393229:KSG393230 LCC393229:LCC393230 LLY393229:LLY393230 LVU393229:LVU393230 MFQ393229:MFQ393230 MPM393229:MPM393230 MZI393229:MZI393230 NJE393229:NJE393230 NTA393229:NTA393230 OCW393229:OCW393230 OMS393229:OMS393230 OWO393229:OWO393230 PGK393229:PGK393230 PQG393229:PQG393230 QAC393229:QAC393230 QJY393229:QJY393230 QTU393229:QTU393230 RDQ393229:RDQ393230 RNM393229:RNM393230 RXI393229:RXI393230 SHE393229:SHE393230 SRA393229:SRA393230 TAW393229:TAW393230 TKS393229:TKS393230 TUO393229:TUO393230 UEK393229:UEK393230 UOG393229:UOG393230 UYC393229:UYC393230 VHY393229:VHY393230 VRU393229:VRU393230 WBQ393229:WBQ393230 WLM393229:WLM393230 WVI393229:WVI393230 L458766:L458767 IW458765:IW458766 SS458765:SS458766 ACO458765:ACO458766 AMK458765:AMK458766 AWG458765:AWG458766 BGC458765:BGC458766 BPY458765:BPY458766 BZU458765:BZU458766 CJQ458765:CJQ458766 CTM458765:CTM458766 DDI458765:DDI458766 DNE458765:DNE458766 DXA458765:DXA458766 EGW458765:EGW458766 EQS458765:EQS458766 FAO458765:FAO458766 FKK458765:FKK458766 FUG458765:FUG458766 GEC458765:GEC458766 GNY458765:GNY458766 GXU458765:GXU458766 HHQ458765:HHQ458766 HRM458765:HRM458766 IBI458765:IBI458766 ILE458765:ILE458766 IVA458765:IVA458766 JEW458765:JEW458766 JOS458765:JOS458766 JYO458765:JYO458766 KIK458765:KIK458766 KSG458765:KSG458766 LCC458765:LCC458766 LLY458765:LLY458766 LVU458765:LVU458766 MFQ458765:MFQ458766 MPM458765:MPM458766 MZI458765:MZI458766 NJE458765:NJE458766 NTA458765:NTA458766 OCW458765:OCW458766 OMS458765:OMS458766 OWO458765:OWO458766 PGK458765:PGK458766 PQG458765:PQG458766 QAC458765:QAC458766 QJY458765:QJY458766 QTU458765:QTU458766 RDQ458765:RDQ458766 RNM458765:RNM458766 RXI458765:RXI458766 SHE458765:SHE458766 SRA458765:SRA458766 TAW458765:TAW458766 TKS458765:TKS458766 TUO458765:TUO458766 UEK458765:UEK458766 UOG458765:UOG458766 UYC458765:UYC458766 VHY458765:VHY458766 VRU458765:VRU458766 WBQ458765:WBQ458766 WLM458765:WLM458766 WVI458765:WVI458766 L524302:L524303 IW524301:IW524302 SS524301:SS524302 ACO524301:ACO524302 AMK524301:AMK524302 AWG524301:AWG524302 BGC524301:BGC524302 BPY524301:BPY524302 BZU524301:BZU524302 CJQ524301:CJQ524302 CTM524301:CTM524302 DDI524301:DDI524302 DNE524301:DNE524302 DXA524301:DXA524302 EGW524301:EGW524302 EQS524301:EQS524302 FAO524301:FAO524302 FKK524301:FKK524302 FUG524301:FUG524302 GEC524301:GEC524302 GNY524301:GNY524302 GXU524301:GXU524302 HHQ524301:HHQ524302 HRM524301:HRM524302 IBI524301:IBI524302 ILE524301:ILE524302 IVA524301:IVA524302 JEW524301:JEW524302 JOS524301:JOS524302 JYO524301:JYO524302 KIK524301:KIK524302 KSG524301:KSG524302 LCC524301:LCC524302 LLY524301:LLY524302 LVU524301:LVU524302 MFQ524301:MFQ524302 MPM524301:MPM524302 MZI524301:MZI524302 NJE524301:NJE524302 NTA524301:NTA524302 OCW524301:OCW524302 OMS524301:OMS524302 OWO524301:OWO524302 PGK524301:PGK524302 PQG524301:PQG524302 QAC524301:QAC524302 QJY524301:QJY524302 QTU524301:QTU524302 RDQ524301:RDQ524302 RNM524301:RNM524302 RXI524301:RXI524302 SHE524301:SHE524302 SRA524301:SRA524302 TAW524301:TAW524302 TKS524301:TKS524302 TUO524301:TUO524302 UEK524301:UEK524302 UOG524301:UOG524302 UYC524301:UYC524302 VHY524301:VHY524302 VRU524301:VRU524302 WBQ524301:WBQ524302 WLM524301:WLM524302 WVI524301:WVI524302 L589838:L589839 IW589837:IW589838 SS589837:SS589838 ACO589837:ACO589838 AMK589837:AMK589838 AWG589837:AWG589838 BGC589837:BGC589838 BPY589837:BPY589838 BZU589837:BZU589838 CJQ589837:CJQ589838 CTM589837:CTM589838 DDI589837:DDI589838 DNE589837:DNE589838 DXA589837:DXA589838 EGW589837:EGW589838 EQS589837:EQS589838 FAO589837:FAO589838 FKK589837:FKK589838 FUG589837:FUG589838 GEC589837:GEC589838 GNY589837:GNY589838 GXU589837:GXU589838 HHQ589837:HHQ589838 HRM589837:HRM589838 IBI589837:IBI589838 ILE589837:ILE589838 IVA589837:IVA589838 JEW589837:JEW589838 JOS589837:JOS589838 JYO589837:JYO589838 KIK589837:KIK589838 KSG589837:KSG589838 LCC589837:LCC589838 LLY589837:LLY589838 LVU589837:LVU589838 MFQ589837:MFQ589838 MPM589837:MPM589838 MZI589837:MZI589838 NJE589837:NJE589838 NTA589837:NTA589838 OCW589837:OCW589838 OMS589837:OMS589838 OWO589837:OWO589838 PGK589837:PGK589838 PQG589837:PQG589838 QAC589837:QAC589838 QJY589837:QJY589838 QTU589837:QTU589838 RDQ589837:RDQ589838 RNM589837:RNM589838 RXI589837:RXI589838 SHE589837:SHE589838 SRA589837:SRA589838 TAW589837:TAW589838 TKS589837:TKS589838 TUO589837:TUO589838 UEK589837:UEK589838 UOG589837:UOG589838 UYC589837:UYC589838 VHY589837:VHY589838 VRU589837:VRU589838 WBQ589837:WBQ589838 WLM589837:WLM589838 WVI589837:WVI589838 L655374:L655375 IW655373:IW655374 SS655373:SS655374 ACO655373:ACO655374 AMK655373:AMK655374 AWG655373:AWG655374 BGC655373:BGC655374 BPY655373:BPY655374 BZU655373:BZU655374 CJQ655373:CJQ655374 CTM655373:CTM655374 DDI655373:DDI655374 DNE655373:DNE655374 DXA655373:DXA655374 EGW655373:EGW655374 EQS655373:EQS655374 FAO655373:FAO655374 FKK655373:FKK655374 FUG655373:FUG655374 GEC655373:GEC655374 GNY655373:GNY655374 GXU655373:GXU655374 HHQ655373:HHQ655374 HRM655373:HRM655374 IBI655373:IBI655374 ILE655373:ILE655374 IVA655373:IVA655374 JEW655373:JEW655374 JOS655373:JOS655374 JYO655373:JYO655374 KIK655373:KIK655374 KSG655373:KSG655374 LCC655373:LCC655374 LLY655373:LLY655374 LVU655373:LVU655374 MFQ655373:MFQ655374 MPM655373:MPM655374 MZI655373:MZI655374 NJE655373:NJE655374 NTA655373:NTA655374 OCW655373:OCW655374 OMS655373:OMS655374 OWO655373:OWO655374 PGK655373:PGK655374 PQG655373:PQG655374 QAC655373:QAC655374 QJY655373:QJY655374 QTU655373:QTU655374 RDQ655373:RDQ655374 RNM655373:RNM655374 RXI655373:RXI655374 SHE655373:SHE655374 SRA655373:SRA655374 TAW655373:TAW655374 TKS655373:TKS655374 TUO655373:TUO655374 UEK655373:UEK655374 UOG655373:UOG655374 UYC655373:UYC655374 VHY655373:VHY655374 VRU655373:VRU655374 WBQ655373:WBQ655374 WLM655373:WLM655374 WVI655373:WVI655374 L720910:L720911 IW720909:IW720910 SS720909:SS720910 ACO720909:ACO720910 AMK720909:AMK720910 AWG720909:AWG720910 BGC720909:BGC720910 BPY720909:BPY720910 BZU720909:BZU720910 CJQ720909:CJQ720910 CTM720909:CTM720910 DDI720909:DDI720910 DNE720909:DNE720910 DXA720909:DXA720910 EGW720909:EGW720910 EQS720909:EQS720910 FAO720909:FAO720910 FKK720909:FKK720910 FUG720909:FUG720910 GEC720909:GEC720910 GNY720909:GNY720910 GXU720909:GXU720910 HHQ720909:HHQ720910 HRM720909:HRM720910 IBI720909:IBI720910 ILE720909:ILE720910 IVA720909:IVA720910 JEW720909:JEW720910 JOS720909:JOS720910 JYO720909:JYO720910 KIK720909:KIK720910 KSG720909:KSG720910 LCC720909:LCC720910 LLY720909:LLY720910 LVU720909:LVU720910 MFQ720909:MFQ720910 MPM720909:MPM720910 MZI720909:MZI720910 NJE720909:NJE720910 NTA720909:NTA720910 OCW720909:OCW720910 OMS720909:OMS720910 OWO720909:OWO720910 PGK720909:PGK720910 PQG720909:PQG720910 QAC720909:QAC720910 QJY720909:QJY720910 QTU720909:QTU720910 RDQ720909:RDQ720910 RNM720909:RNM720910 RXI720909:RXI720910 SHE720909:SHE720910 SRA720909:SRA720910 TAW720909:TAW720910 TKS720909:TKS720910 TUO720909:TUO720910 UEK720909:UEK720910 UOG720909:UOG720910 UYC720909:UYC720910 VHY720909:VHY720910 VRU720909:VRU720910 WBQ720909:WBQ720910 WLM720909:WLM720910 WVI720909:WVI720910 L786446:L786447 IW786445:IW786446 SS786445:SS786446 ACO786445:ACO786446 AMK786445:AMK786446 AWG786445:AWG786446 BGC786445:BGC786446 BPY786445:BPY786446 BZU786445:BZU786446 CJQ786445:CJQ786446 CTM786445:CTM786446 DDI786445:DDI786446 DNE786445:DNE786446 DXA786445:DXA786446 EGW786445:EGW786446 EQS786445:EQS786446 FAO786445:FAO786446 FKK786445:FKK786446 FUG786445:FUG786446 GEC786445:GEC786446 GNY786445:GNY786446 GXU786445:GXU786446 HHQ786445:HHQ786446 HRM786445:HRM786446 IBI786445:IBI786446 ILE786445:ILE786446 IVA786445:IVA786446 JEW786445:JEW786446 JOS786445:JOS786446 JYO786445:JYO786446 KIK786445:KIK786446 KSG786445:KSG786446 LCC786445:LCC786446 LLY786445:LLY786446 LVU786445:LVU786446 MFQ786445:MFQ786446 MPM786445:MPM786446 MZI786445:MZI786446 NJE786445:NJE786446 NTA786445:NTA786446 OCW786445:OCW786446 OMS786445:OMS786446 OWO786445:OWO786446 PGK786445:PGK786446 PQG786445:PQG786446 QAC786445:QAC786446 QJY786445:QJY786446 QTU786445:QTU786446 RDQ786445:RDQ786446 RNM786445:RNM786446 RXI786445:RXI786446 SHE786445:SHE786446 SRA786445:SRA786446 TAW786445:TAW786446 TKS786445:TKS786446 TUO786445:TUO786446 UEK786445:UEK786446 UOG786445:UOG786446 UYC786445:UYC786446 VHY786445:VHY786446 VRU786445:VRU786446 WBQ786445:WBQ786446 WLM786445:WLM786446 WVI786445:WVI786446 L851982:L851983 IW851981:IW851982 SS851981:SS851982 ACO851981:ACO851982 AMK851981:AMK851982 AWG851981:AWG851982 BGC851981:BGC851982 BPY851981:BPY851982 BZU851981:BZU851982 CJQ851981:CJQ851982 CTM851981:CTM851982 DDI851981:DDI851982 DNE851981:DNE851982 DXA851981:DXA851982 EGW851981:EGW851982 EQS851981:EQS851982 FAO851981:FAO851982 FKK851981:FKK851982 FUG851981:FUG851982 GEC851981:GEC851982 GNY851981:GNY851982 GXU851981:GXU851982 HHQ851981:HHQ851982 HRM851981:HRM851982 IBI851981:IBI851982 ILE851981:ILE851982 IVA851981:IVA851982 JEW851981:JEW851982 JOS851981:JOS851982 JYO851981:JYO851982 KIK851981:KIK851982 KSG851981:KSG851982 LCC851981:LCC851982 LLY851981:LLY851982 LVU851981:LVU851982 MFQ851981:MFQ851982 MPM851981:MPM851982 MZI851981:MZI851982 NJE851981:NJE851982 NTA851981:NTA851982 OCW851981:OCW851982 OMS851981:OMS851982 OWO851981:OWO851982 PGK851981:PGK851982 PQG851981:PQG851982 QAC851981:QAC851982 QJY851981:QJY851982 QTU851981:QTU851982 RDQ851981:RDQ851982 RNM851981:RNM851982 RXI851981:RXI851982 SHE851981:SHE851982 SRA851981:SRA851982 TAW851981:TAW851982 TKS851981:TKS851982 TUO851981:TUO851982 UEK851981:UEK851982 UOG851981:UOG851982 UYC851981:UYC851982 VHY851981:VHY851982 VRU851981:VRU851982 WBQ851981:WBQ851982 WLM851981:WLM851982 WVI851981:WVI851982 L917518:L917519 IW917517:IW917518 SS917517:SS917518 ACO917517:ACO917518 AMK917517:AMK917518 AWG917517:AWG917518 BGC917517:BGC917518 BPY917517:BPY917518 BZU917517:BZU917518 CJQ917517:CJQ917518 CTM917517:CTM917518 DDI917517:DDI917518 DNE917517:DNE917518 DXA917517:DXA917518 EGW917517:EGW917518 EQS917517:EQS917518 FAO917517:FAO917518 FKK917517:FKK917518 FUG917517:FUG917518 GEC917517:GEC917518 GNY917517:GNY917518 GXU917517:GXU917518 HHQ917517:HHQ917518 HRM917517:HRM917518 IBI917517:IBI917518 ILE917517:ILE917518 IVA917517:IVA917518 JEW917517:JEW917518 JOS917517:JOS917518 JYO917517:JYO917518 KIK917517:KIK917518 KSG917517:KSG917518 LCC917517:LCC917518 LLY917517:LLY917518 LVU917517:LVU917518 MFQ917517:MFQ917518 MPM917517:MPM917518 MZI917517:MZI917518 NJE917517:NJE917518 NTA917517:NTA917518 OCW917517:OCW917518 OMS917517:OMS917518 OWO917517:OWO917518 PGK917517:PGK917518 PQG917517:PQG917518 QAC917517:QAC917518 QJY917517:QJY917518 QTU917517:QTU917518 RDQ917517:RDQ917518 RNM917517:RNM917518 RXI917517:RXI917518 SHE917517:SHE917518 SRA917517:SRA917518 TAW917517:TAW917518 TKS917517:TKS917518 TUO917517:TUO917518 UEK917517:UEK917518 UOG917517:UOG917518 UYC917517:UYC917518 VHY917517:VHY917518 VRU917517:VRU917518 WBQ917517:WBQ917518 WLM917517:WLM917518 WVI917517:WVI917518 L983054:L983055 IW983053:IW983054 SS983053:SS983054 ACO983053:ACO983054 AMK983053:AMK983054 AWG983053:AWG983054 BGC983053:BGC983054 BPY983053:BPY983054 BZU983053:BZU983054 CJQ983053:CJQ983054 CTM983053:CTM983054 DDI983053:DDI983054 DNE983053:DNE983054 DXA983053:DXA983054 EGW983053:EGW983054 EQS983053:EQS983054 FAO983053:FAO983054 FKK983053:FKK983054 FUG983053:FUG983054 GEC983053:GEC983054 GNY983053:GNY983054 GXU983053:GXU983054 HHQ983053:HHQ983054 HRM983053:HRM983054 IBI983053:IBI983054 ILE983053:ILE983054 IVA983053:IVA983054 JEW983053:JEW983054 JOS983053:JOS983054 JYO983053:JYO983054 KIK983053:KIK983054 KSG983053:KSG983054 LCC983053:LCC983054 LLY983053:LLY983054 LVU983053:LVU983054 MFQ983053:MFQ983054 MPM983053:MPM983054 MZI983053:MZI983054 NJE983053:NJE983054 NTA983053:NTA983054 OCW983053:OCW983054 OMS983053:OMS983054 OWO983053:OWO983054 PGK983053:PGK983054 PQG983053:PQG983054 QAC983053:QAC983054 QJY983053:QJY983054 QTU983053:QTU983054 RDQ983053:RDQ983054 RNM983053:RNM983054 RXI983053:RXI983054 SHE983053:SHE983054 SRA983053:SRA983054 TAW983053:TAW983054 TKS983053:TKS983054 TUO983053:TUO983054 UEK983053:UEK983054 UOG983053:UOG983054 UYC983053:UYC983054 VHY983053:VHY983054 VRU983053:VRU983054 WBQ983053:WBQ983054 WLM983053:WLM983054 WVI983053:WVI983054 N65550:N65551 IZ65549:IZ65550 SV65549:SV65550 ACR65549:ACR65550 AMN65549:AMN65550 AWJ65549:AWJ65550 BGF65549:BGF65550 BQB65549:BQB65550 BZX65549:BZX65550 CJT65549:CJT65550 CTP65549:CTP65550 DDL65549:DDL65550 DNH65549:DNH65550 DXD65549:DXD65550 EGZ65549:EGZ65550 EQV65549:EQV65550 FAR65549:FAR65550 FKN65549:FKN65550 FUJ65549:FUJ65550 GEF65549:GEF65550 GOB65549:GOB65550 GXX65549:GXX65550 HHT65549:HHT65550 HRP65549:HRP65550 IBL65549:IBL65550 ILH65549:ILH65550 IVD65549:IVD65550 JEZ65549:JEZ65550 JOV65549:JOV65550 JYR65549:JYR65550 KIN65549:KIN65550 KSJ65549:KSJ65550 LCF65549:LCF65550 LMB65549:LMB65550 LVX65549:LVX65550 MFT65549:MFT65550 MPP65549:MPP65550 MZL65549:MZL65550 NJH65549:NJH65550 NTD65549:NTD65550 OCZ65549:OCZ65550 OMV65549:OMV65550 OWR65549:OWR65550 PGN65549:PGN65550 PQJ65549:PQJ65550 QAF65549:QAF65550 QKB65549:QKB65550 QTX65549:QTX65550 RDT65549:RDT65550 RNP65549:RNP65550 RXL65549:RXL65550 SHH65549:SHH65550 SRD65549:SRD65550 TAZ65549:TAZ65550 TKV65549:TKV65550 TUR65549:TUR65550 UEN65549:UEN65550 UOJ65549:UOJ65550 UYF65549:UYF65550 VIB65549:VIB65550 VRX65549:VRX65550 WBT65549:WBT65550 WLP65549:WLP65550 WVL65549:WVL65550 N131086:N131087 IZ131085:IZ131086 SV131085:SV131086 ACR131085:ACR131086 AMN131085:AMN131086 AWJ131085:AWJ131086 BGF131085:BGF131086 BQB131085:BQB131086 BZX131085:BZX131086 CJT131085:CJT131086 CTP131085:CTP131086 DDL131085:DDL131086 DNH131085:DNH131086 DXD131085:DXD131086 EGZ131085:EGZ131086 EQV131085:EQV131086 FAR131085:FAR131086 FKN131085:FKN131086 FUJ131085:FUJ131086 GEF131085:GEF131086 GOB131085:GOB131086 GXX131085:GXX131086 HHT131085:HHT131086 HRP131085:HRP131086 IBL131085:IBL131086 ILH131085:ILH131086 IVD131085:IVD131086 JEZ131085:JEZ131086 JOV131085:JOV131086 JYR131085:JYR131086 KIN131085:KIN131086 KSJ131085:KSJ131086 LCF131085:LCF131086 LMB131085:LMB131086 LVX131085:LVX131086 MFT131085:MFT131086 MPP131085:MPP131086 MZL131085:MZL131086 NJH131085:NJH131086 NTD131085:NTD131086 OCZ131085:OCZ131086 OMV131085:OMV131086 OWR131085:OWR131086 PGN131085:PGN131086 PQJ131085:PQJ131086 QAF131085:QAF131086 QKB131085:QKB131086 QTX131085:QTX131086 RDT131085:RDT131086 RNP131085:RNP131086 RXL131085:RXL131086 SHH131085:SHH131086 SRD131085:SRD131086 TAZ131085:TAZ131086 TKV131085:TKV131086 TUR131085:TUR131086 UEN131085:UEN131086 UOJ131085:UOJ131086 UYF131085:UYF131086 VIB131085:VIB131086 VRX131085:VRX131086 WBT131085:WBT131086 WLP131085:WLP131086 WVL131085:WVL131086 N196622:N196623 IZ196621:IZ196622 SV196621:SV196622 ACR196621:ACR196622 AMN196621:AMN196622 AWJ196621:AWJ196622 BGF196621:BGF196622 BQB196621:BQB196622 BZX196621:BZX196622 CJT196621:CJT196622 CTP196621:CTP196622 DDL196621:DDL196622 DNH196621:DNH196622 DXD196621:DXD196622 EGZ196621:EGZ196622 EQV196621:EQV196622 FAR196621:FAR196622 FKN196621:FKN196622 FUJ196621:FUJ196622 GEF196621:GEF196622 GOB196621:GOB196622 GXX196621:GXX196622 HHT196621:HHT196622 HRP196621:HRP196622 IBL196621:IBL196622 ILH196621:ILH196622 IVD196621:IVD196622 JEZ196621:JEZ196622 JOV196621:JOV196622 JYR196621:JYR196622 KIN196621:KIN196622 KSJ196621:KSJ196622 LCF196621:LCF196622 LMB196621:LMB196622 LVX196621:LVX196622 MFT196621:MFT196622 MPP196621:MPP196622 MZL196621:MZL196622 NJH196621:NJH196622 NTD196621:NTD196622 OCZ196621:OCZ196622 OMV196621:OMV196622 OWR196621:OWR196622 PGN196621:PGN196622 PQJ196621:PQJ196622 QAF196621:QAF196622 QKB196621:QKB196622 QTX196621:QTX196622 RDT196621:RDT196622 RNP196621:RNP196622 RXL196621:RXL196622 SHH196621:SHH196622 SRD196621:SRD196622 TAZ196621:TAZ196622 TKV196621:TKV196622 TUR196621:TUR196622 UEN196621:UEN196622 UOJ196621:UOJ196622 UYF196621:UYF196622 VIB196621:VIB196622 VRX196621:VRX196622 WBT196621:WBT196622 WLP196621:WLP196622 WVL196621:WVL196622 N262158:N262159 IZ262157:IZ262158 SV262157:SV262158 ACR262157:ACR262158 AMN262157:AMN262158 AWJ262157:AWJ262158 BGF262157:BGF262158 BQB262157:BQB262158 BZX262157:BZX262158 CJT262157:CJT262158 CTP262157:CTP262158 DDL262157:DDL262158 DNH262157:DNH262158 DXD262157:DXD262158 EGZ262157:EGZ262158 EQV262157:EQV262158 FAR262157:FAR262158 FKN262157:FKN262158 FUJ262157:FUJ262158 GEF262157:GEF262158 GOB262157:GOB262158 GXX262157:GXX262158 HHT262157:HHT262158 HRP262157:HRP262158 IBL262157:IBL262158 ILH262157:ILH262158 IVD262157:IVD262158 JEZ262157:JEZ262158 JOV262157:JOV262158 JYR262157:JYR262158 KIN262157:KIN262158 KSJ262157:KSJ262158 LCF262157:LCF262158 LMB262157:LMB262158 LVX262157:LVX262158 MFT262157:MFT262158 MPP262157:MPP262158 MZL262157:MZL262158 NJH262157:NJH262158 NTD262157:NTD262158 OCZ262157:OCZ262158 OMV262157:OMV262158 OWR262157:OWR262158 PGN262157:PGN262158 PQJ262157:PQJ262158 QAF262157:QAF262158 QKB262157:QKB262158 QTX262157:QTX262158 RDT262157:RDT262158 RNP262157:RNP262158 RXL262157:RXL262158 SHH262157:SHH262158 SRD262157:SRD262158 TAZ262157:TAZ262158 TKV262157:TKV262158 TUR262157:TUR262158 UEN262157:UEN262158 UOJ262157:UOJ262158 UYF262157:UYF262158 VIB262157:VIB262158 VRX262157:VRX262158 WBT262157:WBT262158 WLP262157:WLP262158 WVL262157:WVL262158 N327694:N327695 IZ327693:IZ327694 SV327693:SV327694 ACR327693:ACR327694 AMN327693:AMN327694 AWJ327693:AWJ327694 BGF327693:BGF327694 BQB327693:BQB327694 BZX327693:BZX327694 CJT327693:CJT327694 CTP327693:CTP327694 DDL327693:DDL327694 DNH327693:DNH327694 DXD327693:DXD327694 EGZ327693:EGZ327694 EQV327693:EQV327694 FAR327693:FAR327694 FKN327693:FKN327694 FUJ327693:FUJ327694 GEF327693:GEF327694 GOB327693:GOB327694 GXX327693:GXX327694 HHT327693:HHT327694 HRP327693:HRP327694 IBL327693:IBL327694 ILH327693:ILH327694 IVD327693:IVD327694 JEZ327693:JEZ327694 JOV327693:JOV327694 JYR327693:JYR327694 KIN327693:KIN327694 KSJ327693:KSJ327694 LCF327693:LCF327694 LMB327693:LMB327694 LVX327693:LVX327694 MFT327693:MFT327694 MPP327693:MPP327694 MZL327693:MZL327694 NJH327693:NJH327694 NTD327693:NTD327694 OCZ327693:OCZ327694 OMV327693:OMV327694 OWR327693:OWR327694 PGN327693:PGN327694 PQJ327693:PQJ327694 QAF327693:QAF327694 QKB327693:QKB327694 QTX327693:QTX327694 RDT327693:RDT327694 RNP327693:RNP327694 RXL327693:RXL327694 SHH327693:SHH327694 SRD327693:SRD327694 TAZ327693:TAZ327694 TKV327693:TKV327694 TUR327693:TUR327694 UEN327693:UEN327694 UOJ327693:UOJ327694 UYF327693:UYF327694 VIB327693:VIB327694 VRX327693:VRX327694 WBT327693:WBT327694 WLP327693:WLP327694 WVL327693:WVL327694 N393230:N393231 IZ393229:IZ393230 SV393229:SV393230 ACR393229:ACR393230 AMN393229:AMN393230 AWJ393229:AWJ393230 BGF393229:BGF393230 BQB393229:BQB393230 BZX393229:BZX393230 CJT393229:CJT393230 CTP393229:CTP393230 DDL393229:DDL393230 DNH393229:DNH393230 DXD393229:DXD393230 EGZ393229:EGZ393230 EQV393229:EQV393230 FAR393229:FAR393230 FKN393229:FKN393230 FUJ393229:FUJ393230 GEF393229:GEF393230 GOB393229:GOB393230 GXX393229:GXX393230 HHT393229:HHT393230 HRP393229:HRP393230 IBL393229:IBL393230 ILH393229:ILH393230 IVD393229:IVD393230 JEZ393229:JEZ393230 JOV393229:JOV393230 JYR393229:JYR393230 KIN393229:KIN393230 KSJ393229:KSJ393230 LCF393229:LCF393230 LMB393229:LMB393230 LVX393229:LVX393230 MFT393229:MFT393230 MPP393229:MPP393230 MZL393229:MZL393230 NJH393229:NJH393230 NTD393229:NTD393230 OCZ393229:OCZ393230 OMV393229:OMV393230 OWR393229:OWR393230 PGN393229:PGN393230 PQJ393229:PQJ393230 QAF393229:QAF393230 QKB393229:QKB393230 QTX393229:QTX393230 RDT393229:RDT393230 RNP393229:RNP393230 RXL393229:RXL393230 SHH393229:SHH393230 SRD393229:SRD393230 TAZ393229:TAZ393230 TKV393229:TKV393230 TUR393229:TUR393230 UEN393229:UEN393230 UOJ393229:UOJ393230 UYF393229:UYF393230 VIB393229:VIB393230 VRX393229:VRX393230 WBT393229:WBT393230 WLP393229:WLP393230 WVL393229:WVL393230 N458766:N458767 IZ458765:IZ458766 SV458765:SV458766 ACR458765:ACR458766 AMN458765:AMN458766 AWJ458765:AWJ458766 BGF458765:BGF458766 BQB458765:BQB458766 BZX458765:BZX458766 CJT458765:CJT458766 CTP458765:CTP458766 DDL458765:DDL458766 DNH458765:DNH458766 DXD458765:DXD458766 EGZ458765:EGZ458766 EQV458765:EQV458766 FAR458765:FAR458766 FKN458765:FKN458766 FUJ458765:FUJ458766 GEF458765:GEF458766 GOB458765:GOB458766 GXX458765:GXX458766 HHT458765:HHT458766 HRP458765:HRP458766 IBL458765:IBL458766 ILH458765:ILH458766 IVD458765:IVD458766 JEZ458765:JEZ458766 JOV458765:JOV458766 JYR458765:JYR458766 KIN458765:KIN458766 KSJ458765:KSJ458766 LCF458765:LCF458766 LMB458765:LMB458766 LVX458765:LVX458766 MFT458765:MFT458766 MPP458765:MPP458766 MZL458765:MZL458766 NJH458765:NJH458766 NTD458765:NTD458766 OCZ458765:OCZ458766 OMV458765:OMV458766 OWR458765:OWR458766 PGN458765:PGN458766 PQJ458765:PQJ458766 QAF458765:QAF458766 QKB458765:QKB458766 QTX458765:QTX458766 RDT458765:RDT458766 RNP458765:RNP458766 RXL458765:RXL458766 SHH458765:SHH458766 SRD458765:SRD458766 TAZ458765:TAZ458766 TKV458765:TKV458766 TUR458765:TUR458766 UEN458765:UEN458766 UOJ458765:UOJ458766 UYF458765:UYF458766 VIB458765:VIB458766 VRX458765:VRX458766 WBT458765:WBT458766 WLP458765:WLP458766 WVL458765:WVL458766 N524302:N524303 IZ524301:IZ524302 SV524301:SV524302 ACR524301:ACR524302 AMN524301:AMN524302 AWJ524301:AWJ524302 BGF524301:BGF524302 BQB524301:BQB524302 BZX524301:BZX524302 CJT524301:CJT524302 CTP524301:CTP524302 DDL524301:DDL524302 DNH524301:DNH524302 DXD524301:DXD524302 EGZ524301:EGZ524302 EQV524301:EQV524302 FAR524301:FAR524302 FKN524301:FKN524302 FUJ524301:FUJ524302 GEF524301:GEF524302 GOB524301:GOB524302 GXX524301:GXX524302 HHT524301:HHT524302 HRP524301:HRP524302 IBL524301:IBL524302 ILH524301:ILH524302 IVD524301:IVD524302 JEZ524301:JEZ524302 JOV524301:JOV524302 JYR524301:JYR524302 KIN524301:KIN524302 KSJ524301:KSJ524302 LCF524301:LCF524302 LMB524301:LMB524302 LVX524301:LVX524302 MFT524301:MFT524302 MPP524301:MPP524302 MZL524301:MZL524302 NJH524301:NJH524302 NTD524301:NTD524302 OCZ524301:OCZ524302 OMV524301:OMV524302 OWR524301:OWR524302 PGN524301:PGN524302 PQJ524301:PQJ524302 QAF524301:QAF524302 QKB524301:QKB524302 QTX524301:QTX524302 RDT524301:RDT524302 RNP524301:RNP524302 RXL524301:RXL524302 SHH524301:SHH524302 SRD524301:SRD524302 TAZ524301:TAZ524302 TKV524301:TKV524302 TUR524301:TUR524302 UEN524301:UEN524302 UOJ524301:UOJ524302 UYF524301:UYF524302 VIB524301:VIB524302 VRX524301:VRX524302 WBT524301:WBT524302 WLP524301:WLP524302 WVL524301:WVL524302 N589838:N589839 IZ589837:IZ589838 SV589837:SV589838 ACR589837:ACR589838 AMN589837:AMN589838 AWJ589837:AWJ589838 BGF589837:BGF589838 BQB589837:BQB589838 BZX589837:BZX589838 CJT589837:CJT589838 CTP589837:CTP589838 DDL589837:DDL589838 DNH589837:DNH589838 DXD589837:DXD589838 EGZ589837:EGZ589838 EQV589837:EQV589838 FAR589837:FAR589838 FKN589837:FKN589838 FUJ589837:FUJ589838 GEF589837:GEF589838 GOB589837:GOB589838 GXX589837:GXX589838 HHT589837:HHT589838 HRP589837:HRP589838 IBL589837:IBL589838 ILH589837:ILH589838 IVD589837:IVD589838 JEZ589837:JEZ589838 JOV589837:JOV589838 JYR589837:JYR589838 KIN589837:KIN589838 KSJ589837:KSJ589838 LCF589837:LCF589838 LMB589837:LMB589838 LVX589837:LVX589838 MFT589837:MFT589838 MPP589837:MPP589838 MZL589837:MZL589838 NJH589837:NJH589838 NTD589837:NTD589838 OCZ589837:OCZ589838 OMV589837:OMV589838 OWR589837:OWR589838 PGN589837:PGN589838 PQJ589837:PQJ589838 QAF589837:QAF589838 QKB589837:QKB589838 QTX589837:QTX589838 RDT589837:RDT589838 RNP589837:RNP589838 RXL589837:RXL589838 SHH589837:SHH589838 SRD589837:SRD589838 TAZ589837:TAZ589838 TKV589837:TKV589838 TUR589837:TUR589838 UEN589837:UEN589838 UOJ589837:UOJ589838 UYF589837:UYF589838 VIB589837:VIB589838 VRX589837:VRX589838 WBT589837:WBT589838 WLP589837:WLP589838 WVL589837:WVL589838 N655374:N655375 IZ655373:IZ655374 SV655373:SV655374 ACR655373:ACR655374 AMN655373:AMN655374 AWJ655373:AWJ655374 BGF655373:BGF655374 BQB655373:BQB655374 BZX655373:BZX655374 CJT655373:CJT655374 CTP655373:CTP655374 DDL655373:DDL655374 DNH655373:DNH655374 DXD655373:DXD655374 EGZ655373:EGZ655374 EQV655373:EQV655374 FAR655373:FAR655374 FKN655373:FKN655374 FUJ655373:FUJ655374 GEF655373:GEF655374 GOB655373:GOB655374 GXX655373:GXX655374 HHT655373:HHT655374 HRP655373:HRP655374 IBL655373:IBL655374 ILH655373:ILH655374 IVD655373:IVD655374 JEZ655373:JEZ655374 JOV655373:JOV655374 JYR655373:JYR655374 KIN655373:KIN655374 KSJ655373:KSJ655374 LCF655373:LCF655374 LMB655373:LMB655374 LVX655373:LVX655374 MFT655373:MFT655374 MPP655373:MPP655374 MZL655373:MZL655374 NJH655373:NJH655374 NTD655373:NTD655374 OCZ655373:OCZ655374 OMV655373:OMV655374 OWR655373:OWR655374 PGN655373:PGN655374 PQJ655373:PQJ655374 QAF655373:QAF655374 QKB655373:QKB655374 QTX655373:QTX655374 RDT655373:RDT655374 RNP655373:RNP655374 RXL655373:RXL655374 SHH655373:SHH655374 SRD655373:SRD655374 TAZ655373:TAZ655374 TKV655373:TKV655374 TUR655373:TUR655374 UEN655373:UEN655374 UOJ655373:UOJ655374 UYF655373:UYF655374 VIB655373:VIB655374 VRX655373:VRX655374 WBT655373:WBT655374 WLP655373:WLP655374 WVL655373:WVL655374 N720910:N720911 IZ720909:IZ720910 SV720909:SV720910 ACR720909:ACR720910 AMN720909:AMN720910 AWJ720909:AWJ720910 BGF720909:BGF720910 BQB720909:BQB720910 BZX720909:BZX720910 CJT720909:CJT720910 CTP720909:CTP720910 DDL720909:DDL720910 DNH720909:DNH720910 DXD720909:DXD720910 EGZ720909:EGZ720910 EQV720909:EQV720910 FAR720909:FAR720910 FKN720909:FKN720910 FUJ720909:FUJ720910 GEF720909:GEF720910 GOB720909:GOB720910 GXX720909:GXX720910 HHT720909:HHT720910 HRP720909:HRP720910 IBL720909:IBL720910 ILH720909:ILH720910 IVD720909:IVD720910 JEZ720909:JEZ720910 JOV720909:JOV720910 JYR720909:JYR720910 KIN720909:KIN720910 KSJ720909:KSJ720910 LCF720909:LCF720910 LMB720909:LMB720910 LVX720909:LVX720910 MFT720909:MFT720910 MPP720909:MPP720910 MZL720909:MZL720910 NJH720909:NJH720910 NTD720909:NTD720910 OCZ720909:OCZ720910 OMV720909:OMV720910 OWR720909:OWR720910 PGN720909:PGN720910 PQJ720909:PQJ720910 QAF720909:QAF720910 QKB720909:QKB720910 QTX720909:QTX720910 RDT720909:RDT720910 RNP720909:RNP720910 RXL720909:RXL720910 SHH720909:SHH720910 SRD720909:SRD720910 TAZ720909:TAZ720910 TKV720909:TKV720910 TUR720909:TUR720910 UEN720909:UEN720910 UOJ720909:UOJ720910 UYF720909:UYF720910 VIB720909:VIB720910 VRX720909:VRX720910 WBT720909:WBT720910 WLP720909:WLP720910 WVL720909:WVL720910 N786446:N786447 IZ786445:IZ786446 SV786445:SV786446 ACR786445:ACR786446 AMN786445:AMN786446 AWJ786445:AWJ786446 BGF786445:BGF786446 BQB786445:BQB786446 BZX786445:BZX786446 CJT786445:CJT786446 CTP786445:CTP786446 DDL786445:DDL786446 DNH786445:DNH786446 DXD786445:DXD786446 EGZ786445:EGZ786446 EQV786445:EQV786446 FAR786445:FAR786446 FKN786445:FKN786446 FUJ786445:FUJ786446 GEF786445:GEF786446 GOB786445:GOB786446 GXX786445:GXX786446 HHT786445:HHT786446 HRP786445:HRP786446 IBL786445:IBL786446 ILH786445:ILH786446 IVD786445:IVD786446 JEZ786445:JEZ786446 JOV786445:JOV786446 JYR786445:JYR786446 KIN786445:KIN786446 KSJ786445:KSJ786446 LCF786445:LCF786446 LMB786445:LMB786446 LVX786445:LVX786446 MFT786445:MFT786446 MPP786445:MPP786446 MZL786445:MZL786446 NJH786445:NJH786446 NTD786445:NTD786446 OCZ786445:OCZ786446 OMV786445:OMV786446 OWR786445:OWR786446 PGN786445:PGN786446 PQJ786445:PQJ786446 QAF786445:QAF786446 QKB786445:QKB786446 QTX786445:QTX786446 RDT786445:RDT786446 RNP786445:RNP786446 RXL786445:RXL786446 SHH786445:SHH786446 SRD786445:SRD786446 TAZ786445:TAZ786446 TKV786445:TKV786446 TUR786445:TUR786446 UEN786445:UEN786446 UOJ786445:UOJ786446 UYF786445:UYF786446 VIB786445:VIB786446 VRX786445:VRX786446 WBT786445:WBT786446 WLP786445:WLP786446 WVL786445:WVL786446 N851982:N851983 IZ851981:IZ851982 SV851981:SV851982 ACR851981:ACR851982 AMN851981:AMN851982 AWJ851981:AWJ851982 BGF851981:BGF851982 BQB851981:BQB851982 BZX851981:BZX851982 CJT851981:CJT851982 CTP851981:CTP851982 DDL851981:DDL851982 DNH851981:DNH851982 DXD851981:DXD851982 EGZ851981:EGZ851982 EQV851981:EQV851982 FAR851981:FAR851982 FKN851981:FKN851982 FUJ851981:FUJ851982 GEF851981:GEF851982 GOB851981:GOB851982 GXX851981:GXX851982 HHT851981:HHT851982 HRP851981:HRP851982 IBL851981:IBL851982 ILH851981:ILH851982 IVD851981:IVD851982 JEZ851981:JEZ851982 JOV851981:JOV851982 JYR851981:JYR851982 KIN851981:KIN851982 KSJ851981:KSJ851982 LCF851981:LCF851982 LMB851981:LMB851982 LVX851981:LVX851982 MFT851981:MFT851982 MPP851981:MPP851982 MZL851981:MZL851982 NJH851981:NJH851982 NTD851981:NTD851982 OCZ851981:OCZ851982 OMV851981:OMV851982 OWR851981:OWR851982 PGN851981:PGN851982 PQJ851981:PQJ851982 QAF851981:QAF851982 QKB851981:QKB851982 QTX851981:QTX851982 RDT851981:RDT851982 RNP851981:RNP851982 RXL851981:RXL851982 SHH851981:SHH851982 SRD851981:SRD851982 TAZ851981:TAZ851982 TKV851981:TKV851982 TUR851981:TUR851982 UEN851981:UEN851982 UOJ851981:UOJ851982 UYF851981:UYF851982 VIB851981:VIB851982 VRX851981:VRX851982 WBT851981:WBT851982 WLP851981:WLP851982 WVL851981:WVL851982 N917518:N917519 IZ917517:IZ917518 SV917517:SV917518 ACR917517:ACR917518 AMN917517:AMN917518 AWJ917517:AWJ917518 BGF917517:BGF917518 BQB917517:BQB917518 BZX917517:BZX917518 CJT917517:CJT917518 CTP917517:CTP917518 DDL917517:DDL917518 DNH917517:DNH917518 DXD917517:DXD917518 EGZ917517:EGZ917518 EQV917517:EQV917518 FAR917517:FAR917518 FKN917517:FKN917518 FUJ917517:FUJ917518 GEF917517:GEF917518 GOB917517:GOB917518 GXX917517:GXX917518 HHT917517:HHT917518 HRP917517:HRP917518 IBL917517:IBL917518 ILH917517:ILH917518 IVD917517:IVD917518 JEZ917517:JEZ917518 JOV917517:JOV917518 JYR917517:JYR917518 KIN917517:KIN917518 KSJ917517:KSJ917518 LCF917517:LCF917518 LMB917517:LMB917518 LVX917517:LVX917518 MFT917517:MFT917518 MPP917517:MPP917518 MZL917517:MZL917518 NJH917517:NJH917518 NTD917517:NTD917518 OCZ917517:OCZ917518 OMV917517:OMV917518 OWR917517:OWR917518 PGN917517:PGN917518 PQJ917517:PQJ917518 QAF917517:QAF917518 QKB917517:QKB917518 QTX917517:QTX917518 RDT917517:RDT917518 RNP917517:RNP917518 RXL917517:RXL917518 SHH917517:SHH917518 SRD917517:SRD917518 TAZ917517:TAZ917518 TKV917517:TKV917518 TUR917517:TUR917518 UEN917517:UEN917518 UOJ917517:UOJ917518 UYF917517:UYF917518 VIB917517:VIB917518 VRX917517:VRX917518 WBT917517:WBT917518 WLP917517:WLP917518 WVL917517:WVL917518 N983054:N983055 IZ983053:IZ983054 SV983053:SV983054 ACR983053:ACR983054 AMN983053:AMN983054 AWJ983053:AWJ983054 BGF983053:BGF983054 BQB983053:BQB983054 BZX983053:BZX983054 CJT983053:CJT983054 CTP983053:CTP983054 DDL983053:DDL983054 DNH983053:DNH983054 DXD983053:DXD983054 EGZ983053:EGZ983054 EQV983053:EQV983054 FAR983053:FAR983054 FKN983053:FKN983054 FUJ983053:FUJ983054 GEF983053:GEF983054 GOB983053:GOB983054 GXX983053:GXX983054 HHT983053:HHT983054 HRP983053:HRP983054 IBL983053:IBL983054 ILH983053:ILH983054 IVD983053:IVD983054 JEZ983053:JEZ983054 JOV983053:JOV983054 JYR983053:JYR983054 KIN983053:KIN983054 KSJ983053:KSJ983054 LCF983053:LCF983054 LMB983053:LMB983054 LVX983053:LVX983054 MFT983053:MFT983054 MPP983053:MPP983054 MZL983053:MZL983054 NJH983053:NJH983054 NTD983053:NTD983054 OCZ983053:OCZ983054 OMV983053:OMV983054 OWR983053:OWR983054 PGN983053:PGN983054 PQJ983053:PQJ983054 QAF983053:QAF983054 QKB983053:QKB983054 QTX983053:QTX983054 RDT983053:RDT983054 RNP983053:RNP983054 RXL983053:RXL983054 SHH983053:SHH983054 SRD983053:SRD983054 TAZ983053:TAZ983054 TKV983053:TKV983054 TUR983053:TUR983054 UEN983053:UEN983054 UOJ983053:UOJ983054 UYF983053:UYF983054 VIB983053:VIB983054 VRX983053:VRX983054 WBT983053:WBT983054 WLP983053:WLP983054 WVL983053:WVL983054 P65550:P65551 JC65549:JC65550 SY65549:SY65550 ACU65549:ACU65550 AMQ65549:AMQ65550 AWM65549:AWM65550 BGI65549:BGI65550 BQE65549:BQE65550 CAA65549:CAA65550 CJW65549:CJW65550 CTS65549:CTS65550 DDO65549:DDO65550 DNK65549:DNK65550 DXG65549:DXG65550 EHC65549:EHC65550 EQY65549:EQY65550 FAU65549:FAU65550 FKQ65549:FKQ65550 FUM65549:FUM65550 GEI65549:GEI65550 GOE65549:GOE65550 GYA65549:GYA65550 HHW65549:HHW65550 HRS65549:HRS65550 IBO65549:IBO65550 ILK65549:ILK65550 IVG65549:IVG65550 JFC65549:JFC65550 JOY65549:JOY65550 JYU65549:JYU65550 KIQ65549:KIQ65550 KSM65549:KSM65550 LCI65549:LCI65550 LME65549:LME65550 LWA65549:LWA65550 MFW65549:MFW65550 MPS65549:MPS65550 MZO65549:MZO65550 NJK65549:NJK65550 NTG65549:NTG65550 ODC65549:ODC65550 OMY65549:OMY65550 OWU65549:OWU65550 PGQ65549:PGQ65550 PQM65549:PQM65550 QAI65549:QAI65550 QKE65549:QKE65550 QUA65549:QUA65550 RDW65549:RDW65550 RNS65549:RNS65550 RXO65549:RXO65550 SHK65549:SHK65550 SRG65549:SRG65550 TBC65549:TBC65550 TKY65549:TKY65550 TUU65549:TUU65550 UEQ65549:UEQ65550 UOM65549:UOM65550 UYI65549:UYI65550 VIE65549:VIE65550 VSA65549:VSA65550 WBW65549:WBW65550 WLS65549:WLS65550 WVO65549:WVO65550 P131086:P131087 JC131085:JC131086 SY131085:SY131086 ACU131085:ACU131086 AMQ131085:AMQ131086 AWM131085:AWM131086 BGI131085:BGI131086 BQE131085:BQE131086 CAA131085:CAA131086 CJW131085:CJW131086 CTS131085:CTS131086 DDO131085:DDO131086 DNK131085:DNK131086 DXG131085:DXG131086 EHC131085:EHC131086 EQY131085:EQY131086 FAU131085:FAU131086 FKQ131085:FKQ131086 FUM131085:FUM131086 GEI131085:GEI131086 GOE131085:GOE131086 GYA131085:GYA131086 HHW131085:HHW131086 HRS131085:HRS131086 IBO131085:IBO131086 ILK131085:ILK131086 IVG131085:IVG131086 JFC131085:JFC131086 JOY131085:JOY131086 JYU131085:JYU131086 KIQ131085:KIQ131086 KSM131085:KSM131086 LCI131085:LCI131086 LME131085:LME131086 LWA131085:LWA131086 MFW131085:MFW131086 MPS131085:MPS131086 MZO131085:MZO131086 NJK131085:NJK131086 NTG131085:NTG131086 ODC131085:ODC131086 OMY131085:OMY131086 OWU131085:OWU131086 PGQ131085:PGQ131086 PQM131085:PQM131086 QAI131085:QAI131086 QKE131085:QKE131086 QUA131085:QUA131086 RDW131085:RDW131086 RNS131085:RNS131086 RXO131085:RXO131086 SHK131085:SHK131086 SRG131085:SRG131086 TBC131085:TBC131086 TKY131085:TKY131086 TUU131085:TUU131086 UEQ131085:UEQ131086 UOM131085:UOM131086 UYI131085:UYI131086 VIE131085:VIE131086 VSA131085:VSA131086 WBW131085:WBW131086 WLS131085:WLS131086 WVO131085:WVO131086 P196622:P196623 JC196621:JC196622 SY196621:SY196622 ACU196621:ACU196622 AMQ196621:AMQ196622 AWM196621:AWM196622 BGI196621:BGI196622 BQE196621:BQE196622 CAA196621:CAA196622 CJW196621:CJW196622 CTS196621:CTS196622 DDO196621:DDO196622 DNK196621:DNK196622 DXG196621:DXG196622 EHC196621:EHC196622 EQY196621:EQY196622 FAU196621:FAU196622 FKQ196621:FKQ196622 FUM196621:FUM196622 GEI196621:GEI196622 GOE196621:GOE196622 GYA196621:GYA196622 HHW196621:HHW196622 HRS196621:HRS196622 IBO196621:IBO196622 ILK196621:ILK196622 IVG196621:IVG196622 JFC196621:JFC196622 JOY196621:JOY196622 JYU196621:JYU196622 KIQ196621:KIQ196622 KSM196621:KSM196622 LCI196621:LCI196622 LME196621:LME196622 LWA196621:LWA196622 MFW196621:MFW196622 MPS196621:MPS196622 MZO196621:MZO196622 NJK196621:NJK196622 NTG196621:NTG196622 ODC196621:ODC196622 OMY196621:OMY196622 OWU196621:OWU196622 PGQ196621:PGQ196622 PQM196621:PQM196622 QAI196621:QAI196622 QKE196621:QKE196622 QUA196621:QUA196622 RDW196621:RDW196622 RNS196621:RNS196622 RXO196621:RXO196622 SHK196621:SHK196622 SRG196621:SRG196622 TBC196621:TBC196622 TKY196621:TKY196622 TUU196621:TUU196622 UEQ196621:UEQ196622 UOM196621:UOM196622 UYI196621:UYI196622 VIE196621:VIE196622 VSA196621:VSA196622 WBW196621:WBW196622 WLS196621:WLS196622 WVO196621:WVO196622 P262158:P262159 JC262157:JC262158 SY262157:SY262158 ACU262157:ACU262158 AMQ262157:AMQ262158 AWM262157:AWM262158 BGI262157:BGI262158 BQE262157:BQE262158 CAA262157:CAA262158 CJW262157:CJW262158 CTS262157:CTS262158 DDO262157:DDO262158 DNK262157:DNK262158 DXG262157:DXG262158 EHC262157:EHC262158 EQY262157:EQY262158 FAU262157:FAU262158 FKQ262157:FKQ262158 FUM262157:FUM262158 GEI262157:GEI262158 GOE262157:GOE262158 GYA262157:GYA262158 HHW262157:HHW262158 HRS262157:HRS262158 IBO262157:IBO262158 ILK262157:ILK262158 IVG262157:IVG262158 JFC262157:JFC262158 JOY262157:JOY262158 JYU262157:JYU262158 KIQ262157:KIQ262158 KSM262157:KSM262158 LCI262157:LCI262158 LME262157:LME262158 LWA262157:LWA262158 MFW262157:MFW262158 MPS262157:MPS262158 MZO262157:MZO262158 NJK262157:NJK262158 NTG262157:NTG262158 ODC262157:ODC262158 OMY262157:OMY262158 OWU262157:OWU262158 PGQ262157:PGQ262158 PQM262157:PQM262158 QAI262157:QAI262158 QKE262157:QKE262158 QUA262157:QUA262158 RDW262157:RDW262158 RNS262157:RNS262158 RXO262157:RXO262158 SHK262157:SHK262158 SRG262157:SRG262158 TBC262157:TBC262158 TKY262157:TKY262158 TUU262157:TUU262158 UEQ262157:UEQ262158 UOM262157:UOM262158 UYI262157:UYI262158 VIE262157:VIE262158 VSA262157:VSA262158 WBW262157:WBW262158 WLS262157:WLS262158 WVO262157:WVO262158 P327694:P327695 JC327693:JC327694 SY327693:SY327694 ACU327693:ACU327694 AMQ327693:AMQ327694 AWM327693:AWM327694 BGI327693:BGI327694 BQE327693:BQE327694 CAA327693:CAA327694 CJW327693:CJW327694 CTS327693:CTS327694 DDO327693:DDO327694 DNK327693:DNK327694 DXG327693:DXG327694 EHC327693:EHC327694 EQY327693:EQY327694 FAU327693:FAU327694 FKQ327693:FKQ327694 FUM327693:FUM327694 GEI327693:GEI327694 GOE327693:GOE327694 GYA327693:GYA327694 HHW327693:HHW327694 HRS327693:HRS327694 IBO327693:IBO327694 ILK327693:ILK327694 IVG327693:IVG327694 JFC327693:JFC327694 JOY327693:JOY327694 JYU327693:JYU327694 KIQ327693:KIQ327694 KSM327693:KSM327694 LCI327693:LCI327694 LME327693:LME327694 LWA327693:LWA327694 MFW327693:MFW327694 MPS327693:MPS327694 MZO327693:MZO327694 NJK327693:NJK327694 NTG327693:NTG327694 ODC327693:ODC327694 OMY327693:OMY327694 OWU327693:OWU327694 PGQ327693:PGQ327694 PQM327693:PQM327694 QAI327693:QAI327694 QKE327693:QKE327694 QUA327693:QUA327694 RDW327693:RDW327694 RNS327693:RNS327694 RXO327693:RXO327694 SHK327693:SHK327694 SRG327693:SRG327694 TBC327693:TBC327694 TKY327693:TKY327694 TUU327693:TUU327694 UEQ327693:UEQ327694 UOM327693:UOM327694 UYI327693:UYI327694 VIE327693:VIE327694 VSA327693:VSA327694 WBW327693:WBW327694 WLS327693:WLS327694 WVO327693:WVO327694 P393230:P393231 JC393229:JC393230 SY393229:SY393230 ACU393229:ACU393230 AMQ393229:AMQ393230 AWM393229:AWM393230 BGI393229:BGI393230 BQE393229:BQE393230 CAA393229:CAA393230 CJW393229:CJW393230 CTS393229:CTS393230 DDO393229:DDO393230 DNK393229:DNK393230 DXG393229:DXG393230 EHC393229:EHC393230 EQY393229:EQY393230 FAU393229:FAU393230 FKQ393229:FKQ393230 FUM393229:FUM393230 GEI393229:GEI393230 GOE393229:GOE393230 GYA393229:GYA393230 HHW393229:HHW393230 HRS393229:HRS393230 IBO393229:IBO393230 ILK393229:ILK393230 IVG393229:IVG393230 JFC393229:JFC393230 JOY393229:JOY393230 JYU393229:JYU393230 KIQ393229:KIQ393230 KSM393229:KSM393230 LCI393229:LCI393230 LME393229:LME393230 LWA393229:LWA393230 MFW393229:MFW393230 MPS393229:MPS393230 MZO393229:MZO393230 NJK393229:NJK393230 NTG393229:NTG393230 ODC393229:ODC393230 OMY393229:OMY393230 OWU393229:OWU393230 PGQ393229:PGQ393230 PQM393229:PQM393230 QAI393229:QAI393230 QKE393229:QKE393230 QUA393229:QUA393230 RDW393229:RDW393230 RNS393229:RNS393230 RXO393229:RXO393230 SHK393229:SHK393230 SRG393229:SRG393230 TBC393229:TBC393230 TKY393229:TKY393230 TUU393229:TUU393230 UEQ393229:UEQ393230 UOM393229:UOM393230 UYI393229:UYI393230 VIE393229:VIE393230 VSA393229:VSA393230 WBW393229:WBW393230 WLS393229:WLS393230 WVO393229:WVO393230 P458766:P458767 JC458765:JC458766 SY458765:SY458766 ACU458765:ACU458766 AMQ458765:AMQ458766 AWM458765:AWM458766 BGI458765:BGI458766 BQE458765:BQE458766 CAA458765:CAA458766 CJW458765:CJW458766 CTS458765:CTS458766 DDO458765:DDO458766 DNK458765:DNK458766 DXG458765:DXG458766 EHC458765:EHC458766 EQY458765:EQY458766 FAU458765:FAU458766 FKQ458765:FKQ458766 FUM458765:FUM458766 GEI458765:GEI458766 GOE458765:GOE458766 GYA458765:GYA458766 HHW458765:HHW458766 HRS458765:HRS458766 IBO458765:IBO458766 ILK458765:ILK458766 IVG458765:IVG458766 JFC458765:JFC458766 JOY458765:JOY458766 JYU458765:JYU458766 KIQ458765:KIQ458766 KSM458765:KSM458766 LCI458765:LCI458766 LME458765:LME458766 LWA458765:LWA458766 MFW458765:MFW458766 MPS458765:MPS458766 MZO458765:MZO458766 NJK458765:NJK458766 NTG458765:NTG458766 ODC458765:ODC458766 OMY458765:OMY458766 OWU458765:OWU458766 PGQ458765:PGQ458766 PQM458765:PQM458766 QAI458765:QAI458766 QKE458765:QKE458766 QUA458765:QUA458766 RDW458765:RDW458766 RNS458765:RNS458766 RXO458765:RXO458766 SHK458765:SHK458766 SRG458765:SRG458766 TBC458765:TBC458766 TKY458765:TKY458766 TUU458765:TUU458766 UEQ458765:UEQ458766 UOM458765:UOM458766 UYI458765:UYI458766 VIE458765:VIE458766 VSA458765:VSA458766 WBW458765:WBW458766 WLS458765:WLS458766 WVO458765:WVO458766 P524302:P524303 JC524301:JC524302 SY524301:SY524302 ACU524301:ACU524302 AMQ524301:AMQ524302 AWM524301:AWM524302 BGI524301:BGI524302 BQE524301:BQE524302 CAA524301:CAA524302 CJW524301:CJW524302 CTS524301:CTS524302 DDO524301:DDO524302 DNK524301:DNK524302 DXG524301:DXG524302 EHC524301:EHC524302 EQY524301:EQY524302 FAU524301:FAU524302 FKQ524301:FKQ524302 FUM524301:FUM524302 GEI524301:GEI524302 GOE524301:GOE524302 GYA524301:GYA524302 HHW524301:HHW524302 HRS524301:HRS524302 IBO524301:IBO524302 ILK524301:ILK524302 IVG524301:IVG524302 JFC524301:JFC524302 JOY524301:JOY524302 JYU524301:JYU524302 KIQ524301:KIQ524302 KSM524301:KSM524302 LCI524301:LCI524302 LME524301:LME524302 LWA524301:LWA524302 MFW524301:MFW524302 MPS524301:MPS524302 MZO524301:MZO524302 NJK524301:NJK524302 NTG524301:NTG524302 ODC524301:ODC524302 OMY524301:OMY524302 OWU524301:OWU524302 PGQ524301:PGQ524302 PQM524301:PQM524302 QAI524301:QAI524302 QKE524301:QKE524302 QUA524301:QUA524302 RDW524301:RDW524302 RNS524301:RNS524302 RXO524301:RXO524302 SHK524301:SHK524302 SRG524301:SRG524302 TBC524301:TBC524302 TKY524301:TKY524302 TUU524301:TUU524302 UEQ524301:UEQ524302 UOM524301:UOM524302 UYI524301:UYI524302 VIE524301:VIE524302 VSA524301:VSA524302 WBW524301:WBW524302 WLS524301:WLS524302 WVO524301:WVO524302 P589838:P589839 JC589837:JC589838 SY589837:SY589838 ACU589837:ACU589838 AMQ589837:AMQ589838 AWM589837:AWM589838 BGI589837:BGI589838 BQE589837:BQE589838 CAA589837:CAA589838 CJW589837:CJW589838 CTS589837:CTS589838 DDO589837:DDO589838 DNK589837:DNK589838 DXG589837:DXG589838 EHC589837:EHC589838 EQY589837:EQY589838 FAU589837:FAU589838 FKQ589837:FKQ589838 FUM589837:FUM589838 GEI589837:GEI589838 GOE589837:GOE589838 GYA589837:GYA589838 HHW589837:HHW589838 HRS589837:HRS589838 IBO589837:IBO589838 ILK589837:ILK589838 IVG589837:IVG589838 JFC589837:JFC589838 JOY589837:JOY589838 JYU589837:JYU589838 KIQ589837:KIQ589838 KSM589837:KSM589838 LCI589837:LCI589838 LME589837:LME589838 LWA589837:LWA589838 MFW589837:MFW589838 MPS589837:MPS589838 MZO589837:MZO589838 NJK589837:NJK589838 NTG589837:NTG589838 ODC589837:ODC589838 OMY589837:OMY589838 OWU589837:OWU589838 PGQ589837:PGQ589838 PQM589837:PQM589838 QAI589837:QAI589838 QKE589837:QKE589838 QUA589837:QUA589838 RDW589837:RDW589838 RNS589837:RNS589838 RXO589837:RXO589838 SHK589837:SHK589838 SRG589837:SRG589838 TBC589837:TBC589838 TKY589837:TKY589838 TUU589837:TUU589838 UEQ589837:UEQ589838 UOM589837:UOM589838 UYI589837:UYI589838 VIE589837:VIE589838 VSA589837:VSA589838 WBW589837:WBW589838 WLS589837:WLS589838 WVO589837:WVO589838 P655374:P655375 JC655373:JC655374 SY655373:SY655374 ACU655373:ACU655374 AMQ655373:AMQ655374 AWM655373:AWM655374 BGI655373:BGI655374 BQE655373:BQE655374 CAA655373:CAA655374 CJW655373:CJW655374 CTS655373:CTS655374 DDO655373:DDO655374 DNK655373:DNK655374 DXG655373:DXG655374 EHC655373:EHC655374 EQY655373:EQY655374 FAU655373:FAU655374 FKQ655373:FKQ655374 FUM655373:FUM655374 GEI655373:GEI655374 GOE655373:GOE655374 GYA655373:GYA655374 HHW655373:HHW655374 HRS655373:HRS655374 IBO655373:IBO655374 ILK655373:ILK655374 IVG655373:IVG655374 JFC655373:JFC655374 JOY655373:JOY655374 JYU655373:JYU655374 KIQ655373:KIQ655374 KSM655373:KSM655374 LCI655373:LCI655374 LME655373:LME655374 LWA655373:LWA655374 MFW655373:MFW655374 MPS655373:MPS655374 MZO655373:MZO655374 NJK655373:NJK655374 NTG655373:NTG655374 ODC655373:ODC655374 OMY655373:OMY655374 OWU655373:OWU655374 PGQ655373:PGQ655374 PQM655373:PQM655374 QAI655373:QAI655374 QKE655373:QKE655374 QUA655373:QUA655374 RDW655373:RDW655374 RNS655373:RNS655374 RXO655373:RXO655374 SHK655373:SHK655374 SRG655373:SRG655374 TBC655373:TBC655374 TKY655373:TKY655374 TUU655373:TUU655374 UEQ655373:UEQ655374 UOM655373:UOM655374 UYI655373:UYI655374 VIE655373:VIE655374 VSA655373:VSA655374 WBW655373:WBW655374 WLS655373:WLS655374 WVO655373:WVO655374 P720910:P720911 JC720909:JC720910 SY720909:SY720910 ACU720909:ACU720910 AMQ720909:AMQ720910 AWM720909:AWM720910 BGI720909:BGI720910 BQE720909:BQE720910 CAA720909:CAA720910 CJW720909:CJW720910 CTS720909:CTS720910 DDO720909:DDO720910 DNK720909:DNK720910 DXG720909:DXG720910 EHC720909:EHC720910 EQY720909:EQY720910 FAU720909:FAU720910 FKQ720909:FKQ720910 FUM720909:FUM720910 GEI720909:GEI720910 GOE720909:GOE720910 GYA720909:GYA720910 HHW720909:HHW720910 HRS720909:HRS720910 IBO720909:IBO720910 ILK720909:ILK720910 IVG720909:IVG720910 JFC720909:JFC720910 JOY720909:JOY720910 JYU720909:JYU720910 KIQ720909:KIQ720910 KSM720909:KSM720910 LCI720909:LCI720910 LME720909:LME720910 LWA720909:LWA720910 MFW720909:MFW720910 MPS720909:MPS720910 MZO720909:MZO720910 NJK720909:NJK720910 NTG720909:NTG720910 ODC720909:ODC720910 OMY720909:OMY720910 OWU720909:OWU720910 PGQ720909:PGQ720910 PQM720909:PQM720910 QAI720909:QAI720910 QKE720909:QKE720910 QUA720909:QUA720910 RDW720909:RDW720910 RNS720909:RNS720910 RXO720909:RXO720910 SHK720909:SHK720910 SRG720909:SRG720910 TBC720909:TBC720910 TKY720909:TKY720910 TUU720909:TUU720910 UEQ720909:UEQ720910 UOM720909:UOM720910 UYI720909:UYI720910 VIE720909:VIE720910 VSA720909:VSA720910 WBW720909:WBW720910 WLS720909:WLS720910 WVO720909:WVO720910 P786446:P786447 JC786445:JC786446 SY786445:SY786446 ACU786445:ACU786446 AMQ786445:AMQ786446 AWM786445:AWM786446 BGI786445:BGI786446 BQE786445:BQE786446 CAA786445:CAA786446 CJW786445:CJW786446 CTS786445:CTS786446 DDO786445:DDO786446 DNK786445:DNK786446 DXG786445:DXG786446 EHC786445:EHC786446 EQY786445:EQY786446 FAU786445:FAU786446 FKQ786445:FKQ786446 FUM786445:FUM786446 GEI786445:GEI786446 GOE786445:GOE786446 GYA786445:GYA786446 HHW786445:HHW786446 HRS786445:HRS786446 IBO786445:IBO786446 ILK786445:ILK786446 IVG786445:IVG786446 JFC786445:JFC786446 JOY786445:JOY786446 JYU786445:JYU786446 KIQ786445:KIQ786446 KSM786445:KSM786446 LCI786445:LCI786446 LME786445:LME786446 LWA786445:LWA786446 MFW786445:MFW786446 MPS786445:MPS786446 MZO786445:MZO786446 NJK786445:NJK786446 NTG786445:NTG786446 ODC786445:ODC786446 OMY786445:OMY786446 OWU786445:OWU786446 PGQ786445:PGQ786446 PQM786445:PQM786446 QAI786445:QAI786446 QKE786445:QKE786446 QUA786445:QUA786446 RDW786445:RDW786446 RNS786445:RNS786446 RXO786445:RXO786446 SHK786445:SHK786446 SRG786445:SRG786446 TBC786445:TBC786446 TKY786445:TKY786446 TUU786445:TUU786446 UEQ786445:UEQ786446 UOM786445:UOM786446 UYI786445:UYI786446 VIE786445:VIE786446 VSA786445:VSA786446 WBW786445:WBW786446 WLS786445:WLS786446 WVO786445:WVO786446 P851982:P851983 JC851981:JC851982 SY851981:SY851982 ACU851981:ACU851982 AMQ851981:AMQ851982 AWM851981:AWM851982 BGI851981:BGI851982 BQE851981:BQE851982 CAA851981:CAA851982 CJW851981:CJW851982 CTS851981:CTS851982 DDO851981:DDO851982 DNK851981:DNK851982 DXG851981:DXG851982 EHC851981:EHC851982 EQY851981:EQY851982 FAU851981:FAU851982 FKQ851981:FKQ851982 FUM851981:FUM851982 GEI851981:GEI851982 GOE851981:GOE851982 GYA851981:GYA851982 HHW851981:HHW851982 HRS851981:HRS851982 IBO851981:IBO851982 ILK851981:ILK851982 IVG851981:IVG851982 JFC851981:JFC851982 JOY851981:JOY851982 JYU851981:JYU851982 KIQ851981:KIQ851982 KSM851981:KSM851982 LCI851981:LCI851982 LME851981:LME851982 LWA851981:LWA851982 MFW851981:MFW851982 MPS851981:MPS851982 MZO851981:MZO851982 NJK851981:NJK851982 NTG851981:NTG851982 ODC851981:ODC851982 OMY851981:OMY851982 OWU851981:OWU851982 PGQ851981:PGQ851982 PQM851981:PQM851982 QAI851981:QAI851982 QKE851981:QKE851982 QUA851981:QUA851982 RDW851981:RDW851982 RNS851981:RNS851982 RXO851981:RXO851982 SHK851981:SHK851982 SRG851981:SRG851982 TBC851981:TBC851982 TKY851981:TKY851982 TUU851981:TUU851982 UEQ851981:UEQ851982 UOM851981:UOM851982 UYI851981:UYI851982 VIE851981:VIE851982 VSA851981:VSA851982 WBW851981:WBW851982 WLS851981:WLS851982 WVO851981:WVO851982 P917518:P917519 JC917517:JC917518 SY917517:SY917518 ACU917517:ACU917518 AMQ917517:AMQ917518 AWM917517:AWM917518 BGI917517:BGI917518 BQE917517:BQE917518 CAA917517:CAA917518 CJW917517:CJW917518 CTS917517:CTS917518 DDO917517:DDO917518 DNK917517:DNK917518 DXG917517:DXG917518 EHC917517:EHC917518 EQY917517:EQY917518 FAU917517:FAU917518 FKQ917517:FKQ917518 FUM917517:FUM917518 GEI917517:GEI917518 GOE917517:GOE917518 GYA917517:GYA917518 HHW917517:HHW917518 HRS917517:HRS917518 IBO917517:IBO917518 ILK917517:ILK917518 IVG917517:IVG917518 JFC917517:JFC917518 JOY917517:JOY917518 JYU917517:JYU917518 KIQ917517:KIQ917518 KSM917517:KSM917518 LCI917517:LCI917518 LME917517:LME917518 LWA917517:LWA917518 MFW917517:MFW917518 MPS917517:MPS917518 MZO917517:MZO917518 NJK917517:NJK917518 NTG917517:NTG917518 ODC917517:ODC917518 OMY917517:OMY917518 OWU917517:OWU917518 PGQ917517:PGQ917518 PQM917517:PQM917518 QAI917517:QAI917518 QKE917517:QKE917518 QUA917517:QUA917518 RDW917517:RDW917518 RNS917517:RNS917518 RXO917517:RXO917518 SHK917517:SHK917518 SRG917517:SRG917518 TBC917517:TBC917518 TKY917517:TKY917518 TUU917517:TUU917518 UEQ917517:UEQ917518 UOM917517:UOM917518 UYI917517:UYI917518 VIE917517:VIE917518 VSA917517:VSA917518 WBW917517:WBW917518 WLS917517:WLS917518 WVO917517:WVO917518 P983054:P983055 JC983053:JC983054 SY983053:SY983054 ACU983053:ACU983054 AMQ983053:AMQ983054 AWM983053:AWM983054 BGI983053:BGI983054 BQE983053:BQE983054 CAA983053:CAA983054 CJW983053:CJW983054 CTS983053:CTS983054 DDO983053:DDO983054 DNK983053:DNK983054 DXG983053:DXG983054 EHC983053:EHC983054 EQY983053:EQY983054 FAU983053:FAU983054 FKQ983053:FKQ983054 FUM983053:FUM983054 GEI983053:GEI983054 GOE983053:GOE983054 GYA983053:GYA983054 HHW983053:HHW983054 HRS983053:HRS983054 IBO983053:IBO983054 ILK983053:ILK983054 IVG983053:IVG983054 JFC983053:JFC983054 JOY983053:JOY983054 JYU983053:JYU983054 KIQ983053:KIQ983054 KSM983053:KSM983054 LCI983053:LCI983054 LME983053:LME983054 LWA983053:LWA983054 MFW983053:MFW983054 MPS983053:MPS983054 MZO983053:MZO983054 NJK983053:NJK983054 NTG983053:NTG983054 ODC983053:ODC983054 OMY983053:OMY983054 OWU983053:OWU983054 PGQ983053:PGQ983054 PQM983053:PQM983054 QAI983053:QAI983054 QKE983053:QKE983054 QUA983053:QUA983054 RDW983053:RDW983054 RNS983053:RNS983054 RXO983053:RXO983054 SHK983053:SHK983054 SRG983053:SRG983054 TBC983053:TBC983054 TKY983053:TKY983054 TUU983053:TUU983054 UEQ983053:UEQ983054 UOM983053:UOM983054 UYI983053:UYI983054 VIE983053:VIE983054 VSA983053:VSA983054 WBW983053:WBW983054 WLS983053:WLS983054 WVO983053:WVO983054 R65550:R65551 JF65549:JF65550 TB65549:TB65550 ACX65549:ACX65550 AMT65549:AMT65550 AWP65549:AWP65550 BGL65549:BGL65550 BQH65549:BQH65550 CAD65549:CAD65550 CJZ65549:CJZ65550 CTV65549:CTV65550 DDR65549:DDR65550 DNN65549:DNN65550 DXJ65549:DXJ65550 EHF65549:EHF65550 ERB65549:ERB65550 FAX65549:FAX65550 FKT65549:FKT65550 FUP65549:FUP65550 GEL65549:GEL65550 GOH65549:GOH65550 GYD65549:GYD65550 HHZ65549:HHZ65550 HRV65549:HRV65550 IBR65549:IBR65550 ILN65549:ILN65550 IVJ65549:IVJ65550 JFF65549:JFF65550 JPB65549:JPB65550 JYX65549:JYX65550 KIT65549:KIT65550 KSP65549:KSP65550 LCL65549:LCL65550 LMH65549:LMH65550 LWD65549:LWD65550 MFZ65549:MFZ65550 MPV65549:MPV65550 MZR65549:MZR65550 NJN65549:NJN65550 NTJ65549:NTJ65550 ODF65549:ODF65550 ONB65549:ONB65550 OWX65549:OWX65550 PGT65549:PGT65550 PQP65549:PQP65550 QAL65549:QAL65550 QKH65549:QKH65550 QUD65549:QUD65550 RDZ65549:RDZ65550 RNV65549:RNV65550 RXR65549:RXR65550 SHN65549:SHN65550 SRJ65549:SRJ65550 TBF65549:TBF65550 TLB65549:TLB65550 TUX65549:TUX65550 UET65549:UET65550 UOP65549:UOP65550 UYL65549:UYL65550 VIH65549:VIH65550 VSD65549:VSD65550 WBZ65549:WBZ65550 WLV65549:WLV65550 WVR65549:WVR65550 R131086:R131087 JF131085:JF131086 TB131085:TB131086 ACX131085:ACX131086 AMT131085:AMT131086 AWP131085:AWP131086 BGL131085:BGL131086 BQH131085:BQH131086 CAD131085:CAD131086 CJZ131085:CJZ131086 CTV131085:CTV131086 DDR131085:DDR131086 DNN131085:DNN131086 DXJ131085:DXJ131086 EHF131085:EHF131086 ERB131085:ERB131086 FAX131085:FAX131086 FKT131085:FKT131086 FUP131085:FUP131086 GEL131085:GEL131086 GOH131085:GOH131086 GYD131085:GYD131086 HHZ131085:HHZ131086 HRV131085:HRV131086 IBR131085:IBR131086 ILN131085:ILN131086 IVJ131085:IVJ131086 JFF131085:JFF131086 JPB131085:JPB131086 JYX131085:JYX131086 KIT131085:KIT131086 KSP131085:KSP131086 LCL131085:LCL131086 LMH131085:LMH131086 LWD131085:LWD131086 MFZ131085:MFZ131086 MPV131085:MPV131086 MZR131085:MZR131086 NJN131085:NJN131086 NTJ131085:NTJ131086 ODF131085:ODF131086 ONB131085:ONB131086 OWX131085:OWX131086 PGT131085:PGT131086 PQP131085:PQP131086 QAL131085:QAL131086 QKH131085:QKH131086 QUD131085:QUD131086 RDZ131085:RDZ131086 RNV131085:RNV131086 RXR131085:RXR131086 SHN131085:SHN131086 SRJ131085:SRJ131086 TBF131085:TBF131086 TLB131085:TLB131086 TUX131085:TUX131086 UET131085:UET131086 UOP131085:UOP131086 UYL131085:UYL131086 VIH131085:VIH131086 VSD131085:VSD131086 WBZ131085:WBZ131086 WLV131085:WLV131086 WVR131085:WVR131086 R196622:R196623 JF196621:JF196622 TB196621:TB196622 ACX196621:ACX196622 AMT196621:AMT196622 AWP196621:AWP196622 BGL196621:BGL196622 BQH196621:BQH196622 CAD196621:CAD196622 CJZ196621:CJZ196622 CTV196621:CTV196622 DDR196621:DDR196622 DNN196621:DNN196622 DXJ196621:DXJ196622 EHF196621:EHF196622 ERB196621:ERB196622 FAX196621:FAX196622 FKT196621:FKT196622 FUP196621:FUP196622 GEL196621:GEL196622 GOH196621:GOH196622 GYD196621:GYD196622 HHZ196621:HHZ196622 HRV196621:HRV196622 IBR196621:IBR196622 ILN196621:ILN196622 IVJ196621:IVJ196622 JFF196621:JFF196622 JPB196621:JPB196622 JYX196621:JYX196622 KIT196621:KIT196622 KSP196621:KSP196622 LCL196621:LCL196622 LMH196621:LMH196622 LWD196621:LWD196622 MFZ196621:MFZ196622 MPV196621:MPV196622 MZR196621:MZR196622 NJN196621:NJN196622 NTJ196621:NTJ196622 ODF196621:ODF196622 ONB196621:ONB196622 OWX196621:OWX196622 PGT196621:PGT196622 PQP196621:PQP196622 QAL196621:QAL196622 QKH196621:QKH196622 QUD196621:QUD196622 RDZ196621:RDZ196622 RNV196621:RNV196622 RXR196621:RXR196622 SHN196621:SHN196622 SRJ196621:SRJ196622 TBF196621:TBF196622 TLB196621:TLB196622 TUX196621:TUX196622 UET196621:UET196622 UOP196621:UOP196622 UYL196621:UYL196622 VIH196621:VIH196622 VSD196621:VSD196622 WBZ196621:WBZ196622 WLV196621:WLV196622 WVR196621:WVR196622 R262158:R262159 JF262157:JF262158 TB262157:TB262158 ACX262157:ACX262158 AMT262157:AMT262158 AWP262157:AWP262158 BGL262157:BGL262158 BQH262157:BQH262158 CAD262157:CAD262158 CJZ262157:CJZ262158 CTV262157:CTV262158 DDR262157:DDR262158 DNN262157:DNN262158 DXJ262157:DXJ262158 EHF262157:EHF262158 ERB262157:ERB262158 FAX262157:FAX262158 FKT262157:FKT262158 FUP262157:FUP262158 GEL262157:GEL262158 GOH262157:GOH262158 GYD262157:GYD262158 HHZ262157:HHZ262158 HRV262157:HRV262158 IBR262157:IBR262158 ILN262157:ILN262158 IVJ262157:IVJ262158 JFF262157:JFF262158 JPB262157:JPB262158 JYX262157:JYX262158 KIT262157:KIT262158 KSP262157:KSP262158 LCL262157:LCL262158 LMH262157:LMH262158 LWD262157:LWD262158 MFZ262157:MFZ262158 MPV262157:MPV262158 MZR262157:MZR262158 NJN262157:NJN262158 NTJ262157:NTJ262158 ODF262157:ODF262158 ONB262157:ONB262158 OWX262157:OWX262158 PGT262157:PGT262158 PQP262157:PQP262158 QAL262157:QAL262158 QKH262157:QKH262158 QUD262157:QUD262158 RDZ262157:RDZ262158 RNV262157:RNV262158 RXR262157:RXR262158 SHN262157:SHN262158 SRJ262157:SRJ262158 TBF262157:TBF262158 TLB262157:TLB262158 TUX262157:TUX262158 UET262157:UET262158 UOP262157:UOP262158 UYL262157:UYL262158 VIH262157:VIH262158 VSD262157:VSD262158 WBZ262157:WBZ262158 WLV262157:WLV262158 WVR262157:WVR262158 R327694:R327695 JF327693:JF327694 TB327693:TB327694 ACX327693:ACX327694 AMT327693:AMT327694 AWP327693:AWP327694 BGL327693:BGL327694 BQH327693:BQH327694 CAD327693:CAD327694 CJZ327693:CJZ327694 CTV327693:CTV327694 DDR327693:DDR327694 DNN327693:DNN327694 DXJ327693:DXJ327694 EHF327693:EHF327694 ERB327693:ERB327694 FAX327693:FAX327694 FKT327693:FKT327694 FUP327693:FUP327694 GEL327693:GEL327694 GOH327693:GOH327694 GYD327693:GYD327694 HHZ327693:HHZ327694 HRV327693:HRV327694 IBR327693:IBR327694 ILN327693:ILN327694 IVJ327693:IVJ327694 JFF327693:JFF327694 JPB327693:JPB327694 JYX327693:JYX327694 KIT327693:KIT327694 KSP327693:KSP327694 LCL327693:LCL327694 LMH327693:LMH327694 LWD327693:LWD327694 MFZ327693:MFZ327694 MPV327693:MPV327694 MZR327693:MZR327694 NJN327693:NJN327694 NTJ327693:NTJ327694 ODF327693:ODF327694 ONB327693:ONB327694 OWX327693:OWX327694 PGT327693:PGT327694 PQP327693:PQP327694 QAL327693:QAL327694 QKH327693:QKH327694 QUD327693:QUD327694 RDZ327693:RDZ327694 RNV327693:RNV327694 RXR327693:RXR327694 SHN327693:SHN327694 SRJ327693:SRJ327694 TBF327693:TBF327694 TLB327693:TLB327694 TUX327693:TUX327694 UET327693:UET327694 UOP327693:UOP327694 UYL327693:UYL327694 VIH327693:VIH327694 VSD327693:VSD327694 WBZ327693:WBZ327694 WLV327693:WLV327694 WVR327693:WVR327694 R393230:R393231 JF393229:JF393230 TB393229:TB393230 ACX393229:ACX393230 AMT393229:AMT393230 AWP393229:AWP393230 BGL393229:BGL393230 BQH393229:BQH393230 CAD393229:CAD393230 CJZ393229:CJZ393230 CTV393229:CTV393230 DDR393229:DDR393230 DNN393229:DNN393230 DXJ393229:DXJ393230 EHF393229:EHF393230 ERB393229:ERB393230 FAX393229:FAX393230 FKT393229:FKT393230 FUP393229:FUP393230 GEL393229:GEL393230 GOH393229:GOH393230 GYD393229:GYD393230 HHZ393229:HHZ393230 HRV393229:HRV393230 IBR393229:IBR393230 ILN393229:ILN393230 IVJ393229:IVJ393230 JFF393229:JFF393230 JPB393229:JPB393230 JYX393229:JYX393230 KIT393229:KIT393230 KSP393229:KSP393230 LCL393229:LCL393230 LMH393229:LMH393230 LWD393229:LWD393230 MFZ393229:MFZ393230 MPV393229:MPV393230 MZR393229:MZR393230 NJN393229:NJN393230 NTJ393229:NTJ393230 ODF393229:ODF393230 ONB393229:ONB393230 OWX393229:OWX393230 PGT393229:PGT393230 PQP393229:PQP393230 QAL393229:QAL393230 QKH393229:QKH393230 QUD393229:QUD393230 RDZ393229:RDZ393230 RNV393229:RNV393230 RXR393229:RXR393230 SHN393229:SHN393230 SRJ393229:SRJ393230 TBF393229:TBF393230 TLB393229:TLB393230 TUX393229:TUX393230 UET393229:UET393230 UOP393229:UOP393230 UYL393229:UYL393230 VIH393229:VIH393230 VSD393229:VSD393230 WBZ393229:WBZ393230 WLV393229:WLV393230 WVR393229:WVR393230 R458766:R458767 JF458765:JF458766 TB458765:TB458766 ACX458765:ACX458766 AMT458765:AMT458766 AWP458765:AWP458766 BGL458765:BGL458766 BQH458765:BQH458766 CAD458765:CAD458766 CJZ458765:CJZ458766 CTV458765:CTV458766 DDR458765:DDR458766 DNN458765:DNN458766 DXJ458765:DXJ458766 EHF458765:EHF458766 ERB458765:ERB458766 FAX458765:FAX458766 FKT458765:FKT458766 FUP458765:FUP458766 GEL458765:GEL458766 GOH458765:GOH458766 GYD458765:GYD458766 HHZ458765:HHZ458766 HRV458765:HRV458766 IBR458765:IBR458766 ILN458765:ILN458766 IVJ458765:IVJ458766 JFF458765:JFF458766 JPB458765:JPB458766 JYX458765:JYX458766 KIT458765:KIT458766 KSP458765:KSP458766 LCL458765:LCL458766 LMH458765:LMH458766 LWD458765:LWD458766 MFZ458765:MFZ458766 MPV458765:MPV458766 MZR458765:MZR458766 NJN458765:NJN458766 NTJ458765:NTJ458766 ODF458765:ODF458766 ONB458765:ONB458766 OWX458765:OWX458766 PGT458765:PGT458766 PQP458765:PQP458766 QAL458765:QAL458766 QKH458765:QKH458766 QUD458765:QUD458766 RDZ458765:RDZ458766 RNV458765:RNV458766 RXR458765:RXR458766 SHN458765:SHN458766 SRJ458765:SRJ458766 TBF458765:TBF458766 TLB458765:TLB458766 TUX458765:TUX458766 UET458765:UET458766 UOP458765:UOP458766 UYL458765:UYL458766 VIH458765:VIH458766 VSD458765:VSD458766 WBZ458765:WBZ458766 WLV458765:WLV458766 WVR458765:WVR458766 R524302:R524303 JF524301:JF524302 TB524301:TB524302 ACX524301:ACX524302 AMT524301:AMT524302 AWP524301:AWP524302 BGL524301:BGL524302 BQH524301:BQH524302 CAD524301:CAD524302 CJZ524301:CJZ524302 CTV524301:CTV524302 DDR524301:DDR524302 DNN524301:DNN524302 DXJ524301:DXJ524302 EHF524301:EHF524302 ERB524301:ERB524302 FAX524301:FAX524302 FKT524301:FKT524302 FUP524301:FUP524302 GEL524301:GEL524302 GOH524301:GOH524302 GYD524301:GYD524302 HHZ524301:HHZ524302 HRV524301:HRV524302 IBR524301:IBR524302 ILN524301:ILN524302 IVJ524301:IVJ524302 JFF524301:JFF524302 JPB524301:JPB524302 JYX524301:JYX524302 KIT524301:KIT524302 KSP524301:KSP524302 LCL524301:LCL524302 LMH524301:LMH524302 LWD524301:LWD524302 MFZ524301:MFZ524302 MPV524301:MPV524302 MZR524301:MZR524302 NJN524301:NJN524302 NTJ524301:NTJ524302 ODF524301:ODF524302 ONB524301:ONB524302 OWX524301:OWX524302 PGT524301:PGT524302 PQP524301:PQP524302 QAL524301:QAL524302 QKH524301:QKH524302 QUD524301:QUD524302 RDZ524301:RDZ524302 RNV524301:RNV524302 RXR524301:RXR524302 SHN524301:SHN524302 SRJ524301:SRJ524302 TBF524301:TBF524302 TLB524301:TLB524302 TUX524301:TUX524302 UET524301:UET524302 UOP524301:UOP524302 UYL524301:UYL524302 VIH524301:VIH524302 VSD524301:VSD524302 WBZ524301:WBZ524302 WLV524301:WLV524302 WVR524301:WVR524302 R589838:R589839 JF589837:JF589838 TB589837:TB589838 ACX589837:ACX589838 AMT589837:AMT589838 AWP589837:AWP589838 BGL589837:BGL589838 BQH589837:BQH589838 CAD589837:CAD589838 CJZ589837:CJZ589838 CTV589837:CTV589838 DDR589837:DDR589838 DNN589837:DNN589838 DXJ589837:DXJ589838 EHF589837:EHF589838 ERB589837:ERB589838 FAX589837:FAX589838 FKT589837:FKT589838 FUP589837:FUP589838 GEL589837:GEL589838 GOH589837:GOH589838 GYD589837:GYD589838 HHZ589837:HHZ589838 HRV589837:HRV589838 IBR589837:IBR589838 ILN589837:ILN589838 IVJ589837:IVJ589838 JFF589837:JFF589838 JPB589837:JPB589838 JYX589837:JYX589838 KIT589837:KIT589838 KSP589837:KSP589838 LCL589837:LCL589838 LMH589837:LMH589838 LWD589837:LWD589838 MFZ589837:MFZ589838 MPV589837:MPV589838 MZR589837:MZR589838 NJN589837:NJN589838 NTJ589837:NTJ589838 ODF589837:ODF589838 ONB589837:ONB589838 OWX589837:OWX589838 PGT589837:PGT589838 PQP589837:PQP589838 QAL589837:QAL589838 QKH589837:QKH589838 QUD589837:QUD589838 RDZ589837:RDZ589838 RNV589837:RNV589838 RXR589837:RXR589838 SHN589837:SHN589838 SRJ589837:SRJ589838 TBF589837:TBF589838 TLB589837:TLB589838 TUX589837:TUX589838 UET589837:UET589838 UOP589837:UOP589838 UYL589837:UYL589838 VIH589837:VIH589838 VSD589837:VSD589838 WBZ589837:WBZ589838 WLV589837:WLV589838 WVR589837:WVR589838 R655374:R655375 JF655373:JF655374 TB655373:TB655374 ACX655373:ACX655374 AMT655373:AMT655374 AWP655373:AWP655374 BGL655373:BGL655374 BQH655373:BQH655374 CAD655373:CAD655374 CJZ655373:CJZ655374 CTV655373:CTV655374 DDR655373:DDR655374 DNN655373:DNN655374 DXJ655373:DXJ655374 EHF655373:EHF655374 ERB655373:ERB655374 FAX655373:FAX655374 FKT655373:FKT655374 FUP655373:FUP655374 GEL655373:GEL655374 GOH655373:GOH655374 GYD655373:GYD655374 HHZ655373:HHZ655374 HRV655373:HRV655374 IBR655373:IBR655374 ILN655373:ILN655374 IVJ655373:IVJ655374 JFF655373:JFF655374 JPB655373:JPB655374 JYX655373:JYX655374 KIT655373:KIT655374 KSP655373:KSP655374 LCL655373:LCL655374 LMH655373:LMH655374 LWD655373:LWD655374 MFZ655373:MFZ655374 MPV655373:MPV655374 MZR655373:MZR655374 NJN655373:NJN655374 NTJ655373:NTJ655374 ODF655373:ODF655374 ONB655373:ONB655374 OWX655373:OWX655374 PGT655373:PGT655374 PQP655373:PQP655374 QAL655373:QAL655374 QKH655373:QKH655374 QUD655373:QUD655374 RDZ655373:RDZ655374 RNV655373:RNV655374 RXR655373:RXR655374 SHN655373:SHN655374 SRJ655373:SRJ655374 TBF655373:TBF655374 TLB655373:TLB655374 TUX655373:TUX655374 UET655373:UET655374 UOP655373:UOP655374 UYL655373:UYL655374 VIH655373:VIH655374 VSD655373:VSD655374 WBZ655373:WBZ655374 WLV655373:WLV655374 WVR655373:WVR655374 R720910:R720911 JF720909:JF720910 TB720909:TB720910 ACX720909:ACX720910 AMT720909:AMT720910 AWP720909:AWP720910 BGL720909:BGL720910 BQH720909:BQH720910 CAD720909:CAD720910 CJZ720909:CJZ720910 CTV720909:CTV720910 DDR720909:DDR720910 DNN720909:DNN720910 DXJ720909:DXJ720910 EHF720909:EHF720910 ERB720909:ERB720910 FAX720909:FAX720910 FKT720909:FKT720910 FUP720909:FUP720910 GEL720909:GEL720910 GOH720909:GOH720910 GYD720909:GYD720910 HHZ720909:HHZ720910 HRV720909:HRV720910 IBR720909:IBR720910 ILN720909:ILN720910 IVJ720909:IVJ720910 JFF720909:JFF720910 JPB720909:JPB720910 JYX720909:JYX720910 KIT720909:KIT720910 KSP720909:KSP720910 LCL720909:LCL720910 LMH720909:LMH720910 LWD720909:LWD720910 MFZ720909:MFZ720910 MPV720909:MPV720910 MZR720909:MZR720910 NJN720909:NJN720910 NTJ720909:NTJ720910 ODF720909:ODF720910 ONB720909:ONB720910 OWX720909:OWX720910 PGT720909:PGT720910 PQP720909:PQP720910 QAL720909:QAL720910 QKH720909:QKH720910 QUD720909:QUD720910 RDZ720909:RDZ720910 RNV720909:RNV720910 RXR720909:RXR720910 SHN720909:SHN720910 SRJ720909:SRJ720910 TBF720909:TBF720910 TLB720909:TLB720910 TUX720909:TUX720910 UET720909:UET720910 UOP720909:UOP720910 UYL720909:UYL720910 VIH720909:VIH720910 VSD720909:VSD720910 WBZ720909:WBZ720910 WLV720909:WLV720910 WVR720909:WVR720910 R786446:R786447 JF786445:JF786446 TB786445:TB786446 ACX786445:ACX786446 AMT786445:AMT786446 AWP786445:AWP786446 BGL786445:BGL786446 BQH786445:BQH786446 CAD786445:CAD786446 CJZ786445:CJZ786446 CTV786445:CTV786446 DDR786445:DDR786446 DNN786445:DNN786446 DXJ786445:DXJ786446 EHF786445:EHF786446 ERB786445:ERB786446 FAX786445:FAX786446 FKT786445:FKT786446 FUP786445:FUP786446 GEL786445:GEL786446 GOH786445:GOH786446 GYD786445:GYD786446 HHZ786445:HHZ786446 HRV786445:HRV786446 IBR786445:IBR786446 ILN786445:ILN786446 IVJ786445:IVJ786446 JFF786445:JFF786446 JPB786445:JPB786446 JYX786445:JYX786446 KIT786445:KIT786446 KSP786445:KSP786446 LCL786445:LCL786446 LMH786445:LMH786446 LWD786445:LWD786446 MFZ786445:MFZ786446 MPV786445:MPV786446 MZR786445:MZR786446 NJN786445:NJN786446 NTJ786445:NTJ786446 ODF786445:ODF786446 ONB786445:ONB786446 OWX786445:OWX786446 PGT786445:PGT786446 PQP786445:PQP786446 QAL786445:QAL786446 QKH786445:QKH786446 QUD786445:QUD786446 RDZ786445:RDZ786446 RNV786445:RNV786446 RXR786445:RXR786446 SHN786445:SHN786446 SRJ786445:SRJ786446 TBF786445:TBF786446 TLB786445:TLB786446 TUX786445:TUX786446 UET786445:UET786446 UOP786445:UOP786446 UYL786445:UYL786446 VIH786445:VIH786446 VSD786445:VSD786446 WBZ786445:WBZ786446 WLV786445:WLV786446 WVR786445:WVR786446 R851982:R851983 JF851981:JF851982 TB851981:TB851982 ACX851981:ACX851982 AMT851981:AMT851982 AWP851981:AWP851982 BGL851981:BGL851982 BQH851981:BQH851982 CAD851981:CAD851982 CJZ851981:CJZ851982 CTV851981:CTV851982 DDR851981:DDR851982 DNN851981:DNN851982 DXJ851981:DXJ851982 EHF851981:EHF851982 ERB851981:ERB851982 FAX851981:FAX851982 FKT851981:FKT851982 FUP851981:FUP851982 GEL851981:GEL851982 GOH851981:GOH851982 GYD851981:GYD851982 HHZ851981:HHZ851982 HRV851981:HRV851982 IBR851981:IBR851982 ILN851981:ILN851982 IVJ851981:IVJ851982 JFF851981:JFF851982 JPB851981:JPB851982 JYX851981:JYX851982 KIT851981:KIT851982 KSP851981:KSP851982 LCL851981:LCL851982 LMH851981:LMH851982 LWD851981:LWD851982 MFZ851981:MFZ851982 MPV851981:MPV851982 MZR851981:MZR851982 NJN851981:NJN851982 NTJ851981:NTJ851982 ODF851981:ODF851982 ONB851981:ONB851982 OWX851981:OWX851982 PGT851981:PGT851982 PQP851981:PQP851982 QAL851981:QAL851982 QKH851981:QKH851982 QUD851981:QUD851982 RDZ851981:RDZ851982 RNV851981:RNV851982 RXR851981:RXR851982 SHN851981:SHN851982 SRJ851981:SRJ851982 TBF851981:TBF851982 TLB851981:TLB851982 TUX851981:TUX851982 UET851981:UET851982 UOP851981:UOP851982 UYL851981:UYL851982 VIH851981:VIH851982 VSD851981:VSD851982 WBZ851981:WBZ851982 WLV851981:WLV851982 WVR851981:WVR851982 R917518:R917519 JF917517:JF917518 TB917517:TB917518 ACX917517:ACX917518 AMT917517:AMT917518 AWP917517:AWP917518 BGL917517:BGL917518 BQH917517:BQH917518 CAD917517:CAD917518 CJZ917517:CJZ917518 CTV917517:CTV917518 DDR917517:DDR917518 DNN917517:DNN917518 DXJ917517:DXJ917518 EHF917517:EHF917518 ERB917517:ERB917518 FAX917517:FAX917518 FKT917517:FKT917518 FUP917517:FUP917518 GEL917517:GEL917518 GOH917517:GOH917518 GYD917517:GYD917518 HHZ917517:HHZ917518 HRV917517:HRV917518 IBR917517:IBR917518 ILN917517:ILN917518 IVJ917517:IVJ917518 JFF917517:JFF917518 JPB917517:JPB917518 JYX917517:JYX917518 KIT917517:KIT917518 KSP917517:KSP917518 LCL917517:LCL917518 LMH917517:LMH917518 LWD917517:LWD917518 MFZ917517:MFZ917518 MPV917517:MPV917518 MZR917517:MZR917518 NJN917517:NJN917518 NTJ917517:NTJ917518 ODF917517:ODF917518 ONB917517:ONB917518 OWX917517:OWX917518 PGT917517:PGT917518 PQP917517:PQP917518 QAL917517:QAL917518 QKH917517:QKH917518 QUD917517:QUD917518 RDZ917517:RDZ917518 RNV917517:RNV917518 RXR917517:RXR917518 SHN917517:SHN917518 SRJ917517:SRJ917518 TBF917517:TBF917518 TLB917517:TLB917518 TUX917517:TUX917518 UET917517:UET917518 UOP917517:UOP917518 UYL917517:UYL917518 VIH917517:VIH917518 VSD917517:VSD917518 WBZ917517:WBZ917518 WLV917517:WLV917518 WVR917517:WVR917518 R983054:R983055 JF983053:JF983054 TB983053:TB983054 ACX983053:ACX983054 AMT983053:AMT983054 AWP983053:AWP983054 BGL983053:BGL983054 BQH983053:BQH983054 CAD983053:CAD983054 CJZ983053:CJZ983054 CTV983053:CTV983054 DDR983053:DDR983054 DNN983053:DNN983054 DXJ983053:DXJ983054 EHF983053:EHF983054 ERB983053:ERB983054 FAX983053:FAX983054 FKT983053:FKT983054 FUP983053:FUP983054 GEL983053:GEL983054 GOH983053:GOH983054 GYD983053:GYD983054 HHZ983053:HHZ983054 HRV983053:HRV983054 IBR983053:IBR983054 ILN983053:ILN983054 IVJ983053:IVJ983054 JFF983053:JFF983054 JPB983053:JPB983054 JYX983053:JYX983054 KIT983053:KIT983054 KSP983053:KSP983054 LCL983053:LCL983054 LMH983053:LMH983054 LWD983053:LWD983054 MFZ983053:MFZ983054 MPV983053:MPV983054 MZR983053:MZR983054 NJN983053:NJN983054 NTJ983053:NTJ983054 ODF983053:ODF983054 ONB983053:ONB983054 OWX983053:OWX983054 PGT983053:PGT983054 PQP983053:PQP983054 QAL983053:QAL983054 QKH983053:QKH983054 QUD983053:QUD983054 RDZ983053:RDZ983054 RNV983053:RNV983054 RXR983053:RXR983054 SHN983053:SHN983054 SRJ983053:SRJ983054 TBF983053:TBF983054 TLB983053:TLB983054 TUX983053:TUX983054 UET983053:UET983054 UOP983053:UOP983054 UYL983053:UYL983054 VIH983053:VIH983054 VSD983053:VSD983054 WBZ983053:WBZ983054 WLV983053:WLV983054 WVR983053:WVR983054 T65550:T65551 JI65549:JI65550 TE65549:TE65550 ADA65549:ADA65550 AMW65549:AMW65550 AWS65549:AWS65550 BGO65549:BGO65550 BQK65549:BQK65550 CAG65549:CAG65550 CKC65549:CKC65550 CTY65549:CTY65550 DDU65549:DDU65550 DNQ65549:DNQ65550 DXM65549:DXM65550 EHI65549:EHI65550 ERE65549:ERE65550 FBA65549:FBA65550 FKW65549:FKW65550 FUS65549:FUS65550 GEO65549:GEO65550 GOK65549:GOK65550 GYG65549:GYG65550 HIC65549:HIC65550 HRY65549:HRY65550 IBU65549:IBU65550 ILQ65549:ILQ65550 IVM65549:IVM65550 JFI65549:JFI65550 JPE65549:JPE65550 JZA65549:JZA65550 KIW65549:KIW65550 KSS65549:KSS65550 LCO65549:LCO65550 LMK65549:LMK65550 LWG65549:LWG65550 MGC65549:MGC65550 MPY65549:MPY65550 MZU65549:MZU65550 NJQ65549:NJQ65550 NTM65549:NTM65550 ODI65549:ODI65550 ONE65549:ONE65550 OXA65549:OXA65550 PGW65549:PGW65550 PQS65549:PQS65550 QAO65549:QAO65550 QKK65549:QKK65550 QUG65549:QUG65550 REC65549:REC65550 RNY65549:RNY65550 RXU65549:RXU65550 SHQ65549:SHQ65550 SRM65549:SRM65550 TBI65549:TBI65550 TLE65549:TLE65550 TVA65549:TVA65550 UEW65549:UEW65550 UOS65549:UOS65550 UYO65549:UYO65550 VIK65549:VIK65550 VSG65549:VSG65550 WCC65549:WCC65550 WLY65549:WLY65550 WVU65549:WVU65550 T131086:T131087 JI131085:JI131086 TE131085:TE131086 ADA131085:ADA131086 AMW131085:AMW131086 AWS131085:AWS131086 BGO131085:BGO131086 BQK131085:BQK131086 CAG131085:CAG131086 CKC131085:CKC131086 CTY131085:CTY131086 DDU131085:DDU131086 DNQ131085:DNQ131086 DXM131085:DXM131086 EHI131085:EHI131086 ERE131085:ERE131086 FBA131085:FBA131086 FKW131085:FKW131086 FUS131085:FUS131086 GEO131085:GEO131086 GOK131085:GOK131086 GYG131085:GYG131086 HIC131085:HIC131086 HRY131085:HRY131086 IBU131085:IBU131086 ILQ131085:ILQ131086 IVM131085:IVM131086 JFI131085:JFI131086 JPE131085:JPE131086 JZA131085:JZA131086 KIW131085:KIW131086 KSS131085:KSS131086 LCO131085:LCO131086 LMK131085:LMK131086 LWG131085:LWG131086 MGC131085:MGC131086 MPY131085:MPY131086 MZU131085:MZU131086 NJQ131085:NJQ131086 NTM131085:NTM131086 ODI131085:ODI131086 ONE131085:ONE131086 OXA131085:OXA131086 PGW131085:PGW131086 PQS131085:PQS131086 QAO131085:QAO131086 QKK131085:QKK131086 QUG131085:QUG131086 REC131085:REC131086 RNY131085:RNY131086 RXU131085:RXU131086 SHQ131085:SHQ131086 SRM131085:SRM131086 TBI131085:TBI131086 TLE131085:TLE131086 TVA131085:TVA131086 UEW131085:UEW131086 UOS131085:UOS131086 UYO131085:UYO131086 VIK131085:VIK131086 VSG131085:VSG131086 WCC131085:WCC131086 WLY131085:WLY131086 WVU131085:WVU131086 T196622:T196623 JI196621:JI196622 TE196621:TE196622 ADA196621:ADA196622 AMW196621:AMW196622 AWS196621:AWS196622 BGO196621:BGO196622 BQK196621:BQK196622 CAG196621:CAG196622 CKC196621:CKC196622 CTY196621:CTY196622 DDU196621:DDU196622 DNQ196621:DNQ196622 DXM196621:DXM196622 EHI196621:EHI196622 ERE196621:ERE196622 FBA196621:FBA196622 FKW196621:FKW196622 FUS196621:FUS196622 GEO196621:GEO196622 GOK196621:GOK196622 GYG196621:GYG196622 HIC196621:HIC196622 HRY196621:HRY196622 IBU196621:IBU196622 ILQ196621:ILQ196622 IVM196621:IVM196622 JFI196621:JFI196622 JPE196621:JPE196622 JZA196621:JZA196622 KIW196621:KIW196622 KSS196621:KSS196622 LCO196621:LCO196622 LMK196621:LMK196622 LWG196621:LWG196622 MGC196621:MGC196622 MPY196621:MPY196622 MZU196621:MZU196622 NJQ196621:NJQ196622 NTM196621:NTM196622 ODI196621:ODI196622 ONE196621:ONE196622 OXA196621:OXA196622 PGW196621:PGW196622 PQS196621:PQS196622 QAO196621:QAO196622 QKK196621:QKK196622 QUG196621:QUG196622 REC196621:REC196622 RNY196621:RNY196622 RXU196621:RXU196622 SHQ196621:SHQ196622 SRM196621:SRM196622 TBI196621:TBI196622 TLE196621:TLE196622 TVA196621:TVA196622 UEW196621:UEW196622 UOS196621:UOS196622 UYO196621:UYO196622 VIK196621:VIK196622 VSG196621:VSG196622 WCC196621:WCC196622 WLY196621:WLY196622 WVU196621:WVU196622 T262158:T262159 JI262157:JI262158 TE262157:TE262158 ADA262157:ADA262158 AMW262157:AMW262158 AWS262157:AWS262158 BGO262157:BGO262158 BQK262157:BQK262158 CAG262157:CAG262158 CKC262157:CKC262158 CTY262157:CTY262158 DDU262157:DDU262158 DNQ262157:DNQ262158 DXM262157:DXM262158 EHI262157:EHI262158 ERE262157:ERE262158 FBA262157:FBA262158 FKW262157:FKW262158 FUS262157:FUS262158 GEO262157:GEO262158 GOK262157:GOK262158 GYG262157:GYG262158 HIC262157:HIC262158 HRY262157:HRY262158 IBU262157:IBU262158 ILQ262157:ILQ262158 IVM262157:IVM262158 JFI262157:JFI262158 JPE262157:JPE262158 JZA262157:JZA262158 KIW262157:KIW262158 KSS262157:KSS262158 LCO262157:LCO262158 LMK262157:LMK262158 LWG262157:LWG262158 MGC262157:MGC262158 MPY262157:MPY262158 MZU262157:MZU262158 NJQ262157:NJQ262158 NTM262157:NTM262158 ODI262157:ODI262158 ONE262157:ONE262158 OXA262157:OXA262158 PGW262157:PGW262158 PQS262157:PQS262158 QAO262157:QAO262158 QKK262157:QKK262158 QUG262157:QUG262158 REC262157:REC262158 RNY262157:RNY262158 RXU262157:RXU262158 SHQ262157:SHQ262158 SRM262157:SRM262158 TBI262157:TBI262158 TLE262157:TLE262158 TVA262157:TVA262158 UEW262157:UEW262158 UOS262157:UOS262158 UYO262157:UYO262158 VIK262157:VIK262158 VSG262157:VSG262158 WCC262157:WCC262158 WLY262157:WLY262158 WVU262157:WVU262158 T327694:T327695 JI327693:JI327694 TE327693:TE327694 ADA327693:ADA327694 AMW327693:AMW327694 AWS327693:AWS327694 BGO327693:BGO327694 BQK327693:BQK327694 CAG327693:CAG327694 CKC327693:CKC327694 CTY327693:CTY327694 DDU327693:DDU327694 DNQ327693:DNQ327694 DXM327693:DXM327694 EHI327693:EHI327694 ERE327693:ERE327694 FBA327693:FBA327694 FKW327693:FKW327694 FUS327693:FUS327694 GEO327693:GEO327694 GOK327693:GOK327694 GYG327693:GYG327694 HIC327693:HIC327694 HRY327693:HRY327694 IBU327693:IBU327694 ILQ327693:ILQ327694 IVM327693:IVM327694 JFI327693:JFI327694 JPE327693:JPE327694 JZA327693:JZA327694 KIW327693:KIW327694 KSS327693:KSS327694 LCO327693:LCO327694 LMK327693:LMK327694 LWG327693:LWG327694 MGC327693:MGC327694 MPY327693:MPY327694 MZU327693:MZU327694 NJQ327693:NJQ327694 NTM327693:NTM327694 ODI327693:ODI327694 ONE327693:ONE327694 OXA327693:OXA327694 PGW327693:PGW327694 PQS327693:PQS327694 QAO327693:QAO327694 QKK327693:QKK327694 QUG327693:QUG327694 REC327693:REC327694 RNY327693:RNY327694 RXU327693:RXU327694 SHQ327693:SHQ327694 SRM327693:SRM327694 TBI327693:TBI327694 TLE327693:TLE327694 TVA327693:TVA327694 UEW327693:UEW327694 UOS327693:UOS327694 UYO327693:UYO327694 VIK327693:VIK327694 VSG327693:VSG327694 WCC327693:WCC327694 WLY327693:WLY327694 WVU327693:WVU327694 T393230:T393231 JI393229:JI393230 TE393229:TE393230 ADA393229:ADA393230 AMW393229:AMW393230 AWS393229:AWS393230 BGO393229:BGO393230 BQK393229:BQK393230 CAG393229:CAG393230 CKC393229:CKC393230 CTY393229:CTY393230 DDU393229:DDU393230 DNQ393229:DNQ393230 DXM393229:DXM393230 EHI393229:EHI393230 ERE393229:ERE393230 FBA393229:FBA393230 FKW393229:FKW393230 FUS393229:FUS393230 GEO393229:GEO393230 GOK393229:GOK393230 GYG393229:GYG393230 HIC393229:HIC393230 HRY393229:HRY393230 IBU393229:IBU393230 ILQ393229:ILQ393230 IVM393229:IVM393230 JFI393229:JFI393230 JPE393229:JPE393230 JZA393229:JZA393230 KIW393229:KIW393230 KSS393229:KSS393230 LCO393229:LCO393230 LMK393229:LMK393230 LWG393229:LWG393230 MGC393229:MGC393230 MPY393229:MPY393230 MZU393229:MZU393230 NJQ393229:NJQ393230 NTM393229:NTM393230 ODI393229:ODI393230 ONE393229:ONE393230 OXA393229:OXA393230 PGW393229:PGW393230 PQS393229:PQS393230 QAO393229:QAO393230 QKK393229:QKK393230 QUG393229:QUG393230 REC393229:REC393230 RNY393229:RNY393230 RXU393229:RXU393230 SHQ393229:SHQ393230 SRM393229:SRM393230 TBI393229:TBI393230 TLE393229:TLE393230 TVA393229:TVA393230 UEW393229:UEW393230 UOS393229:UOS393230 UYO393229:UYO393230 VIK393229:VIK393230 VSG393229:VSG393230 WCC393229:WCC393230 WLY393229:WLY393230 WVU393229:WVU393230 T458766:T458767 JI458765:JI458766 TE458765:TE458766 ADA458765:ADA458766 AMW458765:AMW458766 AWS458765:AWS458766 BGO458765:BGO458766 BQK458765:BQK458766 CAG458765:CAG458766 CKC458765:CKC458766 CTY458765:CTY458766 DDU458765:DDU458766 DNQ458765:DNQ458766 DXM458765:DXM458766 EHI458765:EHI458766 ERE458765:ERE458766 FBA458765:FBA458766 FKW458765:FKW458766 FUS458765:FUS458766 GEO458765:GEO458766 GOK458765:GOK458766 GYG458765:GYG458766 HIC458765:HIC458766 HRY458765:HRY458766 IBU458765:IBU458766 ILQ458765:ILQ458766 IVM458765:IVM458766 JFI458765:JFI458766 JPE458765:JPE458766 JZA458765:JZA458766 KIW458765:KIW458766 KSS458765:KSS458766 LCO458765:LCO458766 LMK458765:LMK458766 LWG458765:LWG458766 MGC458765:MGC458766 MPY458765:MPY458766 MZU458765:MZU458766 NJQ458765:NJQ458766 NTM458765:NTM458766 ODI458765:ODI458766 ONE458765:ONE458766 OXA458765:OXA458766 PGW458765:PGW458766 PQS458765:PQS458766 QAO458765:QAO458766 QKK458765:QKK458766 QUG458765:QUG458766 REC458765:REC458766 RNY458765:RNY458766 RXU458765:RXU458766 SHQ458765:SHQ458766 SRM458765:SRM458766 TBI458765:TBI458766 TLE458765:TLE458766 TVA458765:TVA458766 UEW458765:UEW458766 UOS458765:UOS458766 UYO458765:UYO458766 VIK458765:VIK458766 VSG458765:VSG458766 WCC458765:WCC458766 WLY458765:WLY458766 WVU458765:WVU458766 T524302:T524303 JI524301:JI524302 TE524301:TE524302 ADA524301:ADA524302 AMW524301:AMW524302 AWS524301:AWS524302 BGO524301:BGO524302 BQK524301:BQK524302 CAG524301:CAG524302 CKC524301:CKC524302 CTY524301:CTY524302 DDU524301:DDU524302 DNQ524301:DNQ524302 DXM524301:DXM524302 EHI524301:EHI524302 ERE524301:ERE524302 FBA524301:FBA524302 FKW524301:FKW524302 FUS524301:FUS524302 GEO524301:GEO524302 GOK524301:GOK524302 GYG524301:GYG524302 HIC524301:HIC524302 HRY524301:HRY524302 IBU524301:IBU524302 ILQ524301:ILQ524302 IVM524301:IVM524302 JFI524301:JFI524302 JPE524301:JPE524302 JZA524301:JZA524302 KIW524301:KIW524302 KSS524301:KSS524302 LCO524301:LCO524302 LMK524301:LMK524302 LWG524301:LWG524302 MGC524301:MGC524302 MPY524301:MPY524302 MZU524301:MZU524302 NJQ524301:NJQ524302 NTM524301:NTM524302 ODI524301:ODI524302 ONE524301:ONE524302 OXA524301:OXA524302 PGW524301:PGW524302 PQS524301:PQS524302 QAO524301:QAO524302 QKK524301:QKK524302 QUG524301:QUG524302 REC524301:REC524302 RNY524301:RNY524302 RXU524301:RXU524302 SHQ524301:SHQ524302 SRM524301:SRM524302 TBI524301:TBI524302 TLE524301:TLE524302 TVA524301:TVA524302 UEW524301:UEW524302 UOS524301:UOS524302 UYO524301:UYO524302 VIK524301:VIK524302 VSG524301:VSG524302 WCC524301:WCC524302 WLY524301:WLY524302 WVU524301:WVU524302 T589838:T589839 JI589837:JI589838 TE589837:TE589838 ADA589837:ADA589838 AMW589837:AMW589838 AWS589837:AWS589838 BGO589837:BGO589838 BQK589837:BQK589838 CAG589837:CAG589838 CKC589837:CKC589838 CTY589837:CTY589838 DDU589837:DDU589838 DNQ589837:DNQ589838 DXM589837:DXM589838 EHI589837:EHI589838 ERE589837:ERE589838 FBA589837:FBA589838 FKW589837:FKW589838 FUS589837:FUS589838 GEO589837:GEO589838 GOK589837:GOK589838 GYG589837:GYG589838 HIC589837:HIC589838 HRY589837:HRY589838 IBU589837:IBU589838 ILQ589837:ILQ589838 IVM589837:IVM589838 JFI589837:JFI589838 JPE589837:JPE589838 JZA589837:JZA589838 KIW589837:KIW589838 KSS589837:KSS589838 LCO589837:LCO589838 LMK589837:LMK589838 LWG589837:LWG589838 MGC589837:MGC589838 MPY589837:MPY589838 MZU589837:MZU589838 NJQ589837:NJQ589838 NTM589837:NTM589838 ODI589837:ODI589838 ONE589837:ONE589838 OXA589837:OXA589838 PGW589837:PGW589838 PQS589837:PQS589838 QAO589837:QAO589838 QKK589837:QKK589838 QUG589837:QUG589838 REC589837:REC589838 RNY589837:RNY589838 RXU589837:RXU589838 SHQ589837:SHQ589838 SRM589837:SRM589838 TBI589837:TBI589838 TLE589837:TLE589838 TVA589837:TVA589838 UEW589837:UEW589838 UOS589837:UOS589838 UYO589837:UYO589838 VIK589837:VIK589838 VSG589837:VSG589838 WCC589837:WCC589838 WLY589837:WLY589838 WVU589837:WVU589838 T655374:T655375 JI655373:JI655374 TE655373:TE655374 ADA655373:ADA655374 AMW655373:AMW655374 AWS655373:AWS655374 BGO655373:BGO655374 BQK655373:BQK655374 CAG655373:CAG655374 CKC655373:CKC655374 CTY655373:CTY655374 DDU655373:DDU655374 DNQ655373:DNQ655374 DXM655373:DXM655374 EHI655373:EHI655374 ERE655373:ERE655374 FBA655373:FBA655374 FKW655373:FKW655374 FUS655373:FUS655374 GEO655373:GEO655374 GOK655373:GOK655374 GYG655373:GYG655374 HIC655373:HIC655374 HRY655373:HRY655374 IBU655373:IBU655374 ILQ655373:ILQ655374 IVM655373:IVM655374 JFI655373:JFI655374 JPE655373:JPE655374 JZA655373:JZA655374 KIW655373:KIW655374 KSS655373:KSS655374 LCO655373:LCO655374 LMK655373:LMK655374 LWG655373:LWG655374 MGC655373:MGC655374 MPY655373:MPY655374 MZU655373:MZU655374 NJQ655373:NJQ655374 NTM655373:NTM655374 ODI655373:ODI655374 ONE655373:ONE655374 OXA655373:OXA655374 PGW655373:PGW655374 PQS655373:PQS655374 QAO655373:QAO655374 QKK655373:QKK655374 QUG655373:QUG655374 REC655373:REC655374 RNY655373:RNY655374 RXU655373:RXU655374 SHQ655373:SHQ655374 SRM655373:SRM655374 TBI655373:TBI655374 TLE655373:TLE655374 TVA655373:TVA655374 UEW655373:UEW655374 UOS655373:UOS655374 UYO655373:UYO655374 VIK655373:VIK655374 VSG655373:VSG655374 WCC655373:WCC655374 WLY655373:WLY655374 WVU655373:WVU655374 T720910:T720911 JI720909:JI720910 TE720909:TE720910 ADA720909:ADA720910 AMW720909:AMW720910 AWS720909:AWS720910 BGO720909:BGO720910 BQK720909:BQK720910 CAG720909:CAG720910 CKC720909:CKC720910 CTY720909:CTY720910 DDU720909:DDU720910 DNQ720909:DNQ720910 DXM720909:DXM720910 EHI720909:EHI720910 ERE720909:ERE720910 FBA720909:FBA720910 FKW720909:FKW720910 FUS720909:FUS720910 GEO720909:GEO720910 GOK720909:GOK720910 GYG720909:GYG720910 HIC720909:HIC720910 HRY720909:HRY720910 IBU720909:IBU720910 ILQ720909:ILQ720910 IVM720909:IVM720910 JFI720909:JFI720910 JPE720909:JPE720910 JZA720909:JZA720910 KIW720909:KIW720910 KSS720909:KSS720910 LCO720909:LCO720910 LMK720909:LMK720910 LWG720909:LWG720910 MGC720909:MGC720910 MPY720909:MPY720910 MZU720909:MZU720910 NJQ720909:NJQ720910 NTM720909:NTM720910 ODI720909:ODI720910 ONE720909:ONE720910 OXA720909:OXA720910 PGW720909:PGW720910 PQS720909:PQS720910 QAO720909:QAO720910 QKK720909:QKK720910 QUG720909:QUG720910 REC720909:REC720910 RNY720909:RNY720910 RXU720909:RXU720910 SHQ720909:SHQ720910 SRM720909:SRM720910 TBI720909:TBI720910 TLE720909:TLE720910 TVA720909:TVA720910 UEW720909:UEW720910 UOS720909:UOS720910 UYO720909:UYO720910 VIK720909:VIK720910 VSG720909:VSG720910 WCC720909:WCC720910 WLY720909:WLY720910 WVU720909:WVU720910 T786446:T786447 JI786445:JI786446 TE786445:TE786446 ADA786445:ADA786446 AMW786445:AMW786446 AWS786445:AWS786446 BGO786445:BGO786446 BQK786445:BQK786446 CAG786445:CAG786446 CKC786445:CKC786446 CTY786445:CTY786446 DDU786445:DDU786446 DNQ786445:DNQ786446 DXM786445:DXM786446 EHI786445:EHI786446 ERE786445:ERE786446 FBA786445:FBA786446 FKW786445:FKW786446 FUS786445:FUS786446 GEO786445:GEO786446 GOK786445:GOK786446 GYG786445:GYG786446 HIC786445:HIC786446 HRY786445:HRY786446 IBU786445:IBU786446 ILQ786445:ILQ786446 IVM786445:IVM786446 JFI786445:JFI786446 JPE786445:JPE786446 JZA786445:JZA786446 KIW786445:KIW786446 KSS786445:KSS786446 LCO786445:LCO786446 LMK786445:LMK786446 LWG786445:LWG786446 MGC786445:MGC786446 MPY786445:MPY786446 MZU786445:MZU786446 NJQ786445:NJQ786446 NTM786445:NTM786446 ODI786445:ODI786446 ONE786445:ONE786446 OXA786445:OXA786446 PGW786445:PGW786446 PQS786445:PQS786446 QAO786445:QAO786446 QKK786445:QKK786446 QUG786445:QUG786446 REC786445:REC786446 RNY786445:RNY786446 RXU786445:RXU786446 SHQ786445:SHQ786446 SRM786445:SRM786446 TBI786445:TBI786446 TLE786445:TLE786446 TVA786445:TVA786446 UEW786445:UEW786446 UOS786445:UOS786446 UYO786445:UYO786446 VIK786445:VIK786446 VSG786445:VSG786446 WCC786445:WCC786446 WLY786445:WLY786446 WVU786445:WVU786446 T851982:T851983 JI851981:JI851982 TE851981:TE851982 ADA851981:ADA851982 AMW851981:AMW851982 AWS851981:AWS851982 BGO851981:BGO851982 BQK851981:BQK851982 CAG851981:CAG851982 CKC851981:CKC851982 CTY851981:CTY851982 DDU851981:DDU851982 DNQ851981:DNQ851982 DXM851981:DXM851982 EHI851981:EHI851982 ERE851981:ERE851982 FBA851981:FBA851982 FKW851981:FKW851982 FUS851981:FUS851982 GEO851981:GEO851982 GOK851981:GOK851982 GYG851981:GYG851982 HIC851981:HIC851982 HRY851981:HRY851982 IBU851981:IBU851982 ILQ851981:ILQ851982 IVM851981:IVM851982 JFI851981:JFI851982 JPE851981:JPE851982 JZA851981:JZA851982 KIW851981:KIW851982 KSS851981:KSS851982 LCO851981:LCO851982 LMK851981:LMK851982 LWG851981:LWG851982 MGC851981:MGC851982 MPY851981:MPY851982 MZU851981:MZU851982 NJQ851981:NJQ851982 NTM851981:NTM851982 ODI851981:ODI851982 ONE851981:ONE851982 OXA851981:OXA851982 PGW851981:PGW851982 PQS851981:PQS851982 QAO851981:QAO851982 QKK851981:QKK851982 QUG851981:QUG851982 REC851981:REC851982 RNY851981:RNY851982 RXU851981:RXU851982 SHQ851981:SHQ851982 SRM851981:SRM851982 TBI851981:TBI851982 TLE851981:TLE851982 TVA851981:TVA851982 UEW851981:UEW851982 UOS851981:UOS851982 UYO851981:UYO851982 VIK851981:VIK851982 VSG851981:VSG851982 WCC851981:WCC851982 WLY851981:WLY851982 WVU851981:WVU851982 T917518:T917519 JI917517:JI917518 TE917517:TE917518 ADA917517:ADA917518 AMW917517:AMW917518 AWS917517:AWS917518 BGO917517:BGO917518 BQK917517:BQK917518 CAG917517:CAG917518 CKC917517:CKC917518 CTY917517:CTY917518 DDU917517:DDU917518 DNQ917517:DNQ917518 DXM917517:DXM917518 EHI917517:EHI917518 ERE917517:ERE917518 FBA917517:FBA917518 FKW917517:FKW917518 FUS917517:FUS917518 GEO917517:GEO917518 GOK917517:GOK917518 GYG917517:GYG917518 HIC917517:HIC917518 HRY917517:HRY917518 IBU917517:IBU917518 ILQ917517:ILQ917518 IVM917517:IVM917518 JFI917517:JFI917518 JPE917517:JPE917518 JZA917517:JZA917518 KIW917517:KIW917518 KSS917517:KSS917518 LCO917517:LCO917518 LMK917517:LMK917518 LWG917517:LWG917518 MGC917517:MGC917518 MPY917517:MPY917518 MZU917517:MZU917518 NJQ917517:NJQ917518 NTM917517:NTM917518 ODI917517:ODI917518 ONE917517:ONE917518 OXA917517:OXA917518 PGW917517:PGW917518 PQS917517:PQS917518 QAO917517:QAO917518 QKK917517:QKK917518 QUG917517:QUG917518 REC917517:REC917518 RNY917517:RNY917518 RXU917517:RXU917518 SHQ917517:SHQ917518 SRM917517:SRM917518 TBI917517:TBI917518 TLE917517:TLE917518 TVA917517:TVA917518 UEW917517:UEW917518 UOS917517:UOS917518 UYO917517:UYO917518 VIK917517:VIK917518 VSG917517:VSG917518 WCC917517:WCC917518 WLY917517:WLY917518 WVU917517:WVU917518 T983054:T983055 JI983053:JI983054 TE983053:TE983054 ADA983053:ADA983054 AMW983053:AMW983054 AWS983053:AWS983054 BGO983053:BGO983054 BQK983053:BQK983054 CAG983053:CAG983054 CKC983053:CKC983054 CTY983053:CTY983054 DDU983053:DDU983054 DNQ983053:DNQ983054 DXM983053:DXM983054 EHI983053:EHI983054 ERE983053:ERE983054 FBA983053:FBA983054 FKW983053:FKW983054 FUS983053:FUS983054 GEO983053:GEO983054 GOK983053:GOK983054 GYG983053:GYG983054 HIC983053:HIC983054 HRY983053:HRY983054 IBU983053:IBU983054 ILQ983053:ILQ983054 IVM983053:IVM983054 JFI983053:JFI983054 JPE983053:JPE983054 JZA983053:JZA983054 KIW983053:KIW983054 KSS983053:KSS983054 LCO983053:LCO983054 LMK983053:LMK983054 LWG983053:LWG983054 MGC983053:MGC983054 MPY983053:MPY983054 MZU983053:MZU983054 NJQ983053:NJQ983054 NTM983053:NTM983054 ODI983053:ODI983054 ONE983053:ONE983054 OXA983053:OXA983054 PGW983053:PGW983054 PQS983053:PQS983054 QAO983053:QAO983054 QKK983053:QKK983054 QUG983053:QUG983054 REC983053:REC983054 RNY983053:RNY983054 RXU983053:RXU983054 SHQ983053:SHQ983054 SRM983053:SRM983054 TBI983053:TBI983054 TLE983053:TLE983054 TVA983053:TVA983054 UEW983053:UEW983054 UOS983053:UOS983054 UYO983053:UYO983054 VIK983053:VIK983054 VSG983053:VSG983054 WCC983053:WCC983054 WLY983053:WLY983054 WVU983053:WVU983054 V65550:V65551 JL65549:JL65550 TH65549:TH65550 ADD65549:ADD65550 AMZ65549:AMZ65550 AWV65549:AWV65550 BGR65549:BGR65550 BQN65549:BQN65550 CAJ65549:CAJ65550 CKF65549:CKF65550 CUB65549:CUB65550 DDX65549:DDX65550 DNT65549:DNT65550 DXP65549:DXP65550 EHL65549:EHL65550 ERH65549:ERH65550 FBD65549:FBD65550 FKZ65549:FKZ65550 FUV65549:FUV65550 GER65549:GER65550 GON65549:GON65550 GYJ65549:GYJ65550 HIF65549:HIF65550 HSB65549:HSB65550 IBX65549:IBX65550 ILT65549:ILT65550 IVP65549:IVP65550 JFL65549:JFL65550 JPH65549:JPH65550 JZD65549:JZD65550 KIZ65549:KIZ65550 KSV65549:KSV65550 LCR65549:LCR65550 LMN65549:LMN65550 LWJ65549:LWJ65550 MGF65549:MGF65550 MQB65549:MQB65550 MZX65549:MZX65550 NJT65549:NJT65550 NTP65549:NTP65550 ODL65549:ODL65550 ONH65549:ONH65550 OXD65549:OXD65550 PGZ65549:PGZ65550 PQV65549:PQV65550 QAR65549:QAR65550 QKN65549:QKN65550 QUJ65549:QUJ65550 REF65549:REF65550 ROB65549:ROB65550 RXX65549:RXX65550 SHT65549:SHT65550 SRP65549:SRP65550 TBL65549:TBL65550 TLH65549:TLH65550 TVD65549:TVD65550 UEZ65549:UEZ65550 UOV65549:UOV65550 UYR65549:UYR65550 VIN65549:VIN65550 VSJ65549:VSJ65550 WCF65549:WCF65550 WMB65549:WMB65550 WVX65549:WVX65550 V131086:V131087 JL131085:JL131086 TH131085:TH131086 ADD131085:ADD131086 AMZ131085:AMZ131086 AWV131085:AWV131086 BGR131085:BGR131086 BQN131085:BQN131086 CAJ131085:CAJ131086 CKF131085:CKF131086 CUB131085:CUB131086 DDX131085:DDX131086 DNT131085:DNT131086 DXP131085:DXP131086 EHL131085:EHL131086 ERH131085:ERH131086 FBD131085:FBD131086 FKZ131085:FKZ131086 FUV131085:FUV131086 GER131085:GER131086 GON131085:GON131086 GYJ131085:GYJ131086 HIF131085:HIF131086 HSB131085:HSB131086 IBX131085:IBX131086 ILT131085:ILT131086 IVP131085:IVP131086 JFL131085:JFL131086 JPH131085:JPH131086 JZD131085:JZD131086 KIZ131085:KIZ131086 KSV131085:KSV131086 LCR131085:LCR131086 LMN131085:LMN131086 LWJ131085:LWJ131086 MGF131085:MGF131086 MQB131085:MQB131086 MZX131085:MZX131086 NJT131085:NJT131086 NTP131085:NTP131086 ODL131085:ODL131086 ONH131085:ONH131086 OXD131085:OXD131086 PGZ131085:PGZ131086 PQV131085:PQV131086 QAR131085:QAR131086 QKN131085:QKN131086 QUJ131085:QUJ131086 REF131085:REF131086 ROB131085:ROB131086 RXX131085:RXX131086 SHT131085:SHT131086 SRP131085:SRP131086 TBL131085:TBL131086 TLH131085:TLH131086 TVD131085:TVD131086 UEZ131085:UEZ131086 UOV131085:UOV131086 UYR131085:UYR131086 VIN131085:VIN131086 VSJ131085:VSJ131086 WCF131085:WCF131086 WMB131085:WMB131086 WVX131085:WVX131086 V196622:V196623 JL196621:JL196622 TH196621:TH196622 ADD196621:ADD196622 AMZ196621:AMZ196622 AWV196621:AWV196622 BGR196621:BGR196622 BQN196621:BQN196622 CAJ196621:CAJ196622 CKF196621:CKF196622 CUB196621:CUB196622 DDX196621:DDX196622 DNT196621:DNT196622 DXP196621:DXP196622 EHL196621:EHL196622 ERH196621:ERH196622 FBD196621:FBD196622 FKZ196621:FKZ196622 FUV196621:FUV196622 GER196621:GER196622 GON196621:GON196622 GYJ196621:GYJ196622 HIF196621:HIF196622 HSB196621:HSB196622 IBX196621:IBX196622 ILT196621:ILT196622 IVP196621:IVP196622 JFL196621:JFL196622 JPH196621:JPH196622 JZD196621:JZD196622 KIZ196621:KIZ196622 KSV196621:KSV196622 LCR196621:LCR196622 LMN196621:LMN196622 LWJ196621:LWJ196622 MGF196621:MGF196622 MQB196621:MQB196622 MZX196621:MZX196622 NJT196621:NJT196622 NTP196621:NTP196622 ODL196621:ODL196622 ONH196621:ONH196622 OXD196621:OXD196622 PGZ196621:PGZ196622 PQV196621:PQV196622 QAR196621:QAR196622 QKN196621:QKN196622 QUJ196621:QUJ196622 REF196621:REF196622 ROB196621:ROB196622 RXX196621:RXX196622 SHT196621:SHT196622 SRP196621:SRP196622 TBL196621:TBL196622 TLH196621:TLH196622 TVD196621:TVD196622 UEZ196621:UEZ196622 UOV196621:UOV196622 UYR196621:UYR196622 VIN196621:VIN196622 VSJ196621:VSJ196622 WCF196621:WCF196622 WMB196621:WMB196622 WVX196621:WVX196622 V262158:V262159 JL262157:JL262158 TH262157:TH262158 ADD262157:ADD262158 AMZ262157:AMZ262158 AWV262157:AWV262158 BGR262157:BGR262158 BQN262157:BQN262158 CAJ262157:CAJ262158 CKF262157:CKF262158 CUB262157:CUB262158 DDX262157:DDX262158 DNT262157:DNT262158 DXP262157:DXP262158 EHL262157:EHL262158 ERH262157:ERH262158 FBD262157:FBD262158 FKZ262157:FKZ262158 FUV262157:FUV262158 GER262157:GER262158 GON262157:GON262158 GYJ262157:GYJ262158 HIF262157:HIF262158 HSB262157:HSB262158 IBX262157:IBX262158 ILT262157:ILT262158 IVP262157:IVP262158 JFL262157:JFL262158 JPH262157:JPH262158 JZD262157:JZD262158 KIZ262157:KIZ262158 KSV262157:KSV262158 LCR262157:LCR262158 LMN262157:LMN262158 LWJ262157:LWJ262158 MGF262157:MGF262158 MQB262157:MQB262158 MZX262157:MZX262158 NJT262157:NJT262158 NTP262157:NTP262158 ODL262157:ODL262158 ONH262157:ONH262158 OXD262157:OXD262158 PGZ262157:PGZ262158 PQV262157:PQV262158 QAR262157:QAR262158 QKN262157:QKN262158 QUJ262157:QUJ262158 REF262157:REF262158 ROB262157:ROB262158 RXX262157:RXX262158 SHT262157:SHT262158 SRP262157:SRP262158 TBL262157:TBL262158 TLH262157:TLH262158 TVD262157:TVD262158 UEZ262157:UEZ262158 UOV262157:UOV262158 UYR262157:UYR262158 VIN262157:VIN262158 VSJ262157:VSJ262158 WCF262157:WCF262158 WMB262157:WMB262158 WVX262157:WVX262158 V327694:V327695 JL327693:JL327694 TH327693:TH327694 ADD327693:ADD327694 AMZ327693:AMZ327694 AWV327693:AWV327694 BGR327693:BGR327694 BQN327693:BQN327694 CAJ327693:CAJ327694 CKF327693:CKF327694 CUB327693:CUB327694 DDX327693:DDX327694 DNT327693:DNT327694 DXP327693:DXP327694 EHL327693:EHL327694 ERH327693:ERH327694 FBD327693:FBD327694 FKZ327693:FKZ327694 FUV327693:FUV327694 GER327693:GER327694 GON327693:GON327694 GYJ327693:GYJ327694 HIF327693:HIF327694 HSB327693:HSB327694 IBX327693:IBX327694 ILT327693:ILT327694 IVP327693:IVP327694 JFL327693:JFL327694 JPH327693:JPH327694 JZD327693:JZD327694 KIZ327693:KIZ327694 KSV327693:KSV327694 LCR327693:LCR327694 LMN327693:LMN327694 LWJ327693:LWJ327694 MGF327693:MGF327694 MQB327693:MQB327694 MZX327693:MZX327694 NJT327693:NJT327694 NTP327693:NTP327694 ODL327693:ODL327694 ONH327693:ONH327694 OXD327693:OXD327694 PGZ327693:PGZ327694 PQV327693:PQV327694 QAR327693:QAR327694 QKN327693:QKN327694 QUJ327693:QUJ327694 REF327693:REF327694 ROB327693:ROB327694 RXX327693:RXX327694 SHT327693:SHT327694 SRP327693:SRP327694 TBL327693:TBL327694 TLH327693:TLH327694 TVD327693:TVD327694 UEZ327693:UEZ327694 UOV327693:UOV327694 UYR327693:UYR327694 VIN327693:VIN327694 VSJ327693:VSJ327694 WCF327693:WCF327694 WMB327693:WMB327694 WVX327693:WVX327694 V393230:V393231 JL393229:JL393230 TH393229:TH393230 ADD393229:ADD393230 AMZ393229:AMZ393230 AWV393229:AWV393230 BGR393229:BGR393230 BQN393229:BQN393230 CAJ393229:CAJ393230 CKF393229:CKF393230 CUB393229:CUB393230 DDX393229:DDX393230 DNT393229:DNT393230 DXP393229:DXP393230 EHL393229:EHL393230 ERH393229:ERH393230 FBD393229:FBD393230 FKZ393229:FKZ393230 FUV393229:FUV393230 GER393229:GER393230 GON393229:GON393230 GYJ393229:GYJ393230 HIF393229:HIF393230 HSB393229:HSB393230 IBX393229:IBX393230 ILT393229:ILT393230 IVP393229:IVP393230 JFL393229:JFL393230 JPH393229:JPH393230 JZD393229:JZD393230 KIZ393229:KIZ393230 KSV393229:KSV393230 LCR393229:LCR393230 LMN393229:LMN393230 LWJ393229:LWJ393230 MGF393229:MGF393230 MQB393229:MQB393230 MZX393229:MZX393230 NJT393229:NJT393230 NTP393229:NTP393230 ODL393229:ODL393230 ONH393229:ONH393230 OXD393229:OXD393230 PGZ393229:PGZ393230 PQV393229:PQV393230 QAR393229:QAR393230 QKN393229:QKN393230 QUJ393229:QUJ393230 REF393229:REF393230 ROB393229:ROB393230 RXX393229:RXX393230 SHT393229:SHT393230 SRP393229:SRP393230 TBL393229:TBL393230 TLH393229:TLH393230 TVD393229:TVD393230 UEZ393229:UEZ393230 UOV393229:UOV393230 UYR393229:UYR393230 VIN393229:VIN393230 VSJ393229:VSJ393230 WCF393229:WCF393230 WMB393229:WMB393230 WVX393229:WVX393230 V458766:V458767 JL458765:JL458766 TH458765:TH458766 ADD458765:ADD458766 AMZ458765:AMZ458766 AWV458765:AWV458766 BGR458765:BGR458766 BQN458765:BQN458766 CAJ458765:CAJ458766 CKF458765:CKF458766 CUB458765:CUB458766 DDX458765:DDX458766 DNT458765:DNT458766 DXP458765:DXP458766 EHL458765:EHL458766 ERH458765:ERH458766 FBD458765:FBD458766 FKZ458765:FKZ458766 FUV458765:FUV458766 GER458765:GER458766 GON458765:GON458766 GYJ458765:GYJ458766 HIF458765:HIF458766 HSB458765:HSB458766 IBX458765:IBX458766 ILT458765:ILT458766 IVP458765:IVP458766 JFL458765:JFL458766 JPH458765:JPH458766 JZD458765:JZD458766 KIZ458765:KIZ458766 KSV458765:KSV458766 LCR458765:LCR458766 LMN458765:LMN458766 LWJ458765:LWJ458766 MGF458765:MGF458766 MQB458765:MQB458766 MZX458765:MZX458766 NJT458765:NJT458766 NTP458765:NTP458766 ODL458765:ODL458766 ONH458765:ONH458766 OXD458765:OXD458766 PGZ458765:PGZ458766 PQV458765:PQV458766 QAR458765:QAR458766 QKN458765:QKN458766 QUJ458765:QUJ458766 REF458765:REF458766 ROB458765:ROB458766 RXX458765:RXX458766 SHT458765:SHT458766 SRP458765:SRP458766 TBL458765:TBL458766 TLH458765:TLH458766 TVD458765:TVD458766 UEZ458765:UEZ458766 UOV458765:UOV458766 UYR458765:UYR458766 VIN458765:VIN458766 VSJ458765:VSJ458766 WCF458765:WCF458766 WMB458765:WMB458766 WVX458765:WVX458766 V524302:V524303 JL524301:JL524302 TH524301:TH524302 ADD524301:ADD524302 AMZ524301:AMZ524302 AWV524301:AWV524302 BGR524301:BGR524302 BQN524301:BQN524302 CAJ524301:CAJ524302 CKF524301:CKF524302 CUB524301:CUB524302 DDX524301:DDX524302 DNT524301:DNT524302 DXP524301:DXP524302 EHL524301:EHL524302 ERH524301:ERH524302 FBD524301:FBD524302 FKZ524301:FKZ524302 FUV524301:FUV524302 GER524301:GER524302 GON524301:GON524302 GYJ524301:GYJ524302 HIF524301:HIF524302 HSB524301:HSB524302 IBX524301:IBX524302 ILT524301:ILT524302 IVP524301:IVP524302 JFL524301:JFL524302 JPH524301:JPH524302 JZD524301:JZD524302 KIZ524301:KIZ524302 KSV524301:KSV524302 LCR524301:LCR524302 LMN524301:LMN524302 LWJ524301:LWJ524302 MGF524301:MGF524302 MQB524301:MQB524302 MZX524301:MZX524302 NJT524301:NJT524302 NTP524301:NTP524302 ODL524301:ODL524302 ONH524301:ONH524302 OXD524301:OXD524302 PGZ524301:PGZ524302 PQV524301:PQV524302 QAR524301:QAR524302 QKN524301:QKN524302 QUJ524301:QUJ524302 REF524301:REF524302 ROB524301:ROB524302 RXX524301:RXX524302 SHT524301:SHT524302 SRP524301:SRP524302 TBL524301:TBL524302 TLH524301:TLH524302 TVD524301:TVD524302 UEZ524301:UEZ524302 UOV524301:UOV524302 UYR524301:UYR524302 VIN524301:VIN524302 VSJ524301:VSJ524302 WCF524301:WCF524302 WMB524301:WMB524302 WVX524301:WVX524302 V589838:V589839 JL589837:JL589838 TH589837:TH589838 ADD589837:ADD589838 AMZ589837:AMZ589838 AWV589837:AWV589838 BGR589837:BGR589838 BQN589837:BQN589838 CAJ589837:CAJ589838 CKF589837:CKF589838 CUB589837:CUB589838 DDX589837:DDX589838 DNT589837:DNT589838 DXP589837:DXP589838 EHL589837:EHL589838 ERH589837:ERH589838 FBD589837:FBD589838 FKZ589837:FKZ589838 FUV589837:FUV589838 GER589837:GER589838 GON589837:GON589838 GYJ589837:GYJ589838 HIF589837:HIF589838 HSB589837:HSB589838 IBX589837:IBX589838 ILT589837:ILT589838 IVP589837:IVP589838 JFL589837:JFL589838 JPH589837:JPH589838 JZD589837:JZD589838 KIZ589837:KIZ589838 KSV589837:KSV589838 LCR589837:LCR589838 LMN589837:LMN589838 LWJ589837:LWJ589838 MGF589837:MGF589838 MQB589837:MQB589838 MZX589837:MZX589838 NJT589837:NJT589838 NTP589837:NTP589838 ODL589837:ODL589838 ONH589837:ONH589838 OXD589837:OXD589838 PGZ589837:PGZ589838 PQV589837:PQV589838 QAR589837:QAR589838 QKN589837:QKN589838 QUJ589837:QUJ589838 REF589837:REF589838 ROB589837:ROB589838 RXX589837:RXX589838 SHT589837:SHT589838 SRP589837:SRP589838 TBL589837:TBL589838 TLH589837:TLH589838 TVD589837:TVD589838 UEZ589837:UEZ589838 UOV589837:UOV589838 UYR589837:UYR589838 VIN589837:VIN589838 VSJ589837:VSJ589838 WCF589837:WCF589838 WMB589837:WMB589838 WVX589837:WVX589838 V655374:V655375 JL655373:JL655374 TH655373:TH655374 ADD655373:ADD655374 AMZ655373:AMZ655374 AWV655373:AWV655374 BGR655373:BGR655374 BQN655373:BQN655374 CAJ655373:CAJ655374 CKF655373:CKF655374 CUB655373:CUB655374 DDX655373:DDX655374 DNT655373:DNT655374 DXP655373:DXP655374 EHL655373:EHL655374 ERH655373:ERH655374 FBD655373:FBD655374 FKZ655373:FKZ655374 FUV655373:FUV655374 GER655373:GER655374 GON655373:GON655374 GYJ655373:GYJ655374 HIF655373:HIF655374 HSB655373:HSB655374 IBX655373:IBX655374 ILT655373:ILT655374 IVP655373:IVP655374 JFL655373:JFL655374 JPH655373:JPH655374 JZD655373:JZD655374 KIZ655373:KIZ655374 KSV655373:KSV655374 LCR655373:LCR655374 LMN655373:LMN655374 LWJ655373:LWJ655374 MGF655373:MGF655374 MQB655373:MQB655374 MZX655373:MZX655374 NJT655373:NJT655374 NTP655373:NTP655374 ODL655373:ODL655374 ONH655373:ONH655374 OXD655373:OXD655374 PGZ655373:PGZ655374 PQV655373:PQV655374 QAR655373:QAR655374 QKN655373:QKN655374 QUJ655373:QUJ655374 REF655373:REF655374 ROB655373:ROB655374 RXX655373:RXX655374 SHT655373:SHT655374 SRP655373:SRP655374 TBL655373:TBL655374 TLH655373:TLH655374 TVD655373:TVD655374 UEZ655373:UEZ655374 UOV655373:UOV655374 UYR655373:UYR655374 VIN655373:VIN655374 VSJ655373:VSJ655374 WCF655373:WCF655374 WMB655373:WMB655374 WVX655373:WVX655374 V720910:V720911 JL720909:JL720910 TH720909:TH720910 ADD720909:ADD720910 AMZ720909:AMZ720910 AWV720909:AWV720910 BGR720909:BGR720910 BQN720909:BQN720910 CAJ720909:CAJ720910 CKF720909:CKF720910 CUB720909:CUB720910 DDX720909:DDX720910 DNT720909:DNT720910 DXP720909:DXP720910 EHL720909:EHL720910 ERH720909:ERH720910 FBD720909:FBD720910 FKZ720909:FKZ720910 FUV720909:FUV720910 GER720909:GER720910 GON720909:GON720910 GYJ720909:GYJ720910 HIF720909:HIF720910 HSB720909:HSB720910 IBX720909:IBX720910 ILT720909:ILT720910 IVP720909:IVP720910 JFL720909:JFL720910 JPH720909:JPH720910 JZD720909:JZD720910 KIZ720909:KIZ720910 KSV720909:KSV720910 LCR720909:LCR720910 LMN720909:LMN720910 LWJ720909:LWJ720910 MGF720909:MGF720910 MQB720909:MQB720910 MZX720909:MZX720910 NJT720909:NJT720910 NTP720909:NTP720910 ODL720909:ODL720910 ONH720909:ONH720910 OXD720909:OXD720910 PGZ720909:PGZ720910 PQV720909:PQV720910 QAR720909:QAR720910 QKN720909:QKN720910 QUJ720909:QUJ720910 REF720909:REF720910 ROB720909:ROB720910 RXX720909:RXX720910 SHT720909:SHT720910 SRP720909:SRP720910 TBL720909:TBL720910 TLH720909:TLH720910 TVD720909:TVD720910 UEZ720909:UEZ720910 UOV720909:UOV720910 UYR720909:UYR720910 VIN720909:VIN720910 VSJ720909:VSJ720910 WCF720909:WCF720910 WMB720909:WMB720910 WVX720909:WVX720910 V786446:V786447 JL786445:JL786446 TH786445:TH786446 ADD786445:ADD786446 AMZ786445:AMZ786446 AWV786445:AWV786446 BGR786445:BGR786446 BQN786445:BQN786446 CAJ786445:CAJ786446 CKF786445:CKF786446 CUB786445:CUB786446 DDX786445:DDX786446 DNT786445:DNT786446 DXP786445:DXP786446 EHL786445:EHL786446 ERH786445:ERH786446 FBD786445:FBD786446 FKZ786445:FKZ786446 FUV786445:FUV786446 GER786445:GER786446 GON786445:GON786446 GYJ786445:GYJ786446 HIF786445:HIF786446 HSB786445:HSB786446 IBX786445:IBX786446 ILT786445:ILT786446 IVP786445:IVP786446 JFL786445:JFL786446 JPH786445:JPH786446 JZD786445:JZD786446 KIZ786445:KIZ786446 KSV786445:KSV786446 LCR786445:LCR786446 LMN786445:LMN786446 LWJ786445:LWJ786446 MGF786445:MGF786446 MQB786445:MQB786446 MZX786445:MZX786446 NJT786445:NJT786446 NTP786445:NTP786446 ODL786445:ODL786446 ONH786445:ONH786446 OXD786445:OXD786446 PGZ786445:PGZ786446 PQV786445:PQV786446 QAR786445:QAR786446 QKN786445:QKN786446 QUJ786445:QUJ786446 REF786445:REF786446 ROB786445:ROB786446 RXX786445:RXX786446 SHT786445:SHT786446 SRP786445:SRP786446 TBL786445:TBL786446 TLH786445:TLH786446 TVD786445:TVD786446 UEZ786445:UEZ786446 UOV786445:UOV786446 UYR786445:UYR786446 VIN786445:VIN786446 VSJ786445:VSJ786446 WCF786445:WCF786446 WMB786445:WMB786446 WVX786445:WVX786446 V851982:V851983 JL851981:JL851982 TH851981:TH851982 ADD851981:ADD851982 AMZ851981:AMZ851982 AWV851981:AWV851982 BGR851981:BGR851982 BQN851981:BQN851982 CAJ851981:CAJ851982 CKF851981:CKF851982 CUB851981:CUB851982 DDX851981:DDX851982 DNT851981:DNT851982 DXP851981:DXP851982 EHL851981:EHL851982 ERH851981:ERH851982 FBD851981:FBD851982 FKZ851981:FKZ851982 FUV851981:FUV851982 GER851981:GER851982 GON851981:GON851982 GYJ851981:GYJ851982 HIF851981:HIF851982 HSB851981:HSB851982 IBX851981:IBX851982 ILT851981:ILT851982 IVP851981:IVP851982 JFL851981:JFL851982 JPH851981:JPH851982 JZD851981:JZD851982 KIZ851981:KIZ851982 KSV851981:KSV851982 LCR851981:LCR851982 LMN851981:LMN851982 LWJ851981:LWJ851982 MGF851981:MGF851982 MQB851981:MQB851982 MZX851981:MZX851982 NJT851981:NJT851982 NTP851981:NTP851982 ODL851981:ODL851982 ONH851981:ONH851982 OXD851981:OXD851982 PGZ851981:PGZ851982 PQV851981:PQV851982 QAR851981:QAR851982 QKN851981:QKN851982 QUJ851981:QUJ851982 REF851981:REF851982 ROB851981:ROB851982 RXX851981:RXX851982 SHT851981:SHT851982 SRP851981:SRP851982 TBL851981:TBL851982 TLH851981:TLH851982 TVD851981:TVD851982 UEZ851981:UEZ851982 UOV851981:UOV851982 UYR851981:UYR851982 VIN851981:VIN851982 VSJ851981:VSJ851982 WCF851981:WCF851982 WMB851981:WMB851982 WVX851981:WVX851982 V917518:V917519 JL917517:JL917518 TH917517:TH917518 ADD917517:ADD917518 AMZ917517:AMZ917518 AWV917517:AWV917518 BGR917517:BGR917518 BQN917517:BQN917518 CAJ917517:CAJ917518 CKF917517:CKF917518 CUB917517:CUB917518 DDX917517:DDX917518 DNT917517:DNT917518 DXP917517:DXP917518 EHL917517:EHL917518 ERH917517:ERH917518 FBD917517:FBD917518 FKZ917517:FKZ917518 FUV917517:FUV917518 GER917517:GER917518 GON917517:GON917518 GYJ917517:GYJ917518 HIF917517:HIF917518 HSB917517:HSB917518 IBX917517:IBX917518 ILT917517:ILT917518 IVP917517:IVP917518 JFL917517:JFL917518 JPH917517:JPH917518 JZD917517:JZD917518 KIZ917517:KIZ917518 KSV917517:KSV917518 LCR917517:LCR917518 LMN917517:LMN917518 LWJ917517:LWJ917518 MGF917517:MGF917518 MQB917517:MQB917518 MZX917517:MZX917518 NJT917517:NJT917518 NTP917517:NTP917518 ODL917517:ODL917518 ONH917517:ONH917518 OXD917517:OXD917518 PGZ917517:PGZ917518 PQV917517:PQV917518 QAR917517:QAR917518 QKN917517:QKN917518 QUJ917517:QUJ917518 REF917517:REF917518 ROB917517:ROB917518 RXX917517:RXX917518 SHT917517:SHT917518 SRP917517:SRP917518 TBL917517:TBL917518 TLH917517:TLH917518 TVD917517:TVD917518 UEZ917517:UEZ917518 UOV917517:UOV917518 UYR917517:UYR917518 VIN917517:VIN917518 VSJ917517:VSJ917518 WCF917517:WCF917518 WMB917517:WMB917518 WVX917517:WVX917518 V983054:V983055 JL983053:JL983054 TH983053:TH983054 ADD983053:ADD983054 AMZ983053:AMZ983054 AWV983053:AWV983054 BGR983053:BGR983054 BQN983053:BQN983054 CAJ983053:CAJ983054 CKF983053:CKF983054 CUB983053:CUB983054 DDX983053:DDX983054 DNT983053:DNT983054 DXP983053:DXP983054 EHL983053:EHL983054 ERH983053:ERH983054 FBD983053:FBD983054 FKZ983053:FKZ983054 FUV983053:FUV983054 GER983053:GER983054 GON983053:GON983054 GYJ983053:GYJ983054 HIF983053:HIF983054 HSB983053:HSB983054 IBX983053:IBX983054 ILT983053:ILT983054 IVP983053:IVP983054 JFL983053:JFL983054 JPH983053:JPH983054 JZD983053:JZD983054 KIZ983053:KIZ983054 KSV983053:KSV983054 LCR983053:LCR983054 LMN983053:LMN983054 LWJ983053:LWJ983054 MGF983053:MGF983054 MQB983053:MQB983054 MZX983053:MZX983054 NJT983053:NJT983054 NTP983053:NTP983054 ODL983053:ODL983054 ONH983053:ONH983054 OXD983053:OXD983054 PGZ983053:PGZ983054 PQV983053:PQV983054 QAR983053:QAR983054 QKN983053:QKN983054 QUJ983053:QUJ983054 REF983053:REF983054 ROB983053:ROB983054 RXX983053:RXX983054 SHT983053:SHT983054 SRP983053:SRP983054 TBL983053:TBL983054 TLH983053:TLH983054 TVD983053:TVD983054 UEZ983053:UEZ983054 UOV983053:UOV983054 UYR983053:UYR983054 VIN983053:VIN983054 VSJ983053:VSJ983054 WCF983053:WCF983054 WMB983053:WMB983054 WVX983053:WVX983054 X65549:X65550 JO65549:JO65550 TK65549:TK65550 ADG65549:ADG65550 ANC65549:ANC65550 AWY65549:AWY65550 BGU65549:BGU65550 BQQ65549:BQQ65550 CAM65549:CAM65550 CKI65549:CKI65550 CUE65549:CUE65550 DEA65549:DEA65550 DNW65549:DNW65550 DXS65549:DXS65550 EHO65549:EHO65550 ERK65549:ERK65550 FBG65549:FBG65550 FLC65549:FLC65550 FUY65549:FUY65550 GEU65549:GEU65550 GOQ65549:GOQ65550 GYM65549:GYM65550 HII65549:HII65550 HSE65549:HSE65550 ICA65549:ICA65550 ILW65549:ILW65550 IVS65549:IVS65550 JFO65549:JFO65550 JPK65549:JPK65550 JZG65549:JZG65550 KJC65549:KJC65550 KSY65549:KSY65550 LCU65549:LCU65550 LMQ65549:LMQ65550 LWM65549:LWM65550 MGI65549:MGI65550 MQE65549:MQE65550 NAA65549:NAA65550 NJW65549:NJW65550 NTS65549:NTS65550 ODO65549:ODO65550 ONK65549:ONK65550 OXG65549:OXG65550 PHC65549:PHC65550 PQY65549:PQY65550 QAU65549:QAU65550 QKQ65549:QKQ65550 QUM65549:QUM65550 REI65549:REI65550 ROE65549:ROE65550 RYA65549:RYA65550 SHW65549:SHW65550 SRS65549:SRS65550 TBO65549:TBO65550 TLK65549:TLK65550 TVG65549:TVG65550 UFC65549:UFC65550 UOY65549:UOY65550 UYU65549:UYU65550 VIQ65549:VIQ65550 VSM65549:VSM65550 WCI65549:WCI65550 WME65549:WME65550 WWA65549:WWA65550 X131085:X131086 JO131085:JO131086 TK131085:TK131086 ADG131085:ADG131086 ANC131085:ANC131086 AWY131085:AWY131086 BGU131085:BGU131086 BQQ131085:BQQ131086 CAM131085:CAM131086 CKI131085:CKI131086 CUE131085:CUE131086 DEA131085:DEA131086 DNW131085:DNW131086 DXS131085:DXS131086 EHO131085:EHO131086 ERK131085:ERK131086 FBG131085:FBG131086 FLC131085:FLC131086 FUY131085:FUY131086 GEU131085:GEU131086 GOQ131085:GOQ131086 GYM131085:GYM131086 HII131085:HII131086 HSE131085:HSE131086 ICA131085:ICA131086 ILW131085:ILW131086 IVS131085:IVS131086 JFO131085:JFO131086 JPK131085:JPK131086 JZG131085:JZG131086 KJC131085:KJC131086 KSY131085:KSY131086 LCU131085:LCU131086 LMQ131085:LMQ131086 LWM131085:LWM131086 MGI131085:MGI131086 MQE131085:MQE131086 NAA131085:NAA131086 NJW131085:NJW131086 NTS131085:NTS131086 ODO131085:ODO131086 ONK131085:ONK131086 OXG131085:OXG131086 PHC131085:PHC131086 PQY131085:PQY131086 QAU131085:QAU131086 QKQ131085:QKQ131086 QUM131085:QUM131086 REI131085:REI131086 ROE131085:ROE131086 RYA131085:RYA131086 SHW131085:SHW131086 SRS131085:SRS131086 TBO131085:TBO131086 TLK131085:TLK131086 TVG131085:TVG131086 UFC131085:UFC131086 UOY131085:UOY131086 UYU131085:UYU131086 VIQ131085:VIQ131086 VSM131085:VSM131086 WCI131085:WCI131086 WME131085:WME131086 WWA131085:WWA131086 X196621:X196622 JO196621:JO196622 TK196621:TK196622 ADG196621:ADG196622 ANC196621:ANC196622 AWY196621:AWY196622 BGU196621:BGU196622 BQQ196621:BQQ196622 CAM196621:CAM196622 CKI196621:CKI196622 CUE196621:CUE196622 DEA196621:DEA196622 DNW196621:DNW196622 DXS196621:DXS196622 EHO196621:EHO196622 ERK196621:ERK196622 FBG196621:FBG196622 FLC196621:FLC196622 FUY196621:FUY196622 GEU196621:GEU196622 GOQ196621:GOQ196622 GYM196621:GYM196622 HII196621:HII196622 HSE196621:HSE196622 ICA196621:ICA196622 ILW196621:ILW196622 IVS196621:IVS196622 JFO196621:JFO196622 JPK196621:JPK196622 JZG196621:JZG196622 KJC196621:KJC196622 KSY196621:KSY196622 LCU196621:LCU196622 LMQ196621:LMQ196622 LWM196621:LWM196622 MGI196621:MGI196622 MQE196621:MQE196622 NAA196621:NAA196622 NJW196621:NJW196622 NTS196621:NTS196622 ODO196621:ODO196622 ONK196621:ONK196622 OXG196621:OXG196622 PHC196621:PHC196622 PQY196621:PQY196622 QAU196621:QAU196622 QKQ196621:QKQ196622 QUM196621:QUM196622 REI196621:REI196622 ROE196621:ROE196622 RYA196621:RYA196622 SHW196621:SHW196622 SRS196621:SRS196622 TBO196621:TBO196622 TLK196621:TLK196622 TVG196621:TVG196622 UFC196621:UFC196622 UOY196621:UOY196622 UYU196621:UYU196622 VIQ196621:VIQ196622 VSM196621:VSM196622 WCI196621:WCI196622 WME196621:WME196622 WWA196621:WWA196622 X262157:X262158 JO262157:JO262158 TK262157:TK262158 ADG262157:ADG262158 ANC262157:ANC262158 AWY262157:AWY262158 BGU262157:BGU262158 BQQ262157:BQQ262158 CAM262157:CAM262158 CKI262157:CKI262158 CUE262157:CUE262158 DEA262157:DEA262158 DNW262157:DNW262158 DXS262157:DXS262158 EHO262157:EHO262158 ERK262157:ERK262158 FBG262157:FBG262158 FLC262157:FLC262158 FUY262157:FUY262158 GEU262157:GEU262158 GOQ262157:GOQ262158 GYM262157:GYM262158 HII262157:HII262158 HSE262157:HSE262158 ICA262157:ICA262158 ILW262157:ILW262158 IVS262157:IVS262158 JFO262157:JFO262158 JPK262157:JPK262158 JZG262157:JZG262158 KJC262157:KJC262158 KSY262157:KSY262158 LCU262157:LCU262158 LMQ262157:LMQ262158 LWM262157:LWM262158 MGI262157:MGI262158 MQE262157:MQE262158 NAA262157:NAA262158 NJW262157:NJW262158 NTS262157:NTS262158 ODO262157:ODO262158 ONK262157:ONK262158 OXG262157:OXG262158 PHC262157:PHC262158 PQY262157:PQY262158 QAU262157:QAU262158 QKQ262157:QKQ262158 QUM262157:QUM262158 REI262157:REI262158 ROE262157:ROE262158 RYA262157:RYA262158 SHW262157:SHW262158 SRS262157:SRS262158 TBO262157:TBO262158 TLK262157:TLK262158 TVG262157:TVG262158 UFC262157:UFC262158 UOY262157:UOY262158 UYU262157:UYU262158 VIQ262157:VIQ262158 VSM262157:VSM262158 WCI262157:WCI262158 WME262157:WME262158 WWA262157:WWA262158 X327693:X327694 JO327693:JO327694 TK327693:TK327694 ADG327693:ADG327694 ANC327693:ANC327694 AWY327693:AWY327694 BGU327693:BGU327694 BQQ327693:BQQ327694 CAM327693:CAM327694 CKI327693:CKI327694 CUE327693:CUE327694 DEA327693:DEA327694 DNW327693:DNW327694 DXS327693:DXS327694 EHO327693:EHO327694 ERK327693:ERK327694 FBG327693:FBG327694 FLC327693:FLC327694 FUY327693:FUY327694 GEU327693:GEU327694 GOQ327693:GOQ327694 GYM327693:GYM327694 HII327693:HII327694 HSE327693:HSE327694 ICA327693:ICA327694 ILW327693:ILW327694 IVS327693:IVS327694 JFO327693:JFO327694 JPK327693:JPK327694 JZG327693:JZG327694 KJC327693:KJC327694 KSY327693:KSY327694 LCU327693:LCU327694 LMQ327693:LMQ327694 LWM327693:LWM327694 MGI327693:MGI327694 MQE327693:MQE327694 NAA327693:NAA327694 NJW327693:NJW327694 NTS327693:NTS327694 ODO327693:ODO327694 ONK327693:ONK327694 OXG327693:OXG327694 PHC327693:PHC327694 PQY327693:PQY327694 QAU327693:QAU327694 QKQ327693:QKQ327694 QUM327693:QUM327694 REI327693:REI327694 ROE327693:ROE327694 RYA327693:RYA327694 SHW327693:SHW327694 SRS327693:SRS327694 TBO327693:TBO327694 TLK327693:TLK327694 TVG327693:TVG327694 UFC327693:UFC327694 UOY327693:UOY327694 UYU327693:UYU327694 VIQ327693:VIQ327694 VSM327693:VSM327694 WCI327693:WCI327694 WME327693:WME327694 WWA327693:WWA327694 X393229:X393230 JO393229:JO393230 TK393229:TK393230 ADG393229:ADG393230 ANC393229:ANC393230 AWY393229:AWY393230 BGU393229:BGU393230 BQQ393229:BQQ393230 CAM393229:CAM393230 CKI393229:CKI393230 CUE393229:CUE393230 DEA393229:DEA393230 DNW393229:DNW393230 DXS393229:DXS393230 EHO393229:EHO393230 ERK393229:ERK393230 FBG393229:FBG393230 FLC393229:FLC393230 FUY393229:FUY393230 GEU393229:GEU393230 GOQ393229:GOQ393230 GYM393229:GYM393230 HII393229:HII393230 HSE393229:HSE393230 ICA393229:ICA393230 ILW393229:ILW393230 IVS393229:IVS393230 JFO393229:JFO393230 JPK393229:JPK393230 JZG393229:JZG393230 KJC393229:KJC393230 KSY393229:KSY393230 LCU393229:LCU393230 LMQ393229:LMQ393230 LWM393229:LWM393230 MGI393229:MGI393230 MQE393229:MQE393230 NAA393229:NAA393230 NJW393229:NJW393230 NTS393229:NTS393230 ODO393229:ODO393230 ONK393229:ONK393230 OXG393229:OXG393230 PHC393229:PHC393230 PQY393229:PQY393230 QAU393229:QAU393230 QKQ393229:QKQ393230 QUM393229:QUM393230 REI393229:REI393230 ROE393229:ROE393230 RYA393229:RYA393230 SHW393229:SHW393230 SRS393229:SRS393230 TBO393229:TBO393230 TLK393229:TLK393230 TVG393229:TVG393230 UFC393229:UFC393230 UOY393229:UOY393230 UYU393229:UYU393230 VIQ393229:VIQ393230 VSM393229:VSM393230 WCI393229:WCI393230 WME393229:WME393230 WWA393229:WWA393230 X458765:X458766 JO458765:JO458766 TK458765:TK458766 ADG458765:ADG458766 ANC458765:ANC458766 AWY458765:AWY458766 BGU458765:BGU458766 BQQ458765:BQQ458766 CAM458765:CAM458766 CKI458765:CKI458766 CUE458765:CUE458766 DEA458765:DEA458766 DNW458765:DNW458766 DXS458765:DXS458766 EHO458765:EHO458766 ERK458765:ERK458766 FBG458765:FBG458766 FLC458765:FLC458766 FUY458765:FUY458766 GEU458765:GEU458766 GOQ458765:GOQ458766 GYM458765:GYM458766 HII458765:HII458766 HSE458765:HSE458766 ICA458765:ICA458766 ILW458765:ILW458766 IVS458765:IVS458766 JFO458765:JFO458766 JPK458765:JPK458766 JZG458765:JZG458766 KJC458765:KJC458766 KSY458765:KSY458766 LCU458765:LCU458766 LMQ458765:LMQ458766 LWM458765:LWM458766 MGI458765:MGI458766 MQE458765:MQE458766 NAA458765:NAA458766 NJW458765:NJW458766 NTS458765:NTS458766 ODO458765:ODO458766 ONK458765:ONK458766 OXG458765:OXG458766 PHC458765:PHC458766 PQY458765:PQY458766 QAU458765:QAU458766 QKQ458765:QKQ458766 QUM458765:QUM458766 REI458765:REI458766 ROE458765:ROE458766 RYA458765:RYA458766 SHW458765:SHW458766 SRS458765:SRS458766 TBO458765:TBO458766 TLK458765:TLK458766 TVG458765:TVG458766 UFC458765:UFC458766 UOY458765:UOY458766 UYU458765:UYU458766 VIQ458765:VIQ458766 VSM458765:VSM458766 WCI458765:WCI458766 WME458765:WME458766 WWA458765:WWA458766 X524301:X524302 JO524301:JO524302 TK524301:TK524302 ADG524301:ADG524302 ANC524301:ANC524302 AWY524301:AWY524302 BGU524301:BGU524302 BQQ524301:BQQ524302 CAM524301:CAM524302 CKI524301:CKI524302 CUE524301:CUE524302 DEA524301:DEA524302 DNW524301:DNW524302 DXS524301:DXS524302 EHO524301:EHO524302 ERK524301:ERK524302 FBG524301:FBG524302 FLC524301:FLC524302 FUY524301:FUY524302 GEU524301:GEU524302 GOQ524301:GOQ524302 GYM524301:GYM524302 HII524301:HII524302 HSE524301:HSE524302 ICA524301:ICA524302 ILW524301:ILW524302 IVS524301:IVS524302 JFO524301:JFO524302 JPK524301:JPK524302 JZG524301:JZG524302 KJC524301:KJC524302 KSY524301:KSY524302 LCU524301:LCU524302 LMQ524301:LMQ524302 LWM524301:LWM524302 MGI524301:MGI524302 MQE524301:MQE524302 NAA524301:NAA524302 NJW524301:NJW524302 NTS524301:NTS524302 ODO524301:ODO524302 ONK524301:ONK524302 OXG524301:OXG524302 PHC524301:PHC524302 PQY524301:PQY524302 QAU524301:QAU524302 QKQ524301:QKQ524302 QUM524301:QUM524302 REI524301:REI524302 ROE524301:ROE524302 RYA524301:RYA524302 SHW524301:SHW524302 SRS524301:SRS524302 TBO524301:TBO524302 TLK524301:TLK524302 TVG524301:TVG524302 UFC524301:UFC524302 UOY524301:UOY524302 UYU524301:UYU524302 VIQ524301:VIQ524302 VSM524301:VSM524302 WCI524301:WCI524302 WME524301:WME524302 WWA524301:WWA524302 X589837:X589838 JO589837:JO589838 TK589837:TK589838 ADG589837:ADG589838 ANC589837:ANC589838 AWY589837:AWY589838 BGU589837:BGU589838 BQQ589837:BQQ589838 CAM589837:CAM589838 CKI589837:CKI589838 CUE589837:CUE589838 DEA589837:DEA589838 DNW589837:DNW589838 DXS589837:DXS589838 EHO589837:EHO589838 ERK589837:ERK589838 FBG589837:FBG589838 FLC589837:FLC589838 FUY589837:FUY589838 GEU589837:GEU589838 GOQ589837:GOQ589838 GYM589837:GYM589838 HII589837:HII589838 HSE589837:HSE589838 ICA589837:ICA589838 ILW589837:ILW589838 IVS589837:IVS589838 JFO589837:JFO589838 JPK589837:JPK589838 JZG589837:JZG589838 KJC589837:KJC589838 KSY589837:KSY589838 LCU589837:LCU589838 LMQ589837:LMQ589838 LWM589837:LWM589838 MGI589837:MGI589838 MQE589837:MQE589838 NAA589837:NAA589838 NJW589837:NJW589838 NTS589837:NTS589838 ODO589837:ODO589838 ONK589837:ONK589838 OXG589837:OXG589838 PHC589837:PHC589838 PQY589837:PQY589838 QAU589837:QAU589838 QKQ589837:QKQ589838 QUM589837:QUM589838 REI589837:REI589838 ROE589837:ROE589838 RYA589837:RYA589838 SHW589837:SHW589838 SRS589837:SRS589838 TBO589837:TBO589838 TLK589837:TLK589838 TVG589837:TVG589838 UFC589837:UFC589838 UOY589837:UOY589838 UYU589837:UYU589838 VIQ589837:VIQ589838 VSM589837:VSM589838 WCI589837:WCI589838 WME589837:WME589838 WWA589837:WWA589838 X655373:X655374 JO655373:JO655374 TK655373:TK655374 ADG655373:ADG655374 ANC655373:ANC655374 AWY655373:AWY655374 BGU655373:BGU655374 BQQ655373:BQQ655374 CAM655373:CAM655374 CKI655373:CKI655374 CUE655373:CUE655374 DEA655373:DEA655374 DNW655373:DNW655374 DXS655373:DXS655374 EHO655373:EHO655374 ERK655373:ERK655374 FBG655373:FBG655374 FLC655373:FLC655374 FUY655373:FUY655374 GEU655373:GEU655374 GOQ655373:GOQ655374 GYM655373:GYM655374 HII655373:HII655374 HSE655373:HSE655374 ICA655373:ICA655374 ILW655373:ILW655374 IVS655373:IVS655374 JFO655373:JFO655374 JPK655373:JPK655374 JZG655373:JZG655374 KJC655373:KJC655374 KSY655373:KSY655374 LCU655373:LCU655374 LMQ655373:LMQ655374 LWM655373:LWM655374 MGI655373:MGI655374 MQE655373:MQE655374 NAA655373:NAA655374 NJW655373:NJW655374 NTS655373:NTS655374 ODO655373:ODO655374 ONK655373:ONK655374 OXG655373:OXG655374 PHC655373:PHC655374 PQY655373:PQY655374 QAU655373:QAU655374 QKQ655373:QKQ655374 QUM655373:QUM655374 REI655373:REI655374 ROE655373:ROE655374 RYA655373:RYA655374 SHW655373:SHW655374 SRS655373:SRS655374 TBO655373:TBO655374 TLK655373:TLK655374 TVG655373:TVG655374 UFC655373:UFC655374 UOY655373:UOY655374 UYU655373:UYU655374 VIQ655373:VIQ655374 VSM655373:VSM655374 WCI655373:WCI655374 WME655373:WME655374 WWA655373:WWA655374 X720909:X720910 JO720909:JO720910 TK720909:TK720910 ADG720909:ADG720910 ANC720909:ANC720910 AWY720909:AWY720910 BGU720909:BGU720910 BQQ720909:BQQ720910 CAM720909:CAM720910 CKI720909:CKI720910 CUE720909:CUE720910 DEA720909:DEA720910 DNW720909:DNW720910 DXS720909:DXS720910 EHO720909:EHO720910 ERK720909:ERK720910 FBG720909:FBG720910 FLC720909:FLC720910 FUY720909:FUY720910 GEU720909:GEU720910 GOQ720909:GOQ720910 GYM720909:GYM720910 HII720909:HII720910 HSE720909:HSE720910 ICA720909:ICA720910 ILW720909:ILW720910 IVS720909:IVS720910 JFO720909:JFO720910 JPK720909:JPK720910 JZG720909:JZG720910 KJC720909:KJC720910 KSY720909:KSY720910 LCU720909:LCU720910 LMQ720909:LMQ720910 LWM720909:LWM720910 MGI720909:MGI720910 MQE720909:MQE720910 NAA720909:NAA720910 NJW720909:NJW720910 NTS720909:NTS720910 ODO720909:ODO720910 ONK720909:ONK720910 OXG720909:OXG720910 PHC720909:PHC720910 PQY720909:PQY720910 QAU720909:QAU720910 QKQ720909:QKQ720910 QUM720909:QUM720910 REI720909:REI720910 ROE720909:ROE720910 RYA720909:RYA720910 SHW720909:SHW720910 SRS720909:SRS720910 TBO720909:TBO720910 TLK720909:TLK720910 TVG720909:TVG720910 UFC720909:UFC720910 UOY720909:UOY720910 UYU720909:UYU720910 VIQ720909:VIQ720910 VSM720909:VSM720910 WCI720909:WCI720910 WME720909:WME720910 WWA720909:WWA720910 X786445:X786446 JO786445:JO786446 TK786445:TK786446 ADG786445:ADG786446 ANC786445:ANC786446 AWY786445:AWY786446 BGU786445:BGU786446 BQQ786445:BQQ786446 CAM786445:CAM786446 CKI786445:CKI786446 CUE786445:CUE786446 DEA786445:DEA786446 DNW786445:DNW786446 DXS786445:DXS786446 EHO786445:EHO786446 ERK786445:ERK786446 FBG786445:FBG786446 FLC786445:FLC786446 FUY786445:FUY786446 GEU786445:GEU786446 GOQ786445:GOQ786446 GYM786445:GYM786446 HII786445:HII786446 HSE786445:HSE786446 ICA786445:ICA786446 ILW786445:ILW786446 IVS786445:IVS786446 JFO786445:JFO786446 JPK786445:JPK786446 JZG786445:JZG786446 KJC786445:KJC786446 KSY786445:KSY786446 LCU786445:LCU786446 LMQ786445:LMQ786446 LWM786445:LWM786446 MGI786445:MGI786446 MQE786445:MQE786446 NAA786445:NAA786446 NJW786445:NJW786446 NTS786445:NTS786446 ODO786445:ODO786446 ONK786445:ONK786446 OXG786445:OXG786446 PHC786445:PHC786446 PQY786445:PQY786446 QAU786445:QAU786446 QKQ786445:QKQ786446 QUM786445:QUM786446 REI786445:REI786446 ROE786445:ROE786446 RYA786445:RYA786446 SHW786445:SHW786446 SRS786445:SRS786446 TBO786445:TBO786446 TLK786445:TLK786446 TVG786445:TVG786446 UFC786445:UFC786446 UOY786445:UOY786446 UYU786445:UYU786446 VIQ786445:VIQ786446 VSM786445:VSM786446 WCI786445:WCI786446 WME786445:WME786446 WWA786445:WWA786446 X851981:X851982 JO851981:JO851982 TK851981:TK851982 ADG851981:ADG851982 ANC851981:ANC851982 AWY851981:AWY851982 BGU851981:BGU851982 BQQ851981:BQQ851982 CAM851981:CAM851982 CKI851981:CKI851982 CUE851981:CUE851982 DEA851981:DEA851982 DNW851981:DNW851982 DXS851981:DXS851982 EHO851981:EHO851982 ERK851981:ERK851982 FBG851981:FBG851982 FLC851981:FLC851982 FUY851981:FUY851982 GEU851981:GEU851982 GOQ851981:GOQ851982 GYM851981:GYM851982 HII851981:HII851982 HSE851981:HSE851982 ICA851981:ICA851982 ILW851981:ILW851982 IVS851981:IVS851982 JFO851981:JFO851982 JPK851981:JPK851982 JZG851981:JZG851982 KJC851981:KJC851982 KSY851981:KSY851982 LCU851981:LCU851982 LMQ851981:LMQ851982 LWM851981:LWM851982 MGI851981:MGI851982 MQE851981:MQE851982 NAA851981:NAA851982 NJW851981:NJW851982 NTS851981:NTS851982 ODO851981:ODO851982 ONK851981:ONK851982 OXG851981:OXG851982 PHC851981:PHC851982 PQY851981:PQY851982 QAU851981:QAU851982 QKQ851981:QKQ851982 QUM851981:QUM851982 REI851981:REI851982 ROE851981:ROE851982 RYA851981:RYA851982 SHW851981:SHW851982 SRS851981:SRS851982 TBO851981:TBO851982 TLK851981:TLK851982 TVG851981:TVG851982 UFC851981:UFC851982 UOY851981:UOY851982 UYU851981:UYU851982 VIQ851981:VIQ851982 VSM851981:VSM851982 WCI851981:WCI851982 WME851981:WME851982 WWA851981:WWA851982 X917517:X917518 JO917517:JO917518 TK917517:TK917518 ADG917517:ADG917518 ANC917517:ANC917518 AWY917517:AWY917518 BGU917517:BGU917518 BQQ917517:BQQ917518 CAM917517:CAM917518 CKI917517:CKI917518 CUE917517:CUE917518 DEA917517:DEA917518 DNW917517:DNW917518 DXS917517:DXS917518 EHO917517:EHO917518 ERK917517:ERK917518 FBG917517:FBG917518 FLC917517:FLC917518 FUY917517:FUY917518 GEU917517:GEU917518 GOQ917517:GOQ917518 GYM917517:GYM917518 HII917517:HII917518 HSE917517:HSE917518 ICA917517:ICA917518 ILW917517:ILW917518 IVS917517:IVS917518 JFO917517:JFO917518 JPK917517:JPK917518 JZG917517:JZG917518 KJC917517:KJC917518 KSY917517:KSY917518 LCU917517:LCU917518 LMQ917517:LMQ917518 LWM917517:LWM917518 MGI917517:MGI917518 MQE917517:MQE917518 NAA917517:NAA917518 NJW917517:NJW917518 NTS917517:NTS917518 ODO917517:ODO917518 ONK917517:ONK917518 OXG917517:OXG917518 PHC917517:PHC917518 PQY917517:PQY917518 QAU917517:QAU917518 QKQ917517:QKQ917518 QUM917517:QUM917518 REI917517:REI917518 ROE917517:ROE917518 RYA917517:RYA917518 SHW917517:SHW917518 SRS917517:SRS917518 TBO917517:TBO917518 TLK917517:TLK917518 TVG917517:TVG917518 UFC917517:UFC917518 UOY917517:UOY917518 UYU917517:UYU917518 VIQ917517:VIQ917518 VSM917517:VSM917518 WCI917517:WCI917518 WME917517:WME917518 WWA917517:WWA917518 X983053:X983054 JO983053:JO983054 TK983053:TK983054 ADG983053:ADG983054 ANC983053:ANC983054 AWY983053:AWY983054 BGU983053:BGU983054 BQQ983053:BQQ983054 CAM983053:CAM983054 CKI983053:CKI983054 CUE983053:CUE983054 DEA983053:DEA983054 DNW983053:DNW983054 DXS983053:DXS983054 EHO983053:EHO983054 ERK983053:ERK983054 FBG983053:FBG983054 FLC983053:FLC983054 FUY983053:FUY983054 GEU983053:GEU983054 GOQ983053:GOQ983054 GYM983053:GYM983054 HII983053:HII983054 HSE983053:HSE983054 ICA983053:ICA983054 ILW983053:ILW983054 IVS983053:IVS983054 JFO983053:JFO983054 JPK983053:JPK983054 JZG983053:JZG983054 KJC983053:KJC983054 KSY983053:KSY983054 LCU983053:LCU983054 LMQ983053:LMQ983054 LWM983053:LWM983054 MGI983053:MGI983054 MQE983053:MQE983054 NAA983053:NAA983054 NJW983053:NJW983054 NTS983053:NTS983054 ODO983053:ODO983054 ONK983053:ONK983054 OXG983053:OXG983054 PHC983053:PHC983054 PQY983053:PQY983054 QAU983053:QAU983054 QKQ983053:QKQ983054 QUM983053:QUM983054 REI983053:REI983054 ROE983053:ROE983054 RYA983053:RYA983054 SHW983053:SHW983054 SRS983053:SRS983054 TBO983053:TBO983054 TLK983053:TLK983054 TVG983053:TVG983054 UFC983053:UFC983054 UOY983053:UOY983054 UYU983053:UYU983054 VIQ983053:VIQ983054 VSM983053:VSM983054 WCI983053:WCI983054 WME983053:WME983054 WWA983053:WWA983054 Z65549:Z65550 JR65549:JR65550 TN65549:TN65550 ADJ65549:ADJ65550 ANF65549:ANF65550 AXB65549:AXB65550 BGX65549:BGX65550 BQT65549:BQT65550 CAP65549:CAP65550 CKL65549:CKL65550 CUH65549:CUH65550 DED65549:DED65550 DNZ65549:DNZ65550 DXV65549:DXV65550 EHR65549:EHR65550 ERN65549:ERN65550 FBJ65549:FBJ65550 FLF65549:FLF65550 FVB65549:FVB65550 GEX65549:GEX65550 GOT65549:GOT65550 GYP65549:GYP65550 HIL65549:HIL65550 HSH65549:HSH65550 ICD65549:ICD65550 ILZ65549:ILZ65550 IVV65549:IVV65550 JFR65549:JFR65550 JPN65549:JPN65550 JZJ65549:JZJ65550 KJF65549:KJF65550 KTB65549:KTB65550 LCX65549:LCX65550 LMT65549:LMT65550 LWP65549:LWP65550 MGL65549:MGL65550 MQH65549:MQH65550 NAD65549:NAD65550 NJZ65549:NJZ65550 NTV65549:NTV65550 ODR65549:ODR65550 ONN65549:ONN65550 OXJ65549:OXJ65550 PHF65549:PHF65550 PRB65549:PRB65550 QAX65549:QAX65550 QKT65549:QKT65550 QUP65549:QUP65550 REL65549:REL65550 ROH65549:ROH65550 RYD65549:RYD65550 SHZ65549:SHZ65550 SRV65549:SRV65550 TBR65549:TBR65550 TLN65549:TLN65550 TVJ65549:TVJ65550 UFF65549:UFF65550 UPB65549:UPB65550 UYX65549:UYX65550 VIT65549:VIT65550 VSP65549:VSP65550 WCL65549:WCL65550 WMH65549:WMH65550 WWD65549:WWD65550 Z131085:Z131086 JR131085:JR131086 TN131085:TN131086 ADJ131085:ADJ131086 ANF131085:ANF131086 AXB131085:AXB131086 BGX131085:BGX131086 BQT131085:BQT131086 CAP131085:CAP131086 CKL131085:CKL131086 CUH131085:CUH131086 DED131085:DED131086 DNZ131085:DNZ131086 DXV131085:DXV131086 EHR131085:EHR131086 ERN131085:ERN131086 FBJ131085:FBJ131086 FLF131085:FLF131086 FVB131085:FVB131086 GEX131085:GEX131086 GOT131085:GOT131086 GYP131085:GYP131086 HIL131085:HIL131086 HSH131085:HSH131086 ICD131085:ICD131086 ILZ131085:ILZ131086 IVV131085:IVV131086 JFR131085:JFR131086 JPN131085:JPN131086 JZJ131085:JZJ131086 KJF131085:KJF131086 KTB131085:KTB131086 LCX131085:LCX131086 LMT131085:LMT131086 LWP131085:LWP131086 MGL131085:MGL131086 MQH131085:MQH131086 NAD131085:NAD131086 NJZ131085:NJZ131086 NTV131085:NTV131086 ODR131085:ODR131086 ONN131085:ONN131086 OXJ131085:OXJ131086 PHF131085:PHF131086 PRB131085:PRB131086 QAX131085:QAX131086 QKT131085:QKT131086 QUP131085:QUP131086 REL131085:REL131086 ROH131085:ROH131086 RYD131085:RYD131086 SHZ131085:SHZ131086 SRV131085:SRV131086 TBR131085:TBR131086 TLN131085:TLN131086 TVJ131085:TVJ131086 UFF131085:UFF131086 UPB131085:UPB131086 UYX131085:UYX131086 VIT131085:VIT131086 VSP131085:VSP131086 WCL131085:WCL131086 WMH131085:WMH131086 WWD131085:WWD131086 Z196621:Z196622 JR196621:JR196622 TN196621:TN196622 ADJ196621:ADJ196622 ANF196621:ANF196622 AXB196621:AXB196622 BGX196621:BGX196622 BQT196621:BQT196622 CAP196621:CAP196622 CKL196621:CKL196622 CUH196621:CUH196622 DED196621:DED196622 DNZ196621:DNZ196622 DXV196621:DXV196622 EHR196621:EHR196622 ERN196621:ERN196622 FBJ196621:FBJ196622 FLF196621:FLF196622 FVB196621:FVB196622 GEX196621:GEX196622 GOT196621:GOT196622 GYP196621:GYP196622 HIL196621:HIL196622 HSH196621:HSH196622 ICD196621:ICD196622 ILZ196621:ILZ196622 IVV196621:IVV196622 JFR196621:JFR196622 JPN196621:JPN196622 JZJ196621:JZJ196622 KJF196621:KJF196622 KTB196621:KTB196622 LCX196621:LCX196622 LMT196621:LMT196622 LWP196621:LWP196622 MGL196621:MGL196622 MQH196621:MQH196622 NAD196621:NAD196622 NJZ196621:NJZ196622 NTV196621:NTV196622 ODR196621:ODR196622 ONN196621:ONN196622 OXJ196621:OXJ196622 PHF196621:PHF196622 PRB196621:PRB196622 QAX196621:QAX196622 QKT196621:QKT196622 QUP196621:QUP196622 REL196621:REL196622 ROH196621:ROH196622 RYD196621:RYD196622 SHZ196621:SHZ196622 SRV196621:SRV196622 TBR196621:TBR196622 TLN196621:TLN196622 TVJ196621:TVJ196622 UFF196621:UFF196622 UPB196621:UPB196622 UYX196621:UYX196622 VIT196621:VIT196622 VSP196621:VSP196622 WCL196621:WCL196622 WMH196621:WMH196622 WWD196621:WWD196622 Z262157:Z262158 JR262157:JR262158 TN262157:TN262158 ADJ262157:ADJ262158 ANF262157:ANF262158 AXB262157:AXB262158 BGX262157:BGX262158 BQT262157:BQT262158 CAP262157:CAP262158 CKL262157:CKL262158 CUH262157:CUH262158 DED262157:DED262158 DNZ262157:DNZ262158 DXV262157:DXV262158 EHR262157:EHR262158 ERN262157:ERN262158 FBJ262157:FBJ262158 FLF262157:FLF262158 FVB262157:FVB262158 GEX262157:GEX262158 GOT262157:GOT262158 GYP262157:GYP262158 HIL262157:HIL262158 HSH262157:HSH262158 ICD262157:ICD262158 ILZ262157:ILZ262158 IVV262157:IVV262158 JFR262157:JFR262158 JPN262157:JPN262158 JZJ262157:JZJ262158 KJF262157:KJF262158 KTB262157:KTB262158 LCX262157:LCX262158 LMT262157:LMT262158 LWP262157:LWP262158 MGL262157:MGL262158 MQH262157:MQH262158 NAD262157:NAD262158 NJZ262157:NJZ262158 NTV262157:NTV262158 ODR262157:ODR262158 ONN262157:ONN262158 OXJ262157:OXJ262158 PHF262157:PHF262158 PRB262157:PRB262158 QAX262157:QAX262158 QKT262157:QKT262158 QUP262157:QUP262158 REL262157:REL262158 ROH262157:ROH262158 RYD262157:RYD262158 SHZ262157:SHZ262158 SRV262157:SRV262158 TBR262157:TBR262158 TLN262157:TLN262158 TVJ262157:TVJ262158 UFF262157:UFF262158 UPB262157:UPB262158 UYX262157:UYX262158 VIT262157:VIT262158 VSP262157:VSP262158 WCL262157:WCL262158 WMH262157:WMH262158 WWD262157:WWD262158 Z327693:Z327694 JR327693:JR327694 TN327693:TN327694 ADJ327693:ADJ327694 ANF327693:ANF327694 AXB327693:AXB327694 BGX327693:BGX327694 BQT327693:BQT327694 CAP327693:CAP327694 CKL327693:CKL327694 CUH327693:CUH327694 DED327693:DED327694 DNZ327693:DNZ327694 DXV327693:DXV327694 EHR327693:EHR327694 ERN327693:ERN327694 FBJ327693:FBJ327694 FLF327693:FLF327694 FVB327693:FVB327694 GEX327693:GEX327694 GOT327693:GOT327694 GYP327693:GYP327694 HIL327693:HIL327694 HSH327693:HSH327694 ICD327693:ICD327694 ILZ327693:ILZ327694 IVV327693:IVV327694 JFR327693:JFR327694 JPN327693:JPN327694 JZJ327693:JZJ327694 KJF327693:KJF327694 KTB327693:KTB327694 LCX327693:LCX327694 LMT327693:LMT327694 LWP327693:LWP327694 MGL327693:MGL327694 MQH327693:MQH327694 NAD327693:NAD327694 NJZ327693:NJZ327694 NTV327693:NTV327694 ODR327693:ODR327694 ONN327693:ONN327694 OXJ327693:OXJ327694 PHF327693:PHF327694 PRB327693:PRB327694 QAX327693:QAX327694 QKT327693:QKT327694 QUP327693:QUP327694 REL327693:REL327694 ROH327693:ROH327694 RYD327693:RYD327694 SHZ327693:SHZ327694 SRV327693:SRV327694 TBR327693:TBR327694 TLN327693:TLN327694 TVJ327693:TVJ327694 UFF327693:UFF327694 UPB327693:UPB327694 UYX327693:UYX327694 VIT327693:VIT327694 VSP327693:VSP327694 WCL327693:WCL327694 WMH327693:WMH327694 WWD327693:WWD327694 Z393229:Z393230 JR393229:JR393230 TN393229:TN393230 ADJ393229:ADJ393230 ANF393229:ANF393230 AXB393229:AXB393230 BGX393229:BGX393230 BQT393229:BQT393230 CAP393229:CAP393230 CKL393229:CKL393230 CUH393229:CUH393230 DED393229:DED393230 DNZ393229:DNZ393230 DXV393229:DXV393230 EHR393229:EHR393230 ERN393229:ERN393230 FBJ393229:FBJ393230 FLF393229:FLF393230 FVB393229:FVB393230 GEX393229:GEX393230 GOT393229:GOT393230 GYP393229:GYP393230 HIL393229:HIL393230 HSH393229:HSH393230 ICD393229:ICD393230 ILZ393229:ILZ393230 IVV393229:IVV393230 JFR393229:JFR393230 JPN393229:JPN393230 JZJ393229:JZJ393230 KJF393229:KJF393230 KTB393229:KTB393230 LCX393229:LCX393230 LMT393229:LMT393230 LWP393229:LWP393230 MGL393229:MGL393230 MQH393229:MQH393230 NAD393229:NAD393230 NJZ393229:NJZ393230 NTV393229:NTV393230 ODR393229:ODR393230 ONN393229:ONN393230 OXJ393229:OXJ393230 PHF393229:PHF393230 PRB393229:PRB393230 QAX393229:QAX393230 QKT393229:QKT393230 QUP393229:QUP393230 REL393229:REL393230 ROH393229:ROH393230 RYD393229:RYD393230 SHZ393229:SHZ393230 SRV393229:SRV393230 TBR393229:TBR393230 TLN393229:TLN393230 TVJ393229:TVJ393230 UFF393229:UFF393230 UPB393229:UPB393230 UYX393229:UYX393230 VIT393229:VIT393230 VSP393229:VSP393230 WCL393229:WCL393230 WMH393229:WMH393230 WWD393229:WWD393230 Z458765:Z458766 JR458765:JR458766 TN458765:TN458766 ADJ458765:ADJ458766 ANF458765:ANF458766 AXB458765:AXB458766 BGX458765:BGX458766 BQT458765:BQT458766 CAP458765:CAP458766 CKL458765:CKL458766 CUH458765:CUH458766 DED458765:DED458766 DNZ458765:DNZ458766 DXV458765:DXV458766 EHR458765:EHR458766 ERN458765:ERN458766 FBJ458765:FBJ458766 FLF458765:FLF458766 FVB458765:FVB458766 GEX458765:GEX458766 GOT458765:GOT458766 GYP458765:GYP458766 HIL458765:HIL458766 HSH458765:HSH458766 ICD458765:ICD458766 ILZ458765:ILZ458766 IVV458765:IVV458766 JFR458765:JFR458766 JPN458765:JPN458766 JZJ458765:JZJ458766 KJF458765:KJF458766 KTB458765:KTB458766 LCX458765:LCX458766 LMT458765:LMT458766 LWP458765:LWP458766 MGL458765:MGL458766 MQH458765:MQH458766 NAD458765:NAD458766 NJZ458765:NJZ458766 NTV458765:NTV458766 ODR458765:ODR458766 ONN458765:ONN458766 OXJ458765:OXJ458766 PHF458765:PHF458766 PRB458765:PRB458766 QAX458765:QAX458766 QKT458765:QKT458766 QUP458765:QUP458766 REL458765:REL458766 ROH458765:ROH458766 RYD458765:RYD458766 SHZ458765:SHZ458766 SRV458765:SRV458766 TBR458765:TBR458766 TLN458765:TLN458766 TVJ458765:TVJ458766 UFF458765:UFF458766 UPB458765:UPB458766 UYX458765:UYX458766 VIT458765:VIT458766 VSP458765:VSP458766 WCL458765:WCL458766 WMH458765:WMH458766 WWD458765:WWD458766 Z524301:Z524302 JR524301:JR524302 TN524301:TN524302 ADJ524301:ADJ524302 ANF524301:ANF524302 AXB524301:AXB524302 BGX524301:BGX524302 BQT524301:BQT524302 CAP524301:CAP524302 CKL524301:CKL524302 CUH524301:CUH524302 DED524301:DED524302 DNZ524301:DNZ524302 DXV524301:DXV524302 EHR524301:EHR524302 ERN524301:ERN524302 FBJ524301:FBJ524302 FLF524301:FLF524302 FVB524301:FVB524302 GEX524301:GEX524302 GOT524301:GOT524302 GYP524301:GYP524302 HIL524301:HIL524302 HSH524301:HSH524302 ICD524301:ICD524302 ILZ524301:ILZ524302 IVV524301:IVV524302 JFR524301:JFR524302 JPN524301:JPN524302 JZJ524301:JZJ524302 KJF524301:KJF524302 KTB524301:KTB524302 LCX524301:LCX524302 LMT524301:LMT524302 LWP524301:LWP524302 MGL524301:MGL524302 MQH524301:MQH524302 NAD524301:NAD524302 NJZ524301:NJZ524302 NTV524301:NTV524302 ODR524301:ODR524302 ONN524301:ONN524302 OXJ524301:OXJ524302 PHF524301:PHF524302 PRB524301:PRB524302 QAX524301:QAX524302 QKT524301:QKT524302 QUP524301:QUP524302 REL524301:REL524302 ROH524301:ROH524302 RYD524301:RYD524302 SHZ524301:SHZ524302 SRV524301:SRV524302 TBR524301:TBR524302 TLN524301:TLN524302 TVJ524301:TVJ524302 UFF524301:UFF524302 UPB524301:UPB524302 UYX524301:UYX524302 VIT524301:VIT524302 VSP524301:VSP524302 WCL524301:WCL524302 WMH524301:WMH524302 WWD524301:WWD524302 Z589837:Z589838 JR589837:JR589838 TN589837:TN589838 ADJ589837:ADJ589838 ANF589837:ANF589838 AXB589837:AXB589838 BGX589837:BGX589838 BQT589837:BQT589838 CAP589837:CAP589838 CKL589837:CKL589838 CUH589837:CUH589838 DED589837:DED589838 DNZ589837:DNZ589838 DXV589837:DXV589838 EHR589837:EHR589838 ERN589837:ERN589838 FBJ589837:FBJ589838 FLF589837:FLF589838 FVB589837:FVB589838 GEX589837:GEX589838 GOT589837:GOT589838 GYP589837:GYP589838 HIL589837:HIL589838 HSH589837:HSH589838 ICD589837:ICD589838 ILZ589837:ILZ589838 IVV589837:IVV589838 JFR589837:JFR589838 JPN589837:JPN589838 JZJ589837:JZJ589838 KJF589837:KJF589838 KTB589837:KTB589838 LCX589837:LCX589838 LMT589837:LMT589838 LWP589837:LWP589838 MGL589837:MGL589838 MQH589837:MQH589838 NAD589837:NAD589838 NJZ589837:NJZ589838 NTV589837:NTV589838 ODR589837:ODR589838 ONN589837:ONN589838 OXJ589837:OXJ589838 PHF589837:PHF589838 PRB589837:PRB589838 QAX589837:QAX589838 QKT589837:QKT589838 QUP589837:QUP589838 REL589837:REL589838 ROH589837:ROH589838 RYD589837:RYD589838 SHZ589837:SHZ589838 SRV589837:SRV589838 TBR589837:TBR589838 TLN589837:TLN589838 TVJ589837:TVJ589838 UFF589837:UFF589838 UPB589837:UPB589838 UYX589837:UYX589838 VIT589837:VIT589838 VSP589837:VSP589838 WCL589837:WCL589838 WMH589837:WMH589838 WWD589837:WWD589838 Z655373:Z655374 JR655373:JR655374 TN655373:TN655374 ADJ655373:ADJ655374 ANF655373:ANF655374 AXB655373:AXB655374 BGX655373:BGX655374 BQT655373:BQT655374 CAP655373:CAP655374 CKL655373:CKL655374 CUH655373:CUH655374 DED655373:DED655374 DNZ655373:DNZ655374 DXV655373:DXV655374 EHR655373:EHR655374 ERN655373:ERN655374 FBJ655373:FBJ655374 FLF655373:FLF655374 FVB655373:FVB655374 GEX655373:GEX655374 GOT655373:GOT655374 GYP655373:GYP655374 HIL655373:HIL655374 HSH655373:HSH655374 ICD655373:ICD655374 ILZ655373:ILZ655374 IVV655373:IVV655374 JFR655373:JFR655374 JPN655373:JPN655374 JZJ655373:JZJ655374 KJF655373:KJF655374 KTB655373:KTB655374 LCX655373:LCX655374 LMT655373:LMT655374 LWP655373:LWP655374 MGL655373:MGL655374 MQH655373:MQH655374 NAD655373:NAD655374 NJZ655373:NJZ655374 NTV655373:NTV655374 ODR655373:ODR655374 ONN655373:ONN655374 OXJ655373:OXJ655374 PHF655373:PHF655374 PRB655373:PRB655374 QAX655373:QAX655374 QKT655373:QKT655374 QUP655373:QUP655374 REL655373:REL655374 ROH655373:ROH655374 RYD655373:RYD655374 SHZ655373:SHZ655374 SRV655373:SRV655374 TBR655373:TBR655374 TLN655373:TLN655374 TVJ655373:TVJ655374 UFF655373:UFF655374 UPB655373:UPB655374 UYX655373:UYX655374 VIT655373:VIT655374 VSP655373:VSP655374 WCL655373:WCL655374 WMH655373:WMH655374 WWD655373:WWD655374 Z720909:Z720910 JR720909:JR720910 TN720909:TN720910 ADJ720909:ADJ720910 ANF720909:ANF720910 AXB720909:AXB720910 BGX720909:BGX720910 BQT720909:BQT720910 CAP720909:CAP720910 CKL720909:CKL720910 CUH720909:CUH720910 DED720909:DED720910 DNZ720909:DNZ720910 DXV720909:DXV720910 EHR720909:EHR720910 ERN720909:ERN720910 FBJ720909:FBJ720910 FLF720909:FLF720910 FVB720909:FVB720910 GEX720909:GEX720910 GOT720909:GOT720910 GYP720909:GYP720910 HIL720909:HIL720910 HSH720909:HSH720910 ICD720909:ICD720910 ILZ720909:ILZ720910 IVV720909:IVV720910 JFR720909:JFR720910 JPN720909:JPN720910 JZJ720909:JZJ720910 KJF720909:KJF720910 KTB720909:KTB720910 LCX720909:LCX720910 LMT720909:LMT720910 LWP720909:LWP720910 MGL720909:MGL720910 MQH720909:MQH720910 NAD720909:NAD720910 NJZ720909:NJZ720910 NTV720909:NTV720910 ODR720909:ODR720910 ONN720909:ONN720910 OXJ720909:OXJ720910 PHF720909:PHF720910 PRB720909:PRB720910 QAX720909:QAX720910 QKT720909:QKT720910 QUP720909:QUP720910 REL720909:REL720910 ROH720909:ROH720910 RYD720909:RYD720910 SHZ720909:SHZ720910 SRV720909:SRV720910 TBR720909:TBR720910 TLN720909:TLN720910 TVJ720909:TVJ720910 UFF720909:UFF720910 UPB720909:UPB720910 UYX720909:UYX720910 VIT720909:VIT720910 VSP720909:VSP720910 WCL720909:WCL720910 WMH720909:WMH720910 WWD720909:WWD720910 Z786445:Z786446 JR786445:JR786446 TN786445:TN786446 ADJ786445:ADJ786446 ANF786445:ANF786446 AXB786445:AXB786446 BGX786445:BGX786446 BQT786445:BQT786446 CAP786445:CAP786446 CKL786445:CKL786446 CUH786445:CUH786446 DED786445:DED786446 DNZ786445:DNZ786446 DXV786445:DXV786446 EHR786445:EHR786446 ERN786445:ERN786446 FBJ786445:FBJ786446 FLF786445:FLF786446 FVB786445:FVB786446 GEX786445:GEX786446 GOT786445:GOT786446 GYP786445:GYP786446 HIL786445:HIL786446 HSH786445:HSH786446 ICD786445:ICD786446 ILZ786445:ILZ786446 IVV786445:IVV786446 JFR786445:JFR786446 JPN786445:JPN786446 JZJ786445:JZJ786446 KJF786445:KJF786446 KTB786445:KTB786446 LCX786445:LCX786446 LMT786445:LMT786446 LWP786445:LWP786446 MGL786445:MGL786446 MQH786445:MQH786446 NAD786445:NAD786446 NJZ786445:NJZ786446 NTV786445:NTV786446 ODR786445:ODR786446 ONN786445:ONN786446 OXJ786445:OXJ786446 PHF786445:PHF786446 PRB786445:PRB786446 QAX786445:QAX786446 QKT786445:QKT786446 QUP786445:QUP786446 REL786445:REL786446 ROH786445:ROH786446 RYD786445:RYD786446 SHZ786445:SHZ786446 SRV786445:SRV786446 TBR786445:TBR786446 TLN786445:TLN786446 TVJ786445:TVJ786446 UFF786445:UFF786446 UPB786445:UPB786446 UYX786445:UYX786446 VIT786445:VIT786446 VSP786445:VSP786446 WCL786445:WCL786446 WMH786445:WMH786446 WWD786445:WWD786446 Z851981:Z851982 JR851981:JR851982 TN851981:TN851982 ADJ851981:ADJ851982 ANF851981:ANF851982 AXB851981:AXB851982 BGX851981:BGX851982 BQT851981:BQT851982 CAP851981:CAP851982 CKL851981:CKL851982 CUH851981:CUH851982 DED851981:DED851982 DNZ851981:DNZ851982 DXV851981:DXV851982 EHR851981:EHR851982 ERN851981:ERN851982 FBJ851981:FBJ851982 FLF851981:FLF851982 FVB851981:FVB851982 GEX851981:GEX851982 GOT851981:GOT851982 GYP851981:GYP851982 HIL851981:HIL851982 HSH851981:HSH851982 ICD851981:ICD851982 ILZ851981:ILZ851982 IVV851981:IVV851982 JFR851981:JFR851982 JPN851981:JPN851982 JZJ851981:JZJ851982 KJF851981:KJF851982 KTB851981:KTB851982 LCX851981:LCX851982 LMT851981:LMT851982 LWP851981:LWP851982 MGL851981:MGL851982 MQH851981:MQH851982 NAD851981:NAD851982 NJZ851981:NJZ851982 NTV851981:NTV851982 ODR851981:ODR851982 ONN851981:ONN851982 OXJ851981:OXJ851982 PHF851981:PHF851982 PRB851981:PRB851982 QAX851981:QAX851982 QKT851981:QKT851982 QUP851981:QUP851982 REL851981:REL851982 ROH851981:ROH851982 RYD851981:RYD851982 SHZ851981:SHZ851982 SRV851981:SRV851982 TBR851981:TBR851982 TLN851981:TLN851982 TVJ851981:TVJ851982 UFF851981:UFF851982 UPB851981:UPB851982 UYX851981:UYX851982 VIT851981:VIT851982 VSP851981:VSP851982 WCL851981:WCL851982 WMH851981:WMH851982 WWD851981:WWD851982 Z917517:Z917518 JR917517:JR917518 TN917517:TN917518 ADJ917517:ADJ917518 ANF917517:ANF917518 AXB917517:AXB917518 BGX917517:BGX917518 BQT917517:BQT917518 CAP917517:CAP917518 CKL917517:CKL917518 CUH917517:CUH917518 DED917517:DED917518 DNZ917517:DNZ917518 DXV917517:DXV917518 EHR917517:EHR917518 ERN917517:ERN917518 FBJ917517:FBJ917518 FLF917517:FLF917518 FVB917517:FVB917518 GEX917517:GEX917518 GOT917517:GOT917518 GYP917517:GYP917518 HIL917517:HIL917518 HSH917517:HSH917518 ICD917517:ICD917518 ILZ917517:ILZ917518 IVV917517:IVV917518 JFR917517:JFR917518 JPN917517:JPN917518 JZJ917517:JZJ917518 KJF917517:KJF917518 KTB917517:KTB917518 LCX917517:LCX917518 LMT917517:LMT917518 LWP917517:LWP917518 MGL917517:MGL917518 MQH917517:MQH917518 NAD917517:NAD917518 NJZ917517:NJZ917518 NTV917517:NTV917518 ODR917517:ODR917518 ONN917517:ONN917518 OXJ917517:OXJ917518 PHF917517:PHF917518 PRB917517:PRB917518 QAX917517:QAX917518 QKT917517:QKT917518 QUP917517:QUP917518 REL917517:REL917518 ROH917517:ROH917518 RYD917517:RYD917518 SHZ917517:SHZ917518 SRV917517:SRV917518 TBR917517:TBR917518 TLN917517:TLN917518 TVJ917517:TVJ917518 UFF917517:UFF917518 UPB917517:UPB917518 UYX917517:UYX917518 VIT917517:VIT917518 VSP917517:VSP917518 WCL917517:WCL917518 WMH917517:WMH917518 WWD917517:WWD917518 Z983053:Z983054 JR983053:JR983054 TN983053:TN983054 ADJ983053:ADJ983054 ANF983053:ANF983054 AXB983053:AXB983054 BGX983053:BGX983054 BQT983053:BQT983054 CAP983053:CAP983054 CKL983053:CKL983054 CUH983053:CUH983054 DED983053:DED983054 DNZ983053:DNZ983054 DXV983053:DXV983054 EHR983053:EHR983054 ERN983053:ERN983054 FBJ983053:FBJ983054 FLF983053:FLF983054 FVB983053:FVB983054 GEX983053:GEX983054 GOT983053:GOT983054 GYP983053:GYP983054 HIL983053:HIL983054 HSH983053:HSH983054 ICD983053:ICD983054 ILZ983053:ILZ983054 IVV983053:IVV983054 JFR983053:JFR983054 JPN983053:JPN983054 JZJ983053:JZJ983054 KJF983053:KJF983054 KTB983053:KTB983054 LCX983053:LCX983054 LMT983053:LMT983054 LWP983053:LWP983054 MGL983053:MGL983054 MQH983053:MQH983054 NAD983053:NAD983054 NJZ983053:NJZ983054 NTV983053:NTV983054 ODR983053:ODR983054 ONN983053:ONN983054 OXJ983053:OXJ983054 PHF983053:PHF983054 PRB983053:PRB983054 QAX983053:QAX983054 QKT983053:QKT983054 QUP983053:QUP983054 REL983053:REL983054 ROH983053:ROH983054 RYD983053:RYD983054 SHZ983053:SHZ983054 SRV983053:SRV983054 TBR983053:TBR983054 TLN983053:TLN983054 TVJ983053:TVJ983054 UFF983053:UFF983054 UPB983053:UPB983054 UYX983053:UYX983054 VIT983053:VIT983054 VSP983053:VSP983054 WCL983053:WCL983054 WMH983053:WMH983054 WWD983053:WWD983054 AB65549:AB65550 JU65549:JU65550 TQ65549:TQ65550 ADM65549:ADM65550 ANI65549:ANI65550 AXE65549:AXE65550 BHA65549:BHA65550 BQW65549:BQW65550 CAS65549:CAS65550 CKO65549:CKO65550 CUK65549:CUK65550 DEG65549:DEG65550 DOC65549:DOC65550 DXY65549:DXY65550 EHU65549:EHU65550 ERQ65549:ERQ65550 FBM65549:FBM65550 FLI65549:FLI65550 FVE65549:FVE65550 GFA65549:GFA65550 GOW65549:GOW65550 GYS65549:GYS65550 HIO65549:HIO65550 HSK65549:HSK65550 ICG65549:ICG65550 IMC65549:IMC65550 IVY65549:IVY65550 JFU65549:JFU65550 JPQ65549:JPQ65550 JZM65549:JZM65550 KJI65549:KJI65550 KTE65549:KTE65550 LDA65549:LDA65550 LMW65549:LMW65550 LWS65549:LWS65550 MGO65549:MGO65550 MQK65549:MQK65550 NAG65549:NAG65550 NKC65549:NKC65550 NTY65549:NTY65550 ODU65549:ODU65550 ONQ65549:ONQ65550 OXM65549:OXM65550 PHI65549:PHI65550 PRE65549:PRE65550 QBA65549:QBA65550 QKW65549:QKW65550 QUS65549:QUS65550 REO65549:REO65550 ROK65549:ROK65550 RYG65549:RYG65550 SIC65549:SIC65550 SRY65549:SRY65550 TBU65549:TBU65550 TLQ65549:TLQ65550 TVM65549:TVM65550 UFI65549:UFI65550 UPE65549:UPE65550 UZA65549:UZA65550 VIW65549:VIW65550 VSS65549:VSS65550 WCO65549:WCO65550 WMK65549:WMK65550 WWG65549:WWG65550 AB131085:AB131086 JU131085:JU131086 TQ131085:TQ131086 ADM131085:ADM131086 ANI131085:ANI131086 AXE131085:AXE131086 BHA131085:BHA131086 BQW131085:BQW131086 CAS131085:CAS131086 CKO131085:CKO131086 CUK131085:CUK131086 DEG131085:DEG131086 DOC131085:DOC131086 DXY131085:DXY131086 EHU131085:EHU131086 ERQ131085:ERQ131086 FBM131085:FBM131086 FLI131085:FLI131086 FVE131085:FVE131086 GFA131085:GFA131086 GOW131085:GOW131086 GYS131085:GYS131086 HIO131085:HIO131086 HSK131085:HSK131086 ICG131085:ICG131086 IMC131085:IMC131086 IVY131085:IVY131086 JFU131085:JFU131086 JPQ131085:JPQ131086 JZM131085:JZM131086 KJI131085:KJI131086 KTE131085:KTE131086 LDA131085:LDA131086 LMW131085:LMW131086 LWS131085:LWS131086 MGO131085:MGO131086 MQK131085:MQK131086 NAG131085:NAG131086 NKC131085:NKC131086 NTY131085:NTY131086 ODU131085:ODU131086 ONQ131085:ONQ131086 OXM131085:OXM131086 PHI131085:PHI131086 PRE131085:PRE131086 QBA131085:QBA131086 QKW131085:QKW131086 QUS131085:QUS131086 REO131085:REO131086 ROK131085:ROK131086 RYG131085:RYG131086 SIC131085:SIC131086 SRY131085:SRY131086 TBU131085:TBU131086 TLQ131085:TLQ131086 TVM131085:TVM131086 UFI131085:UFI131086 UPE131085:UPE131086 UZA131085:UZA131086 VIW131085:VIW131086 VSS131085:VSS131086 WCO131085:WCO131086 WMK131085:WMK131086 WWG131085:WWG131086 AB196621:AB196622 JU196621:JU196622 TQ196621:TQ196622 ADM196621:ADM196622 ANI196621:ANI196622 AXE196621:AXE196622 BHA196621:BHA196622 BQW196621:BQW196622 CAS196621:CAS196622 CKO196621:CKO196622 CUK196621:CUK196622 DEG196621:DEG196622 DOC196621:DOC196622 DXY196621:DXY196622 EHU196621:EHU196622 ERQ196621:ERQ196622 FBM196621:FBM196622 FLI196621:FLI196622 FVE196621:FVE196622 GFA196621:GFA196622 GOW196621:GOW196622 GYS196621:GYS196622 HIO196621:HIO196622 HSK196621:HSK196622 ICG196621:ICG196622 IMC196621:IMC196622 IVY196621:IVY196622 JFU196621:JFU196622 JPQ196621:JPQ196622 JZM196621:JZM196622 KJI196621:KJI196622 KTE196621:KTE196622 LDA196621:LDA196622 LMW196621:LMW196622 LWS196621:LWS196622 MGO196621:MGO196622 MQK196621:MQK196622 NAG196621:NAG196622 NKC196621:NKC196622 NTY196621:NTY196622 ODU196621:ODU196622 ONQ196621:ONQ196622 OXM196621:OXM196622 PHI196621:PHI196622 PRE196621:PRE196622 QBA196621:QBA196622 QKW196621:QKW196622 QUS196621:QUS196622 REO196621:REO196622 ROK196621:ROK196622 RYG196621:RYG196622 SIC196621:SIC196622 SRY196621:SRY196622 TBU196621:TBU196622 TLQ196621:TLQ196622 TVM196621:TVM196622 UFI196621:UFI196622 UPE196621:UPE196622 UZA196621:UZA196622 VIW196621:VIW196622 VSS196621:VSS196622 WCO196621:WCO196622 WMK196621:WMK196622 WWG196621:WWG196622 AB262157:AB262158 JU262157:JU262158 TQ262157:TQ262158 ADM262157:ADM262158 ANI262157:ANI262158 AXE262157:AXE262158 BHA262157:BHA262158 BQW262157:BQW262158 CAS262157:CAS262158 CKO262157:CKO262158 CUK262157:CUK262158 DEG262157:DEG262158 DOC262157:DOC262158 DXY262157:DXY262158 EHU262157:EHU262158 ERQ262157:ERQ262158 FBM262157:FBM262158 FLI262157:FLI262158 FVE262157:FVE262158 GFA262157:GFA262158 GOW262157:GOW262158 GYS262157:GYS262158 HIO262157:HIO262158 HSK262157:HSK262158 ICG262157:ICG262158 IMC262157:IMC262158 IVY262157:IVY262158 JFU262157:JFU262158 JPQ262157:JPQ262158 JZM262157:JZM262158 KJI262157:KJI262158 KTE262157:KTE262158 LDA262157:LDA262158 LMW262157:LMW262158 LWS262157:LWS262158 MGO262157:MGO262158 MQK262157:MQK262158 NAG262157:NAG262158 NKC262157:NKC262158 NTY262157:NTY262158 ODU262157:ODU262158 ONQ262157:ONQ262158 OXM262157:OXM262158 PHI262157:PHI262158 PRE262157:PRE262158 QBA262157:QBA262158 QKW262157:QKW262158 QUS262157:QUS262158 REO262157:REO262158 ROK262157:ROK262158 RYG262157:RYG262158 SIC262157:SIC262158 SRY262157:SRY262158 TBU262157:TBU262158 TLQ262157:TLQ262158 TVM262157:TVM262158 UFI262157:UFI262158 UPE262157:UPE262158 UZA262157:UZA262158 VIW262157:VIW262158 VSS262157:VSS262158 WCO262157:WCO262158 WMK262157:WMK262158 WWG262157:WWG262158 AB327693:AB327694 JU327693:JU327694 TQ327693:TQ327694 ADM327693:ADM327694 ANI327693:ANI327694 AXE327693:AXE327694 BHA327693:BHA327694 BQW327693:BQW327694 CAS327693:CAS327694 CKO327693:CKO327694 CUK327693:CUK327694 DEG327693:DEG327694 DOC327693:DOC327694 DXY327693:DXY327694 EHU327693:EHU327694 ERQ327693:ERQ327694 FBM327693:FBM327694 FLI327693:FLI327694 FVE327693:FVE327694 GFA327693:GFA327694 GOW327693:GOW327694 GYS327693:GYS327694 HIO327693:HIO327694 HSK327693:HSK327694 ICG327693:ICG327694 IMC327693:IMC327694 IVY327693:IVY327694 JFU327693:JFU327694 JPQ327693:JPQ327694 JZM327693:JZM327694 KJI327693:KJI327694 KTE327693:KTE327694 LDA327693:LDA327694 LMW327693:LMW327694 LWS327693:LWS327694 MGO327693:MGO327694 MQK327693:MQK327694 NAG327693:NAG327694 NKC327693:NKC327694 NTY327693:NTY327694 ODU327693:ODU327694 ONQ327693:ONQ327694 OXM327693:OXM327694 PHI327693:PHI327694 PRE327693:PRE327694 QBA327693:QBA327694 QKW327693:QKW327694 QUS327693:QUS327694 REO327693:REO327694 ROK327693:ROK327694 RYG327693:RYG327694 SIC327693:SIC327694 SRY327693:SRY327694 TBU327693:TBU327694 TLQ327693:TLQ327694 TVM327693:TVM327694 UFI327693:UFI327694 UPE327693:UPE327694 UZA327693:UZA327694 VIW327693:VIW327694 VSS327693:VSS327694 WCO327693:WCO327694 WMK327693:WMK327694 WWG327693:WWG327694 AB393229:AB393230 JU393229:JU393230 TQ393229:TQ393230 ADM393229:ADM393230 ANI393229:ANI393230 AXE393229:AXE393230 BHA393229:BHA393230 BQW393229:BQW393230 CAS393229:CAS393230 CKO393229:CKO393230 CUK393229:CUK393230 DEG393229:DEG393230 DOC393229:DOC393230 DXY393229:DXY393230 EHU393229:EHU393230 ERQ393229:ERQ393230 FBM393229:FBM393230 FLI393229:FLI393230 FVE393229:FVE393230 GFA393229:GFA393230 GOW393229:GOW393230 GYS393229:GYS393230 HIO393229:HIO393230 HSK393229:HSK393230 ICG393229:ICG393230 IMC393229:IMC393230 IVY393229:IVY393230 JFU393229:JFU393230 JPQ393229:JPQ393230 JZM393229:JZM393230 KJI393229:KJI393230 KTE393229:KTE393230 LDA393229:LDA393230 LMW393229:LMW393230 LWS393229:LWS393230 MGO393229:MGO393230 MQK393229:MQK393230 NAG393229:NAG393230 NKC393229:NKC393230 NTY393229:NTY393230 ODU393229:ODU393230 ONQ393229:ONQ393230 OXM393229:OXM393230 PHI393229:PHI393230 PRE393229:PRE393230 QBA393229:QBA393230 QKW393229:QKW393230 QUS393229:QUS393230 REO393229:REO393230 ROK393229:ROK393230 RYG393229:RYG393230 SIC393229:SIC393230 SRY393229:SRY393230 TBU393229:TBU393230 TLQ393229:TLQ393230 TVM393229:TVM393230 UFI393229:UFI393230 UPE393229:UPE393230 UZA393229:UZA393230 VIW393229:VIW393230 VSS393229:VSS393230 WCO393229:WCO393230 WMK393229:WMK393230 WWG393229:WWG393230 AB458765:AB458766 JU458765:JU458766 TQ458765:TQ458766 ADM458765:ADM458766 ANI458765:ANI458766 AXE458765:AXE458766 BHA458765:BHA458766 BQW458765:BQW458766 CAS458765:CAS458766 CKO458765:CKO458766 CUK458765:CUK458766 DEG458765:DEG458766 DOC458765:DOC458766 DXY458765:DXY458766 EHU458765:EHU458766 ERQ458765:ERQ458766 FBM458765:FBM458766 FLI458765:FLI458766 FVE458765:FVE458766 GFA458765:GFA458766 GOW458765:GOW458766 GYS458765:GYS458766 HIO458765:HIO458766 HSK458765:HSK458766 ICG458765:ICG458766 IMC458765:IMC458766 IVY458765:IVY458766 JFU458765:JFU458766 JPQ458765:JPQ458766 JZM458765:JZM458766 KJI458765:KJI458766 KTE458765:KTE458766 LDA458765:LDA458766 LMW458765:LMW458766 LWS458765:LWS458766 MGO458765:MGO458766 MQK458765:MQK458766 NAG458765:NAG458766 NKC458765:NKC458766 NTY458765:NTY458766 ODU458765:ODU458766 ONQ458765:ONQ458766 OXM458765:OXM458766 PHI458765:PHI458766 PRE458765:PRE458766 QBA458765:QBA458766 QKW458765:QKW458766 QUS458765:QUS458766 REO458765:REO458766 ROK458765:ROK458766 RYG458765:RYG458766 SIC458765:SIC458766 SRY458765:SRY458766 TBU458765:TBU458766 TLQ458765:TLQ458766 TVM458765:TVM458766 UFI458765:UFI458766 UPE458765:UPE458766 UZA458765:UZA458766 VIW458765:VIW458766 VSS458765:VSS458766 WCO458765:WCO458766 WMK458765:WMK458766 WWG458765:WWG458766 AB524301:AB524302 JU524301:JU524302 TQ524301:TQ524302 ADM524301:ADM524302 ANI524301:ANI524302 AXE524301:AXE524302 BHA524301:BHA524302 BQW524301:BQW524302 CAS524301:CAS524302 CKO524301:CKO524302 CUK524301:CUK524302 DEG524301:DEG524302 DOC524301:DOC524302 DXY524301:DXY524302 EHU524301:EHU524302 ERQ524301:ERQ524302 FBM524301:FBM524302 FLI524301:FLI524302 FVE524301:FVE524302 GFA524301:GFA524302 GOW524301:GOW524302 GYS524301:GYS524302 HIO524301:HIO524302 HSK524301:HSK524302 ICG524301:ICG524302 IMC524301:IMC524302 IVY524301:IVY524302 JFU524301:JFU524302 JPQ524301:JPQ524302 JZM524301:JZM524302 KJI524301:KJI524302 KTE524301:KTE524302 LDA524301:LDA524302 LMW524301:LMW524302 LWS524301:LWS524302 MGO524301:MGO524302 MQK524301:MQK524302 NAG524301:NAG524302 NKC524301:NKC524302 NTY524301:NTY524302 ODU524301:ODU524302 ONQ524301:ONQ524302 OXM524301:OXM524302 PHI524301:PHI524302 PRE524301:PRE524302 QBA524301:QBA524302 QKW524301:QKW524302 QUS524301:QUS524302 REO524301:REO524302 ROK524301:ROK524302 RYG524301:RYG524302 SIC524301:SIC524302 SRY524301:SRY524302 TBU524301:TBU524302 TLQ524301:TLQ524302 TVM524301:TVM524302 UFI524301:UFI524302 UPE524301:UPE524302 UZA524301:UZA524302 VIW524301:VIW524302 VSS524301:VSS524302 WCO524301:WCO524302 WMK524301:WMK524302 WWG524301:WWG524302 AB589837:AB589838 JU589837:JU589838 TQ589837:TQ589838 ADM589837:ADM589838 ANI589837:ANI589838 AXE589837:AXE589838 BHA589837:BHA589838 BQW589837:BQW589838 CAS589837:CAS589838 CKO589837:CKO589838 CUK589837:CUK589838 DEG589837:DEG589838 DOC589837:DOC589838 DXY589837:DXY589838 EHU589837:EHU589838 ERQ589837:ERQ589838 FBM589837:FBM589838 FLI589837:FLI589838 FVE589837:FVE589838 GFA589837:GFA589838 GOW589837:GOW589838 GYS589837:GYS589838 HIO589837:HIO589838 HSK589837:HSK589838 ICG589837:ICG589838 IMC589837:IMC589838 IVY589837:IVY589838 JFU589837:JFU589838 JPQ589837:JPQ589838 JZM589837:JZM589838 KJI589837:KJI589838 KTE589837:KTE589838 LDA589837:LDA589838 LMW589837:LMW589838 LWS589837:LWS589838 MGO589837:MGO589838 MQK589837:MQK589838 NAG589837:NAG589838 NKC589837:NKC589838 NTY589837:NTY589838 ODU589837:ODU589838 ONQ589837:ONQ589838 OXM589837:OXM589838 PHI589837:PHI589838 PRE589837:PRE589838 QBA589837:QBA589838 QKW589837:QKW589838 QUS589837:QUS589838 REO589837:REO589838 ROK589837:ROK589838 RYG589837:RYG589838 SIC589837:SIC589838 SRY589837:SRY589838 TBU589837:TBU589838 TLQ589837:TLQ589838 TVM589837:TVM589838 UFI589837:UFI589838 UPE589837:UPE589838 UZA589837:UZA589838 VIW589837:VIW589838 VSS589837:VSS589838 WCO589837:WCO589838 WMK589837:WMK589838 WWG589837:WWG589838 AB655373:AB655374 JU655373:JU655374 TQ655373:TQ655374 ADM655373:ADM655374 ANI655373:ANI655374 AXE655373:AXE655374 BHA655373:BHA655374 BQW655373:BQW655374 CAS655373:CAS655374 CKO655373:CKO655374 CUK655373:CUK655374 DEG655373:DEG655374 DOC655373:DOC655374 DXY655373:DXY655374 EHU655373:EHU655374 ERQ655373:ERQ655374 FBM655373:FBM655374 FLI655373:FLI655374 FVE655373:FVE655374 GFA655373:GFA655374 GOW655373:GOW655374 GYS655373:GYS655374 HIO655373:HIO655374 HSK655373:HSK655374 ICG655373:ICG655374 IMC655373:IMC655374 IVY655373:IVY655374 JFU655373:JFU655374 JPQ655373:JPQ655374 JZM655373:JZM655374 KJI655373:KJI655374 KTE655373:KTE655374 LDA655373:LDA655374 LMW655373:LMW655374 LWS655373:LWS655374 MGO655373:MGO655374 MQK655373:MQK655374 NAG655373:NAG655374 NKC655373:NKC655374 NTY655373:NTY655374 ODU655373:ODU655374 ONQ655373:ONQ655374 OXM655373:OXM655374 PHI655373:PHI655374 PRE655373:PRE655374 QBA655373:QBA655374 QKW655373:QKW655374 QUS655373:QUS655374 REO655373:REO655374 ROK655373:ROK655374 RYG655373:RYG655374 SIC655373:SIC655374 SRY655373:SRY655374 TBU655373:TBU655374 TLQ655373:TLQ655374 TVM655373:TVM655374 UFI655373:UFI655374 UPE655373:UPE655374 UZA655373:UZA655374 VIW655373:VIW655374 VSS655373:VSS655374 WCO655373:WCO655374 WMK655373:WMK655374 WWG655373:WWG655374 AB720909:AB720910 JU720909:JU720910 TQ720909:TQ720910 ADM720909:ADM720910 ANI720909:ANI720910 AXE720909:AXE720910 BHA720909:BHA720910 BQW720909:BQW720910 CAS720909:CAS720910 CKO720909:CKO720910 CUK720909:CUK720910 DEG720909:DEG720910 DOC720909:DOC720910 DXY720909:DXY720910 EHU720909:EHU720910 ERQ720909:ERQ720910 FBM720909:FBM720910 FLI720909:FLI720910 FVE720909:FVE720910 GFA720909:GFA720910 GOW720909:GOW720910 GYS720909:GYS720910 HIO720909:HIO720910 HSK720909:HSK720910 ICG720909:ICG720910 IMC720909:IMC720910 IVY720909:IVY720910 JFU720909:JFU720910 JPQ720909:JPQ720910 JZM720909:JZM720910 KJI720909:KJI720910 KTE720909:KTE720910 LDA720909:LDA720910 LMW720909:LMW720910 LWS720909:LWS720910 MGO720909:MGO720910 MQK720909:MQK720910 NAG720909:NAG720910 NKC720909:NKC720910 NTY720909:NTY720910 ODU720909:ODU720910 ONQ720909:ONQ720910 OXM720909:OXM720910 PHI720909:PHI720910 PRE720909:PRE720910 QBA720909:QBA720910 QKW720909:QKW720910 QUS720909:QUS720910 REO720909:REO720910 ROK720909:ROK720910 RYG720909:RYG720910 SIC720909:SIC720910 SRY720909:SRY720910 TBU720909:TBU720910 TLQ720909:TLQ720910 TVM720909:TVM720910 UFI720909:UFI720910 UPE720909:UPE720910 UZA720909:UZA720910 VIW720909:VIW720910 VSS720909:VSS720910 WCO720909:WCO720910 WMK720909:WMK720910 WWG720909:WWG720910 AB786445:AB786446 JU786445:JU786446 TQ786445:TQ786446 ADM786445:ADM786446 ANI786445:ANI786446 AXE786445:AXE786446 BHA786445:BHA786446 BQW786445:BQW786446 CAS786445:CAS786446 CKO786445:CKO786446 CUK786445:CUK786446 DEG786445:DEG786446 DOC786445:DOC786446 DXY786445:DXY786446 EHU786445:EHU786446 ERQ786445:ERQ786446 FBM786445:FBM786446 FLI786445:FLI786446 FVE786445:FVE786446 GFA786445:GFA786446 GOW786445:GOW786446 GYS786445:GYS786446 HIO786445:HIO786446 HSK786445:HSK786446 ICG786445:ICG786446 IMC786445:IMC786446 IVY786445:IVY786446 JFU786445:JFU786446 JPQ786445:JPQ786446 JZM786445:JZM786446 KJI786445:KJI786446 KTE786445:KTE786446 LDA786445:LDA786446 LMW786445:LMW786446 LWS786445:LWS786446 MGO786445:MGO786446 MQK786445:MQK786446 NAG786445:NAG786446 NKC786445:NKC786446 NTY786445:NTY786446 ODU786445:ODU786446 ONQ786445:ONQ786446 OXM786445:OXM786446 PHI786445:PHI786446 PRE786445:PRE786446 QBA786445:QBA786446 QKW786445:QKW786446 QUS786445:QUS786446 REO786445:REO786446 ROK786445:ROK786446 RYG786445:RYG786446 SIC786445:SIC786446 SRY786445:SRY786446 TBU786445:TBU786446 TLQ786445:TLQ786446 TVM786445:TVM786446 UFI786445:UFI786446 UPE786445:UPE786446 UZA786445:UZA786446 VIW786445:VIW786446 VSS786445:VSS786446 WCO786445:WCO786446 WMK786445:WMK786446 WWG786445:WWG786446 AB851981:AB851982 JU851981:JU851982 TQ851981:TQ851982 ADM851981:ADM851982 ANI851981:ANI851982 AXE851981:AXE851982 BHA851981:BHA851982 BQW851981:BQW851982 CAS851981:CAS851982 CKO851981:CKO851982 CUK851981:CUK851982 DEG851981:DEG851982 DOC851981:DOC851982 DXY851981:DXY851982 EHU851981:EHU851982 ERQ851981:ERQ851982 FBM851981:FBM851982 FLI851981:FLI851982 FVE851981:FVE851982 GFA851981:GFA851982 GOW851981:GOW851982 GYS851981:GYS851982 HIO851981:HIO851982 HSK851981:HSK851982 ICG851981:ICG851982 IMC851981:IMC851982 IVY851981:IVY851982 JFU851981:JFU851982 JPQ851981:JPQ851982 JZM851981:JZM851982 KJI851981:KJI851982 KTE851981:KTE851982 LDA851981:LDA851982 LMW851981:LMW851982 LWS851981:LWS851982 MGO851981:MGO851982 MQK851981:MQK851982 NAG851981:NAG851982 NKC851981:NKC851982 NTY851981:NTY851982 ODU851981:ODU851982 ONQ851981:ONQ851982 OXM851981:OXM851982 PHI851981:PHI851982 PRE851981:PRE851982 QBA851981:QBA851982 QKW851981:QKW851982 QUS851981:QUS851982 REO851981:REO851982 ROK851981:ROK851982 RYG851981:RYG851982 SIC851981:SIC851982 SRY851981:SRY851982 TBU851981:TBU851982 TLQ851981:TLQ851982 TVM851981:TVM851982 UFI851981:UFI851982 UPE851981:UPE851982 UZA851981:UZA851982 VIW851981:VIW851982 VSS851981:VSS851982 WCO851981:WCO851982 WMK851981:WMK851982 WWG851981:WWG851982 AB917517:AB917518 JU917517:JU917518 TQ917517:TQ917518 ADM917517:ADM917518 ANI917517:ANI917518 AXE917517:AXE917518 BHA917517:BHA917518 BQW917517:BQW917518 CAS917517:CAS917518 CKO917517:CKO917518 CUK917517:CUK917518 DEG917517:DEG917518 DOC917517:DOC917518 DXY917517:DXY917518 EHU917517:EHU917518 ERQ917517:ERQ917518 FBM917517:FBM917518 FLI917517:FLI917518 FVE917517:FVE917518 GFA917517:GFA917518 GOW917517:GOW917518 GYS917517:GYS917518 HIO917517:HIO917518 HSK917517:HSK917518 ICG917517:ICG917518 IMC917517:IMC917518 IVY917517:IVY917518 JFU917517:JFU917518 JPQ917517:JPQ917518 JZM917517:JZM917518 KJI917517:KJI917518 KTE917517:KTE917518 LDA917517:LDA917518 LMW917517:LMW917518 LWS917517:LWS917518 MGO917517:MGO917518 MQK917517:MQK917518 NAG917517:NAG917518 NKC917517:NKC917518 NTY917517:NTY917518 ODU917517:ODU917518 ONQ917517:ONQ917518 OXM917517:OXM917518 PHI917517:PHI917518 PRE917517:PRE917518 QBA917517:QBA917518 QKW917517:QKW917518 QUS917517:QUS917518 REO917517:REO917518 ROK917517:ROK917518 RYG917517:RYG917518 SIC917517:SIC917518 SRY917517:SRY917518 TBU917517:TBU917518 TLQ917517:TLQ917518 TVM917517:TVM917518 UFI917517:UFI917518 UPE917517:UPE917518 UZA917517:UZA917518 VIW917517:VIW917518 VSS917517:VSS917518 WCO917517:WCO917518 WMK917517:WMK917518 WWG917517:WWG917518 AB983053:AB983054 JU983053:JU983054 TQ983053:TQ983054 ADM983053:ADM983054 ANI983053:ANI983054 AXE983053:AXE983054 BHA983053:BHA983054 BQW983053:BQW983054 CAS983053:CAS983054 CKO983053:CKO983054 CUK983053:CUK983054 DEG983053:DEG983054 DOC983053:DOC983054 DXY983053:DXY983054 EHU983053:EHU983054 ERQ983053:ERQ983054 FBM983053:FBM983054 FLI983053:FLI983054 FVE983053:FVE983054 GFA983053:GFA983054 GOW983053:GOW983054 GYS983053:GYS983054 HIO983053:HIO983054 HSK983053:HSK983054 ICG983053:ICG983054 IMC983053:IMC983054 IVY983053:IVY983054 JFU983053:JFU983054 JPQ983053:JPQ983054 JZM983053:JZM983054 KJI983053:KJI983054 KTE983053:KTE983054 LDA983053:LDA983054 LMW983053:LMW983054 LWS983053:LWS983054 MGO983053:MGO983054 MQK983053:MQK983054 NAG983053:NAG983054 NKC983053:NKC983054 NTY983053:NTY983054 ODU983053:ODU983054 ONQ983053:ONQ983054 OXM983053:OXM983054 PHI983053:PHI983054 PRE983053:PRE983054 QBA983053:QBA983054 QKW983053:QKW983054 QUS983053:QUS983054 REO983053:REO983054 ROK983053:ROK983054 RYG983053:RYG983054 SIC983053:SIC983054 SRY983053:SRY983054 TBU983053:TBU983054 TLQ983053:TLQ983054 TVM983053:TVM983054 UFI983053:UFI983054 UPE983053:UPE983054 UZA983053:UZA983054 VIW983053:VIW983054 VSS983053:VSS983054 WCO983053:WCO983054 WMK983053:WMK983054 WWG983053:WWG983054 AD65549:AD65550 JX65549:JX65550 TT65549:TT65550 ADP65549:ADP65550 ANL65549:ANL65550 AXH65549:AXH65550 BHD65549:BHD65550 BQZ65549:BQZ65550 CAV65549:CAV65550 CKR65549:CKR65550 CUN65549:CUN65550 DEJ65549:DEJ65550 DOF65549:DOF65550 DYB65549:DYB65550 EHX65549:EHX65550 ERT65549:ERT65550 FBP65549:FBP65550 FLL65549:FLL65550 FVH65549:FVH65550 GFD65549:GFD65550 GOZ65549:GOZ65550 GYV65549:GYV65550 HIR65549:HIR65550 HSN65549:HSN65550 ICJ65549:ICJ65550 IMF65549:IMF65550 IWB65549:IWB65550 JFX65549:JFX65550 JPT65549:JPT65550 JZP65549:JZP65550 KJL65549:KJL65550 KTH65549:KTH65550 LDD65549:LDD65550 LMZ65549:LMZ65550 LWV65549:LWV65550 MGR65549:MGR65550 MQN65549:MQN65550 NAJ65549:NAJ65550 NKF65549:NKF65550 NUB65549:NUB65550 ODX65549:ODX65550 ONT65549:ONT65550 OXP65549:OXP65550 PHL65549:PHL65550 PRH65549:PRH65550 QBD65549:QBD65550 QKZ65549:QKZ65550 QUV65549:QUV65550 RER65549:RER65550 RON65549:RON65550 RYJ65549:RYJ65550 SIF65549:SIF65550 SSB65549:SSB65550 TBX65549:TBX65550 TLT65549:TLT65550 TVP65549:TVP65550 UFL65549:UFL65550 UPH65549:UPH65550 UZD65549:UZD65550 VIZ65549:VIZ65550 VSV65549:VSV65550 WCR65549:WCR65550 WMN65549:WMN65550 WWJ65549:WWJ65550 AD131085:AD131086 JX131085:JX131086 TT131085:TT131086 ADP131085:ADP131086 ANL131085:ANL131086 AXH131085:AXH131086 BHD131085:BHD131086 BQZ131085:BQZ131086 CAV131085:CAV131086 CKR131085:CKR131086 CUN131085:CUN131086 DEJ131085:DEJ131086 DOF131085:DOF131086 DYB131085:DYB131086 EHX131085:EHX131086 ERT131085:ERT131086 FBP131085:FBP131086 FLL131085:FLL131086 FVH131085:FVH131086 GFD131085:GFD131086 GOZ131085:GOZ131086 GYV131085:GYV131086 HIR131085:HIR131086 HSN131085:HSN131086 ICJ131085:ICJ131086 IMF131085:IMF131086 IWB131085:IWB131086 JFX131085:JFX131086 JPT131085:JPT131086 JZP131085:JZP131086 KJL131085:KJL131086 KTH131085:KTH131086 LDD131085:LDD131086 LMZ131085:LMZ131086 LWV131085:LWV131086 MGR131085:MGR131086 MQN131085:MQN131086 NAJ131085:NAJ131086 NKF131085:NKF131086 NUB131085:NUB131086 ODX131085:ODX131086 ONT131085:ONT131086 OXP131085:OXP131086 PHL131085:PHL131086 PRH131085:PRH131086 QBD131085:QBD131086 QKZ131085:QKZ131086 QUV131085:QUV131086 RER131085:RER131086 RON131085:RON131086 RYJ131085:RYJ131086 SIF131085:SIF131086 SSB131085:SSB131086 TBX131085:TBX131086 TLT131085:TLT131086 TVP131085:TVP131086 UFL131085:UFL131086 UPH131085:UPH131086 UZD131085:UZD131086 VIZ131085:VIZ131086 VSV131085:VSV131086 WCR131085:WCR131086 WMN131085:WMN131086 WWJ131085:WWJ131086 AD196621:AD196622 JX196621:JX196622 TT196621:TT196622 ADP196621:ADP196622 ANL196621:ANL196622 AXH196621:AXH196622 BHD196621:BHD196622 BQZ196621:BQZ196622 CAV196621:CAV196622 CKR196621:CKR196622 CUN196621:CUN196622 DEJ196621:DEJ196622 DOF196621:DOF196622 DYB196621:DYB196622 EHX196621:EHX196622 ERT196621:ERT196622 FBP196621:FBP196622 FLL196621:FLL196622 FVH196621:FVH196622 GFD196621:GFD196622 GOZ196621:GOZ196622 GYV196621:GYV196622 HIR196621:HIR196622 HSN196621:HSN196622 ICJ196621:ICJ196622 IMF196621:IMF196622 IWB196621:IWB196622 JFX196621:JFX196622 JPT196621:JPT196622 JZP196621:JZP196622 KJL196621:KJL196622 KTH196621:KTH196622 LDD196621:LDD196622 LMZ196621:LMZ196622 LWV196621:LWV196622 MGR196621:MGR196622 MQN196621:MQN196622 NAJ196621:NAJ196622 NKF196621:NKF196622 NUB196621:NUB196622 ODX196621:ODX196622 ONT196621:ONT196622 OXP196621:OXP196622 PHL196621:PHL196622 PRH196621:PRH196622 QBD196621:QBD196622 QKZ196621:QKZ196622 QUV196621:QUV196622 RER196621:RER196622 RON196621:RON196622 RYJ196621:RYJ196622 SIF196621:SIF196622 SSB196621:SSB196622 TBX196621:TBX196622 TLT196621:TLT196622 TVP196621:TVP196622 UFL196621:UFL196622 UPH196621:UPH196622 UZD196621:UZD196622 VIZ196621:VIZ196622 VSV196621:VSV196622 WCR196621:WCR196622 WMN196621:WMN196622 WWJ196621:WWJ196622 AD262157:AD262158 JX262157:JX262158 TT262157:TT262158 ADP262157:ADP262158 ANL262157:ANL262158 AXH262157:AXH262158 BHD262157:BHD262158 BQZ262157:BQZ262158 CAV262157:CAV262158 CKR262157:CKR262158 CUN262157:CUN262158 DEJ262157:DEJ262158 DOF262157:DOF262158 DYB262157:DYB262158 EHX262157:EHX262158 ERT262157:ERT262158 FBP262157:FBP262158 FLL262157:FLL262158 FVH262157:FVH262158 GFD262157:GFD262158 GOZ262157:GOZ262158 GYV262157:GYV262158 HIR262157:HIR262158 HSN262157:HSN262158 ICJ262157:ICJ262158 IMF262157:IMF262158 IWB262157:IWB262158 JFX262157:JFX262158 JPT262157:JPT262158 JZP262157:JZP262158 KJL262157:KJL262158 KTH262157:KTH262158 LDD262157:LDD262158 LMZ262157:LMZ262158 LWV262157:LWV262158 MGR262157:MGR262158 MQN262157:MQN262158 NAJ262157:NAJ262158 NKF262157:NKF262158 NUB262157:NUB262158 ODX262157:ODX262158 ONT262157:ONT262158 OXP262157:OXP262158 PHL262157:PHL262158 PRH262157:PRH262158 QBD262157:QBD262158 QKZ262157:QKZ262158 QUV262157:QUV262158 RER262157:RER262158 RON262157:RON262158 RYJ262157:RYJ262158 SIF262157:SIF262158 SSB262157:SSB262158 TBX262157:TBX262158 TLT262157:TLT262158 TVP262157:TVP262158 UFL262157:UFL262158 UPH262157:UPH262158 UZD262157:UZD262158 VIZ262157:VIZ262158 VSV262157:VSV262158 WCR262157:WCR262158 WMN262157:WMN262158 WWJ262157:WWJ262158 AD327693:AD327694 JX327693:JX327694 TT327693:TT327694 ADP327693:ADP327694 ANL327693:ANL327694 AXH327693:AXH327694 BHD327693:BHD327694 BQZ327693:BQZ327694 CAV327693:CAV327694 CKR327693:CKR327694 CUN327693:CUN327694 DEJ327693:DEJ327694 DOF327693:DOF327694 DYB327693:DYB327694 EHX327693:EHX327694 ERT327693:ERT327694 FBP327693:FBP327694 FLL327693:FLL327694 FVH327693:FVH327694 GFD327693:GFD327694 GOZ327693:GOZ327694 GYV327693:GYV327694 HIR327693:HIR327694 HSN327693:HSN327694 ICJ327693:ICJ327694 IMF327693:IMF327694 IWB327693:IWB327694 JFX327693:JFX327694 JPT327693:JPT327694 JZP327693:JZP327694 KJL327693:KJL327694 KTH327693:KTH327694 LDD327693:LDD327694 LMZ327693:LMZ327694 LWV327693:LWV327694 MGR327693:MGR327694 MQN327693:MQN327694 NAJ327693:NAJ327694 NKF327693:NKF327694 NUB327693:NUB327694 ODX327693:ODX327694 ONT327693:ONT327694 OXP327693:OXP327694 PHL327693:PHL327694 PRH327693:PRH327694 QBD327693:QBD327694 QKZ327693:QKZ327694 QUV327693:QUV327694 RER327693:RER327694 RON327693:RON327694 RYJ327693:RYJ327694 SIF327693:SIF327694 SSB327693:SSB327694 TBX327693:TBX327694 TLT327693:TLT327694 TVP327693:TVP327694 UFL327693:UFL327694 UPH327693:UPH327694 UZD327693:UZD327694 VIZ327693:VIZ327694 VSV327693:VSV327694 WCR327693:WCR327694 WMN327693:WMN327694 WWJ327693:WWJ327694 AD393229:AD393230 JX393229:JX393230 TT393229:TT393230 ADP393229:ADP393230 ANL393229:ANL393230 AXH393229:AXH393230 BHD393229:BHD393230 BQZ393229:BQZ393230 CAV393229:CAV393230 CKR393229:CKR393230 CUN393229:CUN393230 DEJ393229:DEJ393230 DOF393229:DOF393230 DYB393229:DYB393230 EHX393229:EHX393230 ERT393229:ERT393230 FBP393229:FBP393230 FLL393229:FLL393230 FVH393229:FVH393230 GFD393229:GFD393230 GOZ393229:GOZ393230 GYV393229:GYV393230 HIR393229:HIR393230 HSN393229:HSN393230 ICJ393229:ICJ393230 IMF393229:IMF393230 IWB393229:IWB393230 JFX393229:JFX393230 JPT393229:JPT393230 JZP393229:JZP393230 KJL393229:KJL393230 KTH393229:KTH393230 LDD393229:LDD393230 LMZ393229:LMZ393230 LWV393229:LWV393230 MGR393229:MGR393230 MQN393229:MQN393230 NAJ393229:NAJ393230 NKF393229:NKF393230 NUB393229:NUB393230 ODX393229:ODX393230 ONT393229:ONT393230 OXP393229:OXP393230 PHL393229:PHL393230 PRH393229:PRH393230 QBD393229:QBD393230 QKZ393229:QKZ393230 QUV393229:QUV393230 RER393229:RER393230 RON393229:RON393230 RYJ393229:RYJ393230 SIF393229:SIF393230 SSB393229:SSB393230 TBX393229:TBX393230 TLT393229:TLT393230 TVP393229:TVP393230 UFL393229:UFL393230 UPH393229:UPH393230 UZD393229:UZD393230 VIZ393229:VIZ393230 VSV393229:VSV393230 WCR393229:WCR393230 WMN393229:WMN393230 WWJ393229:WWJ393230 AD458765:AD458766 JX458765:JX458766 TT458765:TT458766 ADP458765:ADP458766 ANL458765:ANL458766 AXH458765:AXH458766 BHD458765:BHD458766 BQZ458765:BQZ458766 CAV458765:CAV458766 CKR458765:CKR458766 CUN458765:CUN458766 DEJ458765:DEJ458766 DOF458765:DOF458766 DYB458765:DYB458766 EHX458765:EHX458766 ERT458765:ERT458766 FBP458765:FBP458766 FLL458765:FLL458766 FVH458765:FVH458766 GFD458765:GFD458766 GOZ458765:GOZ458766 GYV458765:GYV458766 HIR458765:HIR458766 HSN458765:HSN458766 ICJ458765:ICJ458766 IMF458765:IMF458766 IWB458765:IWB458766 JFX458765:JFX458766 JPT458765:JPT458766 JZP458765:JZP458766 KJL458765:KJL458766 KTH458765:KTH458766 LDD458765:LDD458766 LMZ458765:LMZ458766 LWV458765:LWV458766 MGR458765:MGR458766 MQN458765:MQN458766 NAJ458765:NAJ458766 NKF458765:NKF458766 NUB458765:NUB458766 ODX458765:ODX458766 ONT458765:ONT458766 OXP458765:OXP458766 PHL458765:PHL458766 PRH458765:PRH458766 QBD458765:QBD458766 QKZ458765:QKZ458766 QUV458765:QUV458766 RER458765:RER458766 RON458765:RON458766 RYJ458765:RYJ458766 SIF458765:SIF458766 SSB458765:SSB458766 TBX458765:TBX458766 TLT458765:TLT458766 TVP458765:TVP458766 UFL458765:UFL458766 UPH458765:UPH458766 UZD458765:UZD458766 VIZ458765:VIZ458766 VSV458765:VSV458766 WCR458765:WCR458766 WMN458765:WMN458766 WWJ458765:WWJ458766 AD524301:AD524302 JX524301:JX524302 TT524301:TT524302 ADP524301:ADP524302 ANL524301:ANL524302 AXH524301:AXH524302 BHD524301:BHD524302 BQZ524301:BQZ524302 CAV524301:CAV524302 CKR524301:CKR524302 CUN524301:CUN524302 DEJ524301:DEJ524302 DOF524301:DOF524302 DYB524301:DYB524302 EHX524301:EHX524302 ERT524301:ERT524302 FBP524301:FBP524302 FLL524301:FLL524302 FVH524301:FVH524302 GFD524301:GFD524302 GOZ524301:GOZ524302 GYV524301:GYV524302 HIR524301:HIR524302 HSN524301:HSN524302 ICJ524301:ICJ524302 IMF524301:IMF524302 IWB524301:IWB524302 JFX524301:JFX524302 JPT524301:JPT524302 JZP524301:JZP524302 KJL524301:KJL524302 KTH524301:KTH524302 LDD524301:LDD524302 LMZ524301:LMZ524302 LWV524301:LWV524302 MGR524301:MGR524302 MQN524301:MQN524302 NAJ524301:NAJ524302 NKF524301:NKF524302 NUB524301:NUB524302 ODX524301:ODX524302 ONT524301:ONT524302 OXP524301:OXP524302 PHL524301:PHL524302 PRH524301:PRH524302 QBD524301:QBD524302 QKZ524301:QKZ524302 QUV524301:QUV524302 RER524301:RER524302 RON524301:RON524302 RYJ524301:RYJ524302 SIF524301:SIF524302 SSB524301:SSB524302 TBX524301:TBX524302 TLT524301:TLT524302 TVP524301:TVP524302 UFL524301:UFL524302 UPH524301:UPH524302 UZD524301:UZD524302 VIZ524301:VIZ524302 VSV524301:VSV524302 WCR524301:WCR524302 WMN524301:WMN524302 WWJ524301:WWJ524302 AD589837:AD589838 JX589837:JX589838 TT589837:TT589838 ADP589837:ADP589838 ANL589837:ANL589838 AXH589837:AXH589838 BHD589837:BHD589838 BQZ589837:BQZ589838 CAV589837:CAV589838 CKR589837:CKR589838 CUN589837:CUN589838 DEJ589837:DEJ589838 DOF589837:DOF589838 DYB589837:DYB589838 EHX589837:EHX589838 ERT589837:ERT589838 FBP589837:FBP589838 FLL589837:FLL589838 FVH589837:FVH589838 GFD589837:GFD589838 GOZ589837:GOZ589838 GYV589837:GYV589838 HIR589837:HIR589838 HSN589837:HSN589838 ICJ589837:ICJ589838 IMF589837:IMF589838 IWB589837:IWB589838 JFX589837:JFX589838 JPT589837:JPT589838 JZP589837:JZP589838 KJL589837:KJL589838 KTH589837:KTH589838 LDD589837:LDD589838 LMZ589837:LMZ589838 LWV589837:LWV589838 MGR589837:MGR589838 MQN589837:MQN589838 NAJ589837:NAJ589838 NKF589837:NKF589838 NUB589837:NUB589838 ODX589837:ODX589838 ONT589837:ONT589838 OXP589837:OXP589838 PHL589837:PHL589838 PRH589837:PRH589838 QBD589837:QBD589838 QKZ589837:QKZ589838 QUV589837:QUV589838 RER589837:RER589838 RON589837:RON589838 RYJ589837:RYJ589838 SIF589837:SIF589838 SSB589837:SSB589838 TBX589837:TBX589838 TLT589837:TLT589838 TVP589837:TVP589838 UFL589837:UFL589838 UPH589837:UPH589838 UZD589837:UZD589838 VIZ589837:VIZ589838 VSV589837:VSV589838 WCR589837:WCR589838 WMN589837:WMN589838 WWJ589837:WWJ589838 AD655373:AD655374 JX655373:JX655374 TT655373:TT655374 ADP655373:ADP655374 ANL655373:ANL655374 AXH655373:AXH655374 BHD655373:BHD655374 BQZ655373:BQZ655374 CAV655373:CAV655374 CKR655373:CKR655374 CUN655373:CUN655374 DEJ655373:DEJ655374 DOF655373:DOF655374 DYB655373:DYB655374 EHX655373:EHX655374 ERT655373:ERT655374 FBP655373:FBP655374 FLL655373:FLL655374 FVH655373:FVH655374 GFD655373:GFD655374 GOZ655373:GOZ655374 GYV655373:GYV655374 HIR655373:HIR655374 HSN655373:HSN655374 ICJ655373:ICJ655374 IMF655373:IMF655374 IWB655373:IWB655374 JFX655373:JFX655374 JPT655373:JPT655374 JZP655373:JZP655374 KJL655373:KJL655374 KTH655373:KTH655374 LDD655373:LDD655374 LMZ655373:LMZ655374 LWV655373:LWV655374 MGR655373:MGR655374 MQN655373:MQN655374 NAJ655373:NAJ655374 NKF655373:NKF655374 NUB655373:NUB655374 ODX655373:ODX655374 ONT655373:ONT655374 OXP655373:OXP655374 PHL655373:PHL655374 PRH655373:PRH655374 QBD655373:QBD655374 QKZ655373:QKZ655374 QUV655373:QUV655374 RER655373:RER655374 RON655373:RON655374 RYJ655373:RYJ655374 SIF655373:SIF655374 SSB655373:SSB655374 TBX655373:TBX655374 TLT655373:TLT655374 TVP655373:TVP655374 UFL655373:UFL655374 UPH655373:UPH655374 UZD655373:UZD655374 VIZ655373:VIZ655374 VSV655373:VSV655374 WCR655373:WCR655374 WMN655373:WMN655374 WWJ655373:WWJ655374 AD720909:AD720910 JX720909:JX720910 TT720909:TT720910 ADP720909:ADP720910 ANL720909:ANL720910 AXH720909:AXH720910 BHD720909:BHD720910 BQZ720909:BQZ720910 CAV720909:CAV720910 CKR720909:CKR720910 CUN720909:CUN720910 DEJ720909:DEJ720910 DOF720909:DOF720910 DYB720909:DYB720910 EHX720909:EHX720910 ERT720909:ERT720910 FBP720909:FBP720910 FLL720909:FLL720910 FVH720909:FVH720910 GFD720909:GFD720910 GOZ720909:GOZ720910 GYV720909:GYV720910 HIR720909:HIR720910 HSN720909:HSN720910 ICJ720909:ICJ720910 IMF720909:IMF720910 IWB720909:IWB720910 JFX720909:JFX720910 JPT720909:JPT720910 JZP720909:JZP720910 KJL720909:KJL720910 KTH720909:KTH720910 LDD720909:LDD720910 LMZ720909:LMZ720910 LWV720909:LWV720910 MGR720909:MGR720910 MQN720909:MQN720910 NAJ720909:NAJ720910 NKF720909:NKF720910 NUB720909:NUB720910 ODX720909:ODX720910 ONT720909:ONT720910 OXP720909:OXP720910 PHL720909:PHL720910 PRH720909:PRH720910 QBD720909:QBD720910 QKZ720909:QKZ720910 QUV720909:QUV720910 RER720909:RER720910 RON720909:RON720910 RYJ720909:RYJ720910 SIF720909:SIF720910 SSB720909:SSB720910 TBX720909:TBX720910 TLT720909:TLT720910 TVP720909:TVP720910 UFL720909:UFL720910 UPH720909:UPH720910 UZD720909:UZD720910 VIZ720909:VIZ720910 VSV720909:VSV720910 WCR720909:WCR720910 WMN720909:WMN720910 WWJ720909:WWJ720910 AD786445:AD786446 JX786445:JX786446 TT786445:TT786446 ADP786445:ADP786446 ANL786445:ANL786446 AXH786445:AXH786446 BHD786445:BHD786446 BQZ786445:BQZ786446 CAV786445:CAV786446 CKR786445:CKR786446 CUN786445:CUN786446 DEJ786445:DEJ786446 DOF786445:DOF786446 DYB786445:DYB786446 EHX786445:EHX786446 ERT786445:ERT786446 FBP786445:FBP786446 FLL786445:FLL786446 FVH786445:FVH786446 GFD786445:GFD786446 GOZ786445:GOZ786446 GYV786445:GYV786446 HIR786445:HIR786446 HSN786445:HSN786446 ICJ786445:ICJ786446 IMF786445:IMF786446 IWB786445:IWB786446 JFX786445:JFX786446 JPT786445:JPT786446 JZP786445:JZP786446 KJL786445:KJL786446 KTH786445:KTH786446 LDD786445:LDD786446 LMZ786445:LMZ786446 LWV786445:LWV786446 MGR786445:MGR786446 MQN786445:MQN786446 NAJ786445:NAJ786446 NKF786445:NKF786446 NUB786445:NUB786446 ODX786445:ODX786446 ONT786445:ONT786446 OXP786445:OXP786446 PHL786445:PHL786446 PRH786445:PRH786446 QBD786445:QBD786446 QKZ786445:QKZ786446 QUV786445:QUV786446 RER786445:RER786446 RON786445:RON786446 RYJ786445:RYJ786446 SIF786445:SIF786446 SSB786445:SSB786446 TBX786445:TBX786446 TLT786445:TLT786446 TVP786445:TVP786446 UFL786445:UFL786446 UPH786445:UPH786446 UZD786445:UZD786446 VIZ786445:VIZ786446 VSV786445:VSV786446 WCR786445:WCR786446 WMN786445:WMN786446 WWJ786445:WWJ786446 AD851981:AD851982 JX851981:JX851982 TT851981:TT851982 ADP851981:ADP851982 ANL851981:ANL851982 AXH851981:AXH851982 BHD851981:BHD851982 BQZ851981:BQZ851982 CAV851981:CAV851982 CKR851981:CKR851982 CUN851981:CUN851982 DEJ851981:DEJ851982 DOF851981:DOF851982 DYB851981:DYB851982 EHX851981:EHX851982 ERT851981:ERT851982 FBP851981:FBP851982 FLL851981:FLL851982 FVH851981:FVH851982 GFD851981:GFD851982 GOZ851981:GOZ851982 GYV851981:GYV851982 HIR851981:HIR851982 HSN851981:HSN851982 ICJ851981:ICJ851982 IMF851981:IMF851982 IWB851981:IWB851982 JFX851981:JFX851982 JPT851981:JPT851982 JZP851981:JZP851982 KJL851981:KJL851982 KTH851981:KTH851982 LDD851981:LDD851982 LMZ851981:LMZ851982 LWV851981:LWV851982 MGR851981:MGR851982 MQN851981:MQN851982 NAJ851981:NAJ851982 NKF851981:NKF851982 NUB851981:NUB851982 ODX851981:ODX851982 ONT851981:ONT851982 OXP851981:OXP851982 PHL851981:PHL851982 PRH851981:PRH851982 QBD851981:QBD851982 QKZ851981:QKZ851982 QUV851981:QUV851982 RER851981:RER851982 RON851981:RON851982 RYJ851981:RYJ851982 SIF851981:SIF851982 SSB851981:SSB851982 TBX851981:TBX851982 TLT851981:TLT851982 TVP851981:TVP851982 UFL851981:UFL851982 UPH851981:UPH851982 UZD851981:UZD851982 VIZ851981:VIZ851982 VSV851981:VSV851982 WCR851981:WCR851982 WMN851981:WMN851982 WWJ851981:WWJ851982 AD917517:AD917518 JX917517:JX917518 TT917517:TT917518 ADP917517:ADP917518 ANL917517:ANL917518 AXH917517:AXH917518 BHD917517:BHD917518 BQZ917517:BQZ917518 CAV917517:CAV917518 CKR917517:CKR917518 CUN917517:CUN917518 DEJ917517:DEJ917518 DOF917517:DOF917518 DYB917517:DYB917518 EHX917517:EHX917518 ERT917517:ERT917518 FBP917517:FBP917518 FLL917517:FLL917518 FVH917517:FVH917518 GFD917517:GFD917518 GOZ917517:GOZ917518 GYV917517:GYV917518 HIR917517:HIR917518 HSN917517:HSN917518 ICJ917517:ICJ917518 IMF917517:IMF917518 IWB917517:IWB917518 JFX917517:JFX917518 JPT917517:JPT917518 JZP917517:JZP917518 KJL917517:KJL917518 KTH917517:KTH917518 LDD917517:LDD917518 LMZ917517:LMZ917518 LWV917517:LWV917518 MGR917517:MGR917518 MQN917517:MQN917518 NAJ917517:NAJ917518 NKF917517:NKF917518 NUB917517:NUB917518 ODX917517:ODX917518 ONT917517:ONT917518 OXP917517:OXP917518 PHL917517:PHL917518 PRH917517:PRH917518 QBD917517:QBD917518 QKZ917517:QKZ917518 QUV917517:QUV917518 RER917517:RER917518 RON917517:RON917518 RYJ917517:RYJ917518 SIF917517:SIF917518 SSB917517:SSB917518 TBX917517:TBX917518 TLT917517:TLT917518 TVP917517:TVP917518 UFL917517:UFL917518 UPH917517:UPH917518 UZD917517:UZD917518 VIZ917517:VIZ917518 VSV917517:VSV917518 WCR917517:WCR917518 WMN917517:WMN917518 WWJ917517:WWJ917518 AD983053:AD983054 JX983053:JX983054 TT983053:TT983054 ADP983053:ADP983054 ANL983053:ANL983054 AXH983053:AXH983054 BHD983053:BHD983054 BQZ983053:BQZ983054 CAV983053:CAV983054 CKR983053:CKR983054 CUN983053:CUN983054 DEJ983053:DEJ983054 DOF983053:DOF983054 DYB983053:DYB983054 EHX983053:EHX983054 ERT983053:ERT983054 FBP983053:FBP983054 FLL983053:FLL983054 FVH983053:FVH983054 GFD983053:GFD983054 GOZ983053:GOZ983054 GYV983053:GYV983054 HIR983053:HIR983054 HSN983053:HSN983054 ICJ983053:ICJ983054 IMF983053:IMF983054 IWB983053:IWB983054 JFX983053:JFX983054 JPT983053:JPT983054 JZP983053:JZP983054 KJL983053:KJL983054 KTH983053:KTH983054 LDD983053:LDD983054 LMZ983053:LMZ983054 LWV983053:LWV983054 MGR983053:MGR983054 MQN983053:MQN983054 NAJ983053:NAJ983054 NKF983053:NKF983054 NUB983053:NUB983054 ODX983053:ODX983054 ONT983053:ONT983054 OXP983053:OXP983054 PHL983053:PHL983054 PRH983053:PRH983054 QBD983053:QBD983054 QKZ983053:QKZ983054 QUV983053:QUV983054 RER983053:RER983054 RON983053:RON983054 RYJ983053:RYJ983054 SIF983053:SIF983054 SSB983053:SSB983054 TBX983053:TBX983054 TLT983053:TLT983054 TVP983053:TVP983054 UFL983053:UFL983054 UPH983053:UPH983054 UZD983053:UZD983054 VIZ983053:VIZ983054 VSV983053:VSV983054 WCR983053:WCR983054 WMN983053:WMN983054 WWJ983053:WWJ983054 UOX11:UOX12 AF65549:AF65550 KA65549:KA65550 TW65549:TW65550 ADS65549:ADS65550 ANO65549:ANO65550 AXK65549:AXK65550 BHG65549:BHG65550 BRC65549:BRC65550 CAY65549:CAY65550 CKU65549:CKU65550 CUQ65549:CUQ65550 DEM65549:DEM65550 DOI65549:DOI65550 DYE65549:DYE65550 EIA65549:EIA65550 ERW65549:ERW65550 FBS65549:FBS65550 FLO65549:FLO65550 FVK65549:FVK65550 GFG65549:GFG65550 GPC65549:GPC65550 GYY65549:GYY65550 HIU65549:HIU65550 HSQ65549:HSQ65550 ICM65549:ICM65550 IMI65549:IMI65550 IWE65549:IWE65550 JGA65549:JGA65550 JPW65549:JPW65550 JZS65549:JZS65550 KJO65549:KJO65550 KTK65549:KTK65550 LDG65549:LDG65550 LNC65549:LNC65550 LWY65549:LWY65550 MGU65549:MGU65550 MQQ65549:MQQ65550 NAM65549:NAM65550 NKI65549:NKI65550 NUE65549:NUE65550 OEA65549:OEA65550 ONW65549:ONW65550 OXS65549:OXS65550 PHO65549:PHO65550 PRK65549:PRK65550 QBG65549:QBG65550 QLC65549:QLC65550 QUY65549:QUY65550 REU65549:REU65550 ROQ65549:ROQ65550 RYM65549:RYM65550 SII65549:SII65550 SSE65549:SSE65550 TCA65549:TCA65550 TLW65549:TLW65550 TVS65549:TVS65550 UFO65549:UFO65550 UPK65549:UPK65550 UZG65549:UZG65550 VJC65549:VJC65550 VSY65549:VSY65550 WCU65549:WCU65550 WMQ65549:WMQ65550 WWM65549:WWM65550 AF131085:AF131086 KA131085:KA131086 TW131085:TW131086 ADS131085:ADS131086 ANO131085:ANO131086 AXK131085:AXK131086 BHG131085:BHG131086 BRC131085:BRC131086 CAY131085:CAY131086 CKU131085:CKU131086 CUQ131085:CUQ131086 DEM131085:DEM131086 DOI131085:DOI131086 DYE131085:DYE131086 EIA131085:EIA131086 ERW131085:ERW131086 FBS131085:FBS131086 FLO131085:FLO131086 FVK131085:FVK131086 GFG131085:GFG131086 GPC131085:GPC131086 GYY131085:GYY131086 HIU131085:HIU131086 HSQ131085:HSQ131086 ICM131085:ICM131086 IMI131085:IMI131086 IWE131085:IWE131086 JGA131085:JGA131086 JPW131085:JPW131086 JZS131085:JZS131086 KJO131085:KJO131086 KTK131085:KTK131086 LDG131085:LDG131086 LNC131085:LNC131086 LWY131085:LWY131086 MGU131085:MGU131086 MQQ131085:MQQ131086 NAM131085:NAM131086 NKI131085:NKI131086 NUE131085:NUE131086 OEA131085:OEA131086 ONW131085:ONW131086 OXS131085:OXS131086 PHO131085:PHO131086 PRK131085:PRK131086 QBG131085:QBG131086 QLC131085:QLC131086 QUY131085:QUY131086 REU131085:REU131086 ROQ131085:ROQ131086 RYM131085:RYM131086 SII131085:SII131086 SSE131085:SSE131086 TCA131085:TCA131086 TLW131085:TLW131086 TVS131085:TVS131086 UFO131085:UFO131086 UPK131085:UPK131086 UZG131085:UZG131086 VJC131085:VJC131086 VSY131085:VSY131086 WCU131085:WCU131086 WMQ131085:WMQ131086 WWM131085:WWM131086 AF196621:AF196622 KA196621:KA196622 TW196621:TW196622 ADS196621:ADS196622 ANO196621:ANO196622 AXK196621:AXK196622 BHG196621:BHG196622 BRC196621:BRC196622 CAY196621:CAY196622 CKU196621:CKU196622 CUQ196621:CUQ196622 DEM196621:DEM196622 DOI196621:DOI196622 DYE196621:DYE196622 EIA196621:EIA196622 ERW196621:ERW196622 FBS196621:FBS196622 FLO196621:FLO196622 FVK196621:FVK196622 GFG196621:GFG196622 GPC196621:GPC196622 GYY196621:GYY196622 HIU196621:HIU196622 HSQ196621:HSQ196622 ICM196621:ICM196622 IMI196621:IMI196622 IWE196621:IWE196622 JGA196621:JGA196622 JPW196621:JPW196622 JZS196621:JZS196622 KJO196621:KJO196622 KTK196621:KTK196622 LDG196621:LDG196622 LNC196621:LNC196622 LWY196621:LWY196622 MGU196621:MGU196622 MQQ196621:MQQ196622 NAM196621:NAM196622 NKI196621:NKI196622 NUE196621:NUE196622 OEA196621:OEA196622 ONW196621:ONW196622 OXS196621:OXS196622 PHO196621:PHO196622 PRK196621:PRK196622 QBG196621:QBG196622 QLC196621:QLC196622 QUY196621:QUY196622 REU196621:REU196622 ROQ196621:ROQ196622 RYM196621:RYM196622 SII196621:SII196622 SSE196621:SSE196622 TCA196621:TCA196622 TLW196621:TLW196622 TVS196621:TVS196622 UFO196621:UFO196622 UPK196621:UPK196622 UZG196621:UZG196622 VJC196621:VJC196622 VSY196621:VSY196622 WCU196621:WCU196622 WMQ196621:WMQ196622 WWM196621:WWM196622 AF262157:AF262158 KA262157:KA262158 TW262157:TW262158 ADS262157:ADS262158 ANO262157:ANO262158 AXK262157:AXK262158 BHG262157:BHG262158 BRC262157:BRC262158 CAY262157:CAY262158 CKU262157:CKU262158 CUQ262157:CUQ262158 DEM262157:DEM262158 DOI262157:DOI262158 DYE262157:DYE262158 EIA262157:EIA262158 ERW262157:ERW262158 FBS262157:FBS262158 FLO262157:FLO262158 FVK262157:FVK262158 GFG262157:GFG262158 GPC262157:GPC262158 GYY262157:GYY262158 HIU262157:HIU262158 HSQ262157:HSQ262158 ICM262157:ICM262158 IMI262157:IMI262158 IWE262157:IWE262158 JGA262157:JGA262158 JPW262157:JPW262158 JZS262157:JZS262158 KJO262157:KJO262158 KTK262157:KTK262158 LDG262157:LDG262158 LNC262157:LNC262158 LWY262157:LWY262158 MGU262157:MGU262158 MQQ262157:MQQ262158 NAM262157:NAM262158 NKI262157:NKI262158 NUE262157:NUE262158 OEA262157:OEA262158 ONW262157:ONW262158 OXS262157:OXS262158 PHO262157:PHO262158 PRK262157:PRK262158 QBG262157:QBG262158 QLC262157:QLC262158 QUY262157:QUY262158 REU262157:REU262158 ROQ262157:ROQ262158 RYM262157:RYM262158 SII262157:SII262158 SSE262157:SSE262158 TCA262157:TCA262158 TLW262157:TLW262158 TVS262157:TVS262158 UFO262157:UFO262158 UPK262157:UPK262158 UZG262157:UZG262158 VJC262157:VJC262158 VSY262157:VSY262158 WCU262157:WCU262158 WMQ262157:WMQ262158 WWM262157:WWM262158 AF327693:AF327694 KA327693:KA327694 TW327693:TW327694 ADS327693:ADS327694 ANO327693:ANO327694 AXK327693:AXK327694 BHG327693:BHG327694 BRC327693:BRC327694 CAY327693:CAY327694 CKU327693:CKU327694 CUQ327693:CUQ327694 DEM327693:DEM327694 DOI327693:DOI327694 DYE327693:DYE327694 EIA327693:EIA327694 ERW327693:ERW327694 FBS327693:FBS327694 FLO327693:FLO327694 FVK327693:FVK327694 GFG327693:GFG327694 GPC327693:GPC327694 GYY327693:GYY327694 HIU327693:HIU327694 HSQ327693:HSQ327694 ICM327693:ICM327694 IMI327693:IMI327694 IWE327693:IWE327694 JGA327693:JGA327694 JPW327693:JPW327694 JZS327693:JZS327694 KJO327693:KJO327694 KTK327693:KTK327694 LDG327693:LDG327694 LNC327693:LNC327694 LWY327693:LWY327694 MGU327693:MGU327694 MQQ327693:MQQ327694 NAM327693:NAM327694 NKI327693:NKI327694 NUE327693:NUE327694 OEA327693:OEA327694 ONW327693:ONW327694 OXS327693:OXS327694 PHO327693:PHO327694 PRK327693:PRK327694 QBG327693:QBG327694 QLC327693:QLC327694 QUY327693:QUY327694 REU327693:REU327694 ROQ327693:ROQ327694 RYM327693:RYM327694 SII327693:SII327694 SSE327693:SSE327694 TCA327693:TCA327694 TLW327693:TLW327694 TVS327693:TVS327694 UFO327693:UFO327694 UPK327693:UPK327694 UZG327693:UZG327694 VJC327693:VJC327694 VSY327693:VSY327694 WCU327693:WCU327694 WMQ327693:WMQ327694 WWM327693:WWM327694 AF393229:AF393230 KA393229:KA393230 TW393229:TW393230 ADS393229:ADS393230 ANO393229:ANO393230 AXK393229:AXK393230 BHG393229:BHG393230 BRC393229:BRC393230 CAY393229:CAY393230 CKU393229:CKU393230 CUQ393229:CUQ393230 DEM393229:DEM393230 DOI393229:DOI393230 DYE393229:DYE393230 EIA393229:EIA393230 ERW393229:ERW393230 FBS393229:FBS393230 FLO393229:FLO393230 FVK393229:FVK393230 GFG393229:GFG393230 GPC393229:GPC393230 GYY393229:GYY393230 HIU393229:HIU393230 HSQ393229:HSQ393230 ICM393229:ICM393230 IMI393229:IMI393230 IWE393229:IWE393230 JGA393229:JGA393230 JPW393229:JPW393230 JZS393229:JZS393230 KJO393229:KJO393230 KTK393229:KTK393230 LDG393229:LDG393230 LNC393229:LNC393230 LWY393229:LWY393230 MGU393229:MGU393230 MQQ393229:MQQ393230 NAM393229:NAM393230 NKI393229:NKI393230 NUE393229:NUE393230 OEA393229:OEA393230 ONW393229:ONW393230 OXS393229:OXS393230 PHO393229:PHO393230 PRK393229:PRK393230 QBG393229:QBG393230 QLC393229:QLC393230 QUY393229:QUY393230 REU393229:REU393230 ROQ393229:ROQ393230 RYM393229:RYM393230 SII393229:SII393230 SSE393229:SSE393230 TCA393229:TCA393230 TLW393229:TLW393230 TVS393229:TVS393230 UFO393229:UFO393230 UPK393229:UPK393230 UZG393229:UZG393230 VJC393229:VJC393230 VSY393229:VSY393230 WCU393229:WCU393230 WMQ393229:WMQ393230 WWM393229:WWM393230 AF458765:AF458766 KA458765:KA458766 TW458765:TW458766 ADS458765:ADS458766 ANO458765:ANO458766 AXK458765:AXK458766 BHG458765:BHG458766 BRC458765:BRC458766 CAY458765:CAY458766 CKU458765:CKU458766 CUQ458765:CUQ458766 DEM458765:DEM458766 DOI458765:DOI458766 DYE458765:DYE458766 EIA458765:EIA458766 ERW458765:ERW458766 FBS458765:FBS458766 FLO458765:FLO458766 FVK458765:FVK458766 GFG458765:GFG458766 GPC458765:GPC458766 GYY458765:GYY458766 HIU458765:HIU458766 HSQ458765:HSQ458766 ICM458765:ICM458766 IMI458765:IMI458766 IWE458765:IWE458766 JGA458765:JGA458766 JPW458765:JPW458766 JZS458765:JZS458766 KJO458765:KJO458766 KTK458765:KTK458766 LDG458765:LDG458766 LNC458765:LNC458766 LWY458765:LWY458766 MGU458765:MGU458766 MQQ458765:MQQ458766 NAM458765:NAM458766 NKI458765:NKI458766 NUE458765:NUE458766 OEA458765:OEA458766 ONW458765:ONW458766 OXS458765:OXS458766 PHO458765:PHO458766 PRK458765:PRK458766 QBG458765:QBG458766 QLC458765:QLC458766 QUY458765:QUY458766 REU458765:REU458766 ROQ458765:ROQ458766 RYM458765:RYM458766 SII458765:SII458766 SSE458765:SSE458766 TCA458765:TCA458766 TLW458765:TLW458766 TVS458765:TVS458766 UFO458765:UFO458766 UPK458765:UPK458766 UZG458765:UZG458766 VJC458765:VJC458766 VSY458765:VSY458766 WCU458765:WCU458766 WMQ458765:WMQ458766 WWM458765:WWM458766 AF524301:AF524302 KA524301:KA524302 TW524301:TW524302 ADS524301:ADS524302 ANO524301:ANO524302 AXK524301:AXK524302 BHG524301:BHG524302 BRC524301:BRC524302 CAY524301:CAY524302 CKU524301:CKU524302 CUQ524301:CUQ524302 DEM524301:DEM524302 DOI524301:DOI524302 DYE524301:DYE524302 EIA524301:EIA524302 ERW524301:ERW524302 FBS524301:FBS524302 FLO524301:FLO524302 FVK524301:FVK524302 GFG524301:GFG524302 GPC524301:GPC524302 GYY524301:GYY524302 HIU524301:HIU524302 HSQ524301:HSQ524302 ICM524301:ICM524302 IMI524301:IMI524302 IWE524301:IWE524302 JGA524301:JGA524302 JPW524301:JPW524302 JZS524301:JZS524302 KJO524301:KJO524302 KTK524301:KTK524302 LDG524301:LDG524302 LNC524301:LNC524302 LWY524301:LWY524302 MGU524301:MGU524302 MQQ524301:MQQ524302 NAM524301:NAM524302 NKI524301:NKI524302 NUE524301:NUE524302 OEA524301:OEA524302 ONW524301:ONW524302 OXS524301:OXS524302 PHO524301:PHO524302 PRK524301:PRK524302 QBG524301:QBG524302 QLC524301:QLC524302 QUY524301:QUY524302 REU524301:REU524302 ROQ524301:ROQ524302 RYM524301:RYM524302 SII524301:SII524302 SSE524301:SSE524302 TCA524301:TCA524302 TLW524301:TLW524302 TVS524301:TVS524302 UFO524301:UFO524302 UPK524301:UPK524302 UZG524301:UZG524302 VJC524301:VJC524302 VSY524301:VSY524302 WCU524301:WCU524302 WMQ524301:WMQ524302 WWM524301:WWM524302 AF589837:AF589838 KA589837:KA589838 TW589837:TW589838 ADS589837:ADS589838 ANO589837:ANO589838 AXK589837:AXK589838 BHG589837:BHG589838 BRC589837:BRC589838 CAY589837:CAY589838 CKU589837:CKU589838 CUQ589837:CUQ589838 DEM589837:DEM589838 DOI589837:DOI589838 DYE589837:DYE589838 EIA589837:EIA589838 ERW589837:ERW589838 FBS589837:FBS589838 FLO589837:FLO589838 FVK589837:FVK589838 GFG589837:GFG589838 GPC589837:GPC589838 GYY589837:GYY589838 HIU589837:HIU589838 HSQ589837:HSQ589838 ICM589837:ICM589838 IMI589837:IMI589838 IWE589837:IWE589838 JGA589837:JGA589838 JPW589837:JPW589838 JZS589837:JZS589838 KJO589837:KJO589838 KTK589837:KTK589838 LDG589837:LDG589838 LNC589837:LNC589838 LWY589837:LWY589838 MGU589837:MGU589838 MQQ589837:MQQ589838 NAM589837:NAM589838 NKI589837:NKI589838 NUE589837:NUE589838 OEA589837:OEA589838 ONW589837:ONW589838 OXS589837:OXS589838 PHO589837:PHO589838 PRK589837:PRK589838 QBG589837:QBG589838 QLC589837:QLC589838 QUY589837:QUY589838 REU589837:REU589838 ROQ589837:ROQ589838 RYM589837:RYM589838 SII589837:SII589838 SSE589837:SSE589838 TCA589837:TCA589838 TLW589837:TLW589838 TVS589837:TVS589838 UFO589837:UFO589838 UPK589837:UPK589838 UZG589837:UZG589838 VJC589837:VJC589838 VSY589837:VSY589838 WCU589837:WCU589838 WMQ589837:WMQ589838 WWM589837:WWM589838 AF655373:AF655374 KA655373:KA655374 TW655373:TW655374 ADS655373:ADS655374 ANO655373:ANO655374 AXK655373:AXK655374 BHG655373:BHG655374 BRC655373:BRC655374 CAY655373:CAY655374 CKU655373:CKU655374 CUQ655373:CUQ655374 DEM655373:DEM655374 DOI655373:DOI655374 DYE655373:DYE655374 EIA655373:EIA655374 ERW655373:ERW655374 FBS655373:FBS655374 FLO655373:FLO655374 FVK655373:FVK655374 GFG655373:GFG655374 GPC655373:GPC655374 GYY655373:GYY655374 HIU655373:HIU655374 HSQ655373:HSQ655374 ICM655373:ICM655374 IMI655373:IMI655374 IWE655373:IWE655374 JGA655373:JGA655374 JPW655373:JPW655374 JZS655373:JZS655374 KJO655373:KJO655374 KTK655373:KTK655374 LDG655373:LDG655374 LNC655373:LNC655374 LWY655373:LWY655374 MGU655373:MGU655374 MQQ655373:MQQ655374 NAM655373:NAM655374 NKI655373:NKI655374 NUE655373:NUE655374 OEA655373:OEA655374 ONW655373:ONW655374 OXS655373:OXS655374 PHO655373:PHO655374 PRK655373:PRK655374 QBG655373:QBG655374 QLC655373:QLC655374 QUY655373:QUY655374 REU655373:REU655374 ROQ655373:ROQ655374 RYM655373:RYM655374 SII655373:SII655374 SSE655373:SSE655374 TCA655373:TCA655374 TLW655373:TLW655374 TVS655373:TVS655374 UFO655373:UFO655374 UPK655373:UPK655374 UZG655373:UZG655374 VJC655373:VJC655374 VSY655373:VSY655374 WCU655373:WCU655374 WMQ655373:WMQ655374 WWM655373:WWM655374 AF720909:AF720910 KA720909:KA720910 TW720909:TW720910 ADS720909:ADS720910 ANO720909:ANO720910 AXK720909:AXK720910 BHG720909:BHG720910 BRC720909:BRC720910 CAY720909:CAY720910 CKU720909:CKU720910 CUQ720909:CUQ720910 DEM720909:DEM720910 DOI720909:DOI720910 DYE720909:DYE720910 EIA720909:EIA720910 ERW720909:ERW720910 FBS720909:FBS720910 FLO720909:FLO720910 FVK720909:FVK720910 GFG720909:GFG720910 GPC720909:GPC720910 GYY720909:GYY720910 HIU720909:HIU720910 HSQ720909:HSQ720910 ICM720909:ICM720910 IMI720909:IMI720910 IWE720909:IWE720910 JGA720909:JGA720910 JPW720909:JPW720910 JZS720909:JZS720910 KJO720909:KJO720910 KTK720909:KTK720910 LDG720909:LDG720910 LNC720909:LNC720910 LWY720909:LWY720910 MGU720909:MGU720910 MQQ720909:MQQ720910 NAM720909:NAM720910 NKI720909:NKI720910 NUE720909:NUE720910 OEA720909:OEA720910 ONW720909:ONW720910 OXS720909:OXS720910 PHO720909:PHO720910 PRK720909:PRK720910 QBG720909:QBG720910 QLC720909:QLC720910 QUY720909:QUY720910 REU720909:REU720910 ROQ720909:ROQ720910 RYM720909:RYM720910 SII720909:SII720910 SSE720909:SSE720910 TCA720909:TCA720910 TLW720909:TLW720910 TVS720909:TVS720910 UFO720909:UFO720910 UPK720909:UPK720910 UZG720909:UZG720910 VJC720909:VJC720910 VSY720909:VSY720910 WCU720909:WCU720910 WMQ720909:WMQ720910 WWM720909:WWM720910 AF786445:AF786446 KA786445:KA786446 TW786445:TW786446 ADS786445:ADS786446 ANO786445:ANO786446 AXK786445:AXK786446 BHG786445:BHG786446 BRC786445:BRC786446 CAY786445:CAY786446 CKU786445:CKU786446 CUQ786445:CUQ786446 DEM786445:DEM786446 DOI786445:DOI786446 DYE786445:DYE786446 EIA786445:EIA786446 ERW786445:ERW786446 FBS786445:FBS786446 FLO786445:FLO786446 FVK786445:FVK786446 GFG786445:GFG786446 GPC786445:GPC786446 GYY786445:GYY786446 HIU786445:HIU786446 HSQ786445:HSQ786446 ICM786445:ICM786446 IMI786445:IMI786446 IWE786445:IWE786446 JGA786445:JGA786446 JPW786445:JPW786446 JZS786445:JZS786446 KJO786445:KJO786446 KTK786445:KTK786446 LDG786445:LDG786446 LNC786445:LNC786446 LWY786445:LWY786446 MGU786445:MGU786446 MQQ786445:MQQ786446 NAM786445:NAM786446 NKI786445:NKI786446 NUE786445:NUE786446 OEA786445:OEA786446 ONW786445:ONW786446 OXS786445:OXS786446 PHO786445:PHO786446 PRK786445:PRK786446 QBG786445:QBG786446 QLC786445:QLC786446 QUY786445:QUY786446 REU786445:REU786446 ROQ786445:ROQ786446 RYM786445:RYM786446 SII786445:SII786446 SSE786445:SSE786446 TCA786445:TCA786446 TLW786445:TLW786446 TVS786445:TVS786446 UFO786445:UFO786446 UPK786445:UPK786446 UZG786445:UZG786446 VJC786445:VJC786446 VSY786445:VSY786446 WCU786445:WCU786446 WMQ786445:WMQ786446 WWM786445:WWM786446 AF851981:AF851982 KA851981:KA851982 TW851981:TW851982 ADS851981:ADS851982 ANO851981:ANO851982 AXK851981:AXK851982 BHG851981:BHG851982 BRC851981:BRC851982 CAY851981:CAY851982 CKU851981:CKU851982 CUQ851981:CUQ851982 DEM851981:DEM851982 DOI851981:DOI851982 DYE851981:DYE851982 EIA851981:EIA851982 ERW851981:ERW851982 FBS851981:FBS851982 FLO851981:FLO851982 FVK851981:FVK851982 GFG851981:GFG851982 GPC851981:GPC851982 GYY851981:GYY851982 HIU851981:HIU851982 HSQ851981:HSQ851982 ICM851981:ICM851982 IMI851981:IMI851982 IWE851981:IWE851982 JGA851981:JGA851982 JPW851981:JPW851982 JZS851981:JZS851982 KJO851981:KJO851982 KTK851981:KTK851982 LDG851981:LDG851982 LNC851981:LNC851982 LWY851981:LWY851982 MGU851981:MGU851982 MQQ851981:MQQ851982 NAM851981:NAM851982 NKI851981:NKI851982 NUE851981:NUE851982 OEA851981:OEA851982 ONW851981:ONW851982 OXS851981:OXS851982 PHO851981:PHO851982 PRK851981:PRK851982 QBG851981:QBG851982 QLC851981:QLC851982 QUY851981:QUY851982 REU851981:REU851982 ROQ851981:ROQ851982 RYM851981:RYM851982 SII851981:SII851982 SSE851981:SSE851982 TCA851981:TCA851982 TLW851981:TLW851982 TVS851981:TVS851982 UFO851981:UFO851982 UPK851981:UPK851982 UZG851981:UZG851982 VJC851981:VJC851982 VSY851981:VSY851982 WCU851981:WCU851982 WMQ851981:WMQ851982 WWM851981:WWM851982 AF917517:AF917518 KA917517:KA917518 TW917517:TW917518 ADS917517:ADS917518 ANO917517:ANO917518 AXK917517:AXK917518 BHG917517:BHG917518 BRC917517:BRC917518 CAY917517:CAY917518 CKU917517:CKU917518 CUQ917517:CUQ917518 DEM917517:DEM917518 DOI917517:DOI917518 DYE917517:DYE917518 EIA917517:EIA917518 ERW917517:ERW917518 FBS917517:FBS917518 FLO917517:FLO917518 FVK917517:FVK917518 GFG917517:GFG917518 GPC917517:GPC917518 GYY917517:GYY917518 HIU917517:HIU917518 HSQ917517:HSQ917518 ICM917517:ICM917518 IMI917517:IMI917518 IWE917517:IWE917518 JGA917517:JGA917518 JPW917517:JPW917518 JZS917517:JZS917518 KJO917517:KJO917518 KTK917517:KTK917518 LDG917517:LDG917518 LNC917517:LNC917518 LWY917517:LWY917518 MGU917517:MGU917518 MQQ917517:MQQ917518 NAM917517:NAM917518 NKI917517:NKI917518 NUE917517:NUE917518 OEA917517:OEA917518 ONW917517:ONW917518 OXS917517:OXS917518 PHO917517:PHO917518 PRK917517:PRK917518 QBG917517:QBG917518 QLC917517:QLC917518 QUY917517:QUY917518 REU917517:REU917518 ROQ917517:ROQ917518 RYM917517:RYM917518 SII917517:SII917518 SSE917517:SSE917518 TCA917517:TCA917518 TLW917517:TLW917518 TVS917517:TVS917518 UFO917517:UFO917518 UPK917517:UPK917518 UZG917517:UZG917518 VJC917517:VJC917518 VSY917517:VSY917518 WCU917517:WCU917518 WMQ917517:WMQ917518 WWM917517:WWM917518 AF983053:AF983054 KA983053:KA983054 TW983053:TW983054 ADS983053:ADS983054 ANO983053:ANO983054 AXK983053:AXK983054 BHG983053:BHG983054 BRC983053:BRC983054 CAY983053:CAY983054 CKU983053:CKU983054 CUQ983053:CUQ983054 DEM983053:DEM983054 DOI983053:DOI983054 DYE983053:DYE983054 EIA983053:EIA983054 ERW983053:ERW983054 FBS983053:FBS983054 FLO983053:FLO983054 FVK983053:FVK983054 GFG983053:GFG983054 GPC983053:GPC983054 GYY983053:GYY983054 HIU983053:HIU983054 HSQ983053:HSQ983054 ICM983053:ICM983054 IMI983053:IMI983054 IWE983053:IWE983054 JGA983053:JGA983054 JPW983053:JPW983054 JZS983053:JZS983054 KJO983053:KJO983054 KTK983053:KTK983054 LDG983053:LDG983054 LNC983053:LNC983054 LWY983053:LWY983054 MGU983053:MGU983054 MQQ983053:MQQ983054 NAM983053:NAM983054 NKI983053:NKI983054 NUE983053:NUE983054 OEA983053:OEA983054 ONW983053:ONW983054 OXS983053:OXS983054 PHO983053:PHO983054 PRK983053:PRK983054 QBG983053:QBG983054 QLC983053:QLC983054 QUY983053:QUY983054 REU983053:REU983054 ROQ983053:ROQ983054 RYM983053:RYM983054 SII983053:SII983054 SSE983053:SSE983054 TCA983053:TCA983054 TLW983053:TLW983054 TVS983053:TVS983054 UFO983053:UFO983054 UPK983053:UPK983054 UZG983053:UZG983054 VJC983053:VJC983054 VSY983053:VSY983054 WCU983053:WCU983054 WMQ983053:WMQ983054 WWM983053:WWM983054 UYT11:UYT12 IG11:IG12 SC11:SC12 ABY11:ABY12 ALU11:ALU12 AVQ11:AVQ12 BFM11:BFM12 BPI11:BPI12 BZE11:BZE12 CJA11:CJA12 CSW11:CSW12 DCS11:DCS12 DMO11:DMO12 DWK11:DWK12 EGG11:EGG12 EQC11:EQC12 EZY11:EZY12 FJU11:FJU12 FTQ11:FTQ12 GDM11:GDM12 GNI11:GNI12 GXE11:GXE12 HHA11:HHA12 HQW11:HQW12 IAS11:IAS12 IKO11:IKO12 IUK11:IUK12 JEG11:JEG12 JOC11:JOC12 JXY11:JXY12 KHU11:KHU12 KRQ11:KRQ12 LBM11:LBM12 LLI11:LLI12 LVE11:LVE12 MFA11:MFA12 MOW11:MOW12 MYS11:MYS12 NIO11:NIO12 NSK11:NSK12 OCG11:OCG12 OMC11:OMC12 OVY11:OVY12 PFU11:PFU12 PPQ11:PPQ12 PZM11:PZM12 QJI11:QJI12 QTE11:QTE12 RDA11:RDA12 RMW11:RMW12 RWS11:RWS12 SGO11:SGO12 SQK11:SQK12 TAG11:TAG12 TKC11:TKC12 TTY11:TTY12 UDU11:UDU12 UNQ11:UNQ12 UXM11:UXM12 VHI11:VHI12 VRE11:VRE12 WBA11:WBA12 WKW11:WKW12 WUS11:WUS12 VIP11:VIP12 IJ11:IJ12 SF11:SF12 ACB11:ACB12 ALX11:ALX12 AVT11:AVT12 BFP11:BFP12 BPL11:BPL12 BZH11:BZH12 CJD11:CJD12 CSZ11:CSZ12 DCV11:DCV12 DMR11:DMR12 DWN11:DWN12 EGJ11:EGJ12 EQF11:EQF12 FAB11:FAB12 FJX11:FJX12 FTT11:FTT12 GDP11:GDP12 GNL11:GNL12 GXH11:GXH12 HHD11:HHD12 HQZ11:HQZ12 IAV11:IAV12 IKR11:IKR12 IUN11:IUN12 JEJ11:JEJ12 JOF11:JOF12 JYB11:JYB12 KHX11:KHX12 KRT11:KRT12 LBP11:LBP12 LLL11:LLL12 LVH11:LVH12 MFD11:MFD12 MOZ11:MOZ12 MYV11:MYV12 NIR11:NIR12 NSN11:NSN12 OCJ11:OCJ12 OMF11:OMF12 OWB11:OWB12 PFX11:PFX12 PPT11:PPT12 PZP11:PZP12 QJL11:QJL12 QTH11:QTH12 RDD11:RDD12 RMZ11:RMZ12 RWV11:RWV12 SGR11:SGR12 SQN11:SQN12 TAJ11:TAJ12 TKF11:TKF12 TUB11:TUB12 UDX11:UDX12 UNT11:UNT12 UXP11:UXP12 VHL11:VHL12 VRH11:VRH12 WBD11:WBD12 WKZ11:WKZ12 WUV11:WUV12 VSL11:VSL12 IM11:IM12 SI11:SI12 ACE11:ACE12 AMA11:AMA12 AVW11:AVW12 BFS11:BFS12 BPO11:BPO12 BZK11:BZK12 CJG11:CJG12 CTC11:CTC12 DCY11:DCY12 DMU11:DMU12 DWQ11:DWQ12 EGM11:EGM12 EQI11:EQI12 FAE11:FAE12 FKA11:FKA12 FTW11:FTW12 GDS11:GDS12 GNO11:GNO12 GXK11:GXK12 HHG11:HHG12 HRC11:HRC12 IAY11:IAY12 IKU11:IKU12 IUQ11:IUQ12 JEM11:JEM12 JOI11:JOI12 JYE11:JYE12 KIA11:KIA12 KRW11:KRW12 LBS11:LBS12 LLO11:LLO12 LVK11:LVK12 MFG11:MFG12 MPC11:MPC12 MYY11:MYY12 NIU11:NIU12 NSQ11:NSQ12 OCM11:OCM12 OMI11:OMI12 OWE11:OWE12 PGA11:PGA12 PPW11:PPW12 PZS11:PZS12 QJO11:QJO12 QTK11:QTK12 RDG11:RDG12 RNC11:RNC12 RWY11:RWY12 SGU11:SGU12 SQQ11:SQQ12 TAM11:TAM12 TKI11:TKI12 TUE11:TUE12 UEA11:UEA12 UNW11:UNW12 UXS11:UXS12 VHO11:VHO12 VRK11:VRK12 WBG11:WBG12 WLC11:WLC12 WUY11:WUY12 WCH11:WCH12 IP11:IP12 SL11:SL12 ACH11:ACH12 AMD11:AMD12 AVZ11:AVZ12 BFV11:BFV12 BPR11:BPR12 BZN11:BZN12 CJJ11:CJJ12 CTF11:CTF12 DDB11:DDB12 DMX11:DMX12 DWT11:DWT12 EGP11:EGP12 EQL11:EQL12 FAH11:FAH12 FKD11:FKD12 FTZ11:FTZ12 GDV11:GDV12 GNR11:GNR12 GXN11:GXN12 HHJ11:HHJ12 HRF11:HRF12 IBB11:IBB12 IKX11:IKX12 IUT11:IUT12 JEP11:JEP12 JOL11:JOL12 JYH11:JYH12 KID11:KID12 KRZ11:KRZ12 LBV11:LBV12 LLR11:LLR12 LVN11:LVN12 MFJ11:MFJ12 MPF11:MPF12 MZB11:MZB12 NIX11:NIX12 NST11:NST12 OCP11:OCP12 OML11:OML12 OWH11:OWH12 PGD11:PGD12 PPZ11:PPZ12 PZV11:PZV12 QJR11:QJR12 QTN11:QTN12 RDJ11:RDJ12 RNF11:RNF12 RXB11:RXB12 SGX11:SGX12 SQT11:SQT12 TAP11:TAP12 TKL11:TKL12 TUH11:TUH12 UED11:UED12 UNZ11:UNZ12 UXV11:UXV12 VHR11:VHR12 VRN11:VRN12 WBJ11:WBJ12 WLF11:WLF12 WVB11:WVB12 WMD11:WMD12 IS11:IS12 SO11:SO12 ACK11:ACK12 AMG11:AMG12 AWC11:AWC12 BFY11:BFY12 BPU11:BPU12 BZQ11:BZQ12 CJM11:CJM12 CTI11:CTI12 DDE11:DDE12 DNA11:DNA12 DWW11:DWW12 EGS11:EGS12 EQO11:EQO12 FAK11:FAK12 FKG11:FKG12 FUC11:FUC12 GDY11:GDY12 GNU11:GNU12 GXQ11:GXQ12 HHM11:HHM12 HRI11:HRI12 IBE11:IBE12 ILA11:ILA12 IUW11:IUW12 JES11:JES12 JOO11:JOO12 JYK11:JYK12 KIG11:KIG12 KSC11:KSC12 LBY11:LBY12 LLU11:LLU12 LVQ11:LVQ12 MFM11:MFM12 MPI11:MPI12 MZE11:MZE12 NJA11:NJA12 NSW11:NSW12 OCS11:OCS12 OMO11:OMO12 OWK11:OWK12 PGG11:PGG12 PQC11:PQC12 PZY11:PZY12 QJU11:QJU12 QTQ11:QTQ12 RDM11:RDM12 RNI11:RNI12 RXE11:RXE12 SHA11:SHA12 SQW11:SQW12 TAS11:TAS12 TKO11:TKO12 TUK11:TUK12 UEG11:UEG12 UOC11:UOC12 UXY11:UXY12 VHU11:VHU12 VRQ11:VRQ12 WBM11:WBM12 WLI11:WLI12 WVE11:WVE12 WVZ11:WVZ12 IV11:IV12 SR11:SR12 ACN11:ACN12 AMJ11:AMJ12 AWF11:AWF12 BGB11:BGB12 BPX11:BPX12 BZT11:BZT12 CJP11:CJP12 CTL11:CTL12 DDH11:DDH12 DND11:DND12 DWZ11:DWZ12 EGV11:EGV12 EQR11:EQR12 FAN11:FAN12 FKJ11:FKJ12 FUF11:FUF12 GEB11:GEB12 GNX11:GNX12 GXT11:GXT12 HHP11:HHP12 HRL11:HRL12 IBH11:IBH12 ILD11:ILD12 IUZ11:IUZ12 JEV11:JEV12 JOR11:JOR12 JYN11:JYN12 KIJ11:KIJ12 KSF11:KSF12 LCB11:LCB12 LLX11:LLX12 LVT11:LVT12 MFP11:MFP12 MPL11:MPL12 MZH11:MZH12 NJD11:NJD12 NSZ11:NSZ12 OCV11:OCV12 OMR11:OMR12 OWN11:OWN12 PGJ11:PGJ12 PQF11:PQF12 QAB11:QAB12 QJX11:QJX12 QTT11:QTT12 RDP11:RDP12 RNL11:RNL12 RXH11:RXH12 SHD11:SHD12 SQZ11:SQZ12 TAV11:TAV12 TKR11:TKR12 TUN11:TUN12 UEJ11:UEJ12 UOF11:UOF12 UYB11:UYB12 VHX11:VHX12 VRT11:VRT12 WBP11:WBP12 WLL11:WLL12 WVH11:WVH12 IY11:IY12 SU11:SU12 ACQ11:ACQ12 AMM11:AMM12 AWI11:AWI12 BGE11:BGE12 BQA11:BQA12 BZW11:BZW12 CJS11:CJS12 CTO11:CTO12 DDK11:DDK12 DNG11:DNG12 DXC11:DXC12 EGY11:EGY12 EQU11:EQU12 FAQ11:FAQ12 FKM11:FKM12 FUI11:FUI12 GEE11:GEE12 GOA11:GOA12 GXW11:GXW12 HHS11:HHS12 HRO11:HRO12 IBK11:IBK12 ILG11:ILG12 IVC11:IVC12 JEY11:JEY12 JOU11:JOU12 JYQ11:JYQ12 KIM11:KIM12 KSI11:KSI12 LCE11:LCE12 LMA11:LMA12 LVW11:LVW12 MFS11:MFS12 MPO11:MPO12 MZK11:MZK12 NJG11:NJG12 NTC11:NTC12 OCY11:OCY12 OMU11:OMU12 OWQ11:OWQ12 PGM11:PGM12 PQI11:PQI12 QAE11:QAE12 QKA11:QKA12 QTW11:QTW12 RDS11:RDS12 RNO11:RNO12 RXK11:RXK12 SHG11:SHG12 SRC11:SRC12 TAY11:TAY12 TKU11:TKU12 TUQ11:TUQ12 UEM11:UEM12 UOI11:UOI12 UYE11:UYE12 VIA11:VIA12 VRW11:VRW12 WBS11:WBS12 WLO11:WLO12 WVK11:WVK12 JB11:JB12 SX11:SX12 ACT11:ACT12 AMP11:AMP12 AWL11:AWL12 BGH11:BGH12 BQD11:BQD12 BZZ11:BZZ12 CJV11:CJV12 CTR11:CTR12 DDN11:DDN12 DNJ11:DNJ12 DXF11:DXF12 EHB11:EHB12 EQX11:EQX12 FAT11:FAT12 FKP11:FKP12 FUL11:FUL12 GEH11:GEH12 GOD11:GOD12 GXZ11:GXZ12 HHV11:HHV12 HRR11:HRR12 IBN11:IBN12 ILJ11:ILJ12 IVF11:IVF12 JFB11:JFB12 JOX11:JOX12 JYT11:JYT12 KIP11:KIP12 KSL11:KSL12 LCH11:LCH12 LMD11:LMD12 LVZ11:LVZ12 MFV11:MFV12 MPR11:MPR12 MZN11:MZN12 NJJ11:NJJ12 NTF11:NTF12 ODB11:ODB12 OMX11:OMX12 OWT11:OWT12 PGP11:PGP12 PQL11:PQL12 QAH11:QAH12 QKD11:QKD12 QTZ11:QTZ12 RDV11:RDV12 RNR11:RNR12 RXN11:RXN12 SHJ11:SHJ12 SRF11:SRF12 TBB11:TBB12 TKX11:TKX12 TUT11:TUT12 UEP11:UEP12 UOL11:UOL12 UYH11:UYH12 VID11:VID12 VRZ11:VRZ12 WBV11:WBV12 WLR11:WLR12 WVN11:WVN12 JE11:JE12 TA11:TA12 ACW11:ACW12 AMS11:AMS12 AWO11:AWO12 BGK11:BGK12 BQG11:BQG12 CAC11:CAC12 CJY11:CJY12 CTU11:CTU12 DDQ11:DDQ12 DNM11:DNM12 DXI11:DXI12 EHE11:EHE12 ERA11:ERA12 FAW11:FAW12 FKS11:FKS12 FUO11:FUO12 GEK11:GEK12 GOG11:GOG12 GYC11:GYC12 HHY11:HHY12 HRU11:HRU12 IBQ11:IBQ12 ILM11:ILM12 IVI11:IVI12 JFE11:JFE12 JPA11:JPA12 JYW11:JYW12 KIS11:KIS12 KSO11:KSO12 LCK11:LCK12 LMG11:LMG12 LWC11:LWC12 MFY11:MFY12 MPU11:MPU12 MZQ11:MZQ12 NJM11:NJM12 NTI11:NTI12 ODE11:ODE12 ONA11:ONA12 OWW11:OWW12 PGS11:PGS12 PQO11:PQO12 QAK11:QAK12 QKG11:QKG12 QUC11:QUC12 RDY11:RDY12 RNU11:RNU12 RXQ11:RXQ12 SHM11:SHM12 SRI11:SRI12 TBE11:TBE12 TLA11:TLA12 TUW11:TUW12 UES11:UES12 UOO11:UOO12 UYK11:UYK12 VIG11:VIG12 VSC11:VSC12 WBY11:WBY12 WLU11:WLU12 WVQ11:WVQ12 JH11:JH12 TD11:TD12 ACZ11:ACZ12 AMV11:AMV12 AWR11:AWR12 BGN11:BGN12 BQJ11:BQJ12 CAF11:CAF12 CKB11:CKB12 CTX11:CTX12 DDT11:DDT12 DNP11:DNP12 DXL11:DXL12 EHH11:EHH12 ERD11:ERD12 FAZ11:FAZ12 FKV11:FKV12 FUR11:FUR12 GEN11:GEN12 GOJ11:GOJ12 GYF11:GYF12 HIB11:HIB12 HRX11:HRX12 IBT11:IBT12 ILP11:ILP12 IVL11:IVL12 JFH11:JFH12 JPD11:JPD12 JYZ11:JYZ12 KIV11:KIV12 KSR11:KSR12 LCN11:LCN12 LMJ11:LMJ12 LWF11:LWF12 MGB11:MGB12 MPX11:MPX12 MZT11:MZT12 NJP11:NJP12 NTL11:NTL12 ODH11:ODH12 OND11:OND12 OWZ11:OWZ12 PGV11:PGV12 PQR11:PQR12 QAN11:QAN12 QKJ11:QKJ12 QUF11:QUF12 REB11:REB12 RNX11:RNX12 RXT11:RXT12 SHP11:SHP12 SRL11:SRL12 TBH11:TBH12 TLD11:TLD12 TUZ11:TUZ12 UEV11:UEV12 UOR11:UOR12 UYN11:UYN12 VIJ11:VIJ12 VSF11:VSF12 WCB11:WCB12 WLX11:WLX12 WVT11:WVT12 JK11:JK12 TG11:TG12 ADC11:ADC12 AMY11:AMY12 AWU11:AWU12 BGQ11:BGQ12 BQM11:BQM12 CAI11:CAI12 CKE11:CKE12 CUA11:CUA12 DDW11:DDW12 DNS11:DNS12 DXO11:DXO12 EHK11:EHK12 ERG11:ERG12 FBC11:FBC12 FKY11:FKY12 FUU11:FUU12 GEQ11:GEQ12 GOM11:GOM12 GYI11:GYI12 HIE11:HIE12 HSA11:HSA12 IBW11:IBW12 ILS11:ILS12 IVO11:IVO12 JFK11:JFK12 JPG11:JPG12 JZC11:JZC12 KIY11:KIY12 KSU11:KSU12 LCQ11:LCQ12 LMM11:LMM12 LWI11:LWI12 MGE11:MGE12 MQA11:MQA12 MZW11:MZW12 NJS11:NJS12 NTO11:NTO12 ODK11:ODK12 ONG11:ONG12 OXC11:OXC12 PGY11:PGY12 PQU11:PQU12 QAQ11:QAQ12 QKM11:QKM12 QUI11:QUI12 REE11:REE12 ROA11:ROA12 RXW11:RXW12 SHS11:SHS12 SRO11:SRO12 TBK11:TBK12 TLG11:TLG12 TVC11:TVC12 UEY11:UEY12 UOU11:UOU12 UYQ11:UYQ12 VIM11:VIM12 VSI11:VSI12 WCE11:WCE12 WMA11:WMA12 WVW11:WVW12 JN11:JN12 TJ11:TJ12 ADF11:ADF12 ANB11:ANB12 AWX11:AWX12 BGT11:BGT12 BQP11:BQP12 CAL11:CAL12 CKH11:CKH12 CUD11:CUD12 DDZ11:DDZ12 DNV11:DNV12 DXR11:DXR12 EHN11:EHN12 ERJ11:ERJ12 FBF11:FBF12 FLB11:FLB12 FUX11:FUX12 GET11:GET12 GOP11:GOP12 GYL11:GYL12 HIH11:HIH12 HSD11:HSD12 IBZ11:IBZ12 ILV11:ILV12 IVR11:IVR12 JFN11:JFN12 JPJ11:JPJ12 JZF11:JZF12 KJB11:KJB12 KSX11:KSX12 LCT11:LCT12 LMP11:LMP12 LWL11:LWL12 MGH11:MGH12 MQD11:MQD12 MZZ11:MZZ12 NJV11:NJV12 NTR11:NTR12 ODN11:ODN12 ONJ11:ONJ12 OXF11:OXF12 PHB11:PHB12 PQX11:PQX12 QAT11:QAT12 QKP11:QKP12 QUL11:QUL12 REH11:REH12 ROD11:ROD12 RXZ11:RXZ12 SHV11:SHV12 SRR11:SRR12 TBN11:TBN12 TLJ11:TLJ12 TVF11:TVF12 UFB11:UFB12 J5:J6 WWM5:WWM6 WMQ5:WMQ6 WCU5:WCU6 VSY5:VSY6 VJC5:VJC6 UZG5:UZG6 UPK5:UPK6 UFO5:UFO6 TVS5:TVS6 TLW5:TLW6 TCA5:TCA6 SSE5:SSE6 SII5:SII6 RYM5:RYM6 ROQ5:ROQ6 REU5:REU6 QUY5:QUY6 QLC5:QLC6 QBG5:QBG6 PRK5:PRK6 PHO5:PHO6 OXS5:OXS6 ONW5:ONW6 OEA5:OEA6 NUE5:NUE6 NKI5:NKI6 NAM5:NAM6 MQQ5:MQQ6 MGU5:MGU6 LWY5:LWY6 LNC5:LNC6 LDG5:LDG6 KTK5:KTK6 KJO5:KJO6 JZS5:JZS6 JPW5:JPW6 JGA5:JGA6 IWE5:IWE6 IMI5:IMI6 ICM5:ICM6 HSQ5:HSQ6 HIU5:HIU6 GYY5:GYY6 GPC5:GPC6 GFG5:GFG6 FVK5:FVK6 FLO5:FLO6 FBS5:FBS6 ERW5:ERW6 EIA5:EIA6 DYE5:DYE6 DOI5:DOI6 DEM5:DEM6 CUQ5:CUQ6 CKU5:CKU6 CAY5:CAY6 BRC5:BRC6 BHG5:BHG6 AXK5:AXK6 ANO5:ANO6 ADS5:ADS6 TW5:TW6 KA5:KA6 AF5:AF6 WWJ5:WWJ6 WMN5:WMN6 WCR5:WCR6 VSV5:VSV6 VIZ5:VIZ6 UZD5:UZD6 UPH5:UPH6 UFL5:UFL6 TVP5:TVP6 TLT5:TLT6 TBX5:TBX6 SSB5:SSB6 SIF5:SIF6 RYJ5:RYJ6 RON5:RON6 RER5:RER6 QUV5:QUV6 QKZ5:QKZ6 QBD5:QBD6 PRH5:PRH6 PHL5:PHL6 OXP5:OXP6 ONT5:ONT6 ODX5:ODX6 NUB5:NUB6 NKF5:NKF6 NAJ5:NAJ6 MQN5:MQN6 MGR5:MGR6 LWV5:LWV6 LMZ5:LMZ6 LDD5:LDD6 KTH5:KTH6 KJL5:KJL6 JZP5:JZP6 JPT5:JPT6 JFX5:JFX6 IWB5:IWB6 IMF5:IMF6 ICJ5:ICJ6 HSN5:HSN6 HIR5:HIR6 GYV5:GYV6 GOZ5:GOZ6 GFD5:GFD6 FVH5:FVH6 FLL5:FLL6 FBP5:FBP6 ERT5:ERT6 EHX5:EHX6 DYB5:DYB6 DOF5:DOF6 DEJ5:DEJ6 CUN5:CUN6 CKR5:CKR6 CAV5:CAV6 BQZ5:BQZ6 BHD5:BHD6 AXH5:AXH6 ANL5:ANL6 ADP5:ADP6 TT5:TT6 JX5:JX6 AD5:AD6 WWG5:WWG6 WMK5:WMK6 WCO5:WCO6 VSS5:VSS6 VIW5:VIW6 UZA5:UZA6 UPE5:UPE6 UFI5:UFI6 TVM5:TVM6 TLQ5:TLQ6 TBU5:TBU6 SRY5:SRY6 SIC5:SIC6 RYG5:RYG6 ROK5:ROK6 REO5:REO6 QUS5:QUS6 QKW5:QKW6 QBA5:QBA6 PRE5:PRE6 PHI5:PHI6 OXM5:OXM6 ONQ5:ONQ6 ODU5:ODU6 NTY5:NTY6 NKC5:NKC6 NAG5:NAG6 MQK5:MQK6 MGO5:MGO6 LWS5:LWS6 LMW5:LMW6 LDA5:LDA6 KTE5:KTE6 KJI5:KJI6 JZM5:JZM6 JPQ5:JPQ6 JFU5:JFU6 IVY5:IVY6 IMC5:IMC6 ICG5:ICG6 HSK5:HSK6 HIO5:HIO6 GYS5:GYS6 GOW5:GOW6 GFA5:GFA6 FVE5:FVE6 FLI5:FLI6 FBM5:FBM6 ERQ5:ERQ6 EHU5:EHU6 DXY5:DXY6 DOC5:DOC6 DEG5:DEG6 CUK5:CUK6 CKO5:CKO6 CAS5:CAS6 BQW5:BQW6 BHA5:BHA6 AXE5:AXE6 ANI5:ANI6 ADM5:ADM6 TQ5:TQ6 JU5:JU6 AB5:AB6 WWD5:WWD6 WMH5:WMH6 WCL5:WCL6 VSP5:VSP6 VIT5:VIT6 UYX5:UYX6 UPB5:UPB6 UFF5:UFF6 TVJ5:TVJ6 TLN5:TLN6 TBR5:TBR6 SRV5:SRV6 SHZ5:SHZ6 RYD5:RYD6 ROH5:ROH6 REL5:REL6 QUP5:QUP6 QKT5:QKT6 QAX5:QAX6 PRB5:PRB6 PHF5:PHF6 OXJ5:OXJ6 ONN5:ONN6 ODR5:ODR6 NTV5:NTV6 NJZ5:NJZ6 NAD5:NAD6 MQH5:MQH6 MGL5:MGL6 LWP5:LWP6 LMT5:LMT6 LCX5:LCX6 KTB5:KTB6 KJF5:KJF6 JZJ5:JZJ6 JPN5:JPN6 JFR5:JFR6 IVV5:IVV6 ILZ5:ILZ6 ICD5:ICD6 HSH5:HSH6 HIL5:HIL6 GYP5:GYP6 GOT5:GOT6 GEX5:GEX6 FVB5:FVB6 FLF5:FLF6 FBJ5:FBJ6 ERN5:ERN6 EHR5:EHR6 DXV5:DXV6 DNZ5:DNZ6 DED5:DED6 CUH5:CUH6 CKL5:CKL6 CAP5:CAP6 BQT5:BQT6 BGX5:BGX6 AXB5:AXB6 ANF5:ANF6 ADJ5:ADJ6 TN5:TN6 JR5:JR6 Z5:Z6 WWA5:WWA6 WME5:WME6 WCI5:WCI6 VSM5:VSM6 VIQ5:VIQ6 UYU5:UYU6 UOY5:UOY6 UFC5:UFC6 TVG5:TVG6 TLK5:TLK6 TBO5:TBO6 SRS5:SRS6 SHW5:SHW6 RYA5:RYA6 ROE5:ROE6 REI5:REI6 QUM5:QUM6 QKQ5:QKQ6 QAU5:QAU6 PQY5:PQY6 PHC5:PHC6 OXG5:OXG6 ONK5:ONK6 ODO5:ODO6 NTS5:NTS6 NJW5:NJW6 NAA5:NAA6 MQE5:MQE6 MGI5:MGI6 LWM5:LWM6 LMQ5:LMQ6 LCU5:LCU6 KSY5:KSY6 KJC5:KJC6 JZG5:JZG6 JPK5:JPK6 JFO5:JFO6 IVS5:IVS6 ILW5:ILW6 ICA5:ICA6 HSE5:HSE6 HII5:HII6 GYM5:GYM6 GOQ5:GOQ6 GEU5:GEU6 FUY5:FUY6 FLC5:FLC6 FBG5:FBG6 ERK5:ERK6 EHO5:EHO6 DXS5:DXS6 DNW5:DNW6 DEA5:DEA6 CUE5:CUE6 CKI5:CKI6 CAM5:CAM6 BQQ5:BQQ6 BGU5:BGU6 AWY5:AWY6 ANC5:ANC6 ADG5:ADG6 TK5:TK6 JO5:JO6 X5:X6 WVX5:WVX6 WMB5:WMB6 WCF5:WCF6 VSJ5:VSJ6 VIN5:VIN6 UYR5:UYR6 UOV5:UOV6 UEZ5:UEZ6 TVD5:TVD6 TLH5:TLH6 TBL5:TBL6 SRP5:SRP6 SHT5:SHT6 RXX5:RXX6 ROB5:ROB6 REF5:REF6 QUJ5:QUJ6 QKN5:QKN6 QAR5:QAR6 PQV5:PQV6 PGZ5:PGZ6 OXD5:OXD6 ONH5:ONH6 ODL5:ODL6 NTP5:NTP6 NJT5:NJT6 MZX5:MZX6 MQB5:MQB6 MGF5:MGF6 LWJ5:LWJ6 LMN5:LMN6 LCR5:LCR6 KSV5:KSV6 KIZ5:KIZ6 JZD5:JZD6 JPH5:JPH6 JFL5:JFL6 IVP5:IVP6 ILT5:ILT6 IBX5:IBX6 HSB5:HSB6 HIF5:HIF6 GYJ5:GYJ6 GON5:GON6 GER5:GER6 FUV5:FUV6 FKZ5:FKZ6 FBD5:FBD6 ERH5:ERH6 EHL5:EHL6 DXP5:DXP6 DNT5:DNT6 DDX5:DDX6 CUB5:CUB6 CKF5:CKF6 CAJ5:CAJ6 BQN5:BQN6 BGR5:BGR6 AWV5:AWV6 AMZ5:AMZ6 ADD5:ADD6 TH5:TH6 JL5:JL6 V5:V6 WVU5:WVU6 WLY5:WLY6 WCC5:WCC6 VSG5:VSG6 VIK5:VIK6 UYO5:UYO6 UOS5:UOS6 UEW5:UEW6 TVA5:TVA6 TLE5:TLE6 TBI5:TBI6 SRM5:SRM6 SHQ5:SHQ6 RXU5:RXU6 RNY5:RNY6 REC5:REC6 QUG5:QUG6 QKK5:QKK6 QAO5:QAO6 PQS5:PQS6 PGW5:PGW6 OXA5:OXA6 ONE5:ONE6 ODI5:ODI6 NTM5:NTM6 NJQ5:NJQ6 MZU5:MZU6 MPY5:MPY6 MGC5:MGC6 LWG5:LWG6 LMK5:LMK6 LCO5:LCO6 KSS5:KSS6 KIW5:KIW6 JZA5:JZA6 JPE5:JPE6 JFI5:JFI6 IVM5:IVM6 ILQ5:ILQ6 IBU5:IBU6 HRY5:HRY6 HIC5:HIC6 GYG5:GYG6 GOK5:GOK6 GEO5:GEO6 FUS5:FUS6 FKW5:FKW6 FBA5:FBA6 ERE5:ERE6 EHI5:EHI6 DXM5:DXM6 DNQ5:DNQ6 DDU5:DDU6 CTY5:CTY6 CKC5:CKC6 CAG5:CAG6 BQK5:BQK6 BGO5:BGO6 AWS5:AWS6 AMW5:AMW6 ADA5:ADA6 TE5:TE6 JI5:JI6 T5:T6 WVR5:WVR6 WLV5:WLV6 WBZ5:WBZ6 VSD5:VSD6 VIH5:VIH6 UYL5:UYL6 UOP5:UOP6 UET5:UET6 TUX5:TUX6 TLB5:TLB6 TBF5:TBF6 SRJ5:SRJ6 SHN5:SHN6 RXR5:RXR6 RNV5:RNV6 RDZ5:RDZ6 QUD5:QUD6 QKH5:QKH6 QAL5:QAL6 PQP5:PQP6 PGT5:PGT6 OWX5:OWX6 ONB5:ONB6 ODF5:ODF6 NTJ5:NTJ6 NJN5:NJN6 MZR5:MZR6 MPV5:MPV6 MFZ5:MFZ6 LWD5:LWD6 LMH5:LMH6 LCL5:LCL6 KSP5:KSP6 KIT5:KIT6 JYX5:JYX6 JPB5:JPB6 JFF5:JFF6 IVJ5:IVJ6 ILN5:ILN6 IBR5:IBR6 HRV5:HRV6 HHZ5:HHZ6 GYD5:GYD6 GOH5:GOH6 GEL5:GEL6 FUP5:FUP6 FKT5:FKT6 FAX5:FAX6 ERB5:ERB6 EHF5:EHF6 DXJ5:DXJ6 DNN5:DNN6 DDR5:DDR6 CTV5:CTV6 CJZ5:CJZ6 CAD5:CAD6 BQH5:BQH6 BGL5:BGL6 AWP5:AWP6 AMT5:AMT6 ACX5:ACX6 TB5:TB6 JF5:JF6 R5:R6 WVO5:WVO6 WLS5:WLS6 WBW5:WBW6 VSA5:VSA6 VIE5:VIE6 UYI5:UYI6 UOM5:UOM6 UEQ5:UEQ6 TUU5:TUU6 TKY5:TKY6 TBC5:TBC6 SRG5:SRG6 SHK5:SHK6 RXO5:RXO6 RNS5:RNS6 RDW5:RDW6 QUA5:QUA6 QKE5:QKE6 QAI5:QAI6 PQM5:PQM6 PGQ5:PGQ6 OWU5:OWU6 OMY5:OMY6 ODC5:ODC6 NTG5:NTG6 NJK5:NJK6 MZO5:MZO6 MPS5:MPS6 MFW5:MFW6 LWA5:LWA6 LME5:LME6 LCI5:LCI6 KSM5:KSM6 KIQ5:KIQ6 JYU5:JYU6 JOY5:JOY6 JFC5:JFC6 IVG5:IVG6 ILK5:ILK6 IBO5:IBO6 HRS5:HRS6 HHW5:HHW6 GYA5:GYA6 GOE5:GOE6 GEI5:GEI6 FUM5:FUM6 FKQ5:FKQ6 FAU5:FAU6 EQY5:EQY6 EHC5:EHC6 DXG5:DXG6 DNK5:DNK6 DDO5:DDO6 CTS5:CTS6 CJW5:CJW6 CAA5:CAA6 BQE5:BQE6 BGI5:BGI6 AWM5:AWM6 AMQ5:AMQ6 ACU5:ACU6 SY5:SY6 JC5:JC6 P5:P6 WVL5:WVL6 WLP5:WLP6 WBT5:WBT6 VRX5:VRX6 VIB5:VIB6 UYF5:UYF6 UOJ5:UOJ6 UEN5:UEN6 TUR5:TUR6 TKV5:TKV6 TAZ5:TAZ6 SRD5:SRD6 SHH5:SHH6 RXL5:RXL6 RNP5:RNP6 RDT5:RDT6 QTX5:QTX6 QKB5:QKB6 QAF5:QAF6 PQJ5:PQJ6 PGN5:PGN6 OWR5:OWR6 OMV5:OMV6 OCZ5:OCZ6 NTD5:NTD6 NJH5:NJH6 MZL5:MZL6 MPP5:MPP6 MFT5:MFT6 LVX5:LVX6 LMB5:LMB6 LCF5:LCF6 KSJ5:KSJ6 KIN5:KIN6 JYR5:JYR6 JOV5:JOV6 JEZ5:JEZ6 IVD5:IVD6 ILH5:ILH6 IBL5:IBL6 HRP5:HRP6 HHT5:HHT6 GXX5:GXX6 GOB5:GOB6 GEF5:GEF6 FUJ5:FUJ6 FKN5:FKN6 FAR5:FAR6 EQV5:EQV6 EGZ5:EGZ6 DXD5:DXD6 DNH5:DNH6 DDL5:DDL6 CTP5:CTP6 CJT5:CJT6 BZX5:BZX6 BQB5:BQB6 BGF5:BGF6 AWJ5:AWJ6 AMN5:AMN6 ACR5:ACR6 SV5:SV6 IZ5:IZ6 N5:N6 WVI5:WVI6 WLM5:WLM6 WBQ5:WBQ6 VRU5:VRU6 VHY5:VHY6 UYC5:UYC6 UOG5:UOG6 UEK5:UEK6 TUO5:TUO6 TKS5:TKS6 TAW5:TAW6 SRA5:SRA6 SHE5:SHE6 RXI5:RXI6 RNM5:RNM6 RDQ5:RDQ6 QTU5:QTU6 QJY5:QJY6 QAC5:QAC6 PQG5:PQG6 PGK5:PGK6 OWO5:OWO6 OMS5:OMS6 OCW5:OCW6 NTA5:NTA6 NJE5:NJE6 MZI5:MZI6 MPM5:MPM6 MFQ5:MFQ6 LVU5:LVU6 LLY5:LLY6 LCC5:LCC6 KSG5:KSG6 KIK5:KIK6 JYO5:JYO6 JOS5:JOS6 JEW5:JEW6 IVA5:IVA6 ILE5:ILE6 IBI5:IBI6 HRM5:HRM6 HHQ5:HHQ6 GXU5:GXU6 GNY5:GNY6 GEC5:GEC6 FUG5:FUG6 FKK5:FKK6 FAO5:FAO6 EQS5:EQS6 EGW5:EGW6 DXA5:DXA6 DNE5:DNE6 DDI5:DDI6 CTM5:CTM6 CJQ5:CJQ6 BZU5:BZU6 BPY5:BPY6 BGC5:BGC6 AWG5:AWG6 AMK5:AMK6 ACO5:ACO6 SS5:SS6 IW5:IW6 L5:L6 WVF5:WVF6 WLJ5:WLJ6 WBN5:WBN6 VRR5:VRR6 VHV5:VHV6 UXZ5:UXZ6 UOD5:UOD6 UEH5:UEH6 TUL5:TUL6 TKP5:TKP6 TAT5:TAT6 SQX5:SQX6 SHB5:SHB6 RXF5:RXF6 RNJ5:RNJ6 RDN5:RDN6 QTR5:QTR6 QJV5:QJV6 PZZ5:PZZ6 PQD5:PQD6 PGH5:PGH6 OWL5:OWL6 OMP5:OMP6 OCT5:OCT6 NSX5:NSX6 NJB5:NJB6 MZF5:MZF6 MPJ5:MPJ6 MFN5:MFN6 LVR5:LVR6 LLV5:LLV6 LBZ5:LBZ6 KSD5:KSD6 KIH5:KIH6 JYL5:JYL6 JOP5:JOP6 JET5:JET6 IUX5:IUX6 ILB5:ILB6 IBF5:IBF6 HRJ5:HRJ6 HHN5:HHN6 GXR5:GXR6 GNV5:GNV6 GDZ5:GDZ6 FUD5:FUD6 FKH5:FKH6 FAL5:FAL6 EQP5:EQP6 EGT5:EGT6 DWX5:DWX6 DNB5:DNB6 DDF5:DDF6 CTJ5:CTJ6 CJN5:CJN6 BZR5:BZR6 BPV5:BPV6 BFZ5:BFZ6 AWD5:AWD6 AMH5:AMH6 ACL5:ACL6 SP5:SP6 IT5:IT6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WWK58"/>
  <sheetViews>
    <sheetView showGridLines="0" topLeftCell="B1" workbookViewId="0">
      <selection activeCell="D17" sqref="D17"/>
    </sheetView>
  </sheetViews>
  <sheetFormatPr defaultColWidth="0" defaultRowHeight="12.75" zeroHeight="1"/>
  <cols>
    <col min="1" max="1" width="3" style="171" customWidth="1"/>
    <col min="2" max="2" width="3.5703125" style="172" customWidth="1"/>
    <col min="3" max="3" width="10.140625" style="172" bestFit="1" customWidth="1"/>
    <col min="4" max="4" width="30.7109375" style="172" customWidth="1"/>
    <col min="5" max="5" width="12.140625" style="172" customWidth="1"/>
    <col min="6" max="6" width="15.5703125" style="172" customWidth="1"/>
    <col min="7" max="7" width="22.140625" style="172" bestFit="1" customWidth="1"/>
    <col min="8" max="8" width="8.140625" style="172" bestFit="1" customWidth="1"/>
    <col min="9" max="9" width="6.42578125" style="172" customWidth="1"/>
    <col min="10" max="10" width="12.140625" style="172" customWidth="1"/>
    <col min="11" max="11" width="6.42578125" style="172" customWidth="1"/>
    <col min="12" max="12" width="12.140625" style="172" customWidth="1"/>
    <col min="13" max="13" width="6.42578125" style="172" customWidth="1"/>
    <col min="14" max="14" width="12.140625" style="172" customWidth="1"/>
    <col min="15" max="15" width="6.42578125" style="172" customWidth="1"/>
    <col min="16" max="16" width="12.140625" style="172" customWidth="1"/>
    <col min="17" max="17" width="6.42578125" style="172" customWidth="1"/>
    <col min="18" max="18" width="12.140625" style="172" customWidth="1"/>
    <col min="19" max="19" width="6.42578125" style="172" customWidth="1"/>
    <col min="20" max="20" width="12.140625" style="172" customWidth="1"/>
    <col min="21" max="21" width="6.42578125" style="172" customWidth="1"/>
    <col min="22" max="22" width="12.140625" style="172" customWidth="1"/>
    <col min="23" max="23" width="6.42578125" style="172" customWidth="1"/>
    <col min="24" max="24" width="12.140625" style="172" customWidth="1"/>
    <col min="25" max="25" width="6.42578125" style="172" customWidth="1"/>
    <col min="26" max="26" width="12.140625" style="172" customWidth="1"/>
    <col min="27" max="27" width="6.42578125" style="172" customWidth="1"/>
    <col min="28" max="28" width="12.140625" style="172" customWidth="1"/>
    <col min="29" max="29" width="6.42578125" style="172" customWidth="1"/>
    <col min="30" max="30" width="12.140625" style="172" customWidth="1"/>
    <col min="31" max="40" width="9.140625" style="172" customWidth="1"/>
    <col min="41" max="232" width="9.140625" style="172" hidden="1"/>
    <col min="233" max="233" width="1.7109375" style="172" hidden="1"/>
    <col min="234" max="234" width="3.5703125" style="172" hidden="1"/>
    <col min="235" max="235" width="11" style="172" hidden="1"/>
    <col min="236" max="236" width="20.7109375" style="172" hidden="1"/>
    <col min="237" max="238" width="11.7109375" style="172" hidden="1"/>
    <col min="239" max="239" width="9.7109375" style="172" hidden="1"/>
    <col min="240" max="240" width="10.140625" style="172" hidden="1"/>
    <col min="241" max="242" width="7.7109375" style="172" hidden="1"/>
    <col min="243" max="243" width="4" style="172" hidden="1"/>
    <col min="244" max="244" width="9.7109375" style="172" hidden="1"/>
    <col min="245" max="245" width="15.140625" style="172" hidden="1"/>
    <col min="246" max="246" width="5.140625" style="172" hidden="1"/>
    <col min="247" max="247" width="9.7109375" style="172" hidden="1"/>
    <col min="248" max="248" width="13.7109375" style="172" hidden="1"/>
    <col min="249" max="249" width="5.140625" style="172" hidden="1"/>
    <col min="250" max="250" width="9.7109375" style="172" hidden="1"/>
    <col min="251" max="251" width="12.5703125" style="172" hidden="1"/>
    <col min="252" max="252" width="5.140625" style="172" hidden="1"/>
    <col min="253" max="253" width="9.7109375" style="172" hidden="1"/>
    <col min="254" max="254" width="12.7109375" style="172" hidden="1"/>
    <col min="255" max="255" width="5.140625" style="172" hidden="1"/>
    <col min="256" max="256" width="9.7109375" style="172" hidden="1"/>
    <col min="257" max="257" width="12.7109375" style="172" hidden="1"/>
    <col min="258" max="258" width="5.140625" style="172" hidden="1"/>
    <col min="259" max="259" width="9.7109375" style="172" hidden="1"/>
    <col min="260" max="260" width="12.7109375" style="172" hidden="1"/>
    <col min="261" max="261" width="5.140625" style="172" hidden="1"/>
    <col min="262" max="262" width="9.7109375" style="172" hidden="1"/>
    <col min="263" max="263" width="12.7109375" style="172" hidden="1"/>
    <col min="264" max="264" width="5.140625" style="172" hidden="1"/>
    <col min="265" max="265" width="9.7109375" style="172" hidden="1"/>
    <col min="266" max="266" width="12.7109375" style="172" hidden="1"/>
    <col min="267" max="267" width="5.140625" style="172" hidden="1"/>
    <col min="268" max="268" width="9.7109375" style="172" hidden="1"/>
    <col min="269" max="269" width="12.7109375" style="172" hidden="1"/>
    <col min="270" max="270" width="5.140625" style="172" hidden="1"/>
    <col min="271" max="271" width="9.7109375" style="172" hidden="1"/>
    <col min="272" max="272" width="12.7109375" style="172" hidden="1"/>
    <col min="273" max="273" width="5.140625" style="172" hidden="1"/>
    <col min="274" max="274" width="9.7109375" style="172" hidden="1"/>
    <col min="275" max="275" width="12.7109375" style="172" hidden="1"/>
    <col min="276" max="276" width="5.140625" style="172" hidden="1"/>
    <col min="277" max="277" width="9.7109375" style="172" hidden="1"/>
    <col min="278" max="278" width="12.7109375" style="172" hidden="1"/>
    <col min="279" max="279" width="5.140625" style="172" hidden="1"/>
    <col min="280" max="280" width="9.7109375" style="172" hidden="1"/>
    <col min="281" max="281" width="12.7109375" style="172" hidden="1"/>
    <col min="282" max="282" width="5.140625" style="172" hidden="1"/>
    <col min="283" max="283" width="9.7109375" style="172" hidden="1"/>
    <col min="284" max="284" width="12.7109375" style="172" hidden="1"/>
    <col min="285" max="285" width="37.7109375" style="172" hidden="1"/>
    <col min="286" max="488" width="9.140625" style="172" hidden="1"/>
    <col min="489" max="489" width="1.7109375" style="172" hidden="1"/>
    <col min="490" max="490" width="3.5703125" style="172" hidden="1"/>
    <col min="491" max="491" width="11" style="172" hidden="1"/>
    <col min="492" max="492" width="20.7109375" style="172" hidden="1"/>
    <col min="493" max="494" width="11.7109375" style="172" hidden="1"/>
    <col min="495" max="495" width="9.7109375" style="172" hidden="1"/>
    <col min="496" max="496" width="10.140625" style="172" hidden="1"/>
    <col min="497" max="498" width="7.7109375" style="172" hidden="1"/>
    <col min="499" max="499" width="4" style="172" hidden="1"/>
    <col min="500" max="500" width="9.7109375" style="172" hidden="1"/>
    <col min="501" max="501" width="15.140625" style="172" hidden="1"/>
    <col min="502" max="502" width="5.140625" style="172" hidden="1"/>
    <col min="503" max="503" width="9.7109375" style="172" hidden="1"/>
    <col min="504" max="504" width="13.7109375" style="172" hidden="1"/>
    <col min="505" max="505" width="5.140625" style="172" hidden="1"/>
    <col min="506" max="506" width="9.7109375" style="172" hidden="1"/>
    <col min="507" max="507" width="12.5703125" style="172" hidden="1"/>
    <col min="508" max="508" width="5.140625" style="172" hidden="1"/>
    <col min="509" max="509" width="9.7109375" style="172" hidden="1"/>
    <col min="510" max="510" width="12.7109375" style="172" hidden="1"/>
    <col min="511" max="511" width="5.140625" style="172" hidden="1"/>
    <col min="512" max="512" width="9.7109375" style="172" hidden="1"/>
    <col min="513" max="513" width="12.7109375" style="172" hidden="1"/>
    <col min="514" max="514" width="5.140625" style="172" hidden="1"/>
    <col min="515" max="515" width="9.7109375" style="172" hidden="1"/>
    <col min="516" max="516" width="12.7109375" style="172" hidden="1"/>
    <col min="517" max="517" width="5.140625" style="172" hidden="1"/>
    <col min="518" max="518" width="9.7109375" style="172" hidden="1"/>
    <col min="519" max="519" width="12.7109375" style="172" hidden="1"/>
    <col min="520" max="520" width="5.140625" style="172" hidden="1"/>
    <col min="521" max="521" width="9.7109375" style="172" hidden="1"/>
    <col min="522" max="522" width="12.7109375" style="172" hidden="1"/>
    <col min="523" max="523" width="5.140625" style="172" hidden="1"/>
    <col min="524" max="524" width="9.7109375" style="172" hidden="1"/>
    <col min="525" max="525" width="12.7109375" style="172" hidden="1"/>
    <col min="526" max="526" width="5.140625" style="172" hidden="1"/>
    <col min="527" max="527" width="9.7109375" style="172" hidden="1"/>
    <col min="528" max="528" width="12.7109375" style="172" hidden="1"/>
    <col min="529" max="529" width="5.140625" style="172" hidden="1"/>
    <col min="530" max="530" width="9.7109375" style="172" hidden="1"/>
    <col min="531" max="531" width="12.7109375" style="172" hidden="1"/>
    <col min="532" max="532" width="5.140625" style="172" hidden="1"/>
    <col min="533" max="533" width="9.7109375" style="172" hidden="1"/>
    <col min="534" max="534" width="12.7109375" style="172" hidden="1"/>
    <col min="535" max="535" width="5.140625" style="172" hidden="1"/>
    <col min="536" max="536" width="9.7109375" style="172" hidden="1"/>
    <col min="537" max="537" width="12.7109375" style="172" hidden="1"/>
    <col min="538" max="538" width="5.140625" style="172" hidden="1"/>
    <col min="539" max="539" width="9.7109375" style="172" hidden="1"/>
    <col min="540" max="540" width="12.7109375" style="172" hidden="1"/>
    <col min="541" max="541" width="37.7109375" style="172" hidden="1"/>
    <col min="542" max="744" width="9.140625" style="172" hidden="1"/>
    <col min="745" max="745" width="1.7109375" style="172" hidden="1"/>
    <col min="746" max="746" width="3.5703125" style="172" hidden="1"/>
    <col min="747" max="747" width="11" style="172" hidden="1"/>
    <col min="748" max="748" width="20.7109375" style="172" hidden="1"/>
    <col min="749" max="750" width="11.7109375" style="172" hidden="1"/>
    <col min="751" max="751" width="9.7109375" style="172" hidden="1"/>
    <col min="752" max="752" width="10.140625" style="172" hidden="1"/>
    <col min="753" max="754" width="7.7109375" style="172" hidden="1"/>
    <col min="755" max="755" width="4" style="172" hidden="1"/>
    <col min="756" max="756" width="9.7109375" style="172" hidden="1"/>
    <col min="757" max="757" width="15.140625" style="172" hidden="1"/>
    <col min="758" max="758" width="5.140625" style="172" hidden="1"/>
    <col min="759" max="759" width="9.7109375" style="172" hidden="1"/>
    <col min="760" max="760" width="13.7109375" style="172" hidden="1"/>
    <col min="761" max="761" width="5.140625" style="172" hidden="1"/>
    <col min="762" max="762" width="9.7109375" style="172" hidden="1"/>
    <col min="763" max="763" width="12.5703125" style="172" hidden="1"/>
    <col min="764" max="764" width="5.140625" style="172" hidden="1"/>
    <col min="765" max="765" width="9.7109375" style="172" hidden="1"/>
    <col min="766" max="766" width="12.7109375" style="172" hidden="1"/>
    <col min="767" max="767" width="5.140625" style="172" hidden="1"/>
    <col min="768" max="768" width="9.7109375" style="172" hidden="1"/>
    <col min="769" max="769" width="12.7109375" style="172" hidden="1"/>
    <col min="770" max="770" width="5.140625" style="172" hidden="1"/>
    <col min="771" max="771" width="9.7109375" style="172" hidden="1"/>
    <col min="772" max="772" width="12.7109375" style="172" hidden="1"/>
    <col min="773" max="773" width="5.140625" style="172" hidden="1"/>
    <col min="774" max="774" width="9.7109375" style="172" hidden="1"/>
    <col min="775" max="775" width="12.7109375" style="172" hidden="1"/>
    <col min="776" max="776" width="5.140625" style="172" hidden="1"/>
    <col min="777" max="777" width="9.7109375" style="172" hidden="1"/>
    <col min="778" max="778" width="12.7109375" style="172" hidden="1"/>
    <col min="779" max="779" width="5.140625" style="172" hidden="1"/>
    <col min="780" max="780" width="9.7109375" style="172" hidden="1"/>
    <col min="781" max="781" width="12.7109375" style="172" hidden="1"/>
    <col min="782" max="782" width="5.140625" style="172" hidden="1"/>
    <col min="783" max="783" width="9.7109375" style="172" hidden="1"/>
    <col min="784" max="784" width="12.7109375" style="172" hidden="1"/>
    <col min="785" max="785" width="5.140625" style="172" hidden="1"/>
    <col min="786" max="786" width="9.7109375" style="172" hidden="1"/>
    <col min="787" max="787" width="12.7109375" style="172" hidden="1"/>
    <col min="788" max="788" width="5.140625" style="172" hidden="1"/>
    <col min="789" max="789" width="9.7109375" style="172" hidden="1"/>
    <col min="790" max="790" width="12.7109375" style="172" hidden="1"/>
    <col min="791" max="791" width="5.140625" style="172" hidden="1"/>
    <col min="792" max="792" width="9.7109375" style="172" hidden="1"/>
    <col min="793" max="793" width="12.7109375" style="172" hidden="1"/>
    <col min="794" max="794" width="5.140625" style="172" hidden="1"/>
    <col min="795" max="795" width="9.7109375" style="172" hidden="1"/>
    <col min="796" max="796" width="12.7109375" style="172" hidden="1"/>
    <col min="797" max="797" width="37.7109375" style="172" hidden="1"/>
    <col min="798" max="1000" width="9.140625" style="172" hidden="1"/>
    <col min="1001" max="1001" width="1.7109375" style="172" hidden="1"/>
    <col min="1002" max="1002" width="3.5703125" style="172" hidden="1"/>
    <col min="1003" max="1003" width="11" style="172" hidden="1"/>
    <col min="1004" max="1004" width="20.7109375" style="172" hidden="1"/>
    <col min="1005" max="1006" width="11.7109375" style="172" hidden="1"/>
    <col min="1007" max="1007" width="9.7109375" style="172" hidden="1"/>
    <col min="1008" max="1008" width="10.140625" style="172" hidden="1"/>
    <col min="1009" max="1010" width="7.7109375" style="172" hidden="1"/>
    <col min="1011" max="1011" width="4" style="172" hidden="1"/>
    <col min="1012" max="1012" width="9.7109375" style="172" hidden="1"/>
    <col min="1013" max="1013" width="15.140625" style="172" hidden="1"/>
    <col min="1014" max="1014" width="5.140625" style="172" hidden="1"/>
    <col min="1015" max="1015" width="9.7109375" style="172" hidden="1"/>
    <col min="1016" max="1016" width="13.7109375" style="172" hidden="1"/>
    <col min="1017" max="1017" width="5.140625" style="172" hidden="1"/>
    <col min="1018" max="1018" width="9.7109375" style="172" hidden="1"/>
    <col min="1019" max="1019" width="12.5703125" style="172" hidden="1"/>
    <col min="1020" max="1020" width="5.140625" style="172" hidden="1"/>
    <col min="1021" max="1021" width="9.7109375" style="172" hidden="1"/>
    <col min="1022" max="1022" width="12.7109375" style="172" hidden="1"/>
    <col min="1023" max="1023" width="5.140625" style="172" hidden="1"/>
    <col min="1024" max="1024" width="9.7109375" style="172" hidden="1"/>
    <col min="1025" max="1025" width="12.7109375" style="172" hidden="1"/>
    <col min="1026" max="1026" width="5.140625" style="172" hidden="1"/>
    <col min="1027" max="1027" width="9.7109375" style="172" hidden="1"/>
    <col min="1028" max="1028" width="12.7109375" style="172" hidden="1"/>
    <col min="1029" max="1029" width="5.140625" style="172" hidden="1"/>
    <col min="1030" max="1030" width="9.7109375" style="172" hidden="1"/>
    <col min="1031" max="1031" width="12.7109375" style="172" hidden="1"/>
    <col min="1032" max="1032" width="5.140625" style="172" hidden="1"/>
    <col min="1033" max="1033" width="9.7109375" style="172" hidden="1"/>
    <col min="1034" max="1034" width="12.7109375" style="172" hidden="1"/>
    <col min="1035" max="1035" width="5.140625" style="172" hidden="1"/>
    <col min="1036" max="1036" width="9.7109375" style="172" hidden="1"/>
    <col min="1037" max="1037" width="12.7109375" style="172" hidden="1"/>
    <col min="1038" max="1038" width="5.140625" style="172" hidden="1"/>
    <col min="1039" max="1039" width="9.7109375" style="172" hidden="1"/>
    <col min="1040" max="1040" width="12.7109375" style="172" hidden="1"/>
    <col min="1041" max="1041" width="5.140625" style="172" hidden="1"/>
    <col min="1042" max="1042" width="9.7109375" style="172" hidden="1"/>
    <col min="1043" max="1043" width="12.7109375" style="172" hidden="1"/>
    <col min="1044" max="1044" width="5.140625" style="172" hidden="1"/>
    <col min="1045" max="1045" width="9.7109375" style="172" hidden="1"/>
    <col min="1046" max="1046" width="12.7109375" style="172" hidden="1"/>
    <col min="1047" max="1047" width="5.140625" style="172" hidden="1"/>
    <col min="1048" max="1048" width="9.7109375" style="172" hidden="1"/>
    <col min="1049" max="1049" width="12.7109375" style="172" hidden="1"/>
    <col min="1050" max="1050" width="5.140625" style="172" hidden="1"/>
    <col min="1051" max="1051" width="9.7109375" style="172" hidden="1"/>
    <col min="1052" max="1052" width="12.7109375" style="172" hidden="1"/>
    <col min="1053" max="1053" width="37.7109375" style="172" hidden="1"/>
    <col min="1054" max="1256" width="9.140625" style="172" hidden="1"/>
    <col min="1257" max="1257" width="1.7109375" style="172" hidden="1"/>
    <col min="1258" max="1258" width="3.5703125" style="172" hidden="1"/>
    <col min="1259" max="1259" width="11" style="172" hidden="1"/>
    <col min="1260" max="1260" width="20.7109375" style="172" hidden="1"/>
    <col min="1261" max="1262" width="11.7109375" style="172" hidden="1"/>
    <col min="1263" max="1263" width="9.7109375" style="172" hidden="1"/>
    <col min="1264" max="1264" width="10.140625" style="172" hidden="1"/>
    <col min="1265" max="1266" width="7.7109375" style="172" hidden="1"/>
    <col min="1267" max="1267" width="4" style="172" hidden="1"/>
    <col min="1268" max="1268" width="9.7109375" style="172" hidden="1"/>
    <col min="1269" max="1269" width="15.140625" style="172" hidden="1"/>
    <col min="1270" max="1270" width="5.140625" style="172" hidden="1"/>
    <col min="1271" max="1271" width="9.7109375" style="172" hidden="1"/>
    <col min="1272" max="1272" width="13.7109375" style="172" hidden="1"/>
    <col min="1273" max="1273" width="5.140625" style="172" hidden="1"/>
    <col min="1274" max="1274" width="9.7109375" style="172" hidden="1"/>
    <col min="1275" max="1275" width="12.5703125" style="172" hidden="1"/>
    <col min="1276" max="1276" width="5.140625" style="172" hidden="1"/>
    <col min="1277" max="1277" width="9.7109375" style="172" hidden="1"/>
    <col min="1278" max="1278" width="12.7109375" style="172" hidden="1"/>
    <col min="1279" max="1279" width="5.140625" style="172" hidden="1"/>
    <col min="1280" max="1280" width="9.7109375" style="172" hidden="1"/>
    <col min="1281" max="1281" width="12.7109375" style="172" hidden="1"/>
    <col min="1282" max="1282" width="5.140625" style="172" hidden="1"/>
    <col min="1283" max="1283" width="9.7109375" style="172" hidden="1"/>
    <col min="1284" max="1284" width="12.7109375" style="172" hidden="1"/>
    <col min="1285" max="1285" width="5.140625" style="172" hidden="1"/>
    <col min="1286" max="1286" width="9.7109375" style="172" hidden="1"/>
    <col min="1287" max="1287" width="12.7109375" style="172" hidden="1"/>
    <col min="1288" max="1288" width="5.140625" style="172" hidden="1"/>
    <col min="1289" max="1289" width="9.7109375" style="172" hidden="1"/>
    <col min="1290" max="1290" width="12.7109375" style="172" hidden="1"/>
    <col min="1291" max="1291" width="5.140625" style="172" hidden="1"/>
    <col min="1292" max="1292" width="9.7109375" style="172" hidden="1"/>
    <col min="1293" max="1293" width="12.7109375" style="172" hidden="1"/>
    <col min="1294" max="1294" width="5.140625" style="172" hidden="1"/>
    <col min="1295" max="1295" width="9.7109375" style="172" hidden="1"/>
    <col min="1296" max="1296" width="12.7109375" style="172" hidden="1"/>
    <col min="1297" max="1297" width="5.140625" style="172" hidden="1"/>
    <col min="1298" max="1298" width="9.7109375" style="172" hidden="1"/>
    <col min="1299" max="1299" width="12.7109375" style="172" hidden="1"/>
    <col min="1300" max="1300" width="5.140625" style="172" hidden="1"/>
    <col min="1301" max="1301" width="9.7109375" style="172" hidden="1"/>
    <col min="1302" max="1302" width="12.7109375" style="172" hidden="1"/>
    <col min="1303" max="1303" width="5.140625" style="172" hidden="1"/>
    <col min="1304" max="1304" width="9.7109375" style="172" hidden="1"/>
    <col min="1305" max="1305" width="12.7109375" style="172" hidden="1"/>
    <col min="1306" max="1306" width="5.140625" style="172" hidden="1"/>
    <col min="1307" max="1307" width="9.7109375" style="172" hidden="1"/>
    <col min="1308" max="1308" width="12.7109375" style="172" hidden="1"/>
    <col min="1309" max="1309" width="37.7109375" style="172" hidden="1"/>
    <col min="1310" max="1512" width="9.140625" style="172" hidden="1"/>
    <col min="1513" max="1513" width="1.7109375" style="172" hidden="1"/>
    <col min="1514" max="1514" width="3.5703125" style="172" hidden="1"/>
    <col min="1515" max="1515" width="11" style="172" hidden="1"/>
    <col min="1516" max="1516" width="20.7109375" style="172" hidden="1"/>
    <col min="1517" max="1518" width="11.7109375" style="172" hidden="1"/>
    <col min="1519" max="1519" width="9.7109375" style="172" hidden="1"/>
    <col min="1520" max="1520" width="10.140625" style="172" hidden="1"/>
    <col min="1521" max="1522" width="7.7109375" style="172" hidden="1"/>
    <col min="1523" max="1523" width="4" style="172" hidden="1"/>
    <col min="1524" max="1524" width="9.7109375" style="172" hidden="1"/>
    <col min="1525" max="1525" width="15.140625" style="172" hidden="1"/>
    <col min="1526" max="1526" width="5.140625" style="172" hidden="1"/>
    <col min="1527" max="1527" width="9.7109375" style="172" hidden="1"/>
    <col min="1528" max="1528" width="13.7109375" style="172" hidden="1"/>
    <col min="1529" max="1529" width="5.140625" style="172" hidden="1"/>
    <col min="1530" max="1530" width="9.7109375" style="172" hidden="1"/>
    <col min="1531" max="1531" width="12.5703125" style="172" hidden="1"/>
    <col min="1532" max="1532" width="5.140625" style="172" hidden="1"/>
    <col min="1533" max="1533" width="9.7109375" style="172" hidden="1"/>
    <col min="1534" max="1534" width="12.7109375" style="172" hidden="1"/>
    <col min="1535" max="1535" width="5.140625" style="172" hidden="1"/>
    <col min="1536" max="1536" width="9.7109375" style="172" hidden="1"/>
    <col min="1537" max="1537" width="12.7109375" style="172" hidden="1"/>
    <col min="1538" max="1538" width="5.140625" style="172" hidden="1"/>
    <col min="1539" max="1539" width="9.7109375" style="172" hidden="1"/>
    <col min="1540" max="1540" width="12.7109375" style="172" hidden="1"/>
    <col min="1541" max="1541" width="5.140625" style="172" hidden="1"/>
    <col min="1542" max="1542" width="9.7109375" style="172" hidden="1"/>
    <col min="1543" max="1543" width="12.7109375" style="172" hidden="1"/>
    <col min="1544" max="1544" width="5.140625" style="172" hidden="1"/>
    <col min="1545" max="1545" width="9.7109375" style="172" hidden="1"/>
    <col min="1546" max="1546" width="12.7109375" style="172" hidden="1"/>
    <col min="1547" max="1547" width="5.140625" style="172" hidden="1"/>
    <col min="1548" max="1548" width="9.7109375" style="172" hidden="1"/>
    <col min="1549" max="1549" width="12.7109375" style="172" hidden="1"/>
    <col min="1550" max="1550" width="5.140625" style="172" hidden="1"/>
    <col min="1551" max="1551" width="9.7109375" style="172" hidden="1"/>
    <col min="1552" max="1552" width="12.7109375" style="172" hidden="1"/>
    <col min="1553" max="1553" width="5.140625" style="172" hidden="1"/>
    <col min="1554" max="1554" width="9.7109375" style="172" hidden="1"/>
    <col min="1555" max="1555" width="12.7109375" style="172" hidden="1"/>
    <col min="1556" max="1556" width="5.140625" style="172" hidden="1"/>
    <col min="1557" max="1557" width="9.7109375" style="172" hidden="1"/>
    <col min="1558" max="1558" width="12.7109375" style="172" hidden="1"/>
    <col min="1559" max="1559" width="5.140625" style="172" hidden="1"/>
    <col min="1560" max="1560" width="9.7109375" style="172" hidden="1"/>
    <col min="1561" max="1561" width="12.7109375" style="172" hidden="1"/>
    <col min="1562" max="1562" width="5.140625" style="172" hidden="1"/>
    <col min="1563" max="1563" width="9.7109375" style="172" hidden="1"/>
    <col min="1564" max="1564" width="12.7109375" style="172" hidden="1"/>
    <col min="1565" max="1565" width="37.7109375" style="172" hidden="1"/>
    <col min="1566" max="1768" width="9.140625" style="172" hidden="1"/>
    <col min="1769" max="1769" width="1.7109375" style="172" hidden="1"/>
    <col min="1770" max="1770" width="3.5703125" style="172" hidden="1"/>
    <col min="1771" max="1771" width="11" style="172" hidden="1"/>
    <col min="1772" max="1772" width="20.7109375" style="172" hidden="1"/>
    <col min="1773" max="1774" width="11.7109375" style="172" hidden="1"/>
    <col min="1775" max="1775" width="9.7109375" style="172" hidden="1"/>
    <col min="1776" max="1776" width="10.140625" style="172" hidden="1"/>
    <col min="1777" max="1778" width="7.7109375" style="172" hidden="1"/>
    <col min="1779" max="1779" width="4" style="172" hidden="1"/>
    <col min="1780" max="1780" width="9.7109375" style="172" hidden="1"/>
    <col min="1781" max="1781" width="15.140625" style="172" hidden="1"/>
    <col min="1782" max="1782" width="5.140625" style="172" hidden="1"/>
    <col min="1783" max="1783" width="9.7109375" style="172" hidden="1"/>
    <col min="1784" max="1784" width="13.7109375" style="172" hidden="1"/>
    <col min="1785" max="1785" width="5.140625" style="172" hidden="1"/>
    <col min="1786" max="1786" width="9.7109375" style="172" hidden="1"/>
    <col min="1787" max="1787" width="12.5703125" style="172" hidden="1"/>
    <col min="1788" max="1788" width="5.140625" style="172" hidden="1"/>
    <col min="1789" max="1789" width="9.7109375" style="172" hidden="1"/>
    <col min="1790" max="1790" width="12.7109375" style="172" hidden="1"/>
    <col min="1791" max="1791" width="5.140625" style="172" hidden="1"/>
    <col min="1792" max="1792" width="9.7109375" style="172" hidden="1"/>
    <col min="1793" max="1793" width="12.7109375" style="172" hidden="1"/>
    <col min="1794" max="1794" width="5.140625" style="172" hidden="1"/>
    <col min="1795" max="1795" width="9.7109375" style="172" hidden="1"/>
    <col min="1796" max="1796" width="12.7109375" style="172" hidden="1"/>
    <col min="1797" max="1797" width="5.140625" style="172" hidden="1"/>
    <col min="1798" max="1798" width="9.7109375" style="172" hidden="1"/>
    <col min="1799" max="1799" width="12.7109375" style="172" hidden="1"/>
    <col min="1800" max="1800" width="5.140625" style="172" hidden="1"/>
    <col min="1801" max="1801" width="9.7109375" style="172" hidden="1"/>
    <col min="1802" max="1802" width="12.7109375" style="172" hidden="1"/>
    <col min="1803" max="1803" width="5.140625" style="172" hidden="1"/>
    <col min="1804" max="1804" width="9.7109375" style="172" hidden="1"/>
    <col min="1805" max="1805" width="12.7109375" style="172" hidden="1"/>
    <col min="1806" max="1806" width="5.140625" style="172" hidden="1"/>
    <col min="1807" max="1807" width="9.7109375" style="172" hidden="1"/>
    <col min="1808" max="1808" width="12.7109375" style="172" hidden="1"/>
    <col min="1809" max="1809" width="5.140625" style="172" hidden="1"/>
    <col min="1810" max="1810" width="9.7109375" style="172" hidden="1"/>
    <col min="1811" max="1811" width="12.7109375" style="172" hidden="1"/>
    <col min="1812" max="1812" width="5.140625" style="172" hidden="1"/>
    <col min="1813" max="1813" width="9.7109375" style="172" hidden="1"/>
    <col min="1814" max="1814" width="12.7109375" style="172" hidden="1"/>
    <col min="1815" max="1815" width="5.140625" style="172" hidden="1"/>
    <col min="1816" max="1816" width="9.7109375" style="172" hidden="1"/>
    <col min="1817" max="1817" width="12.7109375" style="172" hidden="1"/>
    <col min="1818" max="1818" width="5.140625" style="172" hidden="1"/>
    <col min="1819" max="1819" width="9.7109375" style="172" hidden="1"/>
    <col min="1820" max="1820" width="12.7109375" style="172" hidden="1"/>
    <col min="1821" max="1821" width="37.7109375" style="172" hidden="1"/>
    <col min="1822" max="2024" width="9.140625" style="172" hidden="1"/>
    <col min="2025" max="2025" width="1.7109375" style="172" hidden="1"/>
    <col min="2026" max="2026" width="3.5703125" style="172" hidden="1"/>
    <col min="2027" max="2027" width="11" style="172" hidden="1"/>
    <col min="2028" max="2028" width="20.7109375" style="172" hidden="1"/>
    <col min="2029" max="2030" width="11.7109375" style="172" hidden="1"/>
    <col min="2031" max="2031" width="9.7109375" style="172" hidden="1"/>
    <col min="2032" max="2032" width="10.140625" style="172" hidden="1"/>
    <col min="2033" max="2034" width="7.7109375" style="172" hidden="1"/>
    <col min="2035" max="2035" width="4" style="172" hidden="1"/>
    <col min="2036" max="2036" width="9.7109375" style="172" hidden="1"/>
    <col min="2037" max="2037" width="15.140625" style="172" hidden="1"/>
    <col min="2038" max="2038" width="5.140625" style="172" hidden="1"/>
    <col min="2039" max="2039" width="9.7109375" style="172" hidden="1"/>
    <col min="2040" max="2040" width="13.7109375" style="172" hidden="1"/>
    <col min="2041" max="2041" width="5.140625" style="172" hidden="1"/>
    <col min="2042" max="2042" width="9.7109375" style="172" hidden="1"/>
    <col min="2043" max="2043" width="12.5703125" style="172" hidden="1"/>
    <col min="2044" max="2044" width="5.140625" style="172" hidden="1"/>
    <col min="2045" max="2045" width="9.7109375" style="172" hidden="1"/>
    <col min="2046" max="2046" width="12.7109375" style="172" hidden="1"/>
    <col min="2047" max="2047" width="5.140625" style="172" hidden="1"/>
    <col min="2048" max="2048" width="9.7109375" style="172" hidden="1"/>
    <col min="2049" max="2049" width="12.7109375" style="172" hidden="1"/>
    <col min="2050" max="2050" width="5.140625" style="172" hidden="1"/>
    <col min="2051" max="2051" width="9.7109375" style="172" hidden="1"/>
    <col min="2052" max="2052" width="12.7109375" style="172" hidden="1"/>
    <col min="2053" max="2053" width="5.140625" style="172" hidden="1"/>
    <col min="2054" max="2054" width="9.7109375" style="172" hidden="1"/>
    <col min="2055" max="2055" width="12.7109375" style="172" hidden="1"/>
    <col min="2056" max="2056" width="5.140625" style="172" hidden="1"/>
    <col min="2057" max="2057" width="9.7109375" style="172" hidden="1"/>
    <col min="2058" max="2058" width="12.7109375" style="172" hidden="1"/>
    <col min="2059" max="2059" width="5.140625" style="172" hidden="1"/>
    <col min="2060" max="2060" width="9.7109375" style="172" hidden="1"/>
    <col min="2061" max="2061" width="12.7109375" style="172" hidden="1"/>
    <col min="2062" max="2062" width="5.140625" style="172" hidden="1"/>
    <col min="2063" max="2063" width="9.7109375" style="172" hidden="1"/>
    <col min="2064" max="2064" width="12.7109375" style="172" hidden="1"/>
    <col min="2065" max="2065" width="5.140625" style="172" hidden="1"/>
    <col min="2066" max="2066" width="9.7109375" style="172" hidden="1"/>
    <col min="2067" max="2067" width="12.7109375" style="172" hidden="1"/>
    <col min="2068" max="2068" width="5.140625" style="172" hidden="1"/>
    <col min="2069" max="2069" width="9.7109375" style="172" hidden="1"/>
    <col min="2070" max="2070" width="12.7109375" style="172" hidden="1"/>
    <col min="2071" max="2071" width="5.140625" style="172" hidden="1"/>
    <col min="2072" max="2072" width="9.7109375" style="172" hidden="1"/>
    <col min="2073" max="2073" width="12.7109375" style="172" hidden="1"/>
    <col min="2074" max="2074" width="5.140625" style="172" hidden="1"/>
    <col min="2075" max="2075" width="9.7109375" style="172" hidden="1"/>
    <col min="2076" max="2076" width="12.7109375" style="172" hidden="1"/>
    <col min="2077" max="2077" width="37.7109375" style="172" hidden="1"/>
    <col min="2078" max="2280" width="9.140625" style="172" hidden="1"/>
    <col min="2281" max="2281" width="1.7109375" style="172" hidden="1"/>
    <col min="2282" max="2282" width="3.5703125" style="172" hidden="1"/>
    <col min="2283" max="2283" width="11" style="172" hidden="1"/>
    <col min="2284" max="2284" width="20.7109375" style="172" hidden="1"/>
    <col min="2285" max="2286" width="11.7109375" style="172" hidden="1"/>
    <col min="2287" max="2287" width="9.7109375" style="172" hidden="1"/>
    <col min="2288" max="2288" width="10.140625" style="172" hidden="1"/>
    <col min="2289" max="2290" width="7.7109375" style="172" hidden="1"/>
    <col min="2291" max="2291" width="4" style="172" hidden="1"/>
    <col min="2292" max="2292" width="9.7109375" style="172" hidden="1"/>
    <col min="2293" max="2293" width="15.140625" style="172" hidden="1"/>
    <col min="2294" max="2294" width="5.140625" style="172" hidden="1"/>
    <col min="2295" max="2295" width="9.7109375" style="172" hidden="1"/>
    <col min="2296" max="2296" width="13.7109375" style="172" hidden="1"/>
    <col min="2297" max="2297" width="5.140625" style="172" hidden="1"/>
    <col min="2298" max="2298" width="9.7109375" style="172" hidden="1"/>
    <col min="2299" max="2299" width="12.5703125" style="172" hidden="1"/>
    <col min="2300" max="2300" width="5.140625" style="172" hidden="1"/>
    <col min="2301" max="2301" width="9.7109375" style="172" hidden="1"/>
    <col min="2302" max="2302" width="12.7109375" style="172" hidden="1"/>
    <col min="2303" max="2303" width="5.140625" style="172" hidden="1"/>
    <col min="2304" max="2304" width="9.7109375" style="172" hidden="1"/>
    <col min="2305" max="2305" width="12.7109375" style="172" hidden="1"/>
    <col min="2306" max="2306" width="5.140625" style="172" hidden="1"/>
    <col min="2307" max="2307" width="9.7109375" style="172" hidden="1"/>
    <col min="2308" max="2308" width="12.7109375" style="172" hidden="1"/>
    <col min="2309" max="2309" width="5.140625" style="172" hidden="1"/>
    <col min="2310" max="2310" width="9.7109375" style="172" hidden="1"/>
    <col min="2311" max="2311" width="12.7109375" style="172" hidden="1"/>
    <col min="2312" max="2312" width="5.140625" style="172" hidden="1"/>
    <col min="2313" max="2313" width="9.7109375" style="172" hidden="1"/>
    <col min="2314" max="2314" width="12.7109375" style="172" hidden="1"/>
    <col min="2315" max="2315" width="5.140625" style="172" hidden="1"/>
    <col min="2316" max="2316" width="9.7109375" style="172" hidden="1"/>
    <col min="2317" max="2317" width="12.7109375" style="172" hidden="1"/>
    <col min="2318" max="2318" width="5.140625" style="172" hidden="1"/>
    <col min="2319" max="2319" width="9.7109375" style="172" hidden="1"/>
    <col min="2320" max="2320" width="12.7109375" style="172" hidden="1"/>
    <col min="2321" max="2321" width="5.140625" style="172" hidden="1"/>
    <col min="2322" max="2322" width="9.7109375" style="172" hidden="1"/>
    <col min="2323" max="2323" width="12.7109375" style="172" hidden="1"/>
    <col min="2324" max="2324" width="5.140625" style="172" hidden="1"/>
    <col min="2325" max="2325" width="9.7109375" style="172" hidden="1"/>
    <col min="2326" max="2326" width="12.7109375" style="172" hidden="1"/>
    <col min="2327" max="2327" width="5.140625" style="172" hidden="1"/>
    <col min="2328" max="2328" width="9.7109375" style="172" hidden="1"/>
    <col min="2329" max="2329" width="12.7109375" style="172" hidden="1"/>
    <col min="2330" max="2330" width="5.140625" style="172" hidden="1"/>
    <col min="2331" max="2331" width="9.7109375" style="172" hidden="1"/>
    <col min="2332" max="2332" width="12.7109375" style="172" hidden="1"/>
    <col min="2333" max="2333" width="37.7109375" style="172" hidden="1"/>
    <col min="2334" max="2536" width="9.140625" style="172" hidden="1"/>
    <col min="2537" max="2537" width="1.7109375" style="172" hidden="1"/>
    <col min="2538" max="2538" width="3.5703125" style="172" hidden="1"/>
    <col min="2539" max="2539" width="11" style="172" hidden="1"/>
    <col min="2540" max="2540" width="20.7109375" style="172" hidden="1"/>
    <col min="2541" max="2542" width="11.7109375" style="172" hidden="1"/>
    <col min="2543" max="2543" width="9.7109375" style="172" hidden="1"/>
    <col min="2544" max="2544" width="10.140625" style="172" hidden="1"/>
    <col min="2545" max="2546" width="7.7109375" style="172" hidden="1"/>
    <col min="2547" max="2547" width="4" style="172" hidden="1"/>
    <col min="2548" max="2548" width="9.7109375" style="172" hidden="1"/>
    <col min="2549" max="2549" width="15.140625" style="172" hidden="1"/>
    <col min="2550" max="2550" width="5.140625" style="172" hidden="1"/>
    <col min="2551" max="2551" width="9.7109375" style="172" hidden="1"/>
    <col min="2552" max="2552" width="13.7109375" style="172" hidden="1"/>
    <col min="2553" max="2553" width="5.140625" style="172" hidden="1"/>
    <col min="2554" max="2554" width="9.7109375" style="172" hidden="1"/>
    <col min="2555" max="2555" width="12.5703125" style="172" hidden="1"/>
    <col min="2556" max="2556" width="5.140625" style="172" hidden="1"/>
    <col min="2557" max="2557" width="9.7109375" style="172" hidden="1"/>
    <col min="2558" max="2558" width="12.7109375" style="172" hidden="1"/>
    <col min="2559" max="2559" width="5.140625" style="172" hidden="1"/>
    <col min="2560" max="2560" width="9.7109375" style="172" hidden="1"/>
    <col min="2561" max="2561" width="12.7109375" style="172" hidden="1"/>
    <col min="2562" max="2562" width="5.140625" style="172" hidden="1"/>
    <col min="2563" max="2563" width="9.7109375" style="172" hidden="1"/>
    <col min="2564" max="2564" width="12.7109375" style="172" hidden="1"/>
    <col min="2565" max="2565" width="5.140625" style="172" hidden="1"/>
    <col min="2566" max="2566" width="9.7109375" style="172" hidden="1"/>
    <col min="2567" max="2567" width="12.7109375" style="172" hidden="1"/>
    <col min="2568" max="2568" width="5.140625" style="172" hidden="1"/>
    <col min="2569" max="2569" width="9.7109375" style="172" hidden="1"/>
    <col min="2570" max="2570" width="12.7109375" style="172" hidden="1"/>
    <col min="2571" max="2571" width="5.140625" style="172" hidden="1"/>
    <col min="2572" max="2572" width="9.7109375" style="172" hidden="1"/>
    <col min="2573" max="2573" width="12.7109375" style="172" hidden="1"/>
    <col min="2574" max="2574" width="5.140625" style="172" hidden="1"/>
    <col min="2575" max="2575" width="9.7109375" style="172" hidden="1"/>
    <col min="2576" max="2576" width="12.7109375" style="172" hidden="1"/>
    <col min="2577" max="2577" width="5.140625" style="172" hidden="1"/>
    <col min="2578" max="2578" width="9.7109375" style="172" hidden="1"/>
    <col min="2579" max="2579" width="12.7109375" style="172" hidden="1"/>
    <col min="2580" max="2580" width="5.140625" style="172" hidden="1"/>
    <col min="2581" max="2581" width="9.7109375" style="172" hidden="1"/>
    <col min="2582" max="2582" width="12.7109375" style="172" hidden="1"/>
    <col min="2583" max="2583" width="5.140625" style="172" hidden="1"/>
    <col min="2584" max="2584" width="9.7109375" style="172" hidden="1"/>
    <col min="2585" max="2585" width="12.7109375" style="172" hidden="1"/>
    <col min="2586" max="2586" width="5.140625" style="172" hidden="1"/>
    <col min="2587" max="2587" width="9.7109375" style="172" hidden="1"/>
    <col min="2588" max="2588" width="12.7109375" style="172" hidden="1"/>
    <col min="2589" max="2589" width="37.7109375" style="172" hidden="1"/>
    <col min="2590" max="2792" width="9.140625" style="172" hidden="1"/>
    <col min="2793" max="2793" width="1.7109375" style="172" hidden="1"/>
    <col min="2794" max="2794" width="3.5703125" style="172" hidden="1"/>
    <col min="2795" max="2795" width="11" style="172" hidden="1"/>
    <col min="2796" max="2796" width="20.7109375" style="172" hidden="1"/>
    <col min="2797" max="2798" width="11.7109375" style="172" hidden="1"/>
    <col min="2799" max="2799" width="9.7109375" style="172" hidden="1"/>
    <col min="2800" max="2800" width="10.140625" style="172" hidden="1"/>
    <col min="2801" max="2802" width="7.7109375" style="172" hidden="1"/>
    <col min="2803" max="2803" width="4" style="172" hidden="1"/>
    <col min="2804" max="2804" width="9.7109375" style="172" hidden="1"/>
    <col min="2805" max="2805" width="15.140625" style="172" hidden="1"/>
    <col min="2806" max="2806" width="5.140625" style="172" hidden="1"/>
    <col min="2807" max="2807" width="9.7109375" style="172" hidden="1"/>
    <col min="2808" max="2808" width="13.7109375" style="172" hidden="1"/>
    <col min="2809" max="2809" width="5.140625" style="172" hidden="1"/>
    <col min="2810" max="2810" width="9.7109375" style="172" hidden="1"/>
    <col min="2811" max="2811" width="12.5703125" style="172" hidden="1"/>
    <col min="2812" max="2812" width="5.140625" style="172" hidden="1"/>
    <col min="2813" max="2813" width="9.7109375" style="172" hidden="1"/>
    <col min="2814" max="2814" width="12.7109375" style="172" hidden="1"/>
    <col min="2815" max="2815" width="5.140625" style="172" hidden="1"/>
    <col min="2816" max="2816" width="9.7109375" style="172" hidden="1"/>
    <col min="2817" max="2817" width="12.7109375" style="172" hidden="1"/>
    <col min="2818" max="2818" width="5.140625" style="172" hidden="1"/>
    <col min="2819" max="2819" width="9.7109375" style="172" hidden="1"/>
    <col min="2820" max="2820" width="12.7109375" style="172" hidden="1"/>
    <col min="2821" max="2821" width="5.140625" style="172" hidden="1"/>
    <col min="2822" max="2822" width="9.7109375" style="172" hidden="1"/>
    <col min="2823" max="2823" width="12.7109375" style="172" hidden="1"/>
    <col min="2824" max="2824" width="5.140625" style="172" hidden="1"/>
    <col min="2825" max="2825" width="9.7109375" style="172" hidden="1"/>
    <col min="2826" max="2826" width="12.7109375" style="172" hidden="1"/>
    <col min="2827" max="2827" width="5.140625" style="172" hidden="1"/>
    <col min="2828" max="2828" width="9.7109375" style="172" hidden="1"/>
    <col min="2829" max="2829" width="12.7109375" style="172" hidden="1"/>
    <col min="2830" max="2830" width="5.140625" style="172" hidden="1"/>
    <col min="2831" max="2831" width="9.7109375" style="172" hidden="1"/>
    <col min="2832" max="2832" width="12.7109375" style="172" hidden="1"/>
    <col min="2833" max="2833" width="5.140625" style="172" hidden="1"/>
    <col min="2834" max="2834" width="9.7109375" style="172" hidden="1"/>
    <col min="2835" max="2835" width="12.7109375" style="172" hidden="1"/>
    <col min="2836" max="2836" width="5.140625" style="172" hidden="1"/>
    <col min="2837" max="2837" width="9.7109375" style="172" hidden="1"/>
    <col min="2838" max="2838" width="12.7109375" style="172" hidden="1"/>
    <col min="2839" max="2839" width="5.140625" style="172" hidden="1"/>
    <col min="2840" max="2840" width="9.7109375" style="172" hidden="1"/>
    <col min="2841" max="2841" width="12.7109375" style="172" hidden="1"/>
    <col min="2842" max="2842" width="5.140625" style="172" hidden="1"/>
    <col min="2843" max="2843" width="9.7109375" style="172" hidden="1"/>
    <col min="2844" max="2844" width="12.7109375" style="172" hidden="1"/>
    <col min="2845" max="2845" width="37.7109375" style="172" hidden="1"/>
    <col min="2846" max="3048" width="9.140625" style="172" hidden="1"/>
    <col min="3049" max="3049" width="1.7109375" style="172" hidden="1"/>
    <col min="3050" max="3050" width="3.5703125" style="172" hidden="1"/>
    <col min="3051" max="3051" width="11" style="172" hidden="1"/>
    <col min="3052" max="3052" width="20.7109375" style="172" hidden="1"/>
    <col min="3053" max="3054" width="11.7109375" style="172" hidden="1"/>
    <col min="3055" max="3055" width="9.7109375" style="172" hidden="1"/>
    <col min="3056" max="3056" width="10.140625" style="172" hidden="1"/>
    <col min="3057" max="3058" width="7.7109375" style="172" hidden="1"/>
    <col min="3059" max="3059" width="4" style="172" hidden="1"/>
    <col min="3060" max="3060" width="9.7109375" style="172" hidden="1"/>
    <col min="3061" max="3061" width="15.140625" style="172" hidden="1"/>
    <col min="3062" max="3062" width="5.140625" style="172" hidden="1"/>
    <col min="3063" max="3063" width="9.7109375" style="172" hidden="1"/>
    <col min="3064" max="3064" width="13.7109375" style="172" hidden="1"/>
    <col min="3065" max="3065" width="5.140625" style="172" hidden="1"/>
    <col min="3066" max="3066" width="9.7109375" style="172" hidden="1"/>
    <col min="3067" max="3067" width="12.5703125" style="172" hidden="1"/>
    <col min="3068" max="3068" width="5.140625" style="172" hidden="1"/>
    <col min="3069" max="3069" width="9.7109375" style="172" hidden="1"/>
    <col min="3070" max="3070" width="12.7109375" style="172" hidden="1"/>
    <col min="3071" max="3071" width="5.140625" style="172" hidden="1"/>
    <col min="3072" max="3072" width="9.7109375" style="172" hidden="1"/>
    <col min="3073" max="3073" width="12.7109375" style="172" hidden="1"/>
    <col min="3074" max="3074" width="5.140625" style="172" hidden="1"/>
    <col min="3075" max="3075" width="9.7109375" style="172" hidden="1"/>
    <col min="3076" max="3076" width="12.7109375" style="172" hidden="1"/>
    <col min="3077" max="3077" width="5.140625" style="172" hidden="1"/>
    <col min="3078" max="3078" width="9.7109375" style="172" hidden="1"/>
    <col min="3079" max="3079" width="12.7109375" style="172" hidden="1"/>
    <col min="3080" max="3080" width="5.140625" style="172" hidden="1"/>
    <col min="3081" max="3081" width="9.7109375" style="172" hidden="1"/>
    <col min="3082" max="3082" width="12.7109375" style="172" hidden="1"/>
    <col min="3083" max="3083" width="5.140625" style="172" hidden="1"/>
    <col min="3084" max="3084" width="9.7109375" style="172" hidden="1"/>
    <col min="3085" max="3085" width="12.7109375" style="172" hidden="1"/>
    <col min="3086" max="3086" width="5.140625" style="172" hidden="1"/>
    <col min="3087" max="3087" width="9.7109375" style="172" hidden="1"/>
    <col min="3088" max="3088" width="12.7109375" style="172" hidden="1"/>
    <col min="3089" max="3089" width="5.140625" style="172" hidden="1"/>
    <col min="3090" max="3090" width="9.7109375" style="172" hidden="1"/>
    <col min="3091" max="3091" width="12.7109375" style="172" hidden="1"/>
    <col min="3092" max="3092" width="5.140625" style="172" hidden="1"/>
    <col min="3093" max="3093" width="9.7109375" style="172" hidden="1"/>
    <col min="3094" max="3094" width="12.7109375" style="172" hidden="1"/>
    <col min="3095" max="3095" width="5.140625" style="172" hidden="1"/>
    <col min="3096" max="3096" width="9.7109375" style="172" hidden="1"/>
    <col min="3097" max="3097" width="12.7109375" style="172" hidden="1"/>
    <col min="3098" max="3098" width="5.140625" style="172" hidden="1"/>
    <col min="3099" max="3099" width="9.7109375" style="172" hidden="1"/>
    <col min="3100" max="3100" width="12.7109375" style="172" hidden="1"/>
    <col min="3101" max="3101" width="37.7109375" style="172" hidden="1"/>
    <col min="3102" max="3304" width="9.140625" style="172" hidden="1"/>
    <col min="3305" max="3305" width="1.7109375" style="172" hidden="1"/>
    <col min="3306" max="3306" width="3.5703125" style="172" hidden="1"/>
    <col min="3307" max="3307" width="11" style="172" hidden="1"/>
    <col min="3308" max="3308" width="20.7109375" style="172" hidden="1"/>
    <col min="3309" max="3310" width="11.7109375" style="172" hidden="1"/>
    <col min="3311" max="3311" width="9.7109375" style="172" hidden="1"/>
    <col min="3312" max="3312" width="10.140625" style="172" hidden="1"/>
    <col min="3313" max="3314" width="7.7109375" style="172" hidden="1"/>
    <col min="3315" max="3315" width="4" style="172" hidden="1"/>
    <col min="3316" max="3316" width="9.7109375" style="172" hidden="1"/>
    <col min="3317" max="3317" width="15.140625" style="172" hidden="1"/>
    <col min="3318" max="3318" width="5.140625" style="172" hidden="1"/>
    <col min="3319" max="3319" width="9.7109375" style="172" hidden="1"/>
    <col min="3320" max="3320" width="13.7109375" style="172" hidden="1"/>
    <col min="3321" max="3321" width="5.140625" style="172" hidden="1"/>
    <col min="3322" max="3322" width="9.7109375" style="172" hidden="1"/>
    <col min="3323" max="3323" width="12.5703125" style="172" hidden="1"/>
    <col min="3324" max="3324" width="5.140625" style="172" hidden="1"/>
    <col min="3325" max="3325" width="9.7109375" style="172" hidden="1"/>
    <col min="3326" max="3326" width="12.7109375" style="172" hidden="1"/>
    <col min="3327" max="3327" width="5.140625" style="172" hidden="1"/>
    <col min="3328" max="3328" width="9.7109375" style="172" hidden="1"/>
    <col min="3329" max="3329" width="12.7109375" style="172" hidden="1"/>
    <col min="3330" max="3330" width="5.140625" style="172" hidden="1"/>
    <col min="3331" max="3331" width="9.7109375" style="172" hidden="1"/>
    <col min="3332" max="3332" width="12.7109375" style="172" hidden="1"/>
    <col min="3333" max="3333" width="5.140625" style="172" hidden="1"/>
    <col min="3334" max="3334" width="9.7109375" style="172" hidden="1"/>
    <col min="3335" max="3335" width="12.7109375" style="172" hidden="1"/>
    <col min="3336" max="3336" width="5.140625" style="172" hidden="1"/>
    <col min="3337" max="3337" width="9.7109375" style="172" hidden="1"/>
    <col min="3338" max="3338" width="12.7109375" style="172" hidden="1"/>
    <col min="3339" max="3339" width="5.140625" style="172" hidden="1"/>
    <col min="3340" max="3340" width="9.7109375" style="172" hidden="1"/>
    <col min="3341" max="3341" width="12.7109375" style="172" hidden="1"/>
    <col min="3342" max="3342" width="5.140625" style="172" hidden="1"/>
    <col min="3343" max="3343" width="9.7109375" style="172" hidden="1"/>
    <col min="3344" max="3344" width="12.7109375" style="172" hidden="1"/>
    <col min="3345" max="3345" width="5.140625" style="172" hidden="1"/>
    <col min="3346" max="3346" width="9.7109375" style="172" hidden="1"/>
    <col min="3347" max="3347" width="12.7109375" style="172" hidden="1"/>
    <col min="3348" max="3348" width="5.140625" style="172" hidden="1"/>
    <col min="3349" max="3349" width="9.7109375" style="172" hidden="1"/>
    <col min="3350" max="3350" width="12.7109375" style="172" hidden="1"/>
    <col min="3351" max="3351" width="5.140625" style="172" hidden="1"/>
    <col min="3352" max="3352" width="9.7109375" style="172" hidden="1"/>
    <col min="3353" max="3353" width="12.7109375" style="172" hidden="1"/>
    <col min="3354" max="3354" width="5.140625" style="172" hidden="1"/>
    <col min="3355" max="3355" width="9.7109375" style="172" hidden="1"/>
    <col min="3356" max="3356" width="12.7109375" style="172" hidden="1"/>
    <col min="3357" max="3357" width="37.7109375" style="172" hidden="1"/>
    <col min="3358" max="3560" width="9.140625" style="172" hidden="1"/>
    <col min="3561" max="3561" width="1.7109375" style="172" hidden="1"/>
    <col min="3562" max="3562" width="3.5703125" style="172" hidden="1"/>
    <col min="3563" max="3563" width="11" style="172" hidden="1"/>
    <col min="3564" max="3564" width="20.7109375" style="172" hidden="1"/>
    <col min="3565" max="3566" width="11.7109375" style="172" hidden="1"/>
    <col min="3567" max="3567" width="9.7109375" style="172" hidden="1"/>
    <col min="3568" max="3568" width="10.140625" style="172" hidden="1"/>
    <col min="3569" max="3570" width="7.7109375" style="172" hidden="1"/>
    <col min="3571" max="3571" width="4" style="172" hidden="1"/>
    <col min="3572" max="3572" width="9.7109375" style="172" hidden="1"/>
    <col min="3573" max="3573" width="15.140625" style="172" hidden="1"/>
    <col min="3574" max="3574" width="5.140625" style="172" hidden="1"/>
    <col min="3575" max="3575" width="9.7109375" style="172" hidden="1"/>
    <col min="3576" max="3576" width="13.7109375" style="172" hidden="1"/>
    <col min="3577" max="3577" width="5.140625" style="172" hidden="1"/>
    <col min="3578" max="3578" width="9.7109375" style="172" hidden="1"/>
    <col min="3579" max="3579" width="12.5703125" style="172" hidden="1"/>
    <col min="3580" max="3580" width="5.140625" style="172" hidden="1"/>
    <col min="3581" max="3581" width="9.7109375" style="172" hidden="1"/>
    <col min="3582" max="3582" width="12.7109375" style="172" hidden="1"/>
    <col min="3583" max="3583" width="5.140625" style="172" hidden="1"/>
    <col min="3584" max="3584" width="9.7109375" style="172" hidden="1"/>
    <col min="3585" max="3585" width="12.7109375" style="172" hidden="1"/>
    <col min="3586" max="3586" width="5.140625" style="172" hidden="1"/>
    <col min="3587" max="3587" width="9.7109375" style="172" hidden="1"/>
    <col min="3588" max="3588" width="12.7109375" style="172" hidden="1"/>
    <col min="3589" max="3589" width="5.140625" style="172" hidden="1"/>
    <col min="3590" max="3590" width="9.7109375" style="172" hidden="1"/>
    <col min="3591" max="3591" width="12.7109375" style="172" hidden="1"/>
    <col min="3592" max="3592" width="5.140625" style="172" hidden="1"/>
    <col min="3593" max="3593" width="9.7109375" style="172" hidden="1"/>
    <col min="3594" max="3594" width="12.7109375" style="172" hidden="1"/>
    <col min="3595" max="3595" width="5.140625" style="172" hidden="1"/>
    <col min="3596" max="3596" width="9.7109375" style="172" hidden="1"/>
    <col min="3597" max="3597" width="12.7109375" style="172" hidden="1"/>
    <col min="3598" max="3598" width="5.140625" style="172" hidden="1"/>
    <col min="3599" max="3599" width="9.7109375" style="172" hidden="1"/>
    <col min="3600" max="3600" width="12.7109375" style="172" hidden="1"/>
    <col min="3601" max="3601" width="5.140625" style="172" hidden="1"/>
    <col min="3602" max="3602" width="9.7109375" style="172" hidden="1"/>
    <col min="3603" max="3603" width="12.7109375" style="172" hidden="1"/>
    <col min="3604" max="3604" width="5.140625" style="172" hidden="1"/>
    <col min="3605" max="3605" width="9.7109375" style="172" hidden="1"/>
    <col min="3606" max="3606" width="12.7109375" style="172" hidden="1"/>
    <col min="3607" max="3607" width="5.140625" style="172" hidden="1"/>
    <col min="3608" max="3608" width="9.7109375" style="172" hidden="1"/>
    <col min="3609" max="3609" width="12.7109375" style="172" hidden="1"/>
    <col min="3610" max="3610" width="5.140625" style="172" hidden="1"/>
    <col min="3611" max="3611" width="9.7109375" style="172" hidden="1"/>
    <col min="3612" max="3612" width="12.7109375" style="172" hidden="1"/>
    <col min="3613" max="3613" width="37.7109375" style="172" hidden="1"/>
    <col min="3614" max="3816" width="9.140625" style="172" hidden="1"/>
    <col min="3817" max="3817" width="1.7109375" style="172" hidden="1"/>
    <col min="3818" max="3818" width="3.5703125" style="172" hidden="1"/>
    <col min="3819" max="3819" width="11" style="172" hidden="1"/>
    <col min="3820" max="3820" width="20.7109375" style="172" hidden="1"/>
    <col min="3821" max="3822" width="11.7109375" style="172" hidden="1"/>
    <col min="3823" max="3823" width="9.7109375" style="172" hidden="1"/>
    <col min="3824" max="3824" width="10.140625" style="172" hidden="1"/>
    <col min="3825" max="3826" width="7.7109375" style="172" hidden="1"/>
    <col min="3827" max="3827" width="4" style="172" hidden="1"/>
    <col min="3828" max="3828" width="9.7109375" style="172" hidden="1"/>
    <col min="3829" max="3829" width="15.140625" style="172" hidden="1"/>
    <col min="3830" max="3830" width="5.140625" style="172" hidden="1"/>
    <col min="3831" max="3831" width="9.7109375" style="172" hidden="1"/>
    <col min="3832" max="3832" width="13.7109375" style="172" hidden="1"/>
    <col min="3833" max="3833" width="5.140625" style="172" hidden="1"/>
    <col min="3834" max="3834" width="9.7109375" style="172" hidden="1"/>
    <col min="3835" max="3835" width="12.5703125" style="172" hidden="1"/>
    <col min="3836" max="3836" width="5.140625" style="172" hidden="1"/>
    <col min="3837" max="3837" width="9.7109375" style="172" hidden="1"/>
    <col min="3838" max="3838" width="12.7109375" style="172" hidden="1"/>
    <col min="3839" max="3839" width="5.140625" style="172" hidden="1"/>
    <col min="3840" max="3840" width="9.7109375" style="172" hidden="1"/>
    <col min="3841" max="3841" width="12.7109375" style="172" hidden="1"/>
    <col min="3842" max="3842" width="5.140625" style="172" hidden="1"/>
    <col min="3843" max="3843" width="9.7109375" style="172" hidden="1"/>
    <col min="3844" max="3844" width="12.7109375" style="172" hidden="1"/>
    <col min="3845" max="3845" width="5.140625" style="172" hidden="1"/>
    <col min="3846" max="3846" width="9.7109375" style="172" hidden="1"/>
    <col min="3847" max="3847" width="12.7109375" style="172" hidden="1"/>
    <col min="3848" max="3848" width="5.140625" style="172" hidden="1"/>
    <col min="3849" max="3849" width="9.7109375" style="172" hidden="1"/>
    <col min="3850" max="3850" width="12.7109375" style="172" hidden="1"/>
    <col min="3851" max="3851" width="5.140625" style="172" hidden="1"/>
    <col min="3852" max="3852" width="9.7109375" style="172" hidden="1"/>
    <col min="3853" max="3853" width="12.7109375" style="172" hidden="1"/>
    <col min="3854" max="3854" width="5.140625" style="172" hidden="1"/>
    <col min="3855" max="3855" width="9.7109375" style="172" hidden="1"/>
    <col min="3856" max="3856" width="12.7109375" style="172" hidden="1"/>
    <col min="3857" max="3857" width="5.140625" style="172" hidden="1"/>
    <col min="3858" max="3858" width="9.7109375" style="172" hidden="1"/>
    <col min="3859" max="3859" width="12.7109375" style="172" hidden="1"/>
    <col min="3860" max="3860" width="5.140625" style="172" hidden="1"/>
    <col min="3861" max="3861" width="9.7109375" style="172" hidden="1"/>
    <col min="3862" max="3862" width="12.7109375" style="172" hidden="1"/>
    <col min="3863" max="3863" width="5.140625" style="172" hidden="1"/>
    <col min="3864" max="3864" width="9.7109375" style="172" hidden="1"/>
    <col min="3865" max="3865" width="12.7109375" style="172" hidden="1"/>
    <col min="3866" max="3866" width="5.140625" style="172" hidden="1"/>
    <col min="3867" max="3867" width="9.7109375" style="172" hidden="1"/>
    <col min="3868" max="3868" width="12.7109375" style="172" hidden="1"/>
    <col min="3869" max="3869" width="37.7109375" style="172" hidden="1"/>
    <col min="3870" max="4072" width="9.140625" style="172" hidden="1"/>
    <col min="4073" max="4073" width="1.7109375" style="172" hidden="1"/>
    <col min="4074" max="4074" width="3.5703125" style="172" hidden="1"/>
    <col min="4075" max="4075" width="11" style="172" hidden="1"/>
    <col min="4076" max="4076" width="20.7109375" style="172" hidden="1"/>
    <col min="4077" max="4078" width="11.7109375" style="172" hidden="1"/>
    <col min="4079" max="4079" width="9.7109375" style="172" hidden="1"/>
    <col min="4080" max="4080" width="10.140625" style="172" hidden="1"/>
    <col min="4081" max="4082" width="7.7109375" style="172" hidden="1"/>
    <col min="4083" max="4083" width="4" style="172" hidden="1"/>
    <col min="4084" max="4084" width="9.7109375" style="172" hidden="1"/>
    <col min="4085" max="4085" width="15.140625" style="172" hidden="1"/>
    <col min="4086" max="4086" width="5.140625" style="172" hidden="1"/>
    <col min="4087" max="4087" width="9.7109375" style="172" hidden="1"/>
    <col min="4088" max="4088" width="13.7109375" style="172" hidden="1"/>
    <col min="4089" max="4089" width="5.140625" style="172" hidden="1"/>
    <col min="4090" max="4090" width="9.7109375" style="172" hidden="1"/>
    <col min="4091" max="4091" width="12.5703125" style="172" hidden="1"/>
    <col min="4092" max="4092" width="5.140625" style="172" hidden="1"/>
    <col min="4093" max="4093" width="9.7109375" style="172" hidden="1"/>
    <col min="4094" max="4094" width="12.7109375" style="172" hidden="1"/>
    <col min="4095" max="4095" width="5.140625" style="172" hidden="1"/>
    <col min="4096" max="4096" width="9.7109375" style="172" hidden="1"/>
    <col min="4097" max="4097" width="12.7109375" style="172" hidden="1"/>
    <col min="4098" max="4098" width="5.140625" style="172" hidden="1"/>
    <col min="4099" max="4099" width="9.7109375" style="172" hidden="1"/>
    <col min="4100" max="4100" width="12.7109375" style="172" hidden="1"/>
    <col min="4101" max="4101" width="5.140625" style="172" hidden="1"/>
    <col min="4102" max="4102" width="9.7109375" style="172" hidden="1"/>
    <col min="4103" max="4103" width="12.7109375" style="172" hidden="1"/>
    <col min="4104" max="4104" width="5.140625" style="172" hidden="1"/>
    <col min="4105" max="4105" width="9.7109375" style="172" hidden="1"/>
    <col min="4106" max="4106" width="12.7109375" style="172" hidden="1"/>
    <col min="4107" max="4107" width="5.140625" style="172" hidden="1"/>
    <col min="4108" max="4108" width="9.7109375" style="172" hidden="1"/>
    <col min="4109" max="4109" width="12.7109375" style="172" hidden="1"/>
    <col min="4110" max="4110" width="5.140625" style="172" hidden="1"/>
    <col min="4111" max="4111" width="9.7109375" style="172" hidden="1"/>
    <col min="4112" max="4112" width="12.7109375" style="172" hidden="1"/>
    <col min="4113" max="4113" width="5.140625" style="172" hidden="1"/>
    <col min="4114" max="4114" width="9.7109375" style="172" hidden="1"/>
    <col min="4115" max="4115" width="12.7109375" style="172" hidden="1"/>
    <col min="4116" max="4116" width="5.140625" style="172" hidden="1"/>
    <col min="4117" max="4117" width="9.7109375" style="172" hidden="1"/>
    <col min="4118" max="4118" width="12.7109375" style="172" hidden="1"/>
    <col min="4119" max="4119" width="5.140625" style="172" hidden="1"/>
    <col min="4120" max="4120" width="9.7109375" style="172" hidden="1"/>
    <col min="4121" max="4121" width="12.7109375" style="172" hidden="1"/>
    <col min="4122" max="4122" width="5.140625" style="172" hidden="1"/>
    <col min="4123" max="4123" width="9.7109375" style="172" hidden="1"/>
    <col min="4124" max="4124" width="12.7109375" style="172" hidden="1"/>
    <col min="4125" max="4125" width="37.7109375" style="172" hidden="1"/>
    <col min="4126" max="4328" width="9.140625" style="172" hidden="1"/>
    <col min="4329" max="4329" width="1.7109375" style="172" hidden="1"/>
    <col min="4330" max="4330" width="3.5703125" style="172" hidden="1"/>
    <col min="4331" max="4331" width="11" style="172" hidden="1"/>
    <col min="4332" max="4332" width="20.7109375" style="172" hidden="1"/>
    <col min="4333" max="4334" width="11.7109375" style="172" hidden="1"/>
    <col min="4335" max="4335" width="9.7109375" style="172" hidden="1"/>
    <col min="4336" max="4336" width="10.140625" style="172" hidden="1"/>
    <col min="4337" max="4338" width="7.7109375" style="172" hidden="1"/>
    <col min="4339" max="4339" width="4" style="172" hidden="1"/>
    <col min="4340" max="4340" width="9.7109375" style="172" hidden="1"/>
    <col min="4341" max="4341" width="15.140625" style="172" hidden="1"/>
    <col min="4342" max="4342" width="5.140625" style="172" hidden="1"/>
    <col min="4343" max="4343" width="9.7109375" style="172" hidden="1"/>
    <col min="4344" max="4344" width="13.7109375" style="172" hidden="1"/>
    <col min="4345" max="4345" width="5.140625" style="172" hidden="1"/>
    <col min="4346" max="4346" width="9.7109375" style="172" hidden="1"/>
    <col min="4347" max="4347" width="12.5703125" style="172" hidden="1"/>
    <col min="4348" max="4348" width="5.140625" style="172" hidden="1"/>
    <col min="4349" max="4349" width="9.7109375" style="172" hidden="1"/>
    <col min="4350" max="4350" width="12.7109375" style="172" hidden="1"/>
    <col min="4351" max="4351" width="5.140625" style="172" hidden="1"/>
    <col min="4352" max="4352" width="9.7109375" style="172" hidden="1"/>
    <col min="4353" max="4353" width="12.7109375" style="172" hidden="1"/>
    <col min="4354" max="4354" width="5.140625" style="172" hidden="1"/>
    <col min="4355" max="4355" width="9.7109375" style="172" hidden="1"/>
    <col min="4356" max="4356" width="12.7109375" style="172" hidden="1"/>
    <col min="4357" max="4357" width="5.140625" style="172" hidden="1"/>
    <col min="4358" max="4358" width="9.7109375" style="172" hidden="1"/>
    <col min="4359" max="4359" width="12.7109375" style="172" hidden="1"/>
    <col min="4360" max="4360" width="5.140625" style="172" hidden="1"/>
    <col min="4361" max="4361" width="9.7109375" style="172" hidden="1"/>
    <col min="4362" max="4362" width="12.7109375" style="172" hidden="1"/>
    <col min="4363" max="4363" width="5.140625" style="172" hidden="1"/>
    <col min="4364" max="4364" width="9.7109375" style="172" hidden="1"/>
    <col min="4365" max="4365" width="12.7109375" style="172" hidden="1"/>
    <col min="4366" max="4366" width="5.140625" style="172" hidden="1"/>
    <col min="4367" max="4367" width="9.7109375" style="172" hidden="1"/>
    <col min="4368" max="4368" width="12.7109375" style="172" hidden="1"/>
    <col min="4369" max="4369" width="5.140625" style="172" hidden="1"/>
    <col min="4370" max="4370" width="9.7109375" style="172" hidden="1"/>
    <col min="4371" max="4371" width="12.7109375" style="172" hidden="1"/>
    <col min="4372" max="4372" width="5.140625" style="172" hidden="1"/>
    <col min="4373" max="4373" width="9.7109375" style="172" hidden="1"/>
    <col min="4374" max="4374" width="12.7109375" style="172" hidden="1"/>
    <col min="4375" max="4375" width="5.140625" style="172" hidden="1"/>
    <col min="4376" max="4376" width="9.7109375" style="172" hidden="1"/>
    <col min="4377" max="4377" width="12.7109375" style="172" hidden="1"/>
    <col min="4378" max="4378" width="5.140625" style="172" hidden="1"/>
    <col min="4379" max="4379" width="9.7109375" style="172" hidden="1"/>
    <col min="4380" max="4380" width="12.7109375" style="172" hidden="1"/>
    <col min="4381" max="4381" width="37.7109375" style="172" hidden="1"/>
    <col min="4382" max="4584" width="9.140625" style="172" hidden="1"/>
    <col min="4585" max="4585" width="1.7109375" style="172" hidden="1"/>
    <col min="4586" max="4586" width="3.5703125" style="172" hidden="1"/>
    <col min="4587" max="4587" width="11" style="172" hidden="1"/>
    <col min="4588" max="4588" width="20.7109375" style="172" hidden="1"/>
    <col min="4589" max="4590" width="11.7109375" style="172" hidden="1"/>
    <col min="4591" max="4591" width="9.7109375" style="172" hidden="1"/>
    <col min="4592" max="4592" width="10.140625" style="172" hidden="1"/>
    <col min="4593" max="4594" width="7.7109375" style="172" hidden="1"/>
    <col min="4595" max="4595" width="4" style="172" hidden="1"/>
    <col min="4596" max="4596" width="9.7109375" style="172" hidden="1"/>
    <col min="4597" max="4597" width="15.140625" style="172" hidden="1"/>
    <col min="4598" max="4598" width="5.140625" style="172" hidden="1"/>
    <col min="4599" max="4599" width="9.7109375" style="172" hidden="1"/>
    <col min="4600" max="4600" width="13.7109375" style="172" hidden="1"/>
    <col min="4601" max="4601" width="5.140625" style="172" hidden="1"/>
    <col min="4602" max="4602" width="9.7109375" style="172" hidden="1"/>
    <col min="4603" max="4603" width="12.5703125" style="172" hidden="1"/>
    <col min="4604" max="4604" width="5.140625" style="172" hidden="1"/>
    <col min="4605" max="4605" width="9.7109375" style="172" hidden="1"/>
    <col min="4606" max="4606" width="12.7109375" style="172" hidden="1"/>
    <col min="4607" max="4607" width="5.140625" style="172" hidden="1"/>
    <col min="4608" max="4608" width="9.7109375" style="172" hidden="1"/>
    <col min="4609" max="4609" width="12.7109375" style="172" hidden="1"/>
    <col min="4610" max="4610" width="5.140625" style="172" hidden="1"/>
    <col min="4611" max="4611" width="9.7109375" style="172" hidden="1"/>
    <col min="4612" max="4612" width="12.7109375" style="172" hidden="1"/>
    <col min="4613" max="4613" width="5.140625" style="172" hidden="1"/>
    <col min="4614" max="4614" width="9.7109375" style="172" hidden="1"/>
    <col min="4615" max="4615" width="12.7109375" style="172" hidden="1"/>
    <col min="4616" max="4616" width="5.140625" style="172" hidden="1"/>
    <col min="4617" max="4617" width="9.7109375" style="172" hidden="1"/>
    <col min="4618" max="4618" width="12.7109375" style="172" hidden="1"/>
    <col min="4619" max="4619" width="5.140625" style="172" hidden="1"/>
    <col min="4620" max="4620" width="9.7109375" style="172" hidden="1"/>
    <col min="4621" max="4621" width="12.7109375" style="172" hidden="1"/>
    <col min="4622" max="4622" width="5.140625" style="172" hidden="1"/>
    <col min="4623" max="4623" width="9.7109375" style="172" hidden="1"/>
    <col min="4624" max="4624" width="12.7109375" style="172" hidden="1"/>
    <col min="4625" max="4625" width="5.140625" style="172" hidden="1"/>
    <col min="4626" max="4626" width="9.7109375" style="172" hidden="1"/>
    <col min="4627" max="4627" width="12.7109375" style="172" hidden="1"/>
    <col min="4628" max="4628" width="5.140625" style="172" hidden="1"/>
    <col min="4629" max="4629" width="9.7109375" style="172" hidden="1"/>
    <col min="4630" max="4630" width="12.7109375" style="172" hidden="1"/>
    <col min="4631" max="4631" width="5.140625" style="172" hidden="1"/>
    <col min="4632" max="4632" width="9.7109375" style="172" hidden="1"/>
    <col min="4633" max="4633" width="12.7109375" style="172" hidden="1"/>
    <col min="4634" max="4634" width="5.140625" style="172" hidden="1"/>
    <col min="4635" max="4635" width="9.7109375" style="172" hidden="1"/>
    <col min="4636" max="4636" width="12.7109375" style="172" hidden="1"/>
    <col min="4637" max="4637" width="37.7109375" style="172" hidden="1"/>
    <col min="4638" max="4840" width="9.140625" style="172" hidden="1"/>
    <col min="4841" max="4841" width="1.7109375" style="172" hidden="1"/>
    <col min="4842" max="4842" width="3.5703125" style="172" hidden="1"/>
    <col min="4843" max="4843" width="11" style="172" hidden="1"/>
    <col min="4844" max="4844" width="20.7109375" style="172" hidden="1"/>
    <col min="4845" max="4846" width="11.7109375" style="172" hidden="1"/>
    <col min="4847" max="4847" width="9.7109375" style="172" hidden="1"/>
    <col min="4848" max="4848" width="10.140625" style="172" hidden="1"/>
    <col min="4849" max="4850" width="7.7109375" style="172" hidden="1"/>
    <col min="4851" max="4851" width="4" style="172" hidden="1"/>
    <col min="4852" max="4852" width="9.7109375" style="172" hidden="1"/>
    <col min="4853" max="4853" width="15.140625" style="172" hidden="1"/>
    <col min="4854" max="4854" width="5.140625" style="172" hidden="1"/>
    <col min="4855" max="4855" width="9.7109375" style="172" hidden="1"/>
    <col min="4856" max="4856" width="13.7109375" style="172" hidden="1"/>
    <col min="4857" max="4857" width="5.140625" style="172" hidden="1"/>
    <col min="4858" max="4858" width="9.7109375" style="172" hidden="1"/>
    <col min="4859" max="4859" width="12.5703125" style="172" hidden="1"/>
    <col min="4860" max="4860" width="5.140625" style="172" hidden="1"/>
    <col min="4861" max="4861" width="9.7109375" style="172" hidden="1"/>
    <col min="4862" max="4862" width="12.7109375" style="172" hidden="1"/>
    <col min="4863" max="4863" width="5.140625" style="172" hidden="1"/>
    <col min="4864" max="4864" width="9.7109375" style="172" hidden="1"/>
    <col min="4865" max="4865" width="12.7109375" style="172" hidden="1"/>
    <col min="4866" max="4866" width="5.140625" style="172" hidden="1"/>
    <col min="4867" max="4867" width="9.7109375" style="172" hidden="1"/>
    <col min="4868" max="4868" width="12.7109375" style="172" hidden="1"/>
    <col min="4869" max="4869" width="5.140625" style="172" hidden="1"/>
    <col min="4870" max="4870" width="9.7109375" style="172" hidden="1"/>
    <col min="4871" max="4871" width="12.7109375" style="172" hidden="1"/>
    <col min="4872" max="4872" width="5.140625" style="172" hidden="1"/>
    <col min="4873" max="4873" width="9.7109375" style="172" hidden="1"/>
    <col min="4874" max="4874" width="12.7109375" style="172" hidden="1"/>
    <col min="4875" max="4875" width="5.140625" style="172" hidden="1"/>
    <col min="4876" max="4876" width="9.7109375" style="172" hidden="1"/>
    <col min="4877" max="4877" width="12.7109375" style="172" hidden="1"/>
    <col min="4878" max="4878" width="5.140625" style="172" hidden="1"/>
    <col min="4879" max="4879" width="9.7109375" style="172" hidden="1"/>
    <col min="4880" max="4880" width="12.7109375" style="172" hidden="1"/>
    <col min="4881" max="4881" width="5.140625" style="172" hidden="1"/>
    <col min="4882" max="4882" width="9.7109375" style="172" hidden="1"/>
    <col min="4883" max="4883" width="12.7109375" style="172" hidden="1"/>
    <col min="4884" max="4884" width="5.140625" style="172" hidden="1"/>
    <col min="4885" max="4885" width="9.7109375" style="172" hidden="1"/>
    <col min="4886" max="4886" width="12.7109375" style="172" hidden="1"/>
    <col min="4887" max="4887" width="5.140625" style="172" hidden="1"/>
    <col min="4888" max="4888" width="9.7109375" style="172" hidden="1"/>
    <col min="4889" max="4889" width="12.7109375" style="172" hidden="1"/>
    <col min="4890" max="4890" width="5.140625" style="172" hidden="1"/>
    <col min="4891" max="4891" width="9.7109375" style="172" hidden="1"/>
    <col min="4892" max="4892" width="12.7109375" style="172" hidden="1"/>
    <col min="4893" max="4893" width="37.7109375" style="172" hidden="1"/>
    <col min="4894" max="5096" width="9.140625" style="172" hidden="1"/>
    <col min="5097" max="5097" width="1.7109375" style="172" hidden="1"/>
    <col min="5098" max="5098" width="3.5703125" style="172" hidden="1"/>
    <col min="5099" max="5099" width="11" style="172" hidden="1"/>
    <col min="5100" max="5100" width="20.7109375" style="172" hidden="1"/>
    <col min="5101" max="5102" width="11.7109375" style="172" hidden="1"/>
    <col min="5103" max="5103" width="9.7109375" style="172" hidden="1"/>
    <col min="5104" max="5104" width="10.140625" style="172" hidden="1"/>
    <col min="5105" max="5106" width="7.7109375" style="172" hidden="1"/>
    <col min="5107" max="5107" width="4" style="172" hidden="1"/>
    <col min="5108" max="5108" width="9.7109375" style="172" hidden="1"/>
    <col min="5109" max="5109" width="15.140625" style="172" hidden="1"/>
    <col min="5110" max="5110" width="5.140625" style="172" hidden="1"/>
    <col min="5111" max="5111" width="9.7109375" style="172" hidden="1"/>
    <col min="5112" max="5112" width="13.7109375" style="172" hidden="1"/>
    <col min="5113" max="5113" width="5.140625" style="172" hidden="1"/>
    <col min="5114" max="5114" width="9.7109375" style="172" hidden="1"/>
    <col min="5115" max="5115" width="12.5703125" style="172" hidden="1"/>
    <col min="5116" max="5116" width="5.140625" style="172" hidden="1"/>
    <col min="5117" max="5117" width="9.7109375" style="172" hidden="1"/>
    <col min="5118" max="5118" width="12.7109375" style="172" hidden="1"/>
    <col min="5119" max="5119" width="5.140625" style="172" hidden="1"/>
    <col min="5120" max="5120" width="9.7109375" style="172" hidden="1"/>
    <col min="5121" max="5121" width="12.7109375" style="172" hidden="1"/>
    <col min="5122" max="5122" width="5.140625" style="172" hidden="1"/>
    <col min="5123" max="5123" width="9.7109375" style="172" hidden="1"/>
    <col min="5124" max="5124" width="12.7109375" style="172" hidden="1"/>
    <col min="5125" max="5125" width="5.140625" style="172" hidden="1"/>
    <col min="5126" max="5126" width="9.7109375" style="172" hidden="1"/>
    <col min="5127" max="5127" width="12.7109375" style="172" hidden="1"/>
    <col min="5128" max="5128" width="5.140625" style="172" hidden="1"/>
    <col min="5129" max="5129" width="9.7109375" style="172" hidden="1"/>
    <col min="5130" max="5130" width="12.7109375" style="172" hidden="1"/>
    <col min="5131" max="5131" width="5.140625" style="172" hidden="1"/>
    <col min="5132" max="5132" width="9.7109375" style="172" hidden="1"/>
    <col min="5133" max="5133" width="12.7109375" style="172" hidden="1"/>
    <col min="5134" max="5134" width="5.140625" style="172" hidden="1"/>
    <col min="5135" max="5135" width="9.7109375" style="172" hidden="1"/>
    <col min="5136" max="5136" width="12.7109375" style="172" hidden="1"/>
    <col min="5137" max="5137" width="5.140625" style="172" hidden="1"/>
    <col min="5138" max="5138" width="9.7109375" style="172" hidden="1"/>
    <col min="5139" max="5139" width="12.7109375" style="172" hidden="1"/>
    <col min="5140" max="5140" width="5.140625" style="172" hidden="1"/>
    <col min="5141" max="5141" width="9.7109375" style="172" hidden="1"/>
    <col min="5142" max="5142" width="12.7109375" style="172" hidden="1"/>
    <col min="5143" max="5143" width="5.140625" style="172" hidden="1"/>
    <col min="5144" max="5144" width="9.7109375" style="172" hidden="1"/>
    <col min="5145" max="5145" width="12.7109375" style="172" hidden="1"/>
    <col min="5146" max="5146" width="5.140625" style="172" hidden="1"/>
    <col min="5147" max="5147" width="9.7109375" style="172" hidden="1"/>
    <col min="5148" max="5148" width="12.7109375" style="172" hidden="1"/>
    <col min="5149" max="5149" width="37.7109375" style="172" hidden="1"/>
    <col min="5150" max="5352" width="9.140625" style="172" hidden="1"/>
    <col min="5353" max="5353" width="1.7109375" style="172" hidden="1"/>
    <col min="5354" max="5354" width="3.5703125" style="172" hidden="1"/>
    <col min="5355" max="5355" width="11" style="172" hidden="1"/>
    <col min="5356" max="5356" width="20.7109375" style="172" hidden="1"/>
    <col min="5357" max="5358" width="11.7109375" style="172" hidden="1"/>
    <col min="5359" max="5359" width="9.7109375" style="172" hidden="1"/>
    <col min="5360" max="5360" width="10.140625" style="172" hidden="1"/>
    <col min="5361" max="5362" width="7.7109375" style="172" hidden="1"/>
    <col min="5363" max="5363" width="4" style="172" hidden="1"/>
    <col min="5364" max="5364" width="9.7109375" style="172" hidden="1"/>
    <col min="5365" max="5365" width="15.140625" style="172" hidden="1"/>
    <col min="5366" max="5366" width="5.140625" style="172" hidden="1"/>
    <col min="5367" max="5367" width="9.7109375" style="172" hidden="1"/>
    <col min="5368" max="5368" width="13.7109375" style="172" hidden="1"/>
    <col min="5369" max="5369" width="5.140625" style="172" hidden="1"/>
    <col min="5370" max="5370" width="9.7109375" style="172" hidden="1"/>
    <col min="5371" max="5371" width="12.5703125" style="172" hidden="1"/>
    <col min="5372" max="5372" width="5.140625" style="172" hidden="1"/>
    <col min="5373" max="5373" width="9.7109375" style="172" hidden="1"/>
    <col min="5374" max="5374" width="12.7109375" style="172" hidden="1"/>
    <col min="5375" max="5375" width="5.140625" style="172" hidden="1"/>
    <col min="5376" max="5376" width="9.7109375" style="172" hidden="1"/>
    <col min="5377" max="5377" width="12.7109375" style="172" hidden="1"/>
    <col min="5378" max="5378" width="5.140625" style="172" hidden="1"/>
    <col min="5379" max="5379" width="9.7109375" style="172" hidden="1"/>
    <col min="5380" max="5380" width="12.7109375" style="172" hidden="1"/>
    <col min="5381" max="5381" width="5.140625" style="172" hidden="1"/>
    <col min="5382" max="5382" width="9.7109375" style="172" hidden="1"/>
    <col min="5383" max="5383" width="12.7109375" style="172" hidden="1"/>
    <col min="5384" max="5384" width="5.140625" style="172" hidden="1"/>
    <col min="5385" max="5385" width="9.7109375" style="172" hidden="1"/>
    <col min="5386" max="5386" width="12.7109375" style="172" hidden="1"/>
    <col min="5387" max="5387" width="5.140625" style="172" hidden="1"/>
    <col min="5388" max="5388" width="9.7109375" style="172" hidden="1"/>
    <col min="5389" max="5389" width="12.7109375" style="172" hidden="1"/>
    <col min="5390" max="5390" width="5.140625" style="172" hidden="1"/>
    <col min="5391" max="5391" width="9.7109375" style="172" hidden="1"/>
    <col min="5392" max="5392" width="12.7109375" style="172" hidden="1"/>
    <col min="5393" max="5393" width="5.140625" style="172" hidden="1"/>
    <col min="5394" max="5394" width="9.7109375" style="172" hidden="1"/>
    <col min="5395" max="5395" width="12.7109375" style="172" hidden="1"/>
    <col min="5396" max="5396" width="5.140625" style="172" hidden="1"/>
    <col min="5397" max="5397" width="9.7109375" style="172" hidden="1"/>
    <col min="5398" max="5398" width="12.7109375" style="172" hidden="1"/>
    <col min="5399" max="5399" width="5.140625" style="172" hidden="1"/>
    <col min="5400" max="5400" width="9.7109375" style="172" hidden="1"/>
    <col min="5401" max="5401" width="12.7109375" style="172" hidden="1"/>
    <col min="5402" max="5402" width="5.140625" style="172" hidden="1"/>
    <col min="5403" max="5403" width="9.7109375" style="172" hidden="1"/>
    <col min="5404" max="5404" width="12.7109375" style="172" hidden="1"/>
    <col min="5405" max="5405" width="37.7109375" style="172" hidden="1"/>
    <col min="5406" max="5608" width="9.140625" style="172" hidden="1"/>
    <col min="5609" max="5609" width="1.7109375" style="172" hidden="1"/>
    <col min="5610" max="5610" width="3.5703125" style="172" hidden="1"/>
    <col min="5611" max="5611" width="11" style="172" hidden="1"/>
    <col min="5612" max="5612" width="20.7109375" style="172" hidden="1"/>
    <col min="5613" max="5614" width="11.7109375" style="172" hidden="1"/>
    <col min="5615" max="5615" width="9.7109375" style="172" hidden="1"/>
    <col min="5616" max="5616" width="10.140625" style="172" hidden="1"/>
    <col min="5617" max="5618" width="7.7109375" style="172" hidden="1"/>
    <col min="5619" max="5619" width="4" style="172" hidden="1"/>
    <col min="5620" max="5620" width="9.7109375" style="172" hidden="1"/>
    <col min="5621" max="5621" width="15.140625" style="172" hidden="1"/>
    <col min="5622" max="5622" width="5.140625" style="172" hidden="1"/>
    <col min="5623" max="5623" width="9.7109375" style="172" hidden="1"/>
    <col min="5624" max="5624" width="13.7109375" style="172" hidden="1"/>
    <col min="5625" max="5625" width="5.140625" style="172" hidden="1"/>
    <col min="5626" max="5626" width="9.7109375" style="172" hidden="1"/>
    <col min="5627" max="5627" width="12.5703125" style="172" hidden="1"/>
    <col min="5628" max="5628" width="5.140625" style="172" hidden="1"/>
    <col min="5629" max="5629" width="9.7109375" style="172" hidden="1"/>
    <col min="5630" max="5630" width="12.7109375" style="172" hidden="1"/>
    <col min="5631" max="5631" width="5.140625" style="172" hidden="1"/>
    <col min="5632" max="5632" width="9.7109375" style="172" hidden="1"/>
    <col min="5633" max="5633" width="12.7109375" style="172" hidden="1"/>
    <col min="5634" max="5634" width="5.140625" style="172" hidden="1"/>
    <col min="5635" max="5635" width="9.7109375" style="172" hidden="1"/>
    <col min="5636" max="5636" width="12.7109375" style="172" hidden="1"/>
    <col min="5637" max="5637" width="5.140625" style="172" hidden="1"/>
    <col min="5638" max="5638" width="9.7109375" style="172" hidden="1"/>
    <col min="5639" max="5639" width="12.7109375" style="172" hidden="1"/>
    <col min="5640" max="5640" width="5.140625" style="172" hidden="1"/>
    <col min="5641" max="5641" width="9.7109375" style="172" hidden="1"/>
    <col min="5642" max="5642" width="12.7109375" style="172" hidden="1"/>
    <col min="5643" max="5643" width="5.140625" style="172" hidden="1"/>
    <col min="5644" max="5644" width="9.7109375" style="172" hidden="1"/>
    <col min="5645" max="5645" width="12.7109375" style="172" hidden="1"/>
    <col min="5646" max="5646" width="5.140625" style="172" hidden="1"/>
    <col min="5647" max="5647" width="9.7109375" style="172" hidden="1"/>
    <col min="5648" max="5648" width="12.7109375" style="172" hidden="1"/>
    <col min="5649" max="5649" width="5.140625" style="172" hidden="1"/>
    <col min="5650" max="5650" width="9.7109375" style="172" hidden="1"/>
    <col min="5651" max="5651" width="12.7109375" style="172" hidden="1"/>
    <col min="5652" max="5652" width="5.140625" style="172" hidden="1"/>
    <col min="5653" max="5653" width="9.7109375" style="172" hidden="1"/>
    <col min="5654" max="5654" width="12.7109375" style="172" hidden="1"/>
    <col min="5655" max="5655" width="5.140625" style="172" hidden="1"/>
    <col min="5656" max="5656" width="9.7109375" style="172" hidden="1"/>
    <col min="5657" max="5657" width="12.7109375" style="172" hidden="1"/>
    <col min="5658" max="5658" width="5.140625" style="172" hidden="1"/>
    <col min="5659" max="5659" width="9.7109375" style="172" hidden="1"/>
    <col min="5660" max="5660" width="12.7109375" style="172" hidden="1"/>
    <col min="5661" max="5661" width="37.7109375" style="172" hidden="1"/>
    <col min="5662" max="5864" width="9.140625" style="172" hidden="1"/>
    <col min="5865" max="5865" width="1.7109375" style="172" hidden="1"/>
    <col min="5866" max="5866" width="3.5703125" style="172" hidden="1"/>
    <col min="5867" max="5867" width="11" style="172" hidden="1"/>
    <col min="5868" max="5868" width="20.7109375" style="172" hidden="1"/>
    <col min="5869" max="5870" width="11.7109375" style="172" hidden="1"/>
    <col min="5871" max="5871" width="9.7109375" style="172" hidden="1"/>
    <col min="5872" max="5872" width="10.140625" style="172" hidden="1"/>
    <col min="5873" max="5874" width="7.7109375" style="172" hidden="1"/>
    <col min="5875" max="5875" width="4" style="172" hidden="1"/>
    <col min="5876" max="5876" width="9.7109375" style="172" hidden="1"/>
    <col min="5877" max="5877" width="15.140625" style="172" hidden="1"/>
    <col min="5878" max="5878" width="5.140625" style="172" hidden="1"/>
    <col min="5879" max="5879" width="9.7109375" style="172" hidden="1"/>
    <col min="5880" max="5880" width="13.7109375" style="172" hidden="1"/>
    <col min="5881" max="5881" width="5.140625" style="172" hidden="1"/>
    <col min="5882" max="5882" width="9.7109375" style="172" hidden="1"/>
    <col min="5883" max="5883" width="12.5703125" style="172" hidden="1"/>
    <col min="5884" max="5884" width="5.140625" style="172" hidden="1"/>
    <col min="5885" max="5885" width="9.7109375" style="172" hidden="1"/>
    <col min="5886" max="5886" width="12.7109375" style="172" hidden="1"/>
    <col min="5887" max="5887" width="5.140625" style="172" hidden="1"/>
    <col min="5888" max="5888" width="9.7109375" style="172" hidden="1"/>
    <col min="5889" max="5889" width="12.7109375" style="172" hidden="1"/>
    <col min="5890" max="5890" width="5.140625" style="172" hidden="1"/>
    <col min="5891" max="5891" width="9.7109375" style="172" hidden="1"/>
    <col min="5892" max="5892" width="12.7109375" style="172" hidden="1"/>
    <col min="5893" max="5893" width="5.140625" style="172" hidden="1"/>
    <col min="5894" max="5894" width="9.7109375" style="172" hidden="1"/>
    <col min="5895" max="5895" width="12.7109375" style="172" hidden="1"/>
    <col min="5896" max="5896" width="5.140625" style="172" hidden="1"/>
    <col min="5897" max="5897" width="9.7109375" style="172" hidden="1"/>
    <col min="5898" max="5898" width="12.7109375" style="172" hidden="1"/>
    <col min="5899" max="5899" width="5.140625" style="172" hidden="1"/>
    <col min="5900" max="5900" width="9.7109375" style="172" hidden="1"/>
    <col min="5901" max="5901" width="12.7109375" style="172" hidden="1"/>
    <col min="5902" max="5902" width="5.140625" style="172" hidden="1"/>
    <col min="5903" max="5903" width="9.7109375" style="172" hidden="1"/>
    <col min="5904" max="5904" width="12.7109375" style="172" hidden="1"/>
    <col min="5905" max="5905" width="5.140625" style="172" hidden="1"/>
    <col min="5906" max="5906" width="9.7109375" style="172" hidden="1"/>
    <col min="5907" max="5907" width="12.7109375" style="172" hidden="1"/>
    <col min="5908" max="5908" width="5.140625" style="172" hidden="1"/>
    <col min="5909" max="5909" width="9.7109375" style="172" hidden="1"/>
    <col min="5910" max="5910" width="12.7109375" style="172" hidden="1"/>
    <col min="5911" max="5911" width="5.140625" style="172" hidden="1"/>
    <col min="5912" max="5912" width="9.7109375" style="172" hidden="1"/>
    <col min="5913" max="5913" width="12.7109375" style="172" hidden="1"/>
    <col min="5914" max="5914" width="5.140625" style="172" hidden="1"/>
    <col min="5915" max="5915" width="9.7109375" style="172" hidden="1"/>
    <col min="5916" max="5916" width="12.7109375" style="172" hidden="1"/>
    <col min="5917" max="5917" width="37.7109375" style="172" hidden="1"/>
    <col min="5918" max="6120" width="9.140625" style="172" hidden="1"/>
    <col min="6121" max="6121" width="1.7109375" style="172" hidden="1"/>
    <col min="6122" max="6122" width="3.5703125" style="172" hidden="1"/>
    <col min="6123" max="6123" width="11" style="172" hidden="1"/>
    <col min="6124" max="6124" width="20.7109375" style="172" hidden="1"/>
    <col min="6125" max="6126" width="11.7109375" style="172" hidden="1"/>
    <col min="6127" max="6127" width="9.7109375" style="172" hidden="1"/>
    <col min="6128" max="6128" width="10.140625" style="172" hidden="1"/>
    <col min="6129" max="6130" width="7.7109375" style="172" hidden="1"/>
    <col min="6131" max="6131" width="4" style="172" hidden="1"/>
    <col min="6132" max="6132" width="9.7109375" style="172" hidden="1"/>
    <col min="6133" max="6133" width="15.140625" style="172" hidden="1"/>
    <col min="6134" max="6134" width="5.140625" style="172" hidden="1"/>
    <col min="6135" max="6135" width="9.7109375" style="172" hidden="1"/>
    <col min="6136" max="6136" width="13.7109375" style="172" hidden="1"/>
    <col min="6137" max="6137" width="5.140625" style="172" hidden="1"/>
    <col min="6138" max="6138" width="9.7109375" style="172" hidden="1"/>
    <col min="6139" max="6139" width="12.5703125" style="172" hidden="1"/>
    <col min="6140" max="6140" width="5.140625" style="172" hidden="1"/>
    <col min="6141" max="6141" width="9.7109375" style="172" hidden="1"/>
    <col min="6142" max="6142" width="12.7109375" style="172" hidden="1"/>
    <col min="6143" max="6143" width="5.140625" style="172" hidden="1"/>
    <col min="6144" max="6144" width="9.7109375" style="172" hidden="1"/>
    <col min="6145" max="6145" width="12.7109375" style="172" hidden="1"/>
    <col min="6146" max="6146" width="5.140625" style="172" hidden="1"/>
    <col min="6147" max="6147" width="9.7109375" style="172" hidden="1"/>
    <col min="6148" max="6148" width="12.7109375" style="172" hidden="1"/>
    <col min="6149" max="6149" width="5.140625" style="172" hidden="1"/>
    <col min="6150" max="6150" width="9.7109375" style="172" hidden="1"/>
    <col min="6151" max="6151" width="12.7109375" style="172" hidden="1"/>
    <col min="6152" max="6152" width="5.140625" style="172" hidden="1"/>
    <col min="6153" max="6153" width="9.7109375" style="172" hidden="1"/>
    <col min="6154" max="6154" width="12.7109375" style="172" hidden="1"/>
    <col min="6155" max="6155" width="5.140625" style="172" hidden="1"/>
    <col min="6156" max="6156" width="9.7109375" style="172" hidden="1"/>
    <col min="6157" max="6157" width="12.7109375" style="172" hidden="1"/>
    <col min="6158" max="6158" width="5.140625" style="172" hidden="1"/>
    <col min="6159" max="6159" width="9.7109375" style="172" hidden="1"/>
    <col min="6160" max="6160" width="12.7109375" style="172" hidden="1"/>
    <col min="6161" max="6161" width="5.140625" style="172" hidden="1"/>
    <col min="6162" max="6162" width="9.7109375" style="172" hidden="1"/>
    <col min="6163" max="6163" width="12.7109375" style="172" hidden="1"/>
    <col min="6164" max="6164" width="5.140625" style="172" hidden="1"/>
    <col min="6165" max="6165" width="9.7109375" style="172" hidden="1"/>
    <col min="6166" max="6166" width="12.7109375" style="172" hidden="1"/>
    <col min="6167" max="6167" width="5.140625" style="172" hidden="1"/>
    <col min="6168" max="6168" width="9.7109375" style="172" hidden="1"/>
    <col min="6169" max="6169" width="12.7109375" style="172" hidden="1"/>
    <col min="6170" max="6170" width="5.140625" style="172" hidden="1"/>
    <col min="6171" max="6171" width="9.7109375" style="172" hidden="1"/>
    <col min="6172" max="6172" width="12.7109375" style="172" hidden="1"/>
    <col min="6173" max="6173" width="37.7109375" style="172" hidden="1"/>
    <col min="6174" max="6376" width="9.140625" style="172" hidden="1"/>
    <col min="6377" max="6377" width="1.7109375" style="172" hidden="1"/>
    <col min="6378" max="6378" width="3.5703125" style="172" hidden="1"/>
    <col min="6379" max="6379" width="11" style="172" hidden="1"/>
    <col min="6380" max="6380" width="20.7109375" style="172" hidden="1"/>
    <col min="6381" max="6382" width="11.7109375" style="172" hidden="1"/>
    <col min="6383" max="6383" width="9.7109375" style="172" hidden="1"/>
    <col min="6384" max="6384" width="10.140625" style="172" hidden="1"/>
    <col min="6385" max="6386" width="7.7109375" style="172" hidden="1"/>
    <col min="6387" max="6387" width="4" style="172" hidden="1"/>
    <col min="6388" max="6388" width="9.7109375" style="172" hidden="1"/>
    <col min="6389" max="6389" width="15.140625" style="172" hidden="1"/>
    <col min="6390" max="6390" width="5.140625" style="172" hidden="1"/>
    <col min="6391" max="6391" width="9.7109375" style="172" hidden="1"/>
    <col min="6392" max="6392" width="13.7109375" style="172" hidden="1"/>
    <col min="6393" max="6393" width="5.140625" style="172" hidden="1"/>
    <col min="6394" max="6394" width="9.7109375" style="172" hidden="1"/>
    <col min="6395" max="6395" width="12.5703125" style="172" hidden="1"/>
    <col min="6396" max="6396" width="5.140625" style="172" hidden="1"/>
    <col min="6397" max="6397" width="9.7109375" style="172" hidden="1"/>
    <col min="6398" max="6398" width="12.7109375" style="172" hidden="1"/>
    <col min="6399" max="6399" width="5.140625" style="172" hidden="1"/>
    <col min="6400" max="6400" width="9.7109375" style="172" hidden="1"/>
    <col min="6401" max="6401" width="12.7109375" style="172" hidden="1"/>
    <col min="6402" max="6402" width="5.140625" style="172" hidden="1"/>
    <col min="6403" max="6403" width="9.7109375" style="172" hidden="1"/>
    <col min="6404" max="6404" width="12.7109375" style="172" hidden="1"/>
    <col min="6405" max="6405" width="5.140625" style="172" hidden="1"/>
    <col min="6406" max="6406" width="9.7109375" style="172" hidden="1"/>
    <col min="6407" max="6407" width="12.7109375" style="172" hidden="1"/>
    <col min="6408" max="6408" width="5.140625" style="172" hidden="1"/>
    <col min="6409" max="6409" width="9.7109375" style="172" hidden="1"/>
    <col min="6410" max="6410" width="12.7109375" style="172" hidden="1"/>
    <col min="6411" max="6411" width="5.140625" style="172" hidden="1"/>
    <col min="6412" max="6412" width="9.7109375" style="172" hidden="1"/>
    <col min="6413" max="6413" width="12.7109375" style="172" hidden="1"/>
    <col min="6414" max="6414" width="5.140625" style="172" hidden="1"/>
    <col min="6415" max="6415" width="9.7109375" style="172" hidden="1"/>
    <col min="6416" max="6416" width="12.7109375" style="172" hidden="1"/>
    <col min="6417" max="6417" width="5.140625" style="172" hidden="1"/>
    <col min="6418" max="6418" width="9.7109375" style="172" hidden="1"/>
    <col min="6419" max="6419" width="12.7109375" style="172" hidden="1"/>
    <col min="6420" max="6420" width="5.140625" style="172" hidden="1"/>
    <col min="6421" max="6421" width="9.7109375" style="172" hidden="1"/>
    <col min="6422" max="6422" width="12.7109375" style="172" hidden="1"/>
    <col min="6423" max="6423" width="5.140625" style="172" hidden="1"/>
    <col min="6424" max="6424" width="9.7109375" style="172" hidden="1"/>
    <col min="6425" max="6425" width="12.7109375" style="172" hidden="1"/>
    <col min="6426" max="6426" width="5.140625" style="172" hidden="1"/>
    <col min="6427" max="6427" width="9.7109375" style="172" hidden="1"/>
    <col min="6428" max="6428" width="12.7109375" style="172" hidden="1"/>
    <col min="6429" max="6429" width="37.7109375" style="172" hidden="1"/>
    <col min="6430" max="6632" width="9.140625" style="172" hidden="1"/>
    <col min="6633" max="6633" width="1.7109375" style="172" hidden="1"/>
    <col min="6634" max="6634" width="3.5703125" style="172" hidden="1"/>
    <col min="6635" max="6635" width="11" style="172" hidden="1"/>
    <col min="6636" max="6636" width="20.7109375" style="172" hidden="1"/>
    <col min="6637" max="6638" width="11.7109375" style="172" hidden="1"/>
    <col min="6639" max="6639" width="9.7109375" style="172" hidden="1"/>
    <col min="6640" max="6640" width="10.140625" style="172" hidden="1"/>
    <col min="6641" max="6642" width="7.7109375" style="172" hidden="1"/>
    <col min="6643" max="6643" width="4" style="172" hidden="1"/>
    <col min="6644" max="6644" width="9.7109375" style="172" hidden="1"/>
    <col min="6645" max="6645" width="15.140625" style="172" hidden="1"/>
    <col min="6646" max="6646" width="5.140625" style="172" hidden="1"/>
    <col min="6647" max="6647" width="9.7109375" style="172" hidden="1"/>
    <col min="6648" max="6648" width="13.7109375" style="172" hidden="1"/>
    <col min="6649" max="6649" width="5.140625" style="172" hidden="1"/>
    <col min="6650" max="6650" width="9.7109375" style="172" hidden="1"/>
    <col min="6651" max="6651" width="12.5703125" style="172" hidden="1"/>
    <col min="6652" max="6652" width="5.140625" style="172" hidden="1"/>
    <col min="6653" max="6653" width="9.7109375" style="172" hidden="1"/>
    <col min="6654" max="6654" width="12.7109375" style="172" hidden="1"/>
    <col min="6655" max="6655" width="5.140625" style="172" hidden="1"/>
    <col min="6656" max="6656" width="9.7109375" style="172" hidden="1"/>
    <col min="6657" max="6657" width="12.7109375" style="172" hidden="1"/>
    <col min="6658" max="6658" width="5.140625" style="172" hidden="1"/>
    <col min="6659" max="6659" width="9.7109375" style="172" hidden="1"/>
    <col min="6660" max="6660" width="12.7109375" style="172" hidden="1"/>
    <col min="6661" max="6661" width="5.140625" style="172" hidden="1"/>
    <col min="6662" max="6662" width="9.7109375" style="172" hidden="1"/>
    <col min="6663" max="6663" width="12.7109375" style="172" hidden="1"/>
    <col min="6664" max="6664" width="5.140625" style="172" hidden="1"/>
    <col min="6665" max="6665" width="9.7109375" style="172" hidden="1"/>
    <col min="6666" max="6666" width="12.7109375" style="172" hidden="1"/>
    <col min="6667" max="6667" width="5.140625" style="172" hidden="1"/>
    <col min="6668" max="6668" width="9.7109375" style="172" hidden="1"/>
    <col min="6669" max="6669" width="12.7109375" style="172" hidden="1"/>
    <col min="6670" max="6670" width="5.140625" style="172" hidden="1"/>
    <col min="6671" max="6671" width="9.7109375" style="172" hidden="1"/>
    <col min="6672" max="6672" width="12.7109375" style="172" hidden="1"/>
    <col min="6673" max="6673" width="5.140625" style="172" hidden="1"/>
    <col min="6674" max="6674" width="9.7109375" style="172" hidden="1"/>
    <col min="6675" max="6675" width="12.7109375" style="172" hidden="1"/>
    <col min="6676" max="6676" width="5.140625" style="172" hidden="1"/>
    <col min="6677" max="6677" width="9.7109375" style="172" hidden="1"/>
    <col min="6678" max="6678" width="12.7109375" style="172" hidden="1"/>
    <col min="6679" max="6679" width="5.140625" style="172" hidden="1"/>
    <col min="6680" max="6680" width="9.7109375" style="172" hidden="1"/>
    <col min="6681" max="6681" width="12.7109375" style="172" hidden="1"/>
    <col min="6682" max="6682" width="5.140625" style="172" hidden="1"/>
    <col min="6683" max="6683" width="9.7109375" style="172" hidden="1"/>
    <col min="6684" max="6684" width="12.7109375" style="172" hidden="1"/>
    <col min="6685" max="6685" width="37.7109375" style="172" hidden="1"/>
    <col min="6686" max="6888" width="9.140625" style="172" hidden="1"/>
    <col min="6889" max="6889" width="1.7109375" style="172" hidden="1"/>
    <col min="6890" max="6890" width="3.5703125" style="172" hidden="1"/>
    <col min="6891" max="6891" width="11" style="172" hidden="1"/>
    <col min="6892" max="6892" width="20.7109375" style="172" hidden="1"/>
    <col min="6893" max="6894" width="11.7109375" style="172" hidden="1"/>
    <col min="6895" max="6895" width="9.7109375" style="172" hidden="1"/>
    <col min="6896" max="6896" width="10.140625" style="172" hidden="1"/>
    <col min="6897" max="6898" width="7.7109375" style="172" hidden="1"/>
    <col min="6899" max="6899" width="4" style="172" hidden="1"/>
    <col min="6900" max="6900" width="9.7109375" style="172" hidden="1"/>
    <col min="6901" max="6901" width="15.140625" style="172" hidden="1"/>
    <col min="6902" max="6902" width="5.140625" style="172" hidden="1"/>
    <col min="6903" max="6903" width="9.7109375" style="172" hidden="1"/>
    <col min="6904" max="6904" width="13.7109375" style="172" hidden="1"/>
    <col min="6905" max="6905" width="5.140625" style="172" hidden="1"/>
    <col min="6906" max="6906" width="9.7109375" style="172" hidden="1"/>
    <col min="6907" max="6907" width="12.5703125" style="172" hidden="1"/>
    <col min="6908" max="6908" width="5.140625" style="172" hidden="1"/>
    <col min="6909" max="6909" width="9.7109375" style="172" hidden="1"/>
    <col min="6910" max="6910" width="12.7109375" style="172" hidden="1"/>
    <col min="6911" max="6911" width="5.140625" style="172" hidden="1"/>
    <col min="6912" max="6912" width="9.7109375" style="172" hidden="1"/>
    <col min="6913" max="6913" width="12.7109375" style="172" hidden="1"/>
    <col min="6914" max="6914" width="5.140625" style="172" hidden="1"/>
    <col min="6915" max="6915" width="9.7109375" style="172" hidden="1"/>
    <col min="6916" max="6916" width="12.7109375" style="172" hidden="1"/>
    <col min="6917" max="6917" width="5.140625" style="172" hidden="1"/>
    <col min="6918" max="6918" width="9.7109375" style="172" hidden="1"/>
    <col min="6919" max="6919" width="12.7109375" style="172" hidden="1"/>
    <col min="6920" max="6920" width="5.140625" style="172" hidden="1"/>
    <col min="6921" max="6921" width="9.7109375" style="172" hidden="1"/>
    <col min="6922" max="6922" width="12.7109375" style="172" hidden="1"/>
    <col min="6923" max="6923" width="5.140625" style="172" hidden="1"/>
    <col min="6924" max="6924" width="9.7109375" style="172" hidden="1"/>
    <col min="6925" max="6925" width="12.7109375" style="172" hidden="1"/>
    <col min="6926" max="6926" width="5.140625" style="172" hidden="1"/>
    <col min="6927" max="6927" width="9.7109375" style="172" hidden="1"/>
    <col min="6928" max="6928" width="12.7109375" style="172" hidden="1"/>
    <col min="6929" max="6929" width="5.140625" style="172" hidden="1"/>
    <col min="6930" max="6930" width="9.7109375" style="172" hidden="1"/>
    <col min="6931" max="6931" width="12.7109375" style="172" hidden="1"/>
    <col min="6932" max="6932" width="5.140625" style="172" hidden="1"/>
    <col min="6933" max="6933" width="9.7109375" style="172" hidden="1"/>
    <col min="6934" max="6934" width="12.7109375" style="172" hidden="1"/>
    <col min="6935" max="6935" width="5.140625" style="172" hidden="1"/>
    <col min="6936" max="6936" width="9.7109375" style="172" hidden="1"/>
    <col min="6937" max="6937" width="12.7109375" style="172" hidden="1"/>
    <col min="6938" max="6938" width="5.140625" style="172" hidden="1"/>
    <col min="6939" max="6939" width="9.7109375" style="172" hidden="1"/>
    <col min="6940" max="6940" width="12.7109375" style="172" hidden="1"/>
    <col min="6941" max="6941" width="37.7109375" style="172" hidden="1"/>
    <col min="6942" max="7144" width="9.140625" style="172" hidden="1"/>
    <col min="7145" max="7145" width="1.7109375" style="172" hidden="1"/>
    <col min="7146" max="7146" width="3.5703125" style="172" hidden="1"/>
    <col min="7147" max="7147" width="11" style="172" hidden="1"/>
    <col min="7148" max="7148" width="20.7109375" style="172" hidden="1"/>
    <col min="7149" max="7150" width="11.7109375" style="172" hidden="1"/>
    <col min="7151" max="7151" width="9.7109375" style="172" hidden="1"/>
    <col min="7152" max="7152" width="10.140625" style="172" hidden="1"/>
    <col min="7153" max="7154" width="7.7109375" style="172" hidden="1"/>
    <col min="7155" max="7155" width="4" style="172" hidden="1"/>
    <col min="7156" max="7156" width="9.7109375" style="172" hidden="1"/>
    <col min="7157" max="7157" width="15.140625" style="172" hidden="1"/>
    <col min="7158" max="7158" width="5.140625" style="172" hidden="1"/>
    <col min="7159" max="7159" width="9.7109375" style="172" hidden="1"/>
    <col min="7160" max="7160" width="13.7109375" style="172" hidden="1"/>
    <col min="7161" max="7161" width="5.140625" style="172" hidden="1"/>
    <col min="7162" max="7162" width="9.7109375" style="172" hidden="1"/>
    <col min="7163" max="7163" width="12.5703125" style="172" hidden="1"/>
    <col min="7164" max="7164" width="5.140625" style="172" hidden="1"/>
    <col min="7165" max="7165" width="9.7109375" style="172" hidden="1"/>
    <col min="7166" max="7166" width="12.7109375" style="172" hidden="1"/>
    <col min="7167" max="7167" width="5.140625" style="172" hidden="1"/>
    <col min="7168" max="7168" width="9.7109375" style="172" hidden="1"/>
    <col min="7169" max="7169" width="12.7109375" style="172" hidden="1"/>
    <col min="7170" max="7170" width="5.140625" style="172" hidden="1"/>
    <col min="7171" max="7171" width="9.7109375" style="172" hidden="1"/>
    <col min="7172" max="7172" width="12.7109375" style="172" hidden="1"/>
    <col min="7173" max="7173" width="5.140625" style="172" hidden="1"/>
    <col min="7174" max="7174" width="9.7109375" style="172" hidden="1"/>
    <col min="7175" max="7175" width="12.7109375" style="172" hidden="1"/>
    <col min="7176" max="7176" width="5.140625" style="172" hidden="1"/>
    <col min="7177" max="7177" width="9.7109375" style="172" hidden="1"/>
    <col min="7178" max="7178" width="12.7109375" style="172" hidden="1"/>
    <col min="7179" max="7179" width="5.140625" style="172" hidden="1"/>
    <col min="7180" max="7180" width="9.7109375" style="172" hidden="1"/>
    <col min="7181" max="7181" width="12.7109375" style="172" hidden="1"/>
    <col min="7182" max="7182" width="5.140625" style="172" hidden="1"/>
    <col min="7183" max="7183" width="9.7109375" style="172" hidden="1"/>
    <col min="7184" max="7184" width="12.7109375" style="172" hidden="1"/>
    <col min="7185" max="7185" width="5.140625" style="172" hidden="1"/>
    <col min="7186" max="7186" width="9.7109375" style="172" hidden="1"/>
    <col min="7187" max="7187" width="12.7109375" style="172" hidden="1"/>
    <col min="7188" max="7188" width="5.140625" style="172" hidden="1"/>
    <col min="7189" max="7189" width="9.7109375" style="172" hidden="1"/>
    <col min="7190" max="7190" width="12.7109375" style="172" hidden="1"/>
    <col min="7191" max="7191" width="5.140625" style="172" hidden="1"/>
    <col min="7192" max="7192" width="9.7109375" style="172" hidden="1"/>
    <col min="7193" max="7193" width="12.7109375" style="172" hidden="1"/>
    <col min="7194" max="7194" width="5.140625" style="172" hidden="1"/>
    <col min="7195" max="7195" width="9.7109375" style="172" hidden="1"/>
    <col min="7196" max="7196" width="12.7109375" style="172" hidden="1"/>
    <col min="7197" max="7197" width="37.7109375" style="172" hidden="1"/>
    <col min="7198" max="7400" width="9.140625" style="172" hidden="1"/>
    <col min="7401" max="7401" width="1.7109375" style="172" hidden="1"/>
    <col min="7402" max="7402" width="3.5703125" style="172" hidden="1"/>
    <col min="7403" max="7403" width="11" style="172" hidden="1"/>
    <col min="7404" max="7404" width="20.7109375" style="172" hidden="1"/>
    <col min="7405" max="7406" width="11.7109375" style="172" hidden="1"/>
    <col min="7407" max="7407" width="9.7109375" style="172" hidden="1"/>
    <col min="7408" max="7408" width="10.140625" style="172" hidden="1"/>
    <col min="7409" max="7410" width="7.7109375" style="172" hidden="1"/>
    <col min="7411" max="7411" width="4" style="172" hidden="1"/>
    <col min="7412" max="7412" width="9.7109375" style="172" hidden="1"/>
    <col min="7413" max="7413" width="15.140625" style="172" hidden="1"/>
    <col min="7414" max="7414" width="5.140625" style="172" hidden="1"/>
    <col min="7415" max="7415" width="9.7109375" style="172" hidden="1"/>
    <col min="7416" max="7416" width="13.7109375" style="172" hidden="1"/>
    <col min="7417" max="7417" width="5.140625" style="172" hidden="1"/>
    <col min="7418" max="7418" width="9.7109375" style="172" hidden="1"/>
    <col min="7419" max="7419" width="12.5703125" style="172" hidden="1"/>
    <col min="7420" max="7420" width="5.140625" style="172" hidden="1"/>
    <col min="7421" max="7421" width="9.7109375" style="172" hidden="1"/>
    <col min="7422" max="7422" width="12.7109375" style="172" hidden="1"/>
    <col min="7423" max="7423" width="5.140625" style="172" hidden="1"/>
    <col min="7424" max="7424" width="9.7109375" style="172" hidden="1"/>
    <col min="7425" max="7425" width="12.7109375" style="172" hidden="1"/>
    <col min="7426" max="7426" width="5.140625" style="172" hidden="1"/>
    <col min="7427" max="7427" width="9.7109375" style="172" hidden="1"/>
    <col min="7428" max="7428" width="12.7109375" style="172" hidden="1"/>
    <col min="7429" max="7429" width="5.140625" style="172" hidden="1"/>
    <col min="7430" max="7430" width="9.7109375" style="172" hidden="1"/>
    <col min="7431" max="7431" width="12.7109375" style="172" hidden="1"/>
    <col min="7432" max="7432" width="5.140625" style="172" hidden="1"/>
    <col min="7433" max="7433" width="9.7109375" style="172" hidden="1"/>
    <col min="7434" max="7434" width="12.7109375" style="172" hidden="1"/>
    <col min="7435" max="7435" width="5.140625" style="172" hidden="1"/>
    <col min="7436" max="7436" width="9.7109375" style="172" hidden="1"/>
    <col min="7437" max="7437" width="12.7109375" style="172" hidden="1"/>
    <col min="7438" max="7438" width="5.140625" style="172" hidden="1"/>
    <col min="7439" max="7439" width="9.7109375" style="172" hidden="1"/>
    <col min="7440" max="7440" width="12.7109375" style="172" hidden="1"/>
    <col min="7441" max="7441" width="5.140625" style="172" hidden="1"/>
    <col min="7442" max="7442" width="9.7109375" style="172" hidden="1"/>
    <col min="7443" max="7443" width="12.7109375" style="172" hidden="1"/>
    <col min="7444" max="7444" width="5.140625" style="172" hidden="1"/>
    <col min="7445" max="7445" width="9.7109375" style="172" hidden="1"/>
    <col min="7446" max="7446" width="12.7109375" style="172" hidden="1"/>
    <col min="7447" max="7447" width="5.140625" style="172" hidden="1"/>
    <col min="7448" max="7448" width="9.7109375" style="172" hidden="1"/>
    <col min="7449" max="7449" width="12.7109375" style="172" hidden="1"/>
    <col min="7450" max="7450" width="5.140625" style="172" hidden="1"/>
    <col min="7451" max="7451" width="9.7109375" style="172" hidden="1"/>
    <col min="7452" max="7452" width="12.7109375" style="172" hidden="1"/>
    <col min="7453" max="7453" width="37.7109375" style="172" hidden="1"/>
    <col min="7454" max="7656" width="9.140625" style="172" hidden="1"/>
    <col min="7657" max="7657" width="1.7109375" style="172" hidden="1"/>
    <col min="7658" max="7658" width="3.5703125" style="172" hidden="1"/>
    <col min="7659" max="7659" width="11" style="172" hidden="1"/>
    <col min="7660" max="7660" width="20.7109375" style="172" hidden="1"/>
    <col min="7661" max="7662" width="11.7109375" style="172" hidden="1"/>
    <col min="7663" max="7663" width="9.7109375" style="172" hidden="1"/>
    <col min="7664" max="7664" width="10.140625" style="172" hidden="1"/>
    <col min="7665" max="7666" width="7.7109375" style="172" hidden="1"/>
    <col min="7667" max="7667" width="4" style="172" hidden="1"/>
    <col min="7668" max="7668" width="9.7109375" style="172" hidden="1"/>
    <col min="7669" max="7669" width="15.140625" style="172" hidden="1"/>
    <col min="7670" max="7670" width="5.140625" style="172" hidden="1"/>
    <col min="7671" max="7671" width="9.7109375" style="172" hidden="1"/>
    <col min="7672" max="7672" width="13.7109375" style="172" hidden="1"/>
    <col min="7673" max="7673" width="5.140625" style="172" hidden="1"/>
    <col min="7674" max="7674" width="9.7109375" style="172" hidden="1"/>
    <col min="7675" max="7675" width="12.5703125" style="172" hidden="1"/>
    <col min="7676" max="7676" width="5.140625" style="172" hidden="1"/>
    <col min="7677" max="7677" width="9.7109375" style="172" hidden="1"/>
    <col min="7678" max="7678" width="12.7109375" style="172" hidden="1"/>
    <col min="7679" max="7679" width="5.140625" style="172" hidden="1"/>
    <col min="7680" max="7680" width="9.7109375" style="172" hidden="1"/>
    <col min="7681" max="7681" width="12.7109375" style="172" hidden="1"/>
    <col min="7682" max="7682" width="5.140625" style="172" hidden="1"/>
    <col min="7683" max="7683" width="9.7109375" style="172" hidden="1"/>
    <col min="7684" max="7684" width="12.7109375" style="172" hidden="1"/>
    <col min="7685" max="7685" width="5.140625" style="172" hidden="1"/>
    <col min="7686" max="7686" width="9.7109375" style="172" hidden="1"/>
    <col min="7687" max="7687" width="12.7109375" style="172" hidden="1"/>
    <col min="7688" max="7688" width="5.140625" style="172" hidden="1"/>
    <col min="7689" max="7689" width="9.7109375" style="172" hidden="1"/>
    <col min="7690" max="7690" width="12.7109375" style="172" hidden="1"/>
    <col min="7691" max="7691" width="5.140625" style="172" hidden="1"/>
    <col min="7692" max="7692" width="9.7109375" style="172" hidden="1"/>
    <col min="7693" max="7693" width="12.7109375" style="172" hidden="1"/>
    <col min="7694" max="7694" width="5.140625" style="172" hidden="1"/>
    <col min="7695" max="7695" width="9.7109375" style="172" hidden="1"/>
    <col min="7696" max="7696" width="12.7109375" style="172" hidden="1"/>
    <col min="7697" max="7697" width="5.140625" style="172" hidden="1"/>
    <col min="7698" max="7698" width="9.7109375" style="172" hidden="1"/>
    <col min="7699" max="7699" width="12.7109375" style="172" hidden="1"/>
    <col min="7700" max="7700" width="5.140625" style="172" hidden="1"/>
    <col min="7701" max="7701" width="9.7109375" style="172" hidden="1"/>
    <col min="7702" max="7702" width="12.7109375" style="172" hidden="1"/>
    <col min="7703" max="7703" width="5.140625" style="172" hidden="1"/>
    <col min="7704" max="7704" width="9.7109375" style="172" hidden="1"/>
    <col min="7705" max="7705" width="12.7109375" style="172" hidden="1"/>
    <col min="7706" max="7706" width="5.140625" style="172" hidden="1"/>
    <col min="7707" max="7707" width="9.7109375" style="172" hidden="1"/>
    <col min="7708" max="7708" width="12.7109375" style="172" hidden="1"/>
    <col min="7709" max="7709" width="37.7109375" style="172" hidden="1"/>
    <col min="7710" max="7912" width="9.140625" style="172" hidden="1"/>
    <col min="7913" max="7913" width="1.7109375" style="172" hidden="1"/>
    <col min="7914" max="7914" width="3.5703125" style="172" hidden="1"/>
    <col min="7915" max="7915" width="11" style="172" hidden="1"/>
    <col min="7916" max="7916" width="20.7109375" style="172" hidden="1"/>
    <col min="7917" max="7918" width="11.7109375" style="172" hidden="1"/>
    <col min="7919" max="7919" width="9.7109375" style="172" hidden="1"/>
    <col min="7920" max="7920" width="10.140625" style="172" hidden="1"/>
    <col min="7921" max="7922" width="7.7109375" style="172" hidden="1"/>
    <col min="7923" max="7923" width="4" style="172" hidden="1"/>
    <col min="7924" max="7924" width="9.7109375" style="172" hidden="1"/>
    <col min="7925" max="7925" width="15.140625" style="172" hidden="1"/>
    <col min="7926" max="7926" width="5.140625" style="172" hidden="1"/>
    <col min="7927" max="7927" width="9.7109375" style="172" hidden="1"/>
    <col min="7928" max="7928" width="13.7109375" style="172" hidden="1"/>
    <col min="7929" max="7929" width="5.140625" style="172" hidden="1"/>
    <col min="7930" max="7930" width="9.7109375" style="172" hidden="1"/>
    <col min="7931" max="7931" width="12.5703125" style="172" hidden="1"/>
    <col min="7932" max="7932" width="5.140625" style="172" hidden="1"/>
    <col min="7933" max="7933" width="9.7109375" style="172" hidden="1"/>
    <col min="7934" max="7934" width="12.7109375" style="172" hidden="1"/>
    <col min="7935" max="7935" width="5.140625" style="172" hidden="1"/>
    <col min="7936" max="7936" width="9.7109375" style="172" hidden="1"/>
    <col min="7937" max="7937" width="12.7109375" style="172" hidden="1"/>
    <col min="7938" max="7938" width="5.140625" style="172" hidden="1"/>
    <col min="7939" max="7939" width="9.7109375" style="172" hidden="1"/>
    <col min="7940" max="7940" width="12.7109375" style="172" hidden="1"/>
    <col min="7941" max="7941" width="5.140625" style="172" hidden="1"/>
    <col min="7942" max="7942" width="9.7109375" style="172" hidden="1"/>
    <col min="7943" max="7943" width="12.7109375" style="172" hidden="1"/>
    <col min="7944" max="7944" width="5.140625" style="172" hidden="1"/>
    <col min="7945" max="7945" width="9.7109375" style="172" hidden="1"/>
    <col min="7946" max="7946" width="12.7109375" style="172" hidden="1"/>
    <col min="7947" max="7947" width="5.140625" style="172" hidden="1"/>
    <col min="7948" max="7948" width="9.7109375" style="172" hidden="1"/>
    <col min="7949" max="7949" width="12.7109375" style="172" hidden="1"/>
    <col min="7950" max="7950" width="5.140625" style="172" hidden="1"/>
    <col min="7951" max="7951" width="9.7109375" style="172" hidden="1"/>
    <col min="7952" max="7952" width="12.7109375" style="172" hidden="1"/>
    <col min="7953" max="7953" width="5.140625" style="172" hidden="1"/>
    <col min="7954" max="7954" width="9.7109375" style="172" hidden="1"/>
    <col min="7955" max="7955" width="12.7109375" style="172" hidden="1"/>
    <col min="7956" max="7956" width="5.140625" style="172" hidden="1"/>
    <col min="7957" max="7957" width="9.7109375" style="172" hidden="1"/>
    <col min="7958" max="7958" width="12.7109375" style="172" hidden="1"/>
    <col min="7959" max="7959" width="5.140625" style="172" hidden="1"/>
    <col min="7960" max="7960" width="9.7109375" style="172" hidden="1"/>
    <col min="7961" max="7961" width="12.7109375" style="172" hidden="1"/>
    <col min="7962" max="7962" width="5.140625" style="172" hidden="1"/>
    <col min="7963" max="7963" width="9.7109375" style="172" hidden="1"/>
    <col min="7964" max="7964" width="12.7109375" style="172" hidden="1"/>
    <col min="7965" max="7965" width="37.7109375" style="172" hidden="1"/>
    <col min="7966" max="8168" width="9.140625" style="172" hidden="1"/>
    <col min="8169" max="8169" width="1.7109375" style="172" hidden="1"/>
    <col min="8170" max="8170" width="3.5703125" style="172" hidden="1"/>
    <col min="8171" max="8171" width="11" style="172" hidden="1"/>
    <col min="8172" max="8172" width="20.7109375" style="172" hidden="1"/>
    <col min="8173" max="8174" width="11.7109375" style="172" hidden="1"/>
    <col min="8175" max="8175" width="9.7109375" style="172" hidden="1"/>
    <col min="8176" max="8176" width="10.140625" style="172" hidden="1"/>
    <col min="8177" max="8178" width="7.7109375" style="172" hidden="1"/>
    <col min="8179" max="8179" width="4" style="172" hidden="1"/>
    <col min="8180" max="8180" width="9.7109375" style="172" hidden="1"/>
    <col min="8181" max="8181" width="15.140625" style="172" hidden="1"/>
    <col min="8182" max="8182" width="5.140625" style="172" hidden="1"/>
    <col min="8183" max="8183" width="9.7109375" style="172" hidden="1"/>
    <col min="8184" max="8184" width="13.7109375" style="172" hidden="1"/>
    <col min="8185" max="8185" width="5.140625" style="172" hidden="1"/>
    <col min="8186" max="8186" width="9.7109375" style="172" hidden="1"/>
    <col min="8187" max="8187" width="12.5703125" style="172" hidden="1"/>
    <col min="8188" max="8188" width="5.140625" style="172" hidden="1"/>
    <col min="8189" max="8189" width="9.7109375" style="172" hidden="1"/>
    <col min="8190" max="8190" width="12.7109375" style="172" hidden="1"/>
    <col min="8191" max="8191" width="5.140625" style="172" hidden="1"/>
    <col min="8192" max="8192" width="9.7109375" style="172" hidden="1"/>
    <col min="8193" max="8193" width="12.7109375" style="172" hidden="1"/>
    <col min="8194" max="8194" width="5.140625" style="172" hidden="1"/>
    <col min="8195" max="8195" width="9.7109375" style="172" hidden="1"/>
    <col min="8196" max="8196" width="12.7109375" style="172" hidden="1"/>
    <col min="8197" max="8197" width="5.140625" style="172" hidden="1"/>
    <col min="8198" max="8198" width="9.7109375" style="172" hidden="1"/>
    <col min="8199" max="8199" width="12.7109375" style="172" hidden="1"/>
    <col min="8200" max="8200" width="5.140625" style="172" hidden="1"/>
    <col min="8201" max="8201" width="9.7109375" style="172" hidden="1"/>
    <col min="8202" max="8202" width="12.7109375" style="172" hidden="1"/>
    <col min="8203" max="8203" width="5.140625" style="172" hidden="1"/>
    <col min="8204" max="8204" width="9.7109375" style="172" hidden="1"/>
    <col min="8205" max="8205" width="12.7109375" style="172" hidden="1"/>
    <col min="8206" max="8206" width="5.140625" style="172" hidden="1"/>
    <col min="8207" max="8207" width="9.7109375" style="172" hidden="1"/>
    <col min="8208" max="8208" width="12.7109375" style="172" hidden="1"/>
    <col min="8209" max="8209" width="5.140625" style="172" hidden="1"/>
    <col min="8210" max="8210" width="9.7109375" style="172" hidden="1"/>
    <col min="8211" max="8211" width="12.7109375" style="172" hidden="1"/>
    <col min="8212" max="8212" width="5.140625" style="172" hidden="1"/>
    <col min="8213" max="8213" width="9.7109375" style="172" hidden="1"/>
    <col min="8214" max="8214" width="12.7109375" style="172" hidden="1"/>
    <col min="8215" max="8215" width="5.140625" style="172" hidden="1"/>
    <col min="8216" max="8216" width="9.7109375" style="172" hidden="1"/>
    <col min="8217" max="8217" width="12.7109375" style="172" hidden="1"/>
    <col min="8218" max="8218" width="5.140625" style="172" hidden="1"/>
    <col min="8219" max="8219" width="9.7109375" style="172" hidden="1"/>
    <col min="8220" max="8220" width="12.7109375" style="172" hidden="1"/>
    <col min="8221" max="8221" width="37.7109375" style="172" hidden="1"/>
    <col min="8222" max="8424" width="9.140625" style="172" hidden="1"/>
    <col min="8425" max="8425" width="1.7109375" style="172" hidden="1"/>
    <col min="8426" max="8426" width="3.5703125" style="172" hidden="1"/>
    <col min="8427" max="8427" width="11" style="172" hidden="1"/>
    <col min="8428" max="8428" width="20.7109375" style="172" hidden="1"/>
    <col min="8429" max="8430" width="11.7109375" style="172" hidden="1"/>
    <col min="8431" max="8431" width="9.7109375" style="172" hidden="1"/>
    <col min="8432" max="8432" width="10.140625" style="172" hidden="1"/>
    <col min="8433" max="8434" width="7.7109375" style="172" hidden="1"/>
    <col min="8435" max="8435" width="4" style="172" hidden="1"/>
    <col min="8436" max="8436" width="9.7109375" style="172" hidden="1"/>
    <col min="8437" max="8437" width="15.140625" style="172" hidden="1"/>
    <col min="8438" max="8438" width="5.140625" style="172" hidden="1"/>
    <col min="8439" max="8439" width="9.7109375" style="172" hidden="1"/>
    <col min="8440" max="8440" width="13.7109375" style="172" hidden="1"/>
    <col min="8441" max="8441" width="5.140625" style="172" hidden="1"/>
    <col min="8442" max="8442" width="9.7109375" style="172" hidden="1"/>
    <col min="8443" max="8443" width="12.5703125" style="172" hidden="1"/>
    <col min="8444" max="8444" width="5.140625" style="172" hidden="1"/>
    <col min="8445" max="8445" width="9.7109375" style="172" hidden="1"/>
    <col min="8446" max="8446" width="12.7109375" style="172" hidden="1"/>
    <col min="8447" max="8447" width="5.140625" style="172" hidden="1"/>
    <col min="8448" max="8448" width="9.7109375" style="172" hidden="1"/>
    <col min="8449" max="8449" width="12.7109375" style="172" hidden="1"/>
    <col min="8450" max="8450" width="5.140625" style="172" hidden="1"/>
    <col min="8451" max="8451" width="9.7109375" style="172" hidden="1"/>
    <col min="8452" max="8452" width="12.7109375" style="172" hidden="1"/>
    <col min="8453" max="8453" width="5.140625" style="172" hidden="1"/>
    <col min="8454" max="8454" width="9.7109375" style="172" hidden="1"/>
    <col min="8455" max="8455" width="12.7109375" style="172" hidden="1"/>
    <col min="8456" max="8456" width="5.140625" style="172" hidden="1"/>
    <col min="8457" max="8457" width="9.7109375" style="172" hidden="1"/>
    <col min="8458" max="8458" width="12.7109375" style="172" hidden="1"/>
    <col min="8459" max="8459" width="5.140625" style="172" hidden="1"/>
    <col min="8460" max="8460" width="9.7109375" style="172" hidden="1"/>
    <col min="8461" max="8461" width="12.7109375" style="172" hidden="1"/>
    <col min="8462" max="8462" width="5.140625" style="172" hidden="1"/>
    <col min="8463" max="8463" width="9.7109375" style="172" hidden="1"/>
    <col min="8464" max="8464" width="12.7109375" style="172" hidden="1"/>
    <col min="8465" max="8465" width="5.140625" style="172" hidden="1"/>
    <col min="8466" max="8466" width="9.7109375" style="172" hidden="1"/>
    <col min="8467" max="8467" width="12.7109375" style="172" hidden="1"/>
    <col min="8468" max="8468" width="5.140625" style="172" hidden="1"/>
    <col min="8469" max="8469" width="9.7109375" style="172" hidden="1"/>
    <col min="8470" max="8470" width="12.7109375" style="172" hidden="1"/>
    <col min="8471" max="8471" width="5.140625" style="172" hidden="1"/>
    <col min="8472" max="8472" width="9.7109375" style="172" hidden="1"/>
    <col min="8473" max="8473" width="12.7109375" style="172" hidden="1"/>
    <col min="8474" max="8474" width="5.140625" style="172" hidden="1"/>
    <col min="8475" max="8475" width="9.7109375" style="172" hidden="1"/>
    <col min="8476" max="8476" width="12.7109375" style="172" hidden="1"/>
    <col min="8477" max="8477" width="37.7109375" style="172" hidden="1"/>
    <col min="8478" max="8680" width="9.140625" style="172" hidden="1"/>
    <col min="8681" max="8681" width="1.7109375" style="172" hidden="1"/>
    <col min="8682" max="8682" width="3.5703125" style="172" hidden="1"/>
    <col min="8683" max="8683" width="11" style="172" hidden="1"/>
    <col min="8684" max="8684" width="20.7109375" style="172" hidden="1"/>
    <col min="8685" max="8686" width="11.7109375" style="172" hidden="1"/>
    <col min="8687" max="8687" width="9.7109375" style="172" hidden="1"/>
    <col min="8688" max="8688" width="10.140625" style="172" hidden="1"/>
    <col min="8689" max="8690" width="7.7109375" style="172" hidden="1"/>
    <col min="8691" max="8691" width="4" style="172" hidden="1"/>
    <col min="8692" max="8692" width="9.7109375" style="172" hidden="1"/>
    <col min="8693" max="8693" width="15.140625" style="172" hidden="1"/>
    <col min="8694" max="8694" width="5.140625" style="172" hidden="1"/>
    <col min="8695" max="8695" width="9.7109375" style="172" hidden="1"/>
    <col min="8696" max="8696" width="13.7109375" style="172" hidden="1"/>
    <col min="8697" max="8697" width="5.140625" style="172" hidden="1"/>
    <col min="8698" max="8698" width="9.7109375" style="172" hidden="1"/>
    <col min="8699" max="8699" width="12.5703125" style="172" hidden="1"/>
    <col min="8700" max="8700" width="5.140625" style="172" hidden="1"/>
    <col min="8701" max="8701" width="9.7109375" style="172" hidden="1"/>
    <col min="8702" max="8702" width="12.7109375" style="172" hidden="1"/>
    <col min="8703" max="8703" width="5.140625" style="172" hidden="1"/>
    <col min="8704" max="8704" width="9.7109375" style="172" hidden="1"/>
    <col min="8705" max="8705" width="12.7109375" style="172" hidden="1"/>
    <col min="8706" max="8706" width="5.140625" style="172" hidden="1"/>
    <col min="8707" max="8707" width="9.7109375" style="172" hidden="1"/>
    <col min="8708" max="8708" width="12.7109375" style="172" hidden="1"/>
    <col min="8709" max="8709" width="5.140625" style="172" hidden="1"/>
    <col min="8710" max="8710" width="9.7109375" style="172" hidden="1"/>
    <col min="8711" max="8711" width="12.7109375" style="172" hidden="1"/>
    <col min="8712" max="8712" width="5.140625" style="172" hidden="1"/>
    <col min="8713" max="8713" width="9.7109375" style="172" hidden="1"/>
    <col min="8714" max="8714" width="12.7109375" style="172" hidden="1"/>
    <col min="8715" max="8715" width="5.140625" style="172" hidden="1"/>
    <col min="8716" max="8716" width="9.7109375" style="172" hidden="1"/>
    <col min="8717" max="8717" width="12.7109375" style="172" hidden="1"/>
    <col min="8718" max="8718" width="5.140625" style="172" hidden="1"/>
    <col min="8719" max="8719" width="9.7109375" style="172" hidden="1"/>
    <col min="8720" max="8720" width="12.7109375" style="172" hidden="1"/>
    <col min="8721" max="8721" width="5.140625" style="172" hidden="1"/>
    <col min="8722" max="8722" width="9.7109375" style="172" hidden="1"/>
    <col min="8723" max="8723" width="12.7109375" style="172" hidden="1"/>
    <col min="8724" max="8724" width="5.140625" style="172" hidden="1"/>
    <col min="8725" max="8725" width="9.7109375" style="172" hidden="1"/>
    <col min="8726" max="8726" width="12.7109375" style="172" hidden="1"/>
    <col min="8727" max="8727" width="5.140625" style="172" hidden="1"/>
    <col min="8728" max="8728" width="9.7109375" style="172" hidden="1"/>
    <col min="8729" max="8729" width="12.7109375" style="172" hidden="1"/>
    <col min="8730" max="8730" width="5.140625" style="172" hidden="1"/>
    <col min="8731" max="8731" width="9.7109375" style="172" hidden="1"/>
    <col min="8732" max="8732" width="12.7109375" style="172" hidden="1"/>
    <col min="8733" max="8733" width="37.7109375" style="172" hidden="1"/>
    <col min="8734" max="8936" width="9.140625" style="172" hidden="1"/>
    <col min="8937" max="8937" width="1.7109375" style="172" hidden="1"/>
    <col min="8938" max="8938" width="3.5703125" style="172" hidden="1"/>
    <col min="8939" max="8939" width="11" style="172" hidden="1"/>
    <col min="8940" max="8940" width="20.7109375" style="172" hidden="1"/>
    <col min="8941" max="8942" width="11.7109375" style="172" hidden="1"/>
    <col min="8943" max="8943" width="9.7109375" style="172" hidden="1"/>
    <col min="8944" max="8944" width="10.140625" style="172" hidden="1"/>
    <col min="8945" max="8946" width="7.7109375" style="172" hidden="1"/>
    <col min="8947" max="8947" width="4" style="172" hidden="1"/>
    <col min="8948" max="8948" width="9.7109375" style="172" hidden="1"/>
    <col min="8949" max="8949" width="15.140625" style="172" hidden="1"/>
    <col min="8950" max="8950" width="5.140625" style="172" hidden="1"/>
    <col min="8951" max="8951" width="9.7109375" style="172" hidden="1"/>
    <col min="8952" max="8952" width="13.7109375" style="172" hidden="1"/>
    <col min="8953" max="8953" width="5.140625" style="172" hidden="1"/>
    <col min="8954" max="8954" width="9.7109375" style="172" hidden="1"/>
    <col min="8955" max="8955" width="12.5703125" style="172" hidden="1"/>
    <col min="8956" max="8956" width="5.140625" style="172" hidden="1"/>
    <col min="8957" max="8957" width="9.7109375" style="172" hidden="1"/>
    <col min="8958" max="8958" width="12.7109375" style="172" hidden="1"/>
    <col min="8959" max="8959" width="5.140625" style="172" hidden="1"/>
    <col min="8960" max="8960" width="9.7109375" style="172" hidden="1"/>
    <col min="8961" max="8961" width="12.7109375" style="172" hidden="1"/>
    <col min="8962" max="8962" width="5.140625" style="172" hidden="1"/>
    <col min="8963" max="8963" width="9.7109375" style="172" hidden="1"/>
    <col min="8964" max="8964" width="12.7109375" style="172" hidden="1"/>
    <col min="8965" max="8965" width="5.140625" style="172" hidden="1"/>
    <col min="8966" max="8966" width="9.7109375" style="172" hidden="1"/>
    <col min="8967" max="8967" width="12.7109375" style="172" hidden="1"/>
    <col min="8968" max="8968" width="5.140625" style="172" hidden="1"/>
    <col min="8969" max="8969" width="9.7109375" style="172" hidden="1"/>
    <col min="8970" max="8970" width="12.7109375" style="172" hidden="1"/>
    <col min="8971" max="8971" width="5.140625" style="172" hidden="1"/>
    <col min="8972" max="8972" width="9.7109375" style="172" hidden="1"/>
    <col min="8973" max="8973" width="12.7109375" style="172" hidden="1"/>
    <col min="8974" max="8974" width="5.140625" style="172" hidden="1"/>
    <col min="8975" max="8975" width="9.7109375" style="172" hidden="1"/>
    <col min="8976" max="8976" width="12.7109375" style="172" hidden="1"/>
    <col min="8977" max="8977" width="5.140625" style="172" hidden="1"/>
    <col min="8978" max="8978" width="9.7109375" style="172" hidden="1"/>
    <col min="8979" max="8979" width="12.7109375" style="172" hidden="1"/>
    <col min="8980" max="8980" width="5.140625" style="172" hidden="1"/>
    <col min="8981" max="8981" width="9.7109375" style="172" hidden="1"/>
    <col min="8982" max="8982" width="12.7109375" style="172" hidden="1"/>
    <col min="8983" max="8983" width="5.140625" style="172" hidden="1"/>
    <col min="8984" max="8984" width="9.7109375" style="172" hidden="1"/>
    <col min="8985" max="8985" width="12.7109375" style="172" hidden="1"/>
    <col min="8986" max="8986" width="5.140625" style="172" hidden="1"/>
    <col min="8987" max="8987" width="9.7109375" style="172" hidden="1"/>
    <col min="8988" max="8988" width="12.7109375" style="172" hidden="1"/>
    <col min="8989" max="8989" width="37.7109375" style="172" hidden="1"/>
    <col min="8990" max="9192" width="9.140625" style="172" hidden="1"/>
    <col min="9193" max="9193" width="1.7109375" style="172" hidden="1"/>
    <col min="9194" max="9194" width="3.5703125" style="172" hidden="1"/>
    <col min="9195" max="9195" width="11" style="172" hidden="1"/>
    <col min="9196" max="9196" width="20.7109375" style="172" hidden="1"/>
    <col min="9197" max="9198" width="11.7109375" style="172" hidden="1"/>
    <col min="9199" max="9199" width="9.7109375" style="172" hidden="1"/>
    <col min="9200" max="9200" width="10.140625" style="172" hidden="1"/>
    <col min="9201" max="9202" width="7.7109375" style="172" hidden="1"/>
    <col min="9203" max="9203" width="4" style="172" hidden="1"/>
    <col min="9204" max="9204" width="9.7109375" style="172" hidden="1"/>
    <col min="9205" max="9205" width="15.140625" style="172" hidden="1"/>
    <col min="9206" max="9206" width="5.140625" style="172" hidden="1"/>
    <col min="9207" max="9207" width="9.7109375" style="172" hidden="1"/>
    <col min="9208" max="9208" width="13.7109375" style="172" hidden="1"/>
    <col min="9209" max="9209" width="5.140625" style="172" hidden="1"/>
    <col min="9210" max="9210" width="9.7109375" style="172" hidden="1"/>
    <col min="9211" max="9211" width="12.5703125" style="172" hidden="1"/>
    <col min="9212" max="9212" width="5.140625" style="172" hidden="1"/>
    <col min="9213" max="9213" width="9.7109375" style="172" hidden="1"/>
    <col min="9214" max="9214" width="12.7109375" style="172" hidden="1"/>
    <col min="9215" max="9215" width="5.140625" style="172" hidden="1"/>
    <col min="9216" max="9216" width="9.7109375" style="172" hidden="1"/>
    <col min="9217" max="9217" width="12.7109375" style="172" hidden="1"/>
    <col min="9218" max="9218" width="5.140625" style="172" hidden="1"/>
    <col min="9219" max="9219" width="9.7109375" style="172" hidden="1"/>
    <col min="9220" max="9220" width="12.7109375" style="172" hidden="1"/>
    <col min="9221" max="9221" width="5.140625" style="172" hidden="1"/>
    <col min="9222" max="9222" width="9.7109375" style="172" hidden="1"/>
    <col min="9223" max="9223" width="12.7109375" style="172" hidden="1"/>
    <col min="9224" max="9224" width="5.140625" style="172" hidden="1"/>
    <col min="9225" max="9225" width="9.7109375" style="172" hidden="1"/>
    <col min="9226" max="9226" width="12.7109375" style="172" hidden="1"/>
    <col min="9227" max="9227" width="5.140625" style="172" hidden="1"/>
    <col min="9228" max="9228" width="9.7109375" style="172" hidden="1"/>
    <col min="9229" max="9229" width="12.7109375" style="172" hidden="1"/>
    <col min="9230" max="9230" width="5.140625" style="172" hidden="1"/>
    <col min="9231" max="9231" width="9.7109375" style="172" hidden="1"/>
    <col min="9232" max="9232" width="12.7109375" style="172" hidden="1"/>
    <col min="9233" max="9233" width="5.140625" style="172" hidden="1"/>
    <col min="9234" max="9234" width="9.7109375" style="172" hidden="1"/>
    <col min="9235" max="9235" width="12.7109375" style="172" hidden="1"/>
    <col min="9236" max="9236" width="5.140625" style="172" hidden="1"/>
    <col min="9237" max="9237" width="9.7109375" style="172" hidden="1"/>
    <col min="9238" max="9238" width="12.7109375" style="172" hidden="1"/>
    <col min="9239" max="9239" width="5.140625" style="172" hidden="1"/>
    <col min="9240" max="9240" width="9.7109375" style="172" hidden="1"/>
    <col min="9241" max="9241" width="12.7109375" style="172" hidden="1"/>
    <col min="9242" max="9242" width="5.140625" style="172" hidden="1"/>
    <col min="9243" max="9243" width="9.7109375" style="172" hidden="1"/>
    <col min="9244" max="9244" width="12.7109375" style="172" hidden="1"/>
    <col min="9245" max="9245" width="37.7109375" style="172" hidden="1"/>
    <col min="9246" max="9448" width="9.140625" style="172" hidden="1"/>
    <col min="9449" max="9449" width="1.7109375" style="172" hidden="1"/>
    <col min="9450" max="9450" width="3.5703125" style="172" hidden="1"/>
    <col min="9451" max="9451" width="11" style="172" hidden="1"/>
    <col min="9452" max="9452" width="20.7109375" style="172" hidden="1"/>
    <col min="9453" max="9454" width="11.7109375" style="172" hidden="1"/>
    <col min="9455" max="9455" width="9.7109375" style="172" hidden="1"/>
    <col min="9456" max="9456" width="10.140625" style="172" hidden="1"/>
    <col min="9457" max="9458" width="7.7109375" style="172" hidden="1"/>
    <col min="9459" max="9459" width="4" style="172" hidden="1"/>
    <col min="9460" max="9460" width="9.7109375" style="172" hidden="1"/>
    <col min="9461" max="9461" width="15.140625" style="172" hidden="1"/>
    <col min="9462" max="9462" width="5.140625" style="172" hidden="1"/>
    <col min="9463" max="9463" width="9.7109375" style="172" hidden="1"/>
    <col min="9464" max="9464" width="13.7109375" style="172" hidden="1"/>
    <col min="9465" max="9465" width="5.140625" style="172" hidden="1"/>
    <col min="9466" max="9466" width="9.7109375" style="172" hidden="1"/>
    <col min="9467" max="9467" width="12.5703125" style="172" hidden="1"/>
    <col min="9468" max="9468" width="5.140625" style="172" hidden="1"/>
    <col min="9469" max="9469" width="9.7109375" style="172" hidden="1"/>
    <col min="9470" max="9470" width="12.7109375" style="172" hidden="1"/>
    <col min="9471" max="9471" width="5.140625" style="172" hidden="1"/>
    <col min="9472" max="9472" width="9.7109375" style="172" hidden="1"/>
    <col min="9473" max="9473" width="12.7109375" style="172" hidden="1"/>
    <col min="9474" max="9474" width="5.140625" style="172" hidden="1"/>
    <col min="9475" max="9475" width="9.7109375" style="172" hidden="1"/>
    <col min="9476" max="9476" width="12.7109375" style="172" hidden="1"/>
    <col min="9477" max="9477" width="5.140625" style="172" hidden="1"/>
    <col min="9478" max="9478" width="9.7109375" style="172" hidden="1"/>
    <col min="9479" max="9479" width="12.7109375" style="172" hidden="1"/>
    <col min="9480" max="9480" width="5.140625" style="172" hidden="1"/>
    <col min="9481" max="9481" width="9.7109375" style="172" hidden="1"/>
    <col min="9482" max="9482" width="12.7109375" style="172" hidden="1"/>
    <col min="9483" max="9483" width="5.140625" style="172" hidden="1"/>
    <col min="9484" max="9484" width="9.7109375" style="172" hidden="1"/>
    <col min="9485" max="9485" width="12.7109375" style="172" hidden="1"/>
    <col min="9486" max="9486" width="5.140625" style="172" hidden="1"/>
    <col min="9487" max="9487" width="9.7109375" style="172" hidden="1"/>
    <col min="9488" max="9488" width="12.7109375" style="172" hidden="1"/>
    <col min="9489" max="9489" width="5.140625" style="172" hidden="1"/>
    <col min="9490" max="9490" width="9.7109375" style="172" hidden="1"/>
    <col min="9491" max="9491" width="12.7109375" style="172" hidden="1"/>
    <col min="9492" max="9492" width="5.140625" style="172" hidden="1"/>
    <col min="9493" max="9493" width="9.7109375" style="172" hidden="1"/>
    <col min="9494" max="9494" width="12.7109375" style="172" hidden="1"/>
    <col min="9495" max="9495" width="5.140625" style="172" hidden="1"/>
    <col min="9496" max="9496" width="9.7109375" style="172" hidden="1"/>
    <col min="9497" max="9497" width="12.7109375" style="172" hidden="1"/>
    <col min="9498" max="9498" width="5.140625" style="172" hidden="1"/>
    <col min="9499" max="9499" width="9.7109375" style="172" hidden="1"/>
    <col min="9500" max="9500" width="12.7109375" style="172" hidden="1"/>
    <col min="9501" max="9501" width="37.7109375" style="172" hidden="1"/>
    <col min="9502" max="9704" width="9.140625" style="172" hidden="1"/>
    <col min="9705" max="9705" width="1.7109375" style="172" hidden="1"/>
    <col min="9706" max="9706" width="3.5703125" style="172" hidden="1"/>
    <col min="9707" max="9707" width="11" style="172" hidden="1"/>
    <col min="9708" max="9708" width="20.7109375" style="172" hidden="1"/>
    <col min="9709" max="9710" width="11.7109375" style="172" hidden="1"/>
    <col min="9711" max="9711" width="9.7109375" style="172" hidden="1"/>
    <col min="9712" max="9712" width="10.140625" style="172" hidden="1"/>
    <col min="9713" max="9714" width="7.7109375" style="172" hidden="1"/>
    <col min="9715" max="9715" width="4" style="172" hidden="1"/>
    <col min="9716" max="9716" width="9.7109375" style="172" hidden="1"/>
    <col min="9717" max="9717" width="15.140625" style="172" hidden="1"/>
    <col min="9718" max="9718" width="5.140625" style="172" hidden="1"/>
    <col min="9719" max="9719" width="9.7109375" style="172" hidden="1"/>
    <col min="9720" max="9720" width="13.7109375" style="172" hidden="1"/>
    <col min="9721" max="9721" width="5.140625" style="172" hidden="1"/>
    <col min="9722" max="9722" width="9.7109375" style="172" hidden="1"/>
    <col min="9723" max="9723" width="12.5703125" style="172" hidden="1"/>
    <col min="9724" max="9724" width="5.140625" style="172" hidden="1"/>
    <col min="9725" max="9725" width="9.7109375" style="172" hidden="1"/>
    <col min="9726" max="9726" width="12.7109375" style="172" hidden="1"/>
    <col min="9727" max="9727" width="5.140625" style="172" hidden="1"/>
    <col min="9728" max="9728" width="9.7109375" style="172" hidden="1"/>
    <col min="9729" max="9729" width="12.7109375" style="172" hidden="1"/>
    <col min="9730" max="9730" width="5.140625" style="172" hidden="1"/>
    <col min="9731" max="9731" width="9.7109375" style="172" hidden="1"/>
    <col min="9732" max="9732" width="12.7109375" style="172" hidden="1"/>
    <col min="9733" max="9733" width="5.140625" style="172" hidden="1"/>
    <col min="9734" max="9734" width="9.7109375" style="172" hidden="1"/>
    <col min="9735" max="9735" width="12.7109375" style="172" hidden="1"/>
    <col min="9736" max="9736" width="5.140625" style="172" hidden="1"/>
    <col min="9737" max="9737" width="9.7109375" style="172" hidden="1"/>
    <col min="9738" max="9738" width="12.7109375" style="172" hidden="1"/>
    <col min="9739" max="9739" width="5.140625" style="172" hidden="1"/>
    <col min="9740" max="9740" width="9.7109375" style="172" hidden="1"/>
    <col min="9741" max="9741" width="12.7109375" style="172" hidden="1"/>
    <col min="9742" max="9742" width="5.140625" style="172" hidden="1"/>
    <col min="9743" max="9743" width="9.7109375" style="172" hidden="1"/>
    <col min="9744" max="9744" width="12.7109375" style="172" hidden="1"/>
    <col min="9745" max="9745" width="5.140625" style="172" hidden="1"/>
    <col min="9746" max="9746" width="9.7109375" style="172" hidden="1"/>
    <col min="9747" max="9747" width="12.7109375" style="172" hidden="1"/>
    <col min="9748" max="9748" width="5.140625" style="172" hidden="1"/>
    <col min="9749" max="9749" width="9.7109375" style="172" hidden="1"/>
    <col min="9750" max="9750" width="12.7109375" style="172" hidden="1"/>
    <col min="9751" max="9751" width="5.140625" style="172" hidden="1"/>
    <col min="9752" max="9752" width="9.7109375" style="172" hidden="1"/>
    <col min="9753" max="9753" width="12.7109375" style="172" hidden="1"/>
    <col min="9754" max="9754" width="5.140625" style="172" hidden="1"/>
    <col min="9755" max="9755" width="9.7109375" style="172" hidden="1"/>
    <col min="9756" max="9756" width="12.7109375" style="172" hidden="1"/>
    <col min="9757" max="9757" width="37.7109375" style="172" hidden="1"/>
    <col min="9758" max="9960" width="9.140625" style="172" hidden="1"/>
    <col min="9961" max="9961" width="1.7109375" style="172" hidden="1"/>
    <col min="9962" max="9962" width="3.5703125" style="172" hidden="1"/>
    <col min="9963" max="9963" width="11" style="172" hidden="1"/>
    <col min="9964" max="9964" width="20.7109375" style="172" hidden="1"/>
    <col min="9965" max="9966" width="11.7109375" style="172" hidden="1"/>
    <col min="9967" max="9967" width="9.7109375" style="172" hidden="1"/>
    <col min="9968" max="9968" width="10.140625" style="172" hidden="1"/>
    <col min="9969" max="9970" width="7.7109375" style="172" hidden="1"/>
    <col min="9971" max="9971" width="4" style="172" hidden="1"/>
    <col min="9972" max="9972" width="9.7109375" style="172" hidden="1"/>
    <col min="9973" max="9973" width="15.140625" style="172" hidden="1"/>
    <col min="9974" max="9974" width="5.140625" style="172" hidden="1"/>
    <col min="9975" max="9975" width="9.7109375" style="172" hidden="1"/>
    <col min="9976" max="9976" width="13.7109375" style="172" hidden="1"/>
    <col min="9977" max="9977" width="5.140625" style="172" hidden="1"/>
    <col min="9978" max="9978" width="9.7109375" style="172" hidden="1"/>
    <col min="9979" max="9979" width="12.5703125" style="172" hidden="1"/>
    <col min="9980" max="9980" width="5.140625" style="172" hidden="1"/>
    <col min="9981" max="9981" width="9.7109375" style="172" hidden="1"/>
    <col min="9982" max="9982" width="12.7109375" style="172" hidden="1"/>
    <col min="9983" max="9983" width="5.140625" style="172" hidden="1"/>
    <col min="9984" max="9984" width="9.7109375" style="172" hidden="1"/>
    <col min="9985" max="9985" width="12.7109375" style="172" hidden="1"/>
    <col min="9986" max="9986" width="5.140625" style="172" hidden="1"/>
    <col min="9987" max="9987" width="9.7109375" style="172" hidden="1"/>
    <col min="9988" max="9988" width="12.7109375" style="172" hidden="1"/>
    <col min="9989" max="9989" width="5.140625" style="172" hidden="1"/>
    <col min="9990" max="9990" width="9.7109375" style="172" hidden="1"/>
    <col min="9991" max="9991" width="12.7109375" style="172" hidden="1"/>
    <col min="9992" max="9992" width="5.140625" style="172" hidden="1"/>
    <col min="9993" max="9993" width="9.7109375" style="172" hidden="1"/>
    <col min="9994" max="9994" width="12.7109375" style="172" hidden="1"/>
    <col min="9995" max="9995" width="5.140625" style="172" hidden="1"/>
    <col min="9996" max="9996" width="9.7109375" style="172" hidden="1"/>
    <col min="9997" max="9997" width="12.7109375" style="172" hidden="1"/>
    <col min="9998" max="9998" width="5.140625" style="172" hidden="1"/>
    <col min="9999" max="9999" width="9.7109375" style="172" hidden="1"/>
    <col min="10000" max="10000" width="12.7109375" style="172" hidden="1"/>
    <col min="10001" max="10001" width="5.140625" style="172" hidden="1"/>
    <col min="10002" max="10002" width="9.7109375" style="172" hidden="1"/>
    <col min="10003" max="10003" width="12.7109375" style="172" hidden="1"/>
    <col min="10004" max="10004" width="5.140625" style="172" hidden="1"/>
    <col min="10005" max="10005" width="9.7109375" style="172" hidden="1"/>
    <col min="10006" max="10006" width="12.7109375" style="172" hidden="1"/>
    <col min="10007" max="10007" width="5.140625" style="172" hidden="1"/>
    <col min="10008" max="10008" width="9.7109375" style="172" hidden="1"/>
    <col min="10009" max="10009" width="12.7109375" style="172" hidden="1"/>
    <col min="10010" max="10010" width="5.140625" style="172" hidden="1"/>
    <col min="10011" max="10011" width="9.7109375" style="172" hidden="1"/>
    <col min="10012" max="10012" width="12.7109375" style="172" hidden="1"/>
    <col min="10013" max="10013" width="37.7109375" style="172" hidden="1"/>
    <col min="10014" max="10216" width="9.140625" style="172" hidden="1"/>
    <col min="10217" max="10217" width="1.7109375" style="172" hidden="1"/>
    <col min="10218" max="10218" width="3.5703125" style="172" hidden="1"/>
    <col min="10219" max="10219" width="11" style="172" hidden="1"/>
    <col min="10220" max="10220" width="20.7109375" style="172" hidden="1"/>
    <col min="10221" max="10222" width="11.7109375" style="172" hidden="1"/>
    <col min="10223" max="10223" width="9.7109375" style="172" hidden="1"/>
    <col min="10224" max="10224" width="10.140625" style="172" hidden="1"/>
    <col min="10225" max="10226" width="7.7109375" style="172" hidden="1"/>
    <col min="10227" max="10227" width="4" style="172" hidden="1"/>
    <col min="10228" max="10228" width="9.7109375" style="172" hidden="1"/>
    <col min="10229" max="10229" width="15.140625" style="172" hidden="1"/>
    <col min="10230" max="10230" width="5.140625" style="172" hidden="1"/>
    <col min="10231" max="10231" width="9.7109375" style="172" hidden="1"/>
    <col min="10232" max="10232" width="13.7109375" style="172" hidden="1"/>
    <col min="10233" max="10233" width="5.140625" style="172" hidden="1"/>
    <col min="10234" max="10234" width="9.7109375" style="172" hidden="1"/>
    <col min="10235" max="10235" width="12.5703125" style="172" hidden="1"/>
    <col min="10236" max="10236" width="5.140625" style="172" hidden="1"/>
    <col min="10237" max="10237" width="9.7109375" style="172" hidden="1"/>
    <col min="10238" max="10238" width="12.7109375" style="172" hidden="1"/>
    <col min="10239" max="10239" width="5.140625" style="172" hidden="1"/>
    <col min="10240" max="10240" width="9.7109375" style="172" hidden="1"/>
    <col min="10241" max="10241" width="12.7109375" style="172" hidden="1"/>
    <col min="10242" max="10242" width="5.140625" style="172" hidden="1"/>
    <col min="10243" max="10243" width="9.7109375" style="172" hidden="1"/>
    <col min="10244" max="10244" width="12.7109375" style="172" hidden="1"/>
    <col min="10245" max="10245" width="5.140625" style="172" hidden="1"/>
    <col min="10246" max="10246" width="9.7109375" style="172" hidden="1"/>
    <col min="10247" max="10247" width="12.7109375" style="172" hidden="1"/>
    <col min="10248" max="10248" width="5.140625" style="172" hidden="1"/>
    <col min="10249" max="10249" width="9.7109375" style="172" hidden="1"/>
    <col min="10250" max="10250" width="12.7109375" style="172" hidden="1"/>
    <col min="10251" max="10251" width="5.140625" style="172" hidden="1"/>
    <col min="10252" max="10252" width="9.7109375" style="172" hidden="1"/>
    <col min="10253" max="10253" width="12.7109375" style="172" hidden="1"/>
    <col min="10254" max="10254" width="5.140625" style="172" hidden="1"/>
    <col min="10255" max="10255" width="9.7109375" style="172" hidden="1"/>
    <col min="10256" max="10256" width="12.7109375" style="172" hidden="1"/>
    <col min="10257" max="10257" width="5.140625" style="172" hidden="1"/>
    <col min="10258" max="10258" width="9.7109375" style="172" hidden="1"/>
    <col min="10259" max="10259" width="12.7109375" style="172" hidden="1"/>
    <col min="10260" max="10260" width="5.140625" style="172" hidden="1"/>
    <col min="10261" max="10261" width="9.7109375" style="172" hidden="1"/>
    <col min="10262" max="10262" width="12.7109375" style="172" hidden="1"/>
    <col min="10263" max="10263" width="5.140625" style="172" hidden="1"/>
    <col min="10264" max="10264" width="9.7109375" style="172" hidden="1"/>
    <col min="10265" max="10265" width="12.7109375" style="172" hidden="1"/>
    <col min="10266" max="10266" width="5.140625" style="172" hidden="1"/>
    <col min="10267" max="10267" width="9.7109375" style="172" hidden="1"/>
    <col min="10268" max="10268" width="12.7109375" style="172" hidden="1"/>
    <col min="10269" max="10269" width="37.7109375" style="172" hidden="1"/>
    <col min="10270" max="10472" width="9.140625" style="172" hidden="1"/>
    <col min="10473" max="10473" width="1.7109375" style="172" hidden="1"/>
    <col min="10474" max="10474" width="3.5703125" style="172" hidden="1"/>
    <col min="10475" max="10475" width="11" style="172" hidden="1"/>
    <col min="10476" max="10476" width="20.7109375" style="172" hidden="1"/>
    <col min="10477" max="10478" width="11.7109375" style="172" hidden="1"/>
    <col min="10479" max="10479" width="9.7109375" style="172" hidden="1"/>
    <col min="10480" max="10480" width="10.140625" style="172" hidden="1"/>
    <col min="10481" max="10482" width="7.7109375" style="172" hidden="1"/>
    <col min="10483" max="10483" width="4" style="172" hidden="1"/>
    <col min="10484" max="10484" width="9.7109375" style="172" hidden="1"/>
    <col min="10485" max="10485" width="15.140625" style="172" hidden="1"/>
    <col min="10486" max="10486" width="5.140625" style="172" hidden="1"/>
    <col min="10487" max="10487" width="9.7109375" style="172" hidden="1"/>
    <col min="10488" max="10488" width="13.7109375" style="172" hidden="1"/>
    <col min="10489" max="10489" width="5.140625" style="172" hidden="1"/>
    <col min="10490" max="10490" width="9.7109375" style="172" hidden="1"/>
    <col min="10491" max="10491" width="12.5703125" style="172" hidden="1"/>
    <col min="10492" max="10492" width="5.140625" style="172" hidden="1"/>
    <col min="10493" max="10493" width="9.7109375" style="172" hidden="1"/>
    <col min="10494" max="10494" width="12.7109375" style="172" hidden="1"/>
    <col min="10495" max="10495" width="5.140625" style="172" hidden="1"/>
    <col min="10496" max="10496" width="9.7109375" style="172" hidden="1"/>
    <col min="10497" max="10497" width="12.7109375" style="172" hidden="1"/>
    <col min="10498" max="10498" width="5.140625" style="172" hidden="1"/>
    <col min="10499" max="10499" width="9.7109375" style="172" hidden="1"/>
    <col min="10500" max="10500" width="12.7109375" style="172" hidden="1"/>
    <col min="10501" max="10501" width="5.140625" style="172" hidden="1"/>
    <col min="10502" max="10502" width="9.7109375" style="172" hidden="1"/>
    <col min="10503" max="10503" width="12.7109375" style="172" hidden="1"/>
    <col min="10504" max="10504" width="5.140625" style="172" hidden="1"/>
    <col min="10505" max="10505" width="9.7109375" style="172" hidden="1"/>
    <col min="10506" max="10506" width="12.7109375" style="172" hidden="1"/>
    <col min="10507" max="10507" width="5.140625" style="172" hidden="1"/>
    <col min="10508" max="10508" width="9.7109375" style="172" hidden="1"/>
    <col min="10509" max="10509" width="12.7109375" style="172" hidden="1"/>
    <col min="10510" max="10510" width="5.140625" style="172" hidden="1"/>
    <col min="10511" max="10511" width="9.7109375" style="172" hidden="1"/>
    <col min="10512" max="10512" width="12.7109375" style="172" hidden="1"/>
    <col min="10513" max="10513" width="5.140625" style="172" hidden="1"/>
    <col min="10514" max="10514" width="9.7109375" style="172" hidden="1"/>
    <col min="10515" max="10515" width="12.7109375" style="172" hidden="1"/>
    <col min="10516" max="10516" width="5.140625" style="172" hidden="1"/>
    <col min="10517" max="10517" width="9.7109375" style="172" hidden="1"/>
    <col min="10518" max="10518" width="12.7109375" style="172" hidden="1"/>
    <col min="10519" max="10519" width="5.140625" style="172" hidden="1"/>
    <col min="10520" max="10520" width="9.7109375" style="172" hidden="1"/>
    <col min="10521" max="10521" width="12.7109375" style="172" hidden="1"/>
    <col min="10522" max="10522" width="5.140625" style="172" hidden="1"/>
    <col min="10523" max="10523" width="9.7109375" style="172" hidden="1"/>
    <col min="10524" max="10524" width="12.7109375" style="172" hidden="1"/>
    <col min="10525" max="10525" width="37.7109375" style="172" hidden="1"/>
    <col min="10526" max="10728" width="9.140625" style="172" hidden="1"/>
    <col min="10729" max="10729" width="1.7109375" style="172" hidden="1"/>
    <col min="10730" max="10730" width="3.5703125" style="172" hidden="1"/>
    <col min="10731" max="10731" width="11" style="172" hidden="1"/>
    <col min="10732" max="10732" width="20.7109375" style="172" hidden="1"/>
    <col min="10733" max="10734" width="11.7109375" style="172" hidden="1"/>
    <col min="10735" max="10735" width="9.7109375" style="172" hidden="1"/>
    <col min="10736" max="10736" width="10.140625" style="172" hidden="1"/>
    <col min="10737" max="10738" width="7.7109375" style="172" hidden="1"/>
    <col min="10739" max="10739" width="4" style="172" hidden="1"/>
    <col min="10740" max="10740" width="9.7109375" style="172" hidden="1"/>
    <col min="10741" max="10741" width="15.140625" style="172" hidden="1"/>
    <col min="10742" max="10742" width="5.140625" style="172" hidden="1"/>
    <col min="10743" max="10743" width="9.7109375" style="172" hidden="1"/>
    <col min="10744" max="10744" width="13.7109375" style="172" hidden="1"/>
    <col min="10745" max="10745" width="5.140625" style="172" hidden="1"/>
    <col min="10746" max="10746" width="9.7109375" style="172" hidden="1"/>
    <col min="10747" max="10747" width="12.5703125" style="172" hidden="1"/>
    <col min="10748" max="10748" width="5.140625" style="172" hidden="1"/>
    <col min="10749" max="10749" width="9.7109375" style="172" hidden="1"/>
    <col min="10750" max="10750" width="12.7109375" style="172" hidden="1"/>
    <col min="10751" max="10751" width="5.140625" style="172" hidden="1"/>
    <col min="10752" max="10752" width="9.7109375" style="172" hidden="1"/>
    <col min="10753" max="10753" width="12.7109375" style="172" hidden="1"/>
    <col min="10754" max="10754" width="5.140625" style="172" hidden="1"/>
    <col min="10755" max="10755" width="9.7109375" style="172" hidden="1"/>
    <col min="10756" max="10756" width="12.7109375" style="172" hidden="1"/>
    <col min="10757" max="10757" width="5.140625" style="172" hidden="1"/>
    <col min="10758" max="10758" width="9.7109375" style="172" hidden="1"/>
    <col min="10759" max="10759" width="12.7109375" style="172" hidden="1"/>
    <col min="10760" max="10760" width="5.140625" style="172" hidden="1"/>
    <col min="10761" max="10761" width="9.7109375" style="172" hidden="1"/>
    <col min="10762" max="10762" width="12.7109375" style="172" hidden="1"/>
    <col min="10763" max="10763" width="5.140625" style="172" hidden="1"/>
    <col min="10764" max="10764" width="9.7109375" style="172" hidden="1"/>
    <col min="10765" max="10765" width="12.7109375" style="172" hidden="1"/>
    <col min="10766" max="10766" width="5.140625" style="172" hidden="1"/>
    <col min="10767" max="10767" width="9.7109375" style="172" hidden="1"/>
    <col min="10768" max="10768" width="12.7109375" style="172" hidden="1"/>
    <col min="10769" max="10769" width="5.140625" style="172" hidden="1"/>
    <col min="10770" max="10770" width="9.7109375" style="172" hidden="1"/>
    <col min="10771" max="10771" width="12.7109375" style="172" hidden="1"/>
    <col min="10772" max="10772" width="5.140625" style="172" hidden="1"/>
    <col min="10773" max="10773" width="9.7109375" style="172" hidden="1"/>
    <col min="10774" max="10774" width="12.7109375" style="172" hidden="1"/>
    <col min="10775" max="10775" width="5.140625" style="172" hidden="1"/>
    <col min="10776" max="10776" width="9.7109375" style="172" hidden="1"/>
    <col min="10777" max="10777" width="12.7109375" style="172" hidden="1"/>
    <col min="10778" max="10778" width="5.140625" style="172" hidden="1"/>
    <col min="10779" max="10779" width="9.7109375" style="172" hidden="1"/>
    <col min="10780" max="10780" width="12.7109375" style="172" hidden="1"/>
    <col min="10781" max="10781" width="37.7109375" style="172" hidden="1"/>
    <col min="10782" max="10984" width="9.140625" style="172" hidden="1"/>
    <col min="10985" max="10985" width="1.7109375" style="172" hidden="1"/>
    <col min="10986" max="10986" width="3.5703125" style="172" hidden="1"/>
    <col min="10987" max="10987" width="11" style="172" hidden="1"/>
    <col min="10988" max="10988" width="20.7109375" style="172" hidden="1"/>
    <col min="10989" max="10990" width="11.7109375" style="172" hidden="1"/>
    <col min="10991" max="10991" width="9.7109375" style="172" hidden="1"/>
    <col min="10992" max="10992" width="10.140625" style="172" hidden="1"/>
    <col min="10993" max="10994" width="7.7109375" style="172" hidden="1"/>
    <col min="10995" max="10995" width="4" style="172" hidden="1"/>
    <col min="10996" max="10996" width="9.7109375" style="172" hidden="1"/>
    <col min="10997" max="10997" width="15.140625" style="172" hidden="1"/>
    <col min="10998" max="10998" width="5.140625" style="172" hidden="1"/>
    <col min="10999" max="10999" width="9.7109375" style="172" hidden="1"/>
    <col min="11000" max="11000" width="13.7109375" style="172" hidden="1"/>
    <col min="11001" max="11001" width="5.140625" style="172" hidden="1"/>
    <col min="11002" max="11002" width="9.7109375" style="172" hidden="1"/>
    <col min="11003" max="11003" width="12.5703125" style="172" hidden="1"/>
    <col min="11004" max="11004" width="5.140625" style="172" hidden="1"/>
    <col min="11005" max="11005" width="9.7109375" style="172" hidden="1"/>
    <col min="11006" max="11006" width="12.7109375" style="172" hidden="1"/>
    <col min="11007" max="11007" width="5.140625" style="172" hidden="1"/>
    <col min="11008" max="11008" width="9.7109375" style="172" hidden="1"/>
    <col min="11009" max="11009" width="12.7109375" style="172" hidden="1"/>
    <col min="11010" max="11010" width="5.140625" style="172" hidden="1"/>
    <col min="11011" max="11011" width="9.7109375" style="172" hidden="1"/>
    <col min="11012" max="11012" width="12.7109375" style="172" hidden="1"/>
    <col min="11013" max="11013" width="5.140625" style="172" hidden="1"/>
    <col min="11014" max="11014" width="9.7109375" style="172" hidden="1"/>
    <col min="11015" max="11015" width="12.7109375" style="172" hidden="1"/>
    <col min="11016" max="11016" width="5.140625" style="172" hidden="1"/>
    <col min="11017" max="11017" width="9.7109375" style="172" hidden="1"/>
    <col min="11018" max="11018" width="12.7109375" style="172" hidden="1"/>
    <col min="11019" max="11019" width="5.140625" style="172" hidden="1"/>
    <col min="11020" max="11020" width="9.7109375" style="172" hidden="1"/>
    <col min="11021" max="11021" width="12.7109375" style="172" hidden="1"/>
    <col min="11022" max="11022" width="5.140625" style="172" hidden="1"/>
    <col min="11023" max="11023" width="9.7109375" style="172" hidden="1"/>
    <col min="11024" max="11024" width="12.7109375" style="172" hidden="1"/>
    <col min="11025" max="11025" width="5.140625" style="172" hidden="1"/>
    <col min="11026" max="11026" width="9.7109375" style="172" hidden="1"/>
    <col min="11027" max="11027" width="12.7109375" style="172" hidden="1"/>
    <col min="11028" max="11028" width="5.140625" style="172" hidden="1"/>
    <col min="11029" max="11029" width="9.7109375" style="172" hidden="1"/>
    <col min="11030" max="11030" width="12.7109375" style="172" hidden="1"/>
    <col min="11031" max="11031" width="5.140625" style="172" hidden="1"/>
    <col min="11032" max="11032" width="9.7109375" style="172" hidden="1"/>
    <col min="11033" max="11033" width="12.7109375" style="172" hidden="1"/>
    <col min="11034" max="11034" width="5.140625" style="172" hidden="1"/>
    <col min="11035" max="11035" width="9.7109375" style="172" hidden="1"/>
    <col min="11036" max="11036" width="12.7109375" style="172" hidden="1"/>
    <col min="11037" max="11037" width="37.7109375" style="172" hidden="1"/>
    <col min="11038" max="11240" width="9.140625" style="172" hidden="1"/>
    <col min="11241" max="11241" width="1.7109375" style="172" hidden="1"/>
    <col min="11242" max="11242" width="3.5703125" style="172" hidden="1"/>
    <col min="11243" max="11243" width="11" style="172" hidden="1"/>
    <col min="11244" max="11244" width="20.7109375" style="172" hidden="1"/>
    <col min="11245" max="11246" width="11.7109375" style="172" hidden="1"/>
    <col min="11247" max="11247" width="9.7109375" style="172" hidden="1"/>
    <col min="11248" max="11248" width="10.140625" style="172" hidden="1"/>
    <col min="11249" max="11250" width="7.7109375" style="172" hidden="1"/>
    <col min="11251" max="11251" width="4" style="172" hidden="1"/>
    <col min="11252" max="11252" width="9.7109375" style="172" hidden="1"/>
    <col min="11253" max="11253" width="15.140625" style="172" hidden="1"/>
    <col min="11254" max="11254" width="5.140625" style="172" hidden="1"/>
    <col min="11255" max="11255" width="9.7109375" style="172" hidden="1"/>
    <col min="11256" max="11256" width="13.7109375" style="172" hidden="1"/>
    <col min="11257" max="11257" width="5.140625" style="172" hidden="1"/>
    <col min="11258" max="11258" width="9.7109375" style="172" hidden="1"/>
    <col min="11259" max="11259" width="12.5703125" style="172" hidden="1"/>
    <col min="11260" max="11260" width="5.140625" style="172" hidden="1"/>
    <col min="11261" max="11261" width="9.7109375" style="172" hidden="1"/>
    <col min="11262" max="11262" width="12.7109375" style="172" hidden="1"/>
    <col min="11263" max="11263" width="5.140625" style="172" hidden="1"/>
    <col min="11264" max="11264" width="9.7109375" style="172" hidden="1"/>
    <col min="11265" max="11265" width="12.7109375" style="172" hidden="1"/>
    <col min="11266" max="11266" width="5.140625" style="172" hidden="1"/>
    <col min="11267" max="11267" width="9.7109375" style="172" hidden="1"/>
    <col min="11268" max="11268" width="12.7109375" style="172" hidden="1"/>
    <col min="11269" max="11269" width="5.140625" style="172" hidden="1"/>
    <col min="11270" max="11270" width="9.7109375" style="172" hidden="1"/>
    <col min="11271" max="11271" width="12.7109375" style="172" hidden="1"/>
    <col min="11272" max="11272" width="5.140625" style="172" hidden="1"/>
    <col min="11273" max="11273" width="9.7109375" style="172" hidden="1"/>
    <col min="11274" max="11274" width="12.7109375" style="172" hidden="1"/>
    <col min="11275" max="11275" width="5.140625" style="172" hidden="1"/>
    <col min="11276" max="11276" width="9.7109375" style="172" hidden="1"/>
    <col min="11277" max="11277" width="12.7109375" style="172" hidden="1"/>
    <col min="11278" max="11278" width="5.140625" style="172" hidden="1"/>
    <col min="11279" max="11279" width="9.7109375" style="172" hidden="1"/>
    <col min="11280" max="11280" width="12.7109375" style="172" hidden="1"/>
    <col min="11281" max="11281" width="5.140625" style="172" hidden="1"/>
    <col min="11282" max="11282" width="9.7109375" style="172" hidden="1"/>
    <col min="11283" max="11283" width="12.7109375" style="172" hidden="1"/>
    <col min="11284" max="11284" width="5.140625" style="172" hidden="1"/>
    <col min="11285" max="11285" width="9.7109375" style="172" hidden="1"/>
    <col min="11286" max="11286" width="12.7109375" style="172" hidden="1"/>
    <col min="11287" max="11287" width="5.140625" style="172" hidden="1"/>
    <col min="11288" max="11288" width="9.7109375" style="172" hidden="1"/>
    <col min="11289" max="11289" width="12.7109375" style="172" hidden="1"/>
    <col min="11290" max="11290" width="5.140625" style="172" hidden="1"/>
    <col min="11291" max="11291" width="9.7109375" style="172" hidden="1"/>
    <col min="11292" max="11292" width="12.7109375" style="172" hidden="1"/>
    <col min="11293" max="11293" width="37.7109375" style="172" hidden="1"/>
    <col min="11294" max="11496" width="9.140625" style="172" hidden="1"/>
    <col min="11497" max="11497" width="1.7109375" style="172" hidden="1"/>
    <col min="11498" max="11498" width="3.5703125" style="172" hidden="1"/>
    <col min="11499" max="11499" width="11" style="172" hidden="1"/>
    <col min="11500" max="11500" width="20.7109375" style="172" hidden="1"/>
    <col min="11501" max="11502" width="11.7109375" style="172" hidden="1"/>
    <col min="11503" max="11503" width="9.7109375" style="172" hidden="1"/>
    <col min="11504" max="11504" width="10.140625" style="172" hidden="1"/>
    <col min="11505" max="11506" width="7.7109375" style="172" hidden="1"/>
    <col min="11507" max="11507" width="4" style="172" hidden="1"/>
    <col min="11508" max="11508" width="9.7109375" style="172" hidden="1"/>
    <col min="11509" max="11509" width="15.140625" style="172" hidden="1"/>
    <col min="11510" max="11510" width="5.140625" style="172" hidden="1"/>
    <col min="11511" max="11511" width="9.7109375" style="172" hidden="1"/>
    <col min="11512" max="11512" width="13.7109375" style="172" hidden="1"/>
    <col min="11513" max="11513" width="5.140625" style="172" hidden="1"/>
    <col min="11514" max="11514" width="9.7109375" style="172" hidden="1"/>
    <col min="11515" max="11515" width="12.5703125" style="172" hidden="1"/>
    <col min="11516" max="11516" width="5.140625" style="172" hidden="1"/>
    <col min="11517" max="11517" width="9.7109375" style="172" hidden="1"/>
    <col min="11518" max="11518" width="12.7109375" style="172" hidden="1"/>
    <col min="11519" max="11519" width="5.140625" style="172" hidden="1"/>
    <col min="11520" max="11520" width="9.7109375" style="172" hidden="1"/>
    <col min="11521" max="11521" width="12.7109375" style="172" hidden="1"/>
    <col min="11522" max="11522" width="5.140625" style="172" hidden="1"/>
    <col min="11523" max="11523" width="9.7109375" style="172" hidden="1"/>
    <col min="11524" max="11524" width="12.7109375" style="172" hidden="1"/>
    <col min="11525" max="11525" width="5.140625" style="172" hidden="1"/>
    <col min="11526" max="11526" width="9.7109375" style="172" hidden="1"/>
    <col min="11527" max="11527" width="12.7109375" style="172" hidden="1"/>
    <col min="11528" max="11528" width="5.140625" style="172" hidden="1"/>
    <col min="11529" max="11529" width="9.7109375" style="172" hidden="1"/>
    <col min="11530" max="11530" width="12.7109375" style="172" hidden="1"/>
    <col min="11531" max="11531" width="5.140625" style="172" hidden="1"/>
    <col min="11532" max="11532" width="9.7109375" style="172" hidden="1"/>
    <col min="11533" max="11533" width="12.7109375" style="172" hidden="1"/>
    <col min="11534" max="11534" width="5.140625" style="172" hidden="1"/>
    <col min="11535" max="11535" width="9.7109375" style="172" hidden="1"/>
    <col min="11536" max="11536" width="12.7109375" style="172" hidden="1"/>
    <col min="11537" max="11537" width="5.140625" style="172" hidden="1"/>
    <col min="11538" max="11538" width="9.7109375" style="172" hidden="1"/>
    <col min="11539" max="11539" width="12.7109375" style="172" hidden="1"/>
    <col min="11540" max="11540" width="5.140625" style="172" hidden="1"/>
    <col min="11541" max="11541" width="9.7109375" style="172" hidden="1"/>
    <col min="11542" max="11542" width="12.7109375" style="172" hidden="1"/>
    <col min="11543" max="11543" width="5.140625" style="172" hidden="1"/>
    <col min="11544" max="11544" width="9.7109375" style="172" hidden="1"/>
    <col min="11545" max="11545" width="12.7109375" style="172" hidden="1"/>
    <col min="11546" max="11546" width="5.140625" style="172" hidden="1"/>
    <col min="11547" max="11547" width="9.7109375" style="172" hidden="1"/>
    <col min="11548" max="11548" width="12.7109375" style="172" hidden="1"/>
    <col min="11549" max="11549" width="37.7109375" style="172" hidden="1"/>
    <col min="11550" max="11752" width="9.140625" style="172" hidden="1"/>
    <col min="11753" max="11753" width="1.7109375" style="172" hidden="1"/>
    <col min="11754" max="11754" width="3.5703125" style="172" hidden="1"/>
    <col min="11755" max="11755" width="11" style="172" hidden="1"/>
    <col min="11756" max="11756" width="20.7109375" style="172" hidden="1"/>
    <col min="11757" max="11758" width="11.7109375" style="172" hidden="1"/>
    <col min="11759" max="11759" width="9.7109375" style="172" hidden="1"/>
    <col min="11760" max="11760" width="10.140625" style="172" hidden="1"/>
    <col min="11761" max="11762" width="7.7109375" style="172" hidden="1"/>
    <col min="11763" max="11763" width="4" style="172" hidden="1"/>
    <col min="11764" max="11764" width="9.7109375" style="172" hidden="1"/>
    <col min="11765" max="11765" width="15.140625" style="172" hidden="1"/>
    <col min="11766" max="11766" width="5.140625" style="172" hidden="1"/>
    <col min="11767" max="11767" width="9.7109375" style="172" hidden="1"/>
    <col min="11768" max="11768" width="13.7109375" style="172" hidden="1"/>
    <col min="11769" max="11769" width="5.140625" style="172" hidden="1"/>
    <col min="11770" max="11770" width="9.7109375" style="172" hidden="1"/>
    <col min="11771" max="11771" width="12.5703125" style="172" hidden="1"/>
    <col min="11772" max="11772" width="5.140625" style="172" hidden="1"/>
    <col min="11773" max="11773" width="9.7109375" style="172" hidden="1"/>
    <col min="11774" max="11774" width="12.7109375" style="172" hidden="1"/>
    <col min="11775" max="11775" width="5.140625" style="172" hidden="1"/>
    <col min="11776" max="11776" width="9.7109375" style="172" hidden="1"/>
    <col min="11777" max="11777" width="12.7109375" style="172" hidden="1"/>
    <col min="11778" max="11778" width="5.140625" style="172" hidden="1"/>
    <col min="11779" max="11779" width="9.7109375" style="172" hidden="1"/>
    <col min="11780" max="11780" width="12.7109375" style="172" hidden="1"/>
    <col min="11781" max="11781" width="5.140625" style="172" hidden="1"/>
    <col min="11782" max="11782" width="9.7109375" style="172" hidden="1"/>
    <col min="11783" max="11783" width="12.7109375" style="172" hidden="1"/>
    <col min="11784" max="11784" width="5.140625" style="172" hidden="1"/>
    <col min="11785" max="11785" width="9.7109375" style="172" hidden="1"/>
    <col min="11786" max="11786" width="12.7109375" style="172" hidden="1"/>
    <col min="11787" max="11787" width="5.140625" style="172" hidden="1"/>
    <col min="11788" max="11788" width="9.7109375" style="172" hidden="1"/>
    <col min="11789" max="11789" width="12.7109375" style="172" hidden="1"/>
    <col min="11790" max="11790" width="5.140625" style="172" hidden="1"/>
    <col min="11791" max="11791" width="9.7109375" style="172" hidden="1"/>
    <col min="11792" max="11792" width="12.7109375" style="172" hidden="1"/>
    <col min="11793" max="11793" width="5.140625" style="172" hidden="1"/>
    <col min="11794" max="11794" width="9.7109375" style="172" hidden="1"/>
    <col min="11795" max="11795" width="12.7109375" style="172" hidden="1"/>
    <col min="11796" max="11796" width="5.140625" style="172" hidden="1"/>
    <col min="11797" max="11797" width="9.7109375" style="172" hidden="1"/>
    <col min="11798" max="11798" width="12.7109375" style="172" hidden="1"/>
    <col min="11799" max="11799" width="5.140625" style="172" hidden="1"/>
    <col min="11800" max="11800" width="9.7109375" style="172" hidden="1"/>
    <col min="11801" max="11801" width="12.7109375" style="172" hidden="1"/>
    <col min="11802" max="11802" width="5.140625" style="172" hidden="1"/>
    <col min="11803" max="11803" width="9.7109375" style="172" hidden="1"/>
    <col min="11804" max="11804" width="12.7109375" style="172" hidden="1"/>
    <col min="11805" max="11805" width="37.7109375" style="172" hidden="1"/>
    <col min="11806" max="12008" width="9.140625" style="172" hidden="1"/>
    <col min="12009" max="12009" width="1.7109375" style="172" hidden="1"/>
    <col min="12010" max="12010" width="3.5703125" style="172" hidden="1"/>
    <col min="12011" max="12011" width="11" style="172" hidden="1"/>
    <col min="12012" max="12012" width="20.7109375" style="172" hidden="1"/>
    <col min="12013" max="12014" width="11.7109375" style="172" hidden="1"/>
    <col min="12015" max="12015" width="9.7109375" style="172" hidden="1"/>
    <col min="12016" max="12016" width="10.140625" style="172" hidden="1"/>
    <col min="12017" max="12018" width="7.7109375" style="172" hidden="1"/>
    <col min="12019" max="12019" width="4" style="172" hidden="1"/>
    <col min="12020" max="12020" width="9.7109375" style="172" hidden="1"/>
    <col min="12021" max="12021" width="15.140625" style="172" hidden="1"/>
    <col min="12022" max="12022" width="5.140625" style="172" hidden="1"/>
    <col min="12023" max="12023" width="9.7109375" style="172" hidden="1"/>
    <col min="12024" max="12024" width="13.7109375" style="172" hidden="1"/>
    <col min="12025" max="12025" width="5.140625" style="172" hidden="1"/>
    <col min="12026" max="12026" width="9.7109375" style="172" hidden="1"/>
    <col min="12027" max="12027" width="12.5703125" style="172" hidden="1"/>
    <col min="12028" max="12028" width="5.140625" style="172" hidden="1"/>
    <col min="12029" max="12029" width="9.7109375" style="172" hidden="1"/>
    <col min="12030" max="12030" width="12.7109375" style="172" hidden="1"/>
    <col min="12031" max="12031" width="5.140625" style="172" hidden="1"/>
    <col min="12032" max="12032" width="9.7109375" style="172" hidden="1"/>
    <col min="12033" max="12033" width="12.7109375" style="172" hidden="1"/>
    <col min="12034" max="12034" width="5.140625" style="172" hidden="1"/>
    <col min="12035" max="12035" width="9.7109375" style="172" hidden="1"/>
    <col min="12036" max="12036" width="12.7109375" style="172" hidden="1"/>
    <col min="12037" max="12037" width="5.140625" style="172" hidden="1"/>
    <col min="12038" max="12038" width="9.7109375" style="172" hidden="1"/>
    <col min="12039" max="12039" width="12.7109375" style="172" hidden="1"/>
    <col min="12040" max="12040" width="5.140625" style="172" hidden="1"/>
    <col min="12041" max="12041" width="9.7109375" style="172" hidden="1"/>
    <col min="12042" max="12042" width="12.7109375" style="172" hidden="1"/>
    <col min="12043" max="12043" width="5.140625" style="172" hidden="1"/>
    <col min="12044" max="12044" width="9.7109375" style="172" hidden="1"/>
    <col min="12045" max="12045" width="12.7109375" style="172" hidden="1"/>
    <col min="12046" max="12046" width="5.140625" style="172" hidden="1"/>
    <col min="12047" max="12047" width="9.7109375" style="172" hidden="1"/>
    <col min="12048" max="12048" width="12.7109375" style="172" hidden="1"/>
    <col min="12049" max="12049" width="5.140625" style="172" hidden="1"/>
    <col min="12050" max="12050" width="9.7109375" style="172" hidden="1"/>
    <col min="12051" max="12051" width="12.7109375" style="172" hidden="1"/>
    <col min="12052" max="12052" width="5.140625" style="172" hidden="1"/>
    <col min="12053" max="12053" width="9.7109375" style="172" hidden="1"/>
    <col min="12054" max="12054" width="12.7109375" style="172" hidden="1"/>
    <col min="12055" max="12055" width="5.140625" style="172" hidden="1"/>
    <col min="12056" max="12056" width="9.7109375" style="172" hidden="1"/>
    <col min="12057" max="12057" width="12.7109375" style="172" hidden="1"/>
    <col min="12058" max="12058" width="5.140625" style="172" hidden="1"/>
    <col min="12059" max="12059" width="9.7109375" style="172" hidden="1"/>
    <col min="12060" max="12060" width="12.7109375" style="172" hidden="1"/>
    <col min="12061" max="12061" width="37.7109375" style="172" hidden="1"/>
    <col min="12062" max="12264" width="9.140625" style="172" hidden="1"/>
    <col min="12265" max="12265" width="1.7109375" style="172" hidden="1"/>
    <col min="12266" max="12266" width="3.5703125" style="172" hidden="1"/>
    <col min="12267" max="12267" width="11" style="172" hidden="1"/>
    <col min="12268" max="12268" width="20.7109375" style="172" hidden="1"/>
    <col min="12269" max="12270" width="11.7109375" style="172" hidden="1"/>
    <col min="12271" max="12271" width="9.7109375" style="172" hidden="1"/>
    <col min="12272" max="12272" width="10.140625" style="172" hidden="1"/>
    <col min="12273" max="12274" width="7.7109375" style="172" hidden="1"/>
    <col min="12275" max="12275" width="4" style="172" hidden="1"/>
    <col min="12276" max="12276" width="9.7109375" style="172" hidden="1"/>
    <col min="12277" max="12277" width="15.140625" style="172" hidden="1"/>
    <col min="12278" max="12278" width="5.140625" style="172" hidden="1"/>
    <col min="12279" max="12279" width="9.7109375" style="172" hidden="1"/>
    <col min="12280" max="12280" width="13.7109375" style="172" hidden="1"/>
    <col min="12281" max="12281" width="5.140625" style="172" hidden="1"/>
    <col min="12282" max="12282" width="9.7109375" style="172" hidden="1"/>
    <col min="12283" max="12283" width="12.5703125" style="172" hidden="1"/>
    <col min="12284" max="12284" width="5.140625" style="172" hidden="1"/>
    <col min="12285" max="12285" width="9.7109375" style="172" hidden="1"/>
    <col min="12286" max="12286" width="12.7109375" style="172" hidden="1"/>
    <col min="12287" max="12287" width="5.140625" style="172" hidden="1"/>
    <col min="12288" max="12288" width="9.7109375" style="172" hidden="1"/>
    <col min="12289" max="12289" width="12.7109375" style="172" hidden="1"/>
    <col min="12290" max="12290" width="5.140625" style="172" hidden="1"/>
    <col min="12291" max="12291" width="9.7109375" style="172" hidden="1"/>
    <col min="12292" max="12292" width="12.7109375" style="172" hidden="1"/>
    <col min="12293" max="12293" width="5.140625" style="172" hidden="1"/>
    <col min="12294" max="12294" width="9.7109375" style="172" hidden="1"/>
    <col min="12295" max="12295" width="12.7109375" style="172" hidden="1"/>
    <col min="12296" max="12296" width="5.140625" style="172" hidden="1"/>
    <col min="12297" max="12297" width="9.7109375" style="172" hidden="1"/>
    <col min="12298" max="12298" width="12.7109375" style="172" hidden="1"/>
    <col min="12299" max="12299" width="5.140625" style="172" hidden="1"/>
    <col min="12300" max="12300" width="9.7109375" style="172" hidden="1"/>
    <col min="12301" max="12301" width="12.7109375" style="172" hidden="1"/>
    <col min="12302" max="12302" width="5.140625" style="172" hidden="1"/>
    <col min="12303" max="12303" width="9.7109375" style="172" hidden="1"/>
    <col min="12304" max="12304" width="12.7109375" style="172" hidden="1"/>
    <col min="12305" max="12305" width="5.140625" style="172" hidden="1"/>
    <col min="12306" max="12306" width="9.7109375" style="172" hidden="1"/>
    <col min="12307" max="12307" width="12.7109375" style="172" hidden="1"/>
    <col min="12308" max="12308" width="5.140625" style="172" hidden="1"/>
    <col min="12309" max="12309" width="9.7109375" style="172" hidden="1"/>
    <col min="12310" max="12310" width="12.7109375" style="172" hidden="1"/>
    <col min="12311" max="12311" width="5.140625" style="172" hidden="1"/>
    <col min="12312" max="12312" width="9.7109375" style="172" hidden="1"/>
    <col min="12313" max="12313" width="12.7109375" style="172" hidden="1"/>
    <col min="12314" max="12314" width="5.140625" style="172" hidden="1"/>
    <col min="12315" max="12315" width="9.7109375" style="172" hidden="1"/>
    <col min="12316" max="12316" width="12.7109375" style="172" hidden="1"/>
    <col min="12317" max="12317" width="37.7109375" style="172" hidden="1"/>
    <col min="12318" max="12520" width="9.140625" style="172" hidden="1"/>
    <col min="12521" max="12521" width="1.7109375" style="172" hidden="1"/>
    <col min="12522" max="12522" width="3.5703125" style="172" hidden="1"/>
    <col min="12523" max="12523" width="11" style="172" hidden="1"/>
    <col min="12524" max="12524" width="20.7109375" style="172" hidden="1"/>
    <col min="12525" max="12526" width="11.7109375" style="172" hidden="1"/>
    <col min="12527" max="12527" width="9.7109375" style="172" hidden="1"/>
    <col min="12528" max="12528" width="10.140625" style="172" hidden="1"/>
    <col min="12529" max="12530" width="7.7109375" style="172" hidden="1"/>
    <col min="12531" max="12531" width="4" style="172" hidden="1"/>
    <col min="12532" max="12532" width="9.7109375" style="172" hidden="1"/>
    <col min="12533" max="12533" width="15.140625" style="172" hidden="1"/>
    <col min="12534" max="12534" width="5.140625" style="172" hidden="1"/>
    <col min="12535" max="12535" width="9.7109375" style="172" hidden="1"/>
    <col min="12536" max="12536" width="13.7109375" style="172" hidden="1"/>
    <col min="12537" max="12537" width="5.140625" style="172" hidden="1"/>
    <col min="12538" max="12538" width="9.7109375" style="172" hidden="1"/>
    <col min="12539" max="12539" width="12.5703125" style="172" hidden="1"/>
    <col min="12540" max="12540" width="5.140625" style="172" hidden="1"/>
    <col min="12541" max="12541" width="9.7109375" style="172" hidden="1"/>
    <col min="12542" max="12542" width="12.7109375" style="172" hidden="1"/>
    <col min="12543" max="12543" width="5.140625" style="172" hidden="1"/>
    <col min="12544" max="12544" width="9.7109375" style="172" hidden="1"/>
    <col min="12545" max="12545" width="12.7109375" style="172" hidden="1"/>
    <col min="12546" max="12546" width="5.140625" style="172" hidden="1"/>
    <col min="12547" max="12547" width="9.7109375" style="172" hidden="1"/>
    <col min="12548" max="12548" width="12.7109375" style="172" hidden="1"/>
    <col min="12549" max="12549" width="5.140625" style="172" hidden="1"/>
    <col min="12550" max="12550" width="9.7109375" style="172" hidden="1"/>
    <col min="12551" max="12551" width="12.7109375" style="172" hidden="1"/>
    <col min="12552" max="12552" width="5.140625" style="172" hidden="1"/>
    <col min="12553" max="12553" width="9.7109375" style="172" hidden="1"/>
    <col min="12554" max="12554" width="12.7109375" style="172" hidden="1"/>
    <col min="12555" max="12555" width="5.140625" style="172" hidden="1"/>
    <col min="12556" max="12556" width="9.7109375" style="172" hidden="1"/>
    <col min="12557" max="12557" width="12.7109375" style="172" hidden="1"/>
    <col min="12558" max="12558" width="5.140625" style="172" hidden="1"/>
    <col min="12559" max="12559" width="9.7109375" style="172" hidden="1"/>
    <col min="12560" max="12560" width="12.7109375" style="172" hidden="1"/>
    <col min="12561" max="12561" width="5.140625" style="172" hidden="1"/>
    <col min="12562" max="12562" width="9.7109375" style="172" hidden="1"/>
    <col min="12563" max="12563" width="12.7109375" style="172" hidden="1"/>
    <col min="12564" max="12564" width="5.140625" style="172" hidden="1"/>
    <col min="12565" max="12565" width="9.7109375" style="172" hidden="1"/>
    <col min="12566" max="12566" width="12.7109375" style="172" hidden="1"/>
    <col min="12567" max="12567" width="5.140625" style="172" hidden="1"/>
    <col min="12568" max="12568" width="9.7109375" style="172" hidden="1"/>
    <col min="12569" max="12569" width="12.7109375" style="172" hidden="1"/>
    <col min="12570" max="12570" width="5.140625" style="172" hidden="1"/>
    <col min="12571" max="12571" width="9.7109375" style="172" hidden="1"/>
    <col min="12572" max="12572" width="12.7109375" style="172" hidden="1"/>
    <col min="12573" max="12573" width="37.7109375" style="172" hidden="1"/>
    <col min="12574" max="12776" width="9.140625" style="172" hidden="1"/>
    <col min="12777" max="12777" width="1.7109375" style="172" hidden="1"/>
    <col min="12778" max="12778" width="3.5703125" style="172" hidden="1"/>
    <col min="12779" max="12779" width="11" style="172" hidden="1"/>
    <col min="12780" max="12780" width="20.7109375" style="172" hidden="1"/>
    <col min="12781" max="12782" width="11.7109375" style="172" hidden="1"/>
    <col min="12783" max="12783" width="9.7109375" style="172" hidden="1"/>
    <col min="12784" max="12784" width="10.140625" style="172" hidden="1"/>
    <col min="12785" max="12786" width="7.7109375" style="172" hidden="1"/>
    <col min="12787" max="12787" width="4" style="172" hidden="1"/>
    <col min="12788" max="12788" width="9.7109375" style="172" hidden="1"/>
    <col min="12789" max="12789" width="15.140625" style="172" hidden="1"/>
    <col min="12790" max="12790" width="5.140625" style="172" hidden="1"/>
    <col min="12791" max="12791" width="9.7109375" style="172" hidden="1"/>
    <col min="12792" max="12792" width="13.7109375" style="172" hidden="1"/>
    <col min="12793" max="12793" width="5.140625" style="172" hidden="1"/>
    <col min="12794" max="12794" width="9.7109375" style="172" hidden="1"/>
    <col min="12795" max="12795" width="12.5703125" style="172" hidden="1"/>
    <col min="12796" max="12796" width="5.140625" style="172" hidden="1"/>
    <col min="12797" max="12797" width="9.7109375" style="172" hidden="1"/>
    <col min="12798" max="12798" width="12.7109375" style="172" hidden="1"/>
    <col min="12799" max="12799" width="5.140625" style="172" hidden="1"/>
    <col min="12800" max="12800" width="9.7109375" style="172" hidden="1"/>
    <col min="12801" max="12801" width="12.7109375" style="172" hidden="1"/>
    <col min="12802" max="12802" width="5.140625" style="172" hidden="1"/>
    <col min="12803" max="12803" width="9.7109375" style="172" hidden="1"/>
    <col min="12804" max="12804" width="12.7109375" style="172" hidden="1"/>
    <col min="12805" max="12805" width="5.140625" style="172" hidden="1"/>
    <col min="12806" max="12806" width="9.7109375" style="172" hidden="1"/>
    <col min="12807" max="12807" width="12.7109375" style="172" hidden="1"/>
    <col min="12808" max="12808" width="5.140625" style="172" hidden="1"/>
    <col min="12809" max="12809" width="9.7109375" style="172" hidden="1"/>
    <col min="12810" max="12810" width="12.7109375" style="172" hidden="1"/>
    <col min="12811" max="12811" width="5.140625" style="172" hidden="1"/>
    <col min="12812" max="12812" width="9.7109375" style="172" hidden="1"/>
    <col min="12813" max="12813" width="12.7109375" style="172" hidden="1"/>
    <col min="12814" max="12814" width="5.140625" style="172" hidden="1"/>
    <col min="12815" max="12815" width="9.7109375" style="172" hidden="1"/>
    <col min="12816" max="12816" width="12.7109375" style="172" hidden="1"/>
    <col min="12817" max="12817" width="5.140625" style="172" hidden="1"/>
    <col min="12818" max="12818" width="9.7109375" style="172" hidden="1"/>
    <col min="12819" max="12819" width="12.7109375" style="172" hidden="1"/>
    <col min="12820" max="12820" width="5.140625" style="172" hidden="1"/>
    <col min="12821" max="12821" width="9.7109375" style="172" hidden="1"/>
    <col min="12822" max="12822" width="12.7109375" style="172" hidden="1"/>
    <col min="12823" max="12823" width="5.140625" style="172" hidden="1"/>
    <col min="12824" max="12824" width="9.7109375" style="172" hidden="1"/>
    <col min="12825" max="12825" width="12.7109375" style="172" hidden="1"/>
    <col min="12826" max="12826" width="5.140625" style="172" hidden="1"/>
    <col min="12827" max="12827" width="9.7109375" style="172" hidden="1"/>
    <col min="12828" max="12828" width="12.7109375" style="172" hidden="1"/>
    <col min="12829" max="12829" width="37.7109375" style="172" hidden="1"/>
    <col min="12830" max="13032" width="9.140625" style="172" hidden="1"/>
    <col min="13033" max="13033" width="1.7109375" style="172" hidden="1"/>
    <col min="13034" max="13034" width="3.5703125" style="172" hidden="1"/>
    <col min="13035" max="13035" width="11" style="172" hidden="1"/>
    <col min="13036" max="13036" width="20.7109375" style="172" hidden="1"/>
    <col min="13037" max="13038" width="11.7109375" style="172" hidden="1"/>
    <col min="13039" max="13039" width="9.7109375" style="172" hidden="1"/>
    <col min="13040" max="13040" width="10.140625" style="172" hidden="1"/>
    <col min="13041" max="13042" width="7.7109375" style="172" hidden="1"/>
    <col min="13043" max="13043" width="4" style="172" hidden="1"/>
    <col min="13044" max="13044" width="9.7109375" style="172" hidden="1"/>
    <col min="13045" max="13045" width="15.140625" style="172" hidden="1"/>
    <col min="13046" max="13046" width="5.140625" style="172" hidden="1"/>
    <col min="13047" max="13047" width="9.7109375" style="172" hidden="1"/>
    <col min="13048" max="13048" width="13.7109375" style="172" hidden="1"/>
    <col min="13049" max="13049" width="5.140625" style="172" hidden="1"/>
    <col min="13050" max="13050" width="9.7109375" style="172" hidden="1"/>
    <col min="13051" max="13051" width="12.5703125" style="172" hidden="1"/>
    <col min="13052" max="13052" width="5.140625" style="172" hidden="1"/>
    <col min="13053" max="13053" width="9.7109375" style="172" hidden="1"/>
    <col min="13054" max="13054" width="12.7109375" style="172" hidden="1"/>
    <col min="13055" max="13055" width="5.140625" style="172" hidden="1"/>
    <col min="13056" max="13056" width="9.7109375" style="172" hidden="1"/>
    <col min="13057" max="13057" width="12.7109375" style="172" hidden="1"/>
    <col min="13058" max="13058" width="5.140625" style="172" hidden="1"/>
    <col min="13059" max="13059" width="9.7109375" style="172" hidden="1"/>
    <col min="13060" max="13060" width="12.7109375" style="172" hidden="1"/>
    <col min="13061" max="13061" width="5.140625" style="172" hidden="1"/>
    <col min="13062" max="13062" width="9.7109375" style="172" hidden="1"/>
    <col min="13063" max="13063" width="12.7109375" style="172" hidden="1"/>
    <col min="13064" max="13064" width="5.140625" style="172" hidden="1"/>
    <col min="13065" max="13065" width="9.7109375" style="172" hidden="1"/>
    <col min="13066" max="13066" width="12.7109375" style="172" hidden="1"/>
    <col min="13067" max="13067" width="5.140625" style="172" hidden="1"/>
    <col min="13068" max="13068" width="9.7109375" style="172" hidden="1"/>
    <col min="13069" max="13069" width="12.7109375" style="172" hidden="1"/>
    <col min="13070" max="13070" width="5.140625" style="172" hidden="1"/>
    <col min="13071" max="13071" width="9.7109375" style="172" hidden="1"/>
    <col min="13072" max="13072" width="12.7109375" style="172" hidden="1"/>
    <col min="13073" max="13073" width="5.140625" style="172" hidden="1"/>
    <col min="13074" max="13074" width="9.7109375" style="172" hidden="1"/>
    <col min="13075" max="13075" width="12.7109375" style="172" hidden="1"/>
    <col min="13076" max="13076" width="5.140625" style="172" hidden="1"/>
    <col min="13077" max="13077" width="9.7109375" style="172" hidden="1"/>
    <col min="13078" max="13078" width="12.7109375" style="172" hidden="1"/>
    <col min="13079" max="13079" width="5.140625" style="172" hidden="1"/>
    <col min="13080" max="13080" width="9.7109375" style="172" hidden="1"/>
    <col min="13081" max="13081" width="12.7109375" style="172" hidden="1"/>
    <col min="13082" max="13082" width="5.140625" style="172" hidden="1"/>
    <col min="13083" max="13083" width="9.7109375" style="172" hidden="1"/>
    <col min="13084" max="13084" width="12.7109375" style="172" hidden="1"/>
    <col min="13085" max="13085" width="37.7109375" style="172" hidden="1"/>
    <col min="13086" max="13288" width="9.140625" style="172" hidden="1"/>
    <col min="13289" max="13289" width="1.7109375" style="172" hidden="1"/>
    <col min="13290" max="13290" width="3.5703125" style="172" hidden="1"/>
    <col min="13291" max="13291" width="11" style="172" hidden="1"/>
    <col min="13292" max="13292" width="20.7109375" style="172" hidden="1"/>
    <col min="13293" max="13294" width="11.7109375" style="172" hidden="1"/>
    <col min="13295" max="13295" width="9.7109375" style="172" hidden="1"/>
    <col min="13296" max="13296" width="10.140625" style="172" hidden="1"/>
    <col min="13297" max="13298" width="7.7109375" style="172" hidden="1"/>
    <col min="13299" max="13299" width="4" style="172" hidden="1"/>
    <col min="13300" max="13300" width="9.7109375" style="172" hidden="1"/>
    <col min="13301" max="13301" width="15.140625" style="172" hidden="1"/>
    <col min="13302" max="13302" width="5.140625" style="172" hidden="1"/>
    <col min="13303" max="13303" width="9.7109375" style="172" hidden="1"/>
    <col min="13304" max="13304" width="13.7109375" style="172" hidden="1"/>
    <col min="13305" max="13305" width="5.140625" style="172" hidden="1"/>
    <col min="13306" max="13306" width="9.7109375" style="172" hidden="1"/>
    <col min="13307" max="13307" width="12.5703125" style="172" hidden="1"/>
    <col min="13308" max="13308" width="5.140625" style="172" hidden="1"/>
    <col min="13309" max="13309" width="9.7109375" style="172" hidden="1"/>
    <col min="13310" max="13310" width="12.7109375" style="172" hidden="1"/>
    <col min="13311" max="13311" width="5.140625" style="172" hidden="1"/>
    <col min="13312" max="13312" width="9.7109375" style="172" hidden="1"/>
    <col min="13313" max="13313" width="12.7109375" style="172" hidden="1"/>
    <col min="13314" max="13314" width="5.140625" style="172" hidden="1"/>
    <col min="13315" max="13315" width="9.7109375" style="172" hidden="1"/>
    <col min="13316" max="13316" width="12.7109375" style="172" hidden="1"/>
    <col min="13317" max="13317" width="5.140625" style="172" hidden="1"/>
    <col min="13318" max="13318" width="9.7109375" style="172" hidden="1"/>
    <col min="13319" max="13319" width="12.7109375" style="172" hidden="1"/>
    <col min="13320" max="13320" width="5.140625" style="172" hidden="1"/>
    <col min="13321" max="13321" width="9.7109375" style="172" hidden="1"/>
    <col min="13322" max="13322" width="12.7109375" style="172" hidden="1"/>
    <col min="13323" max="13323" width="5.140625" style="172" hidden="1"/>
    <col min="13324" max="13324" width="9.7109375" style="172" hidden="1"/>
    <col min="13325" max="13325" width="12.7109375" style="172" hidden="1"/>
    <col min="13326" max="13326" width="5.140625" style="172" hidden="1"/>
    <col min="13327" max="13327" width="9.7109375" style="172" hidden="1"/>
    <col min="13328" max="13328" width="12.7109375" style="172" hidden="1"/>
    <col min="13329" max="13329" width="5.140625" style="172" hidden="1"/>
    <col min="13330" max="13330" width="9.7109375" style="172" hidden="1"/>
    <col min="13331" max="13331" width="12.7109375" style="172" hidden="1"/>
    <col min="13332" max="13332" width="5.140625" style="172" hidden="1"/>
    <col min="13333" max="13333" width="9.7109375" style="172" hidden="1"/>
    <col min="13334" max="13334" width="12.7109375" style="172" hidden="1"/>
    <col min="13335" max="13335" width="5.140625" style="172" hidden="1"/>
    <col min="13336" max="13336" width="9.7109375" style="172" hidden="1"/>
    <col min="13337" max="13337" width="12.7109375" style="172" hidden="1"/>
    <col min="13338" max="13338" width="5.140625" style="172" hidden="1"/>
    <col min="13339" max="13339" width="9.7109375" style="172" hidden="1"/>
    <col min="13340" max="13340" width="12.7109375" style="172" hidden="1"/>
    <col min="13341" max="13341" width="37.7109375" style="172" hidden="1"/>
    <col min="13342" max="13544" width="9.140625" style="172" hidden="1"/>
    <col min="13545" max="13545" width="1.7109375" style="172" hidden="1"/>
    <col min="13546" max="13546" width="3.5703125" style="172" hidden="1"/>
    <col min="13547" max="13547" width="11" style="172" hidden="1"/>
    <col min="13548" max="13548" width="20.7109375" style="172" hidden="1"/>
    <col min="13549" max="13550" width="11.7109375" style="172" hidden="1"/>
    <col min="13551" max="13551" width="9.7109375" style="172" hidden="1"/>
    <col min="13552" max="13552" width="10.140625" style="172" hidden="1"/>
    <col min="13553" max="13554" width="7.7109375" style="172" hidden="1"/>
    <col min="13555" max="13555" width="4" style="172" hidden="1"/>
    <col min="13556" max="13556" width="9.7109375" style="172" hidden="1"/>
    <col min="13557" max="13557" width="15.140625" style="172" hidden="1"/>
    <col min="13558" max="13558" width="5.140625" style="172" hidden="1"/>
    <col min="13559" max="13559" width="9.7109375" style="172" hidden="1"/>
    <col min="13560" max="13560" width="13.7109375" style="172" hidden="1"/>
    <col min="13561" max="13561" width="5.140625" style="172" hidden="1"/>
    <col min="13562" max="13562" width="9.7109375" style="172" hidden="1"/>
    <col min="13563" max="13563" width="12.5703125" style="172" hidden="1"/>
    <col min="13564" max="13564" width="5.140625" style="172" hidden="1"/>
    <col min="13565" max="13565" width="9.7109375" style="172" hidden="1"/>
    <col min="13566" max="13566" width="12.7109375" style="172" hidden="1"/>
    <col min="13567" max="13567" width="5.140625" style="172" hidden="1"/>
    <col min="13568" max="13568" width="9.7109375" style="172" hidden="1"/>
    <col min="13569" max="13569" width="12.7109375" style="172" hidden="1"/>
    <col min="13570" max="13570" width="5.140625" style="172" hidden="1"/>
    <col min="13571" max="13571" width="9.7109375" style="172" hidden="1"/>
    <col min="13572" max="13572" width="12.7109375" style="172" hidden="1"/>
    <col min="13573" max="13573" width="5.140625" style="172" hidden="1"/>
    <col min="13574" max="13574" width="9.7109375" style="172" hidden="1"/>
    <col min="13575" max="13575" width="12.7109375" style="172" hidden="1"/>
    <col min="13576" max="13576" width="5.140625" style="172" hidden="1"/>
    <col min="13577" max="13577" width="9.7109375" style="172" hidden="1"/>
    <col min="13578" max="13578" width="12.7109375" style="172" hidden="1"/>
    <col min="13579" max="13579" width="5.140625" style="172" hidden="1"/>
    <col min="13580" max="13580" width="9.7109375" style="172" hidden="1"/>
    <col min="13581" max="13581" width="12.7109375" style="172" hidden="1"/>
    <col min="13582" max="13582" width="5.140625" style="172" hidden="1"/>
    <col min="13583" max="13583" width="9.7109375" style="172" hidden="1"/>
    <col min="13584" max="13584" width="12.7109375" style="172" hidden="1"/>
    <col min="13585" max="13585" width="5.140625" style="172" hidden="1"/>
    <col min="13586" max="13586" width="9.7109375" style="172" hidden="1"/>
    <col min="13587" max="13587" width="12.7109375" style="172" hidden="1"/>
    <col min="13588" max="13588" width="5.140625" style="172" hidden="1"/>
    <col min="13589" max="13589" width="9.7109375" style="172" hidden="1"/>
    <col min="13590" max="13590" width="12.7109375" style="172" hidden="1"/>
    <col min="13591" max="13591" width="5.140625" style="172" hidden="1"/>
    <col min="13592" max="13592" width="9.7109375" style="172" hidden="1"/>
    <col min="13593" max="13593" width="12.7109375" style="172" hidden="1"/>
    <col min="13594" max="13594" width="5.140625" style="172" hidden="1"/>
    <col min="13595" max="13595" width="9.7109375" style="172" hidden="1"/>
    <col min="13596" max="13596" width="12.7109375" style="172" hidden="1"/>
    <col min="13597" max="13597" width="37.7109375" style="172" hidden="1"/>
    <col min="13598" max="13800" width="9.140625" style="172" hidden="1"/>
    <col min="13801" max="13801" width="1.7109375" style="172" hidden="1"/>
    <col min="13802" max="13802" width="3.5703125" style="172" hidden="1"/>
    <col min="13803" max="13803" width="11" style="172" hidden="1"/>
    <col min="13804" max="13804" width="20.7109375" style="172" hidden="1"/>
    <col min="13805" max="13806" width="11.7109375" style="172" hidden="1"/>
    <col min="13807" max="13807" width="9.7109375" style="172" hidden="1"/>
    <col min="13808" max="13808" width="10.140625" style="172" hidden="1"/>
    <col min="13809" max="13810" width="7.7109375" style="172" hidden="1"/>
    <col min="13811" max="13811" width="4" style="172" hidden="1"/>
    <col min="13812" max="13812" width="9.7109375" style="172" hidden="1"/>
    <col min="13813" max="13813" width="15.140625" style="172" hidden="1"/>
    <col min="13814" max="13814" width="5.140625" style="172" hidden="1"/>
    <col min="13815" max="13815" width="9.7109375" style="172" hidden="1"/>
    <col min="13816" max="13816" width="13.7109375" style="172" hidden="1"/>
    <col min="13817" max="13817" width="5.140625" style="172" hidden="1"/>
    <col min="13818" max="13818" width="9.7109375" style="172" hidden="1"/>
    <col min="13819" max="13819" width="12.5703125" style="172" hidden="1"/>
    <col min="13820" max="13820" width="5.140625" style="172" hidden="1"/>
    <col min="13821" max="13821" width="9.7109375" style="172" hidden="1"/>
    <col min="13822" max="13822" width="12.7109375" style="172" hidden="1"/>
    <col min="13823" max="13823" width="5.140625" style="172" hidden="1"/>
    <col min="13824" max="13824" width="9.7109375" style="172" hidden="1"/>
    <col min="13825" max="13825" width="12.7109375" style="172" hidden="1"/>
    <col min="13826" max="13826" width="5.140625" style="172" hidden="1"/>
    <col min="13827" max="13827" width="9.7109375" style="172" hidden="1"/>
    <col min="13828" max="13828" width="12.7109375" style="172" hidden="1"/>
    <col min="13829" max="13829" width="5.140625" style="172" hidden="1"/>
    <col min="13830" max="13830" width="9.7109375" style="172" hidden="1"/>
    <col min="13831" max="13831" width="12.7109375" style="172" hidden="1"/>
    <col min="13832" max="13832" width="5.140625" style="172" hidden="1"/>
    <col min="13833" max="13833" width="9.7109375" style="172" hidden="1"/>
    <col min="13834" max="13834" width="12.7109375" style="172" hidden="1"/>
    <col min="13835" max="13835" width="5.140625" style="172" hidden="1"/>
    <col min="13836" max="13836" width="9.7109375" style="172" hidden="1"/>
    <col min="13837" max="13837" width="12.7109375" style="172" hidden="1"/>
    <col min="13838" max="13838" width="5.140625" style="172" hidden="1"/>
    <col min="13839" max="13839" width="9.7109375" style="172" hidden="1"/>
    <col min="13840" max="13840" width="12.7109375" style="172" hidden="1"/>
    <col min="13841" max="13841" width="5.140625" style="172" hidden="1"/>
    <col min="13842" max="13842" width="9.7109375" style="172" hidden="1"/>
    <col min="13843" max="13843" width="12.7109375" style="172" hidden="1"/>
    <col min="13844" max="13844" width="5.140625" style="172" hidden="1"/>
    <col min="13845" max="13845" width="9.7109375" style="172" hidden="1"/>
    <col min="13846" max="13846" width="12.7109375" style="172" hidden="1"/>
    <col min="13847" max="13847" width="5.140625" style="172" hidden="1"/>
    <col min="13848" max="13848" width="9.7109375" style="172" hidden="1"/>
    <col min="13849" max="13849" width="12.7109375" style="172" hidden="1"/>
    <col min="13850" max="13850" width="5.140625" style="172" hidden="1"/>
    <col min="13851" max="13851" width="9.7109375" style="172" hidden="1"/>
    <col min="13852" max="13852" width="12.7109375" style="172" hidden="1"/>
    <col min="13853" max="13853" width="37.7109375" style="172" hidden="1"/>
    <col min="13854" max="14056" width="9.140625" style="172" hidden="1"/>
    <col min="14057" max="14057" width="1.7109375" style="172" hidden="1"/>
    <col min="14058" max="14058" width="3.5703125" style="172" hidden="1"/>
    <col min="14059" max="14059" width="11" style="172" hidden="1"/>
    <col min="14060" max="14060" width="20.7109375" style="172" hidden="1"/>
    <col min="14061" max="14062" width="11.7109375" style="172" hidden="1"/>
    <col min="14063" max="14063" width="9.7109375" style="172" hidden="1"/>
    <col min="14064" max="14064" width="10.140625" style="172" hidden="1"/>
    <col min="14065" max="14066" width="7.7109375" style="172" hidden="1"/>
    <col min="14067" max="14067" width="4" style="172" hidden="1"/>
    <col min="14068" max="14068" width="9.7109375" style="172" hidden="1"/>
    <col min="14069" max="14069" width="15.140625" style="172" hidden="1"/>
    <col min="14070" max="14070" width="5.140625" style="172" hidden="1"/>
    <col min="14071" max="14071" width="9.7109375" style="172" hidden="1"/>
    <col min="14072" max="14072" width="13.7109375" style="172" hidden="1"/>
    <col min="14073" max="14073" width="5.140625" style="172" hidden="1"/>
    <col min="14074" max="14074" width="9.7109375" style="172" hidden="1"/>
    <col min="14075" max="14075" width="12.5703125" style="172" hidden="1"/>
    <col min="14076" max="14076" width="5.140625" style="172" hidden="1"/>
    <col min="14077" max="14077" width="9.7109375" style="172" hidden="1"/>
    <col min="14078" max="14078" width="12.7109375" style="172" hidden="1"/>
    <col min="14079" max="14079" width="5.140625" style="172" hidden="1"/>
    <col min="14080" max="14080" width="9.7109375" style="172" hidden="1"/>
    <col min="14081" max="14081" width="12.7109375" style="172" hidden="1"/>
    <col min="14082" max="14082" width="5.140625" style="172" hidden="1"/>
    <col min="14083" max="14083" width="9.7109375" style="172" hidden="1"/>
    <col min="14084" max="14084" width="12.7109375" style="172" hidden="1"/>
    <col min="14085" max="14085" width="5.140625" style="172" hidden="1"/>
    <col min="14086" max="14086" width="9.7109375" style="172" hidden="1"/>
    <col min="14087" max="14087" width="12.7109375" style="172" hidden="1"/>
    <col min="14088" max="14088" width="5.140625" style="172" hidden="1"/>
    <col min="14089" max="14089" width="9.7109375" style="172" hidden="1"/>
    <col min="14090" max="14090" width="12.7109375" style="172" hidden="1"/>
    <col min="14091" max="14091" width="5.140625" style="172" hidden="1"/>
    <col min="14092" max="14092" width="9.7109375" style="172" hidden="1"/>
    <col min="14093" max="14093" width="12.7109375" style="172" hidden="1"/>
    <col min="14094" max="14094" width="5.140625" style="172" hidden="1"/>
    <col min="14095" max="14095" width="9.7109375" style="172" hidden="1"/>
    <col min="14096" max="14096" width="12.7109375" style="172" hidden="1"/>
    <col min="14097" max="14097" width="5.140625" style="172" hidden="1"/>
    <col min="14098" max="14098" width="9.7109375" style="172" hidden="1"/>
    <col min="14099" max="14099" width="12.7109375" style="172" hidden="1"/>
    <col min="14100" max="14100" width="5.140625" style="172" hidden="1"/>
    <col min="14101" max="14101" width="9.7109375" style="172" hidden="1"/>
    <col min="14102" max="14102" width="12.7109375" style="172" hidden="1"/>
    <col min="14103" max="14103" width="5.140625" style="172" hidden="1"/>
    <col min="14104" max="14104" width="9.7109375" style="172" hidden="1"/>
    <col min="14105" max="14105" width="12.7109375" style="172" hidden="1"/>
    <col min="14106" max="14106" width="5.140625" style="172" hidden="1"/>
    <col min="14107" max="14107" width="9.7109375" style="172" hidden="1"/>
    <col min="14108" max="14108" width="12.7109375" style="172" hidden="1"/>
    <col min="14109" max="14109" width="37.7109375" style="172" hidden="1"/>
    <col min="14110" max="14312" width="9.140625" style="172" hidden="1"/>
    <col min="14313" max="14313" width="1.7109375" style="172" hidden="1"/>
    <col min="14314" max="14314" width="3.5703125" style="172" hidden="1"/>
    <col min="14315" max="14315" width="11" style="172" hidden="1"/>
    <col min="14316" max="14316" width="20.7109375" style="172" hidden="1"/>
    <col min="14317" max="14318" width="11.7109375" style="172" hidden="1"/>
    <col min="14319" max="14319" width="9.7109375" style="172" hidden="1"/>
    <col min="14320" max="14320" width="10.140625" style="172" hidden="1"/>
    <col min="14321" max="14322" width="7.7109375" style="172" hidden="1"/>
    <col min="14323" max="14323" width="4" style="172" hidden="1"/>
    <col min="14324" max="14324" width="9.7109375" style="172" hidden="1"/>
    <col min="14325" max="14325" width="15.140625" style="172" hidden="1"/>
    <col min="14326" max="14326" width="5.140625" style="172" hidden="1"/>
    <col min="14327" max="14327" width="9.7109375" style="172" hidden="1"/>
    <col min="14328" max="14328" width="13.7109375" style="172" hidden="1"/>
    <col min="14329" max="14329" width="5.140625" style="172" hidden="1"/>
    <col min="14330" max="14330" width="9.7109375" style="172" hidden="1"/>
    <col min="14331" max="14331" width="12.5703125" style="172" hidden="1"/>
    <col min="14332" max="14332" width="5.140625" style="172" hidden="1"/>
    <col min="14333" max="14333" width="9.7109375" style="172" hidden="1"/>
    <col min="14334" max="14334" width="12.7109375" style="172" hidden="1"/>
    <col min="14335" max="14335" width="5.140625" style="172" hidden="1"/>
    <col min="14336" max="14336" width="9.7109375" style="172" hidden="1"/>
    <col min="14337" max="14337" width="12.7109375" style="172" hidden="1"/>
    <col min="14338" max="14338" width="5.140625" style="172" hidden="1"/>
    <col min="14339" max="14339" width="9.7109375" style="172" hidden="1"/>
    <col min="14340" max="14340" width="12.7109375" style="172" hidden="1"/>
    <col min="14341" max="14341" width="5.140625" style="172" hidden="1"/>
    <col min="14342" max="14342" width="9.7109375" style="172" hidden="1"/>
    <col min="14343" max="14343" width="12.7109375" style="172" hidden="1"/>
    <col min="14344" max="14344" width="5.140625" style="172" hidden="1"/>
    <col min="14345" max="14345" width="9.7109375" style="172" hidden="1"/>
    <col min="14346" max="14346" width="12.7109375" style="172" hidden="1"/>
    <col min="14347" max="14347" width="5.140625" style="172" hidden="1"/>
    <col min="14348" max="14348" width="9.7109375" style="172" hidden="1"/>
    <col min="14349" max="14349" width="12.7109375" style="172" hidden="1"/>
    <col min="14350" max="14350" width="5.140625" style="172" hidden="1"/>
    <col min="14351" max="14351" width="9.7109375" style="172" hidden="1"/>
    <col min="14352" max="14352" width="12.7109375" style="172" hidden="1"/>
    <col min="14353" max="14353" width="5.140625" style="172" hidden="1"/>
    <col min="14354" max="14354" width="9.7109375" style="172" hidden="1"/>
    <col min="14355" max="14355" width="12.7109375" style="172" hidden="1"/>
    <col min="14356" max="14356" width="5.140625" style="172" hidden="1"/>
    <col min="14357" max="14357" width="9.7109375" style="172" hidden="1"/>
    <col min="14358" max="14358" width="12.7109375" style="172" hidden="1"/>
    <col min="14359" max="14359" width="5.140625" style="172" hidden="1"/>
    <col min="14360" max="14360" width="9.7109375" style="172" hidden="1"/>
    <col min="14361" max="14361" width="12.7109375" style="172" hidden="1"/>
    <col min="14362" max="14362" width="5.140625" style="172" hidden="1"/>
    <col min="14363" max="14363" width="9.7109375" style="172" hidden="1"/>
    <col min="14364" max="14364" width="12.7109375" style="172" hidden="1"/>
    <col min="14365" max="14365" width="37.7109375" style="172" hidden="1"/>
    <col min="14366" max="14568" width="9.140625" style="172" hidden="1"/>
    <col min="14569" max="14569" width="1.7109375" style="172" hidden="1"/>
    <col min="14570" max="14570" width="3.5703125" style="172" hidden="1"/>
    <col min="14571" max="14571" width="11" style="172" hidden="1"/>
    <col min="14572" max="14572" width="20.7109375" style="172" hidden="1"/>
    <col min="14573" max="14574" width="11.7109375" style="172" hidden="1"/>
    <col min="14575" max="14575" width="9.7109375" style="172" hidden="1"/>
    <col min="14576" max="14576" width="10.140625" style="172" hidden="1"/>
    <col min="14577" max="14578" width="7.7109375" style="172" hidden="1"/>
    <col min="14579" max="14579" width="4" style="172" hidden="1"/>
    <col min="14580" max="14580" width="9.7109375" style="172" hidden="1"/>
    <col min="14581" max="14581" width="15.140625" style="172" hidden="1"/>
    <col min="14582" max="14582" width="5.140625" style="172" hidden="1"/>
    <col min="14583" max="14583" width="9.7109375" style="172" hidden="1"/>
    <col min="14584" max="14584" width="13.7109375" style="172" hidden="1"/>
    <col min="14585" max="14585" width="5.140625" style="172" hidden="1"/>
    <col min="14586" max="14586" width="9.7109375" style="172" hidden="1"/>
    <col min="14587" max="14587" width="12.5703125" style="172" hidden="1"/>
    <col min="14588" max="14588" width="5.140625" style="172" hidden="1"/>
    <col min="14589" max="14589" width="9.7109375" style="172" hidden="1"/>
    <col min="14590" max="14590" width="12.7109375" style="172" hidden="1"/>
    <col min="14591" max="14591" width="5.140625" style="172" hidden="1"/>
    <col min="14592" max="14592" width="9.7109375" style="172" hidden="1"/>
    <col min="14593" max="14593" width="12.7109375" style="172" hidden="1"/>
    <col min="14594" max="14594" width="5.140625" style="172" hidden="1"/>
    <col min="14595" max="14595" width="9.7109375" style="172" hidden="1"/>
    <col min="14596" max="14596" width="12.7109375" style="172" hidden="1"/>
    <col min="14597" max="14597" width="5.140625" style="172" hidden="1"/>
    <col min="14598" max="14598" width="9.7109375" style="172" hidden="1"/>
    <col min="14599" max="14599" width="12.7109375" style="172" hidden="1"/>
    <col min="14600" max="14600" width="5.140625" style="172" hidden="1"/>
    <col min="14601" max="14601" width="9.7109375" style="172" hidden="1"/>
    <col min="14602" max="14602" width="12.7109375" style="172" hidden="1"/>
    <col min="14603" max="14603" width="5.140625" style="172" hidden="1"/>
    <col min="14604" max="14604" width="9.7109375" style="172" hidden="1"/>
    <col min="14605" max="14605" width="12.7109375" style="172" hidden="1"/>
    <col min="14606" max="14606" width="5.140625" style="172" hidden="1"/>
    <col min="14607" max="14607" width="9.7109375" style="172" hidden="1"/>
    <col min="14608" max="14608" width="12.7109375" style="172" hidden="1"/>
    <col min="14609" max="14609" width="5.140625" style="172" hidden="1"/>
    <col min="14610" max="14610" width="9.7109375" style="172" hidden="1"/>
    <col min="14611" max="14611" width="12.7109375" style="172" hidden="1"/>
    <col min="14612" max="14612" width="5.140625" style="172" hidden="1"/>
    <col min="14613" max="14613" width="9.7109375" style="172" hidden="1"/>
    <col min="14614" max="14614" width="12.7109375" style="172" hidden="1"/>
    <col min="14615" max="14615" width="5.140625" style="172" hidden="1"/>
    <col min="14616" max="14616" width="9.7109375" style="172" hidden="1"/>
    <col min="14617" max="14617" width="12.7109375" style="172" hidden="1"/>
    <col min="14618" max="14618" width="5.140625" style="172" hidden="1"/>
    <col min="14619" max="14619" width="9.7109375" style="172" hidden="1"/>
    <col min="14620" max="14620" width="12.7109375" style="172" hidden="1"/>
    <col min="14621" max="14621" width="37.7109375" style="172" hidden="1"/>
    <col min="14622" max="14824" width="9.140625" style="172" hidden="1"/>
    <col min="14825" max="14825" width="1.7109375" style="172" hidden="1"/>
    <col min="14826" max="14826" width="3.5703125" style="172" hidden="1"/>
    <col min="14827" max="14827" width="11" style="172" hidden="1"/>
    <col min="14828" max="14828" width="20.7109375" style="172" hidden="1"/>
    <col min="14829" max="14830" width="11.7109375" style="172" hidden="1"/>
    <col min="14831" max="14831" width="9.7109375" style="172" hidden="1"/>
    <col min="14832" max="14832" width="10.140625" style="172" hidden="1"/>
    <col min="14833" max="14834" width="7.7109375" style="172" hidden="1"/>
    <col min="14835" max="14835" width="4" style="172" hidden="1"/>
    <col min="14836" max="14836" width="9.7109375" style="172" hidden="1"/>
    <col min="14837" max="14837" width="15.140625" style="172" hidden="1"/>
    <col min="14838" max="14838" width="5.140625" style="172" hidden="1"/>
    <col min="14839" max="14839" width="9.7109375" style="172" hidden="1"/>
    <col min="14840" max="14840" width="13.7109375" style="172" hidden="1"/>
    <col min="14841" max="14841" width="5.140625" style="172" hidden="1"/>
    <col min="14842" max="14842" width="9.7109375" style="172" hidden="1"/>
    <col min="14843" max="14843" width="12.5703125" style="172" hidden="1"/>
    <col min="14844" max="14844" width="5.140625" style="172" hidden="1"/>
    <col min="14845" max="14845" width="9.7109375" style="172" hidden="1"/>
    <col min="14846" max="14846" width="12.7109375" style="172" hidden="1"/>
    <col min="14847" max="14847" width="5.140625" style="172" hidden="1"/>
    <col min="14848" max="14848" width="9.7109375" style="172" hidden="1"/>
    <col min="14849" max="14849" width="12.7109375" style="172" hidden="1"/>
    <col min="14850" max="14850" width="5.140625" style="172" hidden="1"/>
    <col min="14851" max="14851" width="9.7109375" style="172" hidden="1"/>
    <col min="14852" max="14852" width="12.7109375" style="172" hidden="1"/>
    <col min="14853" max="14853" width="5.140625" style="172" hidden="1"/>
    <col min="14854" max="14854" width="9.7109375" style="172" hidden="1"/>
    <col min="14855" max="14855" width="12.7109375" style="172" hidden="1"/>
    <col min="14856" max="14856" width="5.140625" style="172" hidden="1"/>
    <col min="14857" max="14857" width="9.7109375" style="172" hidden="1"/>
    <col min="14858" max="14858" width="12.7109375" style="172" hidden="1"/>
    <col min="14859" max="14859" width="5.140625" style="172" hidden="1"/>
    <col min="14860" max="14860" width="9.7109375" style="172" hidden="1"/>
    <col min="14861" max="14861" width="12.7109375" style="172" hidden="1"/>
    <col min="14862" max="14862" width="5.140625" style="172" hidden="1"/>
    <col min="14863" max="14863" width="9.7109375" style="172" hidden="1"/>
    <col min="14864" max="14864" width="12.7109375" style="172" hidden="1"/>
    <col min="14865" max="14865" width="5.140625" style="172" hidden="1"/>
    <col min="14866" max="14866" width="9.7109375" style="172" hidden="1"/>
    <col min="14867" max="14867" width="12.7109375" style="172" hidden="1"/>
    <col min="14868" max="14868" width="5.140625" style="172" hidden="1"/>
    <col min="14869" max="14869" width="9.7109375" style="172" hidden="1"/>
    <col min="14870" max="14870" width="12.7109375" style="172" hidden="1"/>
    <col min="14871" max="14871" width="5.140625" style="172" hidden="1"/>
    <col min="14872" max="14872" width="9.7109375" style="172" hidden="1"/>
    <col min="14873" max="14873" width="12.7109375" style="172" hidden="1"/>
    <col min="14874" max="14874" width="5.140625" style="172" hidden="1"/>
    <col min="14875" max="14875" width="9.7109375" style="172" hidden="1"/>
    <col min="14876" max="14876" width="12.7109375" style="172" hidden="1"/>
    <col min="14877" max="14877" width="37.7109375" style="172" hidden="1"/>
    <col min="14878" max="15080" width="9.140625" style="172" hidden="1"/>
    <col min="15081" max="15081" width="1.7109375" style="172" hidden="1"/>
    <col min="15082" max="15082" width="3.5703125" style="172" hidden="1"/>
    <col min="15083" max="15083" width="11" style="172" hidden="1"/>
    <col min="15084" max="15084" width="20.7109375" style="172" hidden="1"/>
    <col min="15085" max="15086" width="11.7109375" style="172" hidden="1"/>
    <col min="15087" max="15087" width="9.7109375" style="172" hidden="1"/>
    <col min="15088" max="15088" width="10.140625" style="172" hidden="1"/>
    <col min="15089" max="15090" width="7.7109375" style="172" hidden="1"/>
    <col min="15091" max="15091" width="4" style="172" hidden="1"/>
    <col min="15092" max="15092" width="9.7109375" style="172" hidden="1"/>
    <col min="15093" max="15093" width="15.140625" style="172" hidden="1"/>
    <col min="15094" max="15094" width="5.140625" style="172" hidden="1"/>
    <col min="15095" max="15095" width="9.7109375" style="172" hidden="1"/>
    <col min="15096" max="15096" width="13.7109375" style="172" hidden="1"/>
    <col min="15097" max="15097" width="5.140625" style="172" hidden="1"/>
    <col min="15098" max="15098" width="9.7109375" style="172" hidden="1"/>
    <col min="15099" max="15099" width="12.5703125" style="172" hidden="1"/>
    <col min="15100" max="15100" width="5.140625" style="172" hidden="1"/>
    <col min="15101" max="15101" width="9.7109375" style="172" hidden="1"/>
    <col min="15102" max="15102" width="12.7109375" style="172" hidden="1"/>
    <col min="15103" max="15103" width="5.140625" style="172" hidden="1"/>
    <col min="15104" max="15104" width="9.7109375" style="172" hidden="1"/>
    <col min="15105" max="15105" width="12.7109375" style="172" hidden="1"/>
    <col min="15106" max="15106" width="5.140625" style="172" hidden="1"/>
    <col min="15107" max="15107" width="9.7109375" style="172" hidden="1"/>
    <col min="15108" max="15108" width="12.7109375" style="172" hidden="1"/>
    <col min="15109" max="15109" width="5.140625" style="172" hidden="1"/>
    <col min="15110" max="15110" width="9.7109375" style="172" hidden="1"/>
    <col min="15111" max="15111" width="12.7109375" style="172" hidden="1"/>
    <col min="15112" max="15112" width="5.140625" style="172" hidden="1"/>
    <col min="15113" max="15113" width="9.7109375" style="172" hidden="1"/>
    <col min="15114" max="15114" width="12.7109375" style="172" hidden="1"/>
    <col min="15115" max="15115" width="5.140625" style="172" hidden="1"/>
    <col min="15116" max="15116" width="9.7109375" style="172" hidden="1"/>
    <col min="15117" max="15117" width="12.7109375" style="172" hidden="1"/>
    <col min="15118" max="15118" width="5.140625" style="172" hidden="1"/>
    <col min="15119" max="15119" width="9.7109375" style="172" hidden="1"/>
    <col min="15120" max="15120" width="12.7109375" style="172" hidden="1"/>
    <col min="15121" max="15121" width="5.140625" style="172" hidden="1"/>
    <col min="15122" max="15122" width="9.7109375" style="172" hidden="1"/>
    <col min="15123" max="15123" width="12.7109375" style="172" hidden="1"/>
    <col min="15124" max="15124" width="5.140625" style="172" hidden="1"/>
    <col min="15125" max="15125" width="9.7109375" style="172" hidden="1"/>
    <col min="15126" max="15126" width="12.7109375" style="172" hidden="1"/>
    <col min="15127" max="15127" width="5.140625" style="172" hidden="1"/>
    <col min="15128" max="15128" width="9.7109375" style="172" hidden="1"/>
    <col min="15129" max="15129" width="12.7109375" style="172" hidden="1"/>
    <col min="15130" max="15130" width="5.140625" style="172" hidden="1"/>
    <col min="15131" max="15131" width="9.7109375" style="172" hidden="1"/>
    <col min="15132" max="15132" width="12.7109375" style="172" hidden="1"/>
    <col min="15133" max="15133" width="37.7109375" style="172" hidden="1"/>
    <col min="15134" max="15336" width="9.140625" style="172" hidden="1"/>
    <col min="15337" max="15337" width="1.7109375" style="172" hidden="1"/>
    <col min="15338" max="15338" width="3.5703125" style="172" hidden="1"/>
    <col min="15339" max="15339" width="11" style="172" hidden="1"/>
    <col min="15340" max="15340" width="20.7109375" style="172" hidden="1"/>
    <col min="15341" max="15342" width="11.7109375" style="172" hidden="1"/>
    <col min="15343" max="15343" width="9.7109375" style="172" hidden="1"/>
    <col min="15344" max="15344" width="10.140625" style="172" hidden="1"/>
    <col min="15345" max="15346" width="7.7109375" style="172" hidden="1"/>
    <col min="15347" max="15347" width="4" style="172" hidden="1"/>
    <col min="15348" max="15348" width="9.7109375" style="172" hidden="1"/>
    <col min="15349" max="15349" width="15.140625" style="172" hidden="1"/>
    <col min="15350" max="15350" width="5.140625" style="172" hidden="1"/>
    <col min="15351" max="15351" width="9.7109375" style="172" hidden="1"/>
    <col min="15352" max="15352" width="13.7109375" style="172" hidden="1"/>
    <col min="15353" max="15353" width="5.140625" style="172" hidden="1"/>
    <col min="15354" max="15354" width="9.7109375" style="172" hidden="1"/>
    <col min="15355" max="15355" width="12.5703125" style="172" hidden="1"/>
    <col min="15356" max="15356" width="5.140625" style="172" hidden="1"/>
    <col min="15357" max="15357" width="9.7109375" style="172" hidden="1"/>
    <col min="15358" max="15358" width="12.7109375" style="172" hidden="1"/>
    <col min="15359" max="15359" width="5.140625" style="172" hidden="1"/>
    <col min="15360" max="15360" width="9.7109375" style="172" hidden="1"/>
    <col min="15361" max="15361" width="12.7109375" style="172" hidden="1"/>
    <col min="15362" max="15362" width="5.140625" style="172" hidden="1"/>
    <col min="15363" max="15363" width="9.7109375" style="172" hidden="1"/>
    <col min="15364" max="15364" width="12.7109375" style="172" hidden="1"/>
    <col min="15365" max="15365" width="5.140625" style="172" hidden="1"/>
    <col min="15366" max="15366" width="9.7109375" style="172" hidden="1"/>
    <col min="15367" max="15367" width="12.7109375" style="172" hidden="1"/>
    <col min="15368" max="15368" width="5.140625" style="172" hidden="1"/>
    <col min="15369" max="15369" width="9.7109375" style="172" hidden="1"/>
    <col min="15370" max="15370" width="12.7109375" style="172" hidden="1"/>
    <col min="15371" max="15371" width="5.140625" style="172" hidden="1"/>
    <col min="15372" max="15372" width="9.7109375" style="172" hidden="1"/>
    <col min="15373" max="15373" width="12.7109375" style="172" hidden="1"/>
    <col min="15374" max="15374" width="5.140625" style="172" hidden="1"/>
    <col min="15375" max="15375" width="9.7109375" style="172" hidden="1"/>
    <col min="15376" max="15376" width="12.7109375" style="172" hidden="1"/>
    <col min="15377" max="15377" width="5.140625" style="172" hidden="1"/>
    <col min="15378" max="15378" width="9.7109375" style="172" hidden="1"/>
    <col min="15379" max="15379" width="12.7109375" style="172" hidden="1"/>
    <col min="15380" max="15380" width="5.140625" style="172" hidden="1"/>
    <col min="15381" max="15381" width="9.7109375" style="172" hidden="1"/>
    <col min="15382" max="15382" width="12.7109375" style="172" hidden="1"/>
    <col min="15383" max="15383" width="5.140625" style="172" hidden="1"/>
    <col min="15384" max="15384" width="9.7109375" style="172" hidden="1"/>
    <col min="15385" max="15385" width="12.7109375" style="172" hidden="1"/>
    <col min="15386" max="15386" width="5.140625" style="172" hidden="1"/>
    <col min="15387" max="15387" width="9.7109375" style="172" hidden="1"/>
    <col min="15388" max="15388" width="12.7109375" style="172" hidden="1"/>
    <col min="15389" max="15389" width="37.7109375" style="172" hidden="1"/>
    <col min="15390" max="15592" width="9.140625" style="172" hidden="1"/>
    <col min="15593" max="15593" width="1.7109375" style="172" hidden="1"/>
    <col min="15594" max="15594" width="3.5703125" style="172" hidden="1"/>
    <col min="15595" max="15595" width="11" style="172" hidden="1"/>
    <col min="15596" max="15596" width="20.7109375" style="172" hidden="1"/>
    <col min="15597" max="15598" width="11.7109375" style="172" hidden="1"/>
    <col min="15599" max="15599" width="9.7109375" style="172" hidden="1"/>
    <col min="15600" max="15600" width="10.140625" style="172" hidden="1"/>
    <col min="15601" max="15602" width="7.7109375" style="172" hidden="1"/>
    <col min="15603" max="15603" width="4" style="172" hidden="1"/>
    <col min="15604" max="15604" width="9.7109375" style="172" hidden="1"/>
    <col min="15605" max="15605" width="15.140625" style="172" hidden="1"/>
    <col min="15606" max="15606" width="5.140625" style="172" hidden="1"/>
    <col min="15607" max="15607" width="9.7109375" style="172" hidden="1"/>
    <col min="15608" max="15608" width="13.7109375" style="172" hidden="1"/>
    <col min="15609" max="15609" width="5.140625" style="172" hidden="1"/>
    <col min="15610" max="15610" width="9.7109375" style="172" hidden="1"/>
    <col min="15611" max="15611" width="12.5703125" style="172" hidden="1"/>
    <col min="15612" max="15612" width="5.140625" style="172" hidden="1"/>
    <col min="15613" max="15613" width="9.7109375" style="172" hidden="1"/>
    <col min="15614" max="15614" width="12.7109375" style="172" hidden="1"/>
    <col min="15615" max="15615" width="5.140625" style="172" hidden="1"/>
    <col min="15616" max="15616" width="9.7109375" style="172" hidden="1"/>
    <col min="15617" max="15617" width="12.7109375" style="172" hidden="1"/>
    <col min="15618" max="15618" width="5.140625" style="172" hidden="1"/>
    <col min="15619" max="15619" width="9.7109375" style="172" hidden="1"/>
    <col min="15620" max="15620" width="12.7109375" style="172" hidden="1"/>
    <col min="15621" max="15621" width="5.140625" style="172" hidden="1"/>
    <col min="15622" max="15622" width="9.7109375" style="172" hidden="1"/>
    <col min="15623" max="15623" width="12.7109375" style="172" hidden="1"/>
    <col min="15624" max="15624" width="5.140625" style="172" hidden="1"/>
    <col min="15625" max="15625" width="9.7109375" style="172" hidden="1"/>
    <col min="15626" max="15626" width="12.7109375" style="172" hidden="1"/>
    <col min="15627" max="15627" width="5.140625" style="172" hidden="1"/>
    <col min="15628" max="15628" width="9.7109375" style="172" hidden="1"/>
    <col min="15629" max="15629" width="12.7109375" style="172" hidden="1"/>
    <col min="15630" max="15630" width="5.140625" style="172" hidden="1"/>
    <col min="15631" max="15631" width="9.7109375" style="172" hidden="1"/>
    <col min="15632" max="15632" width="12.7109375" style="172" hidden="1"/>
    <col min="15633" max="15633" width="5.140625" style="172" hidden="1"/>
    <col min="15634" max="15634" width="9.7109375" style="172" hidden="1"/>
    <col min="15635" max="15635" width="12.7109375" style="172" hidden="1"/>
    <col min="15636" max="15636" width="5.140625" style="172" hidden="1"/>
    <col min="15637" max="15637" width="9.7109375" style="172" hidden="1"/>
    <col min="15638" max="15638" width="12.7109375" style="172" hidden="1"/>
    <col min="15639" max="15639" width="5.140625" style="172" hidden="1"/>
    <col min="15640" max="15640" width="9.7109375" style="172" hidden="1"/>
    <col min="15641" max="15641" width="12.7109375" style="172" hidden="1"/>
    <col min="15642" max="15642" width="5.140625" style="172" hidden="1"/>
    <col min="15643" max="15643" width="9.7109375" style="172" hidden="1"/>
    <col min="15644" max="15644" width="12.7109375" style="172" hidden="1"/>
    <col min="15645" max="15645" width="37.7109375" style="172" hidden="1"/>
    <col min="15646" max="15848" width="9.140625" style="172" hidden="1"/>
    <col min="15849" max="15849" width="1.7109375" style="172" hidden="1"/>
    <col min="15850" max="15850" width="3.5703125" style="172" hidden="1"/>
    <col min="15851" max="15851" width="11" style="172" hidden="1"/>
    <col min="15852" max="15852" width="20.7109375" style="172" hidden="1"/>
    <col min="15853" max="15854" width="11.7109375" style="172" hidden="1"/>
    <col min="15855" max="15855" width="9.7109375" style="172" hidden="1"/>
    <col min="15856" max="15856" width="10.140625" style="172" hidden="1"/>
    <col min="15857" max="15858" width="7.7109375" style="172" hidden="1"/>
    <col min="15859" max="15859" width="4" style="172" hidden="1"/>
    <col min="15860" max="15860" width="9.7109375" style="172" hidden="1"/>
    <col min="15861" max="15861" width="15.140625" style="172" hidden="1"/>
    <col min="15862" max="15862" width="5.140625" style="172" hidden="1"/>
    <col min="15863" max="15863" width="9.7109375" style="172" hidden="1"/>
    <col min="15864" max="15864" width="13.7109375" style="172" hidden="1"/>
    <col min="15865" max="15865" width="5.140625" style="172" hidden="1"/>
    <col min="15866" max="15866" width="9.7109375" style="172" hidden="1"/>
    <col min="15867" max="15867" width="12.5703125" style="172" hidden="1"/>
    <col min="15868" max="15868" width="5.140625" style="172" hidden="1"/>
    <col min="15869" max="15869" width="9.7109375" style="172" hidden="1"/>
    <col min="15870" max="15870" width="12.7109375" style="172" hidden="1"/>
    <col min="15871" max="15871" width="5.140625" style="172" hidden="1"/>
    <col min="15872" max="15872" width="9.7109375" style="172" hidden="1"/>
    <col min="15873" max="15873" width="12.7109375" style="172" hidden="1"/>
    <col min="15874" max="15874" width="5.140625" style="172" hidden="1"/>
    <col min="15875" max="15875" width="9.7109375" style="172" hidden="1"/>
    <col min="15876" max="15876" width="12.7109375" style="172" hidden="1"/>
    <col min="15877" max="15877" width="5.140625" style="172" hidden="1"/>
    <col min="15878" max="15878" width="9.7109375" style="172" hidden="1"/>
    <col min="15879" max="15879" width="12.7109375" style="172" hidden="1"/>
    <col min="15880" max="15880" width="5.140625" style="172" hidden="1"/>
    <col min="15881" max="15881" width="9.7109375" style="172" hidden="1"/>
    <col min="15882" max="15882" width="12.7109375" style="172" hidden="1"/>
    <col min="15883" max="15883" width="5.140625" style="172" hidden="1"/>
    <col min="15884" max="15884" width="9.7109375" style="172" hidden="1"/>
    <col min="15885" max="15885" width="12.7109375" style="172" hidden="1"/>
    <col min="15886" max="15886" width="5.140625" style="172" hidden="1"/>
    <col min="15887" max="15887" width="9.7109375" style="172" hidden="1"/>
    <col min="15888" max="15888" width="12.7109375" style="172" hidden="1"/>
    <col min="15889" max="15889" width="5.140625" style="172" hidden="1"/>
    <col min="15890" max="15890" width="9.7109375" style="172" hidden="1"/>
    <col min="15891" max="15891" width="12.7109375" style="172" hidden="1"/>
    <col min="15892" max="15892" width="5.140625" style="172" hidden="1"/>
    <col min="15893" max="15893" width="9.7109375" style="172" hidden="1"/>
    <col min="15894" max="15894" width="12.7109375" style="172" hidden="1"/>
    <col min="15895" max="15895" width="5.140625" style="172" hidden="1"/>
    <col min="15896" max="15896" width="9.7109375" style="172" hidden="1"/>
    <col min="15897" max="15897" width="12.7109375" style="172" hidden="1"/>
    <col min="15898" max="15898" width="5.140625" style="172" hidden="1"/>
    <col min="15899" max="15899" width="9.7109375" style="172" hidden="1"/>
    <col min="15900" max="15900" width="12.7109375" style="172" hidden="1"/>
    <col min="15901" max="15901" width="37.7109375" style="172" hidden="1"/>
    <col min="15902" max="16104" width="9.140625" style="172" hidden="1"/>
    <col min="16105" max="16105" width="1.7109375" style="172" hidden="1"/>
    <col min="16106" max="16106" width="3.5703125" style="172" hidden="1"/>
    <col min="16107" max="16107" width="11" style="172" hidden="1"/>
    <col min="16108" max="16108" width="20.7109375" style="172" hidden="1"/>
    <col min="16109" max="16110" width="11.7109375" style="172" hidden="1"/>
    <col min="16111" max="16111" width="9.7109375" style="172" hidden="1"/>
    <col min="16112" max="16112" width="10.140625" style="172" hidden="1"/>
    <col min="16113" max="16114" width="7.7109375" style="172" hidden="1"/>
    <col min="16115" max="16115" width="4" style="172" hidden="1"/>
    <col min="16116" max="16116" width="9.7109375" style="172" hidden="1"/>
    <col min="16117" max="16117" width="15.140625" style="172" hidden="1"/>
    <col min="16118" max="16118" width="5.140625" style="172" hidden="1"/>
    <col min="16119" max="16119" width="9.7109375" style="172" hidden="1"/>
    <col min="16120" max="16120" width="13.7109375" style="172" hidden="1"/>
    <col min="16121" max="16121" width="5.140625" style="172" hidden="1"/>
    <col min="16122" max="16122" width="9.7109375" style="172" hidden="1"/>
    <col min="16123" max="16123" width="12.5703125" style="172" hidden="1"/>
    <col min="16124" max="16124" width="5.140625" style="172" hidden="1"/>
    <col min="16125" max="16125" width="9.7109375" style="172" hidden="1"/>
    <col min="16126" max="16126" width="12.7109375" style="172" hidden="1"/>
    <col min="16127" max="16127" width="5.140625" style="172" hidden="1"/>
    <col min="16128" max="16128" width="9.7109375" style="172" hidden="1"/>
    <col min="16129" max="16129" width="12.7109375" style="172" hidden="1"/>
    <col min="16130" max="16130" width="5.140625" style="172" hidden="1"/>
    <col min="16131" max="16131" width="9.7109375" style="172" hidden="1"/>
    <col min="16132" max="16132" width="12.7109375" style="172" hidden="1"/>
    <col min="16133" max="16133" width="5.140625" style="172" hidden="1"/>
    <col min="16134" max="16134" width="9.7109375" style="172" hidden="1"/>
    <col min="16135" max="16135" width="12.7109375" style="172" hidden="1"/>
    <col min="16136" max="16136" width="5.140625" style="172" hidden="1"/>
    <col min="16137" max="16137" width="9.7109375" style="172" hidden="1"/>
    <col min="16138" max="16138" width="12.7109375" style="172" hidden="1"/>
    <col min="16139" max="16139" width="5.140625" style="172" hidden="1"/>
    <col min="16140" max="16140" width="9.7109375" style="172" hidden="1"/>
    <col min="16141" max="16141" width="12.7109375" style="172" hidden="1"/>
    <col min="16142" max="16142" width="5.140625" style="172" hidden="1"/>
    <col min="16143" max="16143" width="9.7109375" style="172" hidden="1"/>
    <col min="16144" max="16144" width="12.7109375" style="172" hidden="1"/>
    <col min="16145" max="16145" width="5.140625" style="172" hidden="1"/>
    <col min="16146" max="16146" width="9.7109375" style="172" hidden="1"/>
    <col min="16147" max="16147" width="12.7109375" style="172" hidden="1"/>
    <col min="16148" max="16148" width="5.140625" style="172" hidden="1"/>
    <col min="16149" max="16149" width="9.7109375" style="172" hidden="1"/>
    <col min="16150" max="16150" width="12.7109375" style="172" hidden="1"/>
    <col min="16151" max="16151" width="5.140625" style="172" hidden="1"/>
    <col min="16152" max="16152" width="9.7109375" style="172" hidden="1"/>
    <col min="16153" max="16153" width="12.7109375" style="172" hidden="1"/>
    <col min="16154" max="16154" width="5.140625" style="172" hidden="1"/>
    <col min="16155" max="16155" width="9.7109375" style="172" hidden="1"/>
    <col min="16156" max="16156" width="12.7109375" style="172" hidden="1"/>
    <col min="16157" max="16157" width="37.7109375" style="172" hidden="1"/>
    <col min="16158" max="16384" width="9.140625" style="172" hidden="1"/>
  </cols>
  <sheetData>
    <row r="1" spans="1:30" ht="13.5" thickBot="1"/>
    <row r="2" spans="1:30" s="174" customFormat="1" ht="18" thickBot="1">
      <c r="A2" s="173">
        <v>1</v>
      </c>
      <c r="B2" s="1473" t="s">
        <v>743</v>
      </c>
      <c r="C2" s="1502"/>
      <c r="D2" s="1502"/>
      <c r="E2" s="1502"/>
      <c r="F2" s="1502"/>
      <c r="G2" s="1502"/>
      <c r="H2" s="1502"/>
      <c r="I2" s="1502"/>
      <c r="J2" s="1502"/>
      <c r="K2" s="1502"/>
      <c r="L2" s="1502"/>
      <c r="M2" s="1502"/>
      <c r="N2" s="1502"/>
      <c r="O2" s="1502"/>
      <c r="P2" s="1502"/>
      <c r="Q2" s="1502"/>
      <c r="R2" s="1502"/>
      <c r="S2" s="1502"/>
      <c r="T2" s="1502"/>
      <c r="U2" s="1502"/>
      <c r="V2" s="1502"/>
      <c r="W2" s="1502"/>
      <c r="X2" s="1502"/>
      <c r="Y2" s="1502"/>
      <c r="Z2" s="1502"/>
      <c r="AA2" s="1502"/>
      <c r="AB2" s="1502"/>
      <c r="AC2" s="1502"/>
      <c r="AD2" s="1518"/>
    </row>
    <row r="3" spans="1:30" s="132" customFormat="1" ht="15">
      <c r="A3" s="131"/>
      <c r="B3" s="1519" t="s">
        <v>619</v>
      </c>
      <c r="C3" s="1520" t="s">
        <v>728</v>
      </c>
      <c r="D3" s="1521"/>
      <c r="E3" s="1522" t="s">
        <v>729</v>
      </c>
      <c r="F3" s="1523"/>
      <c r="G3" s="1524">
        <v>44348</v>
      </c>
      <c r="H3" s="1517"/>
      <c r="I3" s="1494">
        <f>EDATE(G3,-1)</f>
        <v>44317</v>
      </c>
      <c r="J3" s="1495"/>
      <c r="K3" s="1494">
        <f>EDATE(I3,-1)</f>
        <v>44287</v>
      </c>
      <c r="L3" s="1495"/>
      <c r="M3" s="1494">
        <f>EDATE(K3,-1)</f>
        <v>44256</v>
      </c>
      <c r="N3" s="1495"/>
      <c r="O3" s="1494">
        <f>EDATE(M3,-1)</f>
        <v>44228</v>
      </c>
      <c r="P3" s="1495"/>
      <c r="Q3" s="1494">
        <f>EDATE(O3,-1)</f>
        <v>44197</v>
      </c>
      <c r="R3" s="1495"/>
      <c r="S3" s="1494">
        <f>EDATE(Q3,-1)</f>
        <v>44166</v>
      </c>
      <c r="T3" s="1495"/>
      <c r="U3" s="1494">
        <f>EDATE(S3,-1)</f>
        <v>44136</v>
      </c>
      <c r="V3" s="1495"/>
      <c r="W3" s="1494">
        <f>EDATE(U3,-1)</f>
        <v>44105</v>
      </c>
      <c r="X3" s="1495"/>
      <c r="Y3" s="1494">
        <f>EDATE(W3,-1)</f>
        <v>44075</v>
      </c>
      <c r="Z3" s="1495"/>
      <c r="AA3" s="1494">
        <f>EDATE(Y3,-1)</f>
        <v>44044</v>
      </c>
      <c r="AB3" s="1495"/>
      <c r="AC3" s="1494">
        <f>EDATE(AA3,-1)</f>
        <v>44013</v>
      </c>
      <c r="AD3" s="1517"/>
    </row>
    <row r="4" spans="1:30" s="132" customFormat="1" ht="15">
      <c r="A4" s="131"/>
      <c r="B4" s="1481"/>
      <c r="C4" s="1484"/>
      <c r="D4" s="1485"/>
      <c r="E4" s="175" t="s">
        <v>731</v>
      </c>
      <c r="F4" s="176" t="s">
        <v>593</v>
      </c>
      <c r="G4" s="137" t="s">
        <v>731</v>
      </c>
      <c r="H4" s="138" t="s">
        <v>593</v>
      </c>
      <c r="I4" s="139" t="s">
        <v>731</v>
      </c>
      <c r="J4" s="140" t="s">
        <v>593</v>
      </c>
      <c r="K4" s="139" t="s">
        <v>731</v>
      </c>
      <c r="L4" s="140" t="s">
        <v>593</v>
      </c>
      <c r="M4" s="139" t="s">
        <v>731</v>
      </c>
      <c r="N4" s="140" t="s">
        <v>593</v>
      </c>
      <c r="O4" s="139" t="s">
        <v>731</v>
      </c>
      <c r="P4" s="140" t="s">
        <v>593</v>
      </c>
      <c r="Q4" s="139" t="s">
        <v>731</v>
      </c>
      <c r="R4" s="140" t="s">
        <v>593</v>
      </c>
      <c r="S4" s="139" t="s">
        <v>731</v>
      </c>
      <c r="T4" s="140" t="s">
        <v>593</v>
      </c>
      <c r="U4" s="139" t="s">
        <v>731</v>
      </c>
      <c r="V4" s="140" t="s">
        <v>593</v>
      </c>
      <c r="W4" s="139" t="s">
        <v>731</v>
      </c>
      <c r="X4" s="140" t="s">
        <v>593</v>
      </c>
      <c r="Y4" s="139" t="s">
        <v>731</v>
      </c>
      <c r="Z4" s="140" t="s">
        <v>593</v>
      </c>
      <c r="AA4" s="139" t="s">
        <v>731</v>
      </c>
      <c r="AB4" s="140" t="s">
        <v>593</v>
      </c>
      <c r="AC4" s="139" t="s">
        <v>731</v>
      </c>
      <c r="AD4" s="138" t="s">
        <v>593</v>
      </c>
    </row>
    <row r="5" spans="1:30">
      <c r="B5" s="141">
        <v>1</v>
      </c>
      <c r="C5" s="1498" t="s">
        <v>791</v>
      </c>
      <c r="D5" s="1499"/>
      <c r="E5" s="143">
        <f>SUM(G5,I5,K5,M5,O5,Q5,S5,U5,W5,Y5,AA5,AC5)</f>
        <v>10</v>
      </c>
      <c r="F5" s="143">
        <f>SUM(H5,J5,L5,N5,P5,R5,T5,AB5,V5,X5,Z5,AD5)</f>
        <v>1399579</v>
      </c>
      <c r="G5" s="144">
        <v>1</v>
      </c>
      <c r="H5" s="144">
        <v>127</v>
      </c>
      <c r="I5" s="144">
        <v>0</v>
      </c>
      <c r="J5" s="144">
        <v>0</v>
      </c>
      <c r="K5" s="144">
        <v>2</v>
      </c>
      <c r="L5" s="144">
        <v>493897</v>
      </c>
      <c r="M5" s="144">
        <v>1</v>
      </c>
      <c r="N5" s="144">
        <v>8</v>
      </c>
      <c r="O5" s="144">
        <v>1</v>
      </c>
      <c r="P5" s="144">
        <v>5000</v>
      </c>
      <c r="Q5" s="144">
        <v>0</v>
      </c>
      <c r="R5" s="144">
        <v>0</v>
      </c>
      <c r="S5" s="144">
        <v>1</v>
      </c>
      <c r="T5" s="144">
        <v>47</v>
      </c>
      <c r="U5" s="144">
        <v>4</v>
      </c>
      <c r="V5" s="144">
        <v>900500</v>
      </c>
      <c r="W5" s="144">
        <v>0</v>
      </c>
      <c r="X5" s="144">
        <v>0</v>
      </c>
      <c r="Y5" s="144">
        <v>0</v>
      </c>
      <c r="Z5" s="144">
        <v>0</v>
      </c>
      <c r="AA5" s="144">
        <v>0</v>
      </c>
      <c r="AB5" s="144">
        <v>0</v>
      </c>
      <c r="AC5" s="144">
        <v>0</v>
      </c>
      <c r="AD5" s="152">
        <v>0</v>
      </c>
    </row>
    <row r="6" spans="1:30">
      <c r="B6" s="141">
        <v>2</v>
      </c>
      <c r="C6" s="1498" t="s">
        <v>792</v>
      </c>
      <c r="D6" s="1499"/>
      <c r="E6" s="143">
        <f>SUM(G6,I6,K6,M6,O6,Q6,S6,U6,W6,Y6,AA6,AC6)</f>
        <v>26</v>
      </c>
      <c r="F6" s="143">
        <f>SUM(H6,J6,L6,N6,P6,R6,T6,AB6,V6,X6,Z6,AD6)</f>
        <v>8696000</v>
      </c>
      <c r="G6" s="144">
        <v>0</v>
      </c>
      <c r="H6" s="144">
        <v>0</v>
      </c>
      <c r="I6" s="144">
        <v>6</v>
      </c>
      <c r="J6" s="144">
        <v>1066000</v>
      </c>
      <c r="K6" s="144">
        <v>12</v>
      </c>
      <c r="L6" s="144">
        <v>3395000</v>
      </c>
      <c r="M6" s="144">
        <v>2</v>
      </c>
      <c r="N6" s="144">
        <v>3650000</v>
      </c>
      <c r="O6" s="144">
        <v>4</v>
      </c>
      <c r="P6" s="144">
        <v>135000</v>
      </c>
      <c r="Q6" s="144">
        <v>2</v>
      </c>
      <c r="R6" s="144">
        <v>450000</v>
      </c>
      <c r="S6" s="144">
        <v>0</v>
      </c>
      <c r="T6" s="144">
        <v>0</v>
      </c>
      <c r="U6" s="144">
        <v>0</v>
      </c>
      <c r="V6" s="144">
        <v>0</v>
      </c>
      <c r="W6" s="144">
        <v>0</v>
      </c>
      <c r="X6" s="144">
        <v>0</v>
      </c>
      <c r="Y6" s="144">
        <v>0</v>
      </c>
      <c r="Z6" s="144">
        <v>0</v>
      </c>
      <c r="AA6" s="144">
        <v>0</v>
      </c>
      <c r="AB6" s="144">
        <v>0</v>
      </c>
      <c r="AC6" s="144">
        <v>0</v>
      </c>
      <c r="AD6" s="152">
        <v>0</v>
      </c>
    </row>
    <row r="7" spans="1:30">
      <c r="B7" s="141">
        <v>3</v>
      </c>
      <c r="C7" s="1498" t="s">
        <v>793</v>
      </c>
      <c r="D7" s="1499"/>
      <c r="E7" s="143">
        <f>SUM(G7,I7,K7,M7,O7,Q7,S7,U7,W7,Y7,AA7,AC7)</f>
        <v>7</v>
      </c>
      <c r="F7" s="143">
        <f>SUM(H7,J7,L7,N7,P7,R7,T7,AB7,V7,X7,Z7,AD7)</f>
        <v>51247</v>
      </c>
      <c r="G7" s="144">
        <v>1</v>
      </c>
      <c r="H7" s="144">
        <v>540</v>
      </c>
      <c r="I7" s="144">
        <v>0</v>
      </c>
      <c r="J7" s="144">
        <v>0</v>
      </c>
      <c r="K7" s="144">
        <v>0</v>
      </c>
      <c r="L7" s="144">
        <v>0</v>
      </c>
      <c r="M7" s="144">
        <v>1</v>
      </c>
      <c r="N7" s="144">
        <v>515</v>
      </c>
      <c r="O7" s="144">
        <v>0</v>
      </c>
      <c r="P7" s="144">
        <v>0</v>
      </c>
      <c r="Q7" s="144">
        <v>0</v>
      </c>
      <c r="R7" s="144">
        <v>0</v>
      </c>
      <c r="S7" s="144">
        <v>5</v>
      </c>
      <c r="T7" s="144">
        <v>50192</v>
      </c>
      <c r="U7" s="144">
        <v>0</v>
      </c>
      <c r="V7" s="144">
        <v>0</v>
      </c>
      <c r="W7" s="144">
        <v>0</v>
      </c>
      <c r="X7" s="144">
        <v>0</v>
      </c>
      <c r="Y7" s="144">
        <v>0</v>
      </c>
      <c r="Z7" s="144">
        <v>0</v>
      </c>
      <c r="AA7" s="144">
        <v>0</v>
      </c>
      <c r="AB7" s="144">
        <v>0</v>
      </c>
      <c r="AC7" s="144">
        <v>0</v>
      </c>
      <c r="AD7" s="152">
        <v>0</v>
      </c>
    </row>
    <row r="8" spans="1:30" ht="13.5" thickBot="1">
      <c r="B8" s="141"/>
      <c r="C8" s="1498"/>
      <c r="D8" s="1499"/>
      <c r="E8" s="143">
        <f>SUM(G8,I8,K8,M8,O8,Q8,S8,U8,W8,Y8,AA8,AC8)</f>
        <v>0</v>
      </c>
      <c r="F8" s="143">
        <f>SUM(H8,J8,L8,N8,P8,R8,T8,AB8,V8,X8,Z8,AD8)</f>
        <v>0</v>
      </c>
      <c r="G8" s="144"/>
      <c r="H8" s="144"/>
      <c r="I8" s="144"/>
      <c r="J8" s="144"/>
      <c r="K8" s="144"/>
      <c r="L8" s="144"/>
      <c r="M8" s="144"/>
      <c r="N8" s="144"/>
      <c r="O8" s="144"/>
      <c r="P8" s="144"/>
      <c r="Q8" s="144"/>
      <c r="R8" s="144"/>
      <c r="S8" s="144"/>
      <c r="T8" s="144"/>
      <c r="U8" s="144"/>
      <c r="V8" s="144"/>
      <c r="W8" s="144"/>
      <c r="X8" s="144"/>
      <c r="Y8" s="144"/>
      <c r="Z8" s="144"/>
      <c r="AA8" s="144"/>
      <c r="AB8" s="144"/>
      <c r="AC8" s="144"/>
      <c r="AD8" s="152"/>
    </row>
    <row r="9" spans="1:30" ht="15.75" thickBot="1">
      <c r="B9" s="1500" t="s">
        <v>40</v>
      </c>
      <c r="C9" s="1501"/>
      <c r="D9" s="146">
        <f>SUBTOTAL(103,C$5:$C$8)</f>
        <v>3</v>
      </c>
      <c r="E9" s="148">
        <f>SUBTOTAL(109,E$5:$E$8)</f>
        <v>43</v>
      </c>
      <c r="F9" s="148">
        <f>SUBTOTAL(109,F$5:$F$8)</f>
        <v>10146826</v>
      </c>
      <c r="G9" s="148">
        <f>SUBTOTAL(103,G$5:$G$8)</f>
        <v>3</v>
      </c>
      <c r="H9" s="148">
        <f>SUBTOTAL(109,H$5:$H$8)</f>
        <v>667</v>
      </c>
      <c r="I9" s="148">
        <f>SUBTOTAL(103,I$5:$I$8)</f>
        <v>3</v>
      </c>
      <c r="J9" s="148">
        <f>SUBTOTAL(109,J$5:$J$8)</f>
        <v>1066000</v>
      </c>
      <c r="K9" s="148">
        <f>SUBTOTAL(103,K$5:$K$8)</f>
        <v>3</v>
      </c>
      <c r="L9" s="148">
        <f>SUBTOTAL(109,L$5:$L$8)</f>
        <v>3888897</v>
      </c>
      <c r="M9" s="148">
        <f>SUBTOTAL(103,M$5:$M$8)</f>
        <v>3</v>
      </c>
      <c r="N9" s="148">
        <f>SUBTOTAL(109,N$5:$N$8)</f>
        <v>3650523</v>
      </c>
      <c r="O9" s="148">
        <f>SUBTOTAL(103,O$5:$O$8)</f>
        <v>3</v>
      </c>
      <c r="P9" s="148">
        <f>SUBTOTAL(109,P$5:$P$8)</f>
        <v>140000</v>
      </c>
      <c r="Q9" s="148">
        <f>SUBTOTAL(103,Q$5:$Q$8)</f>
        <v>3</v>
      </c>
      <c r="R9" s="148">
        <f>SUBTOTAL(109,R$5:$R$8)</f>
        <v>450000</v>
      </c>
      <c r="S9" s="148">
        <f>SUBTOTAL(103,S$5:$S$8)</f>
        <v>3</v>
      </c>
      <c r="T9" s="148">
        <f>SUBTOTAL(109,T$5:$T$8)</f>
        <v>50239</v>
      </c>
      <c r="U9" s="148">
        <f>SUBTOTAL(103,U$5:$U$8)</f>
        <v>3</v>
      </c>
      <c r="V9" s="148">
        <f>SUBTOTAL(109,V$5:$V$8)</f>
        <v>900500</v>
      </c>
      <c r="W9" s="148">
        <f>SUBTOTAL(103,W$5:$W$8)</f>
        <v>3</v>
      </c>
      <c r="X9" s="148">
        <f>SUBTOTAL(109,X$5:$X$8)</f>
        <v>0</v>
      </c>
      <c r="Y9" s="148">
        <f>SUBTOTAL(103,Y$5:$Y$8)</f>
        <v>3</v>
      </c>
      <c r="Z9" s="148">
        <f>SUBTOTAL(109,Z$5:$Z$8)</f>
        <v>0</v>
      </c>
      <c r="AA9" s="148">
        <f>SUBTOTAL(103,AA$5:$AA$8)</f>
        <v>3</v>
      </c>
      <c r="AB9" s="148">
        <f>SUBTOTAL(109,AB$5:$AB$8)</f>
        <v>0</v>
      </c>
      <c r="AC9" s="148">
        <f>SUBTOTAL(103,AC$5:$AC$8)</f>
        <v>3</v>
      </c>
      <c r="AD9" s="149">
        <f>SUBTOTAL(109,AD$5:$AD$8)</f>
        <v>0</v>
      </c>
    </row>
    <row r="10" spans="1:30" ht="13.5" thickBot="1"/>
    <row r="11" spans="1:30" s="174" customFormat="1" ht="18" thickBot="1">
      <c r="A11" s="173">
        <v>2</v>
      </c>
      <c r="B11" s="1473" t="s">
        <v>744</v>
      </c>
      <c r="C11" s="1502"/>
      <c r="D11" s="1502"/>
      <c r="E11" s="1502"/>
      <c r="F11" s="1502"/>
      <c r="G11" s="1502"/>
      <c r="H11" s="1518"/>
    </row>
    <row r="12" spans="1:30" ht="30">
      <c r="B12" s="158" t="s">
        <v>619</v>
      </c>
      <c r="C12" s="159" t="s">
        <v>324</v>
      </c>
      <c r="D12" s="160" t="s">
        <v>745</v>
      </c>
      <c r="E12" s="160" t="s">
        <v>593</v>
      </c>
      <c r="F12" s="161" t="s">
        <v>727</v>
      </c>
      <c r="G12" s="1527" t="s">
        <v>728</v>
      </c>
      <c r="H12" s="1528"/>
    </row>
    <row r="13" spans="1:30">
      <c r="B13" s="163">
        <v>1</v>
      </c>
      <c r="C13" s="164">
        <v>44293</v>
      </c>
      <c r="D13" s="165" t="s">
        <v>794</v>
      </c>
      <c r="E13" s="166">
        <v>400000</v>
      </c>
      <c r="F13" s="166" t="s">
        <v>795</v>
      </c>
      <c r="G13" s="177" t="s">
        <v>791</v>
      </c>
      <c r="H13" s="178"/>
    </row>
    <row r="14" spans="1:30">
      <c r="B14" s="163">
        <v>2</v>
      </c>
      <c r="C14" s="164">
        <v>44293</v>
      </c>
      <c r="D14" s="165" t="s">
        <v>796</v>
      </c>
      <c r="E14" s="166">
        <v>300000</v>
      </c>
      <c r="F14" s="166" t="s">
        <v>795</v>
      </c>
      <c r="G14" s="177" t="s">
        <v>791</v>
      </c>
      <c r="H14" s="178"/>
    </row>
    <row r="15" spans="1:30">
      <c r="B15" s="163">
        <v>3</v>
      </c>
      <c r="C15" s="164">
        <v>44440</v>
      </c>
      <c r="D15" s="165" t="s">
        <v>797</v>
      </c>
      <c r="E15" s="166">
        <v>300000</v>
      </c>
      <c r="F15" s="166" t="s">
        <v>795</v>
      </c>
      <c r="G15" s="177" t="s">
        <v>791</v>
      </c>
      <c r="H15" s="178"/>
    </row>
    <row r="16" spans="1:30">
      <c r="B16" s="163">
        <v>4</v>
      </c>
      <c r="C16" s="164">
        <v>44293</v>
      </c>
      <c r="D16" s="165" t="s">
        <v>798</v>
      </c>
      <c r="E16" s="166">
        <v>200000</v>
      </c>
      <c r="F16" s="166" t="s">
        <v>795</v>
      </c>
      <c r="G16" s="177" t="s">
        <v>791</v>
      </c>
      <c r="H16" s="178"/>
    </row>
    <row r="17" spans="2:8">
      <c r="B17" s="163">
        <v>5</v>
      </c>
      <c r="C17" s="164">
        <v>44466</v>
      </c>
      <c r="D17" s="165" t="s">
        <v>799</v>
      </c>
      <c r="E17" s="166">
        <v>193897</v>
      </c>
      <c r="F17" s="166" t="s">
        <v>800</v>
      </c>
      <c r="G17" s="177" t="s">
        <v>791</v>
      </c>
      <c r="H17" s="178"/>
    </row>
    <row r="18" spans="2:8">
      <c r="B18" s="163">
        <v>6</v>
      </c>
      <c r="C18" s="164">
        <v>44439</v>
      </c>
      <c r="D18" s="165" t="s">
        <v>801</v>
      </c>
      <c r="E18" s="166">
        <v>2850000</v>
      </c>
      <c r="F18" s="166" t="s">
        <v>795</v>
      </c>
      <c r="G18" s="177" t="s">
        <v>792</v>
      </c>
      <c r="H18" s="178"/>
    </row>
    <row r="19" spans="2:8">
      <c r="B19" s="163">
        <v>7</v>
      </c>
      <c r="C19" s="164">
        <v>44462</v>
      </c>
      <c r="D19" s="165" t="s">
        <v>802</v>
      </c>
      <c r="E19" s="166">
        <v>1000000</v>
      </c>
      <c r="F19" s="166" t="s">
        <v>795</v>
      </c>
      <c r="G19" s="177" t="s">
        <v>792</v>
      </c>
      <c r="H19" s="178"/>
    </row>
    <row r="20" spans="2:8">
      <c r="B20" s="163">
        <v>8</v>
      </c>
      <c r="C20" s="164">
        <v>44412</v>
      </c>
      <c r="D20" s="165" t="s">
        <v>803</v>
      </c>
      <c r="E20" s="166">
        <v>800000</v>
      </c>
      <c r="F20" s="166" t="s">
        <v>804</v>
      </c>
      <c r="G20" s="177" t="s">
        <v>792</v>
      </c>
      <c r="H20" s="178"/>
    </row>
    <row r="21" spans="2:8">
      <c r="B21" s="163">
        <v>9</v>
      </c>
      <c r="C21" s="164">
        <v>44466</v>
      </c>
      <c r="D21" s="165" t="s">
        <v>805</v>
      </c>
      <c r="E21" s="166">
        <v>660000</v>
      </c>
      <c r="F21" s="166" t="s">
        <v>795</v>
      </c>
      <c r="G21" s="177" t="s">
        <v>792</v>
      </c>
      <c r="H21" s="178"/>
    </row>
    <row r="22" spans="2:8">
      <c r="B22" s="163">
        <v>10</v>
      </c>
      <c r="C22" s="164">
        <v>44440</v>
      </c>
      <c r="D22" s="165" t="s">
        <v>806</v>
      </c>
      <c r="E22" s="166">
        <v>615000</v>
      </c>
      <c r="F22" s="166" t="s">
        <v>804</v>
      </c>
      <c r="G22" s="177" t="s">
        <v>792</v>
      </c>
      <c r="H22" s="178"/>
    </row>
    <row r="23" spans="2:8">
      <c r="B23" s="163">
        <v>11</v>
      </c>
      <c r="C23" s="164">
        <v>44327</v>
      </c>
      <c r="D23" s="165" t="s">
        <v>807</v>
      </c>
      <c r="E23" s="166">
        <v>30000</v>
      </c>
      <c r="F23" s="166" t="s">
        <v>808</v>
      </c>
      <c r="G23" s="177" t="s">
        <v>793</v>
      </c>
      <c r="H23" s="178"/>
    </row>
    <row r="24" spans="2:8">
      <c r="B24" s="163">
        <v>12</v>
      </c>
      <c r="C24" s="164">
        <v>44321</v>
      </c>
      <c r="D24" s="165" t="s">
        <v>807</v>
      </c>
      <c r="E24" s="166">
        <v>20000</v>
      </c>
      <c r="F24" s="166" t="s">
        <v>808</v>
      </c>
      <c r="G24" s="177" t="s">
        <v>793</v>
      </c>
      <c r="H24" s="178"/>
    </row>
    <row r="25" spans="2:8">
      <c r="B25" s="163">
        <v>13</v>
      </c>
      <c r="C25" s="164">
        <v>44501</v>
      </c>
      <c r="D25" s="165" t="s">
        <v>809</v>
      </c>
      <c r="E25" s="166">
        <v>540</v>
      </c>
      <c r="F25" s="166" t="s">
        <v>810</v>
      </c>
      <c r="G25" s="177" t="s">
        <v>793</v>
      </c>
      <c r="H25" s="178"/>
    </row>
    <row r="26" spans="2:8">
      <c r="B26" s="163">
        <v>14</v>
      </c>
      <c r="C26" s="164">
        <v>44410</v>
      </c>
      <c r="D26" s="165" t="s">
        <v>811</v>
      </c>
      <c r="E26" s="166">
        <v>515</v>
      </c>
      <c r="F26" s="166" t="s">
        <v>810</v>
      </c>
      <c r="G26" s="177" t="s">
        <v>793</v>
      </c>
      <c r="H26" s="178"/>
    </row>
    <row r="27" spans="2:8">
      <c r="B27" s="163">
        <v>15</v>
      </c>
      <c r="C27" s="164">
        <v>44317</v>
      </c>
      <c r="D27" s="165" t="s">
        <v>812</v>
      </c>
      <c r="E27" s="166">
        <v>190</v>
      </c>
      <c r="F27" s="166" t="s">
        <v>810</v>
      </c>
      <c r="G27" s="177" t="s">
        <v>793</v>
      </c>
      <c r="H27" s="178"/>
    </row>
    <row r="28" spans="2:8">
      <c r="B28" s="163"/>
      <c r="C28" s="164"/>
      <c r="D28" s="165"/>
      <c r="E28" s="166"/>
      <c r="F28" s="166"/>
      <c r="G28" s="177"/>
      <c r="H28" s="178"/>
    </row>
    <row r="29" spans="2:8">
      <c r="B29" s="163"/>
      <c r="C29" s="164"/>
      <c r="D29" s="165"/>
      <c r="E29" s="166"/>
      <c r="F29" s="166"/>
      <c r="G29" s="177"/>
      <c r="H29" s="178"/>
    </row>
    <row r="30" spans="2:8">
      <c r="B30" s="163"/>
      <c r="C30" s="164"/>
      <c r="D30" s="165"/>
      <c r="E30" s="166"/>
      <c r="F30" s="166"/>
      <c r="G30" s="177"/>
      <c r="H30" s="178"/>
    </row>
    <row r="31" spans="2:8">
      <c r="B31" s="163"/>
      <c r="C31" s="164"/>
      <c r="D31" s="165"/>
      <c r="E31" s="166"/>
      <c r="F31" s="166"/>
      <c r="G31" s="177"/>
      <c r="H31" s="178"/>
    </row>
    <row r="32" spans="2:8" ht="13.5" thickBot="1">
      <c r="B32" s="153"/>
      <c r="C32" s="168"/>
      <c r="D32" s="168"/>
      <c r="E32" s="169"/>
      <c r="F32" s="169"/>
      <c r="G32" s="1525"/>
      <c r="H32" s="1526"/>
    </row>
    <row r="33"/>
    <row r="34"/>
    <row r="35"/>
    <row r="36"/>
    <row r="37"/>
    <row r="38"/>
    <row r="39"/>
    <row r="40"/>
    <row r="41"/>
    <row r="42"/>
    <row r="43"/>
    <row r="44"/>
    <row r="45"/>
    <row r="46"/>
    <row r="47"/>
    <row r="48"/>
    <row r="49"/>
    <row r="50"/>
    <row r="51"/>
    <row r="52"/>
    <row r="53"/>
    <row r="54"/>
    <row r="55"/>
    <row r="56"/>
    <row r="57"/>
    <row r="58"/>
  </sheetData>
  <mergeCells count="24">
    <mergeCell ref="C5:D5"/>
    <mergeCell ref="C8:D8"/>
    <mergeCell ref="B9:C9"/>
    <mergeCell ref="B11:H11"/>
    <mergeCell ref="G12:H12"/>
    <mergeCell ref="C6:D6"/>
    <mergeCell ref="C7:D7"/>
    <mergeCell ref="G32:H32"/>
    <mergeCell ref="S3:T3"/>
    <mergeCell ref="U3:V3"/>
    <mergeCell ref="W3:X3"/>
    <mergeCell ref="Y3:Z3"/>
    <mergeCell ref="AA3:AB3"/>
    <mergeCell ref="AC3:AD3"/>
    <mergeCell ref="B2:AD2"/>
    <mergeCell ref="B3:B4"/>
    <mergeCell ref="C3:D4"/>
    <mergeCell ref="E3:F3"/>
    <mergeCell ref="G3:H3"/>
    <mergeCell ref="I3:J3"/>
    <mergeCell ref="K3:L3"/>
    <mergeCell ref="M3:N3"/>
    <mergeCell ref="O3:P3"/>
    <mergeCell ref="Q3:R3"/>
  </mergeCells>
  <dataValidations count="1">
    <dataValidation type="list" allowBlank="1" showInputMessage="1" showErrorMessage="1" sqref="IA65559:IA65560 RW65559:RW65560 ABS65559:ABS65560 ALO65559:ALO65560 AVK65559:AVK65560 BFG65559:BFG65560 BPC65559:BPC65560 BYY65559:BYY65560 CIU65559:CIU65560 CSQ65559:CSQ65560 DCM65559:DCM65560 DMI65559:DMI65560 DWE65559:DWE65560 EGA65559:EGA65560 EPW65559:EPW65560 EZS65559:EZS65560 FJO65559:FJO65560 FTK65559:FTK65560 GDG65559:GDG65560 GNC65559:GNC65560 GWY65559:GWY65560 HGU65559:HGU65560 HQQ65559:HQQ65560 IAM65559:IAM65560 IKI65559:IKI65560 IUE65559:IUE65560 JEA65559:JEA65560 JNW65559:JNW65560 JXS65559:JXS65560 KHO65559:KHO65560 KRK65559:KRK65560 LBG65559:LBG65560 LLC65559:LLC65560 LUY65559:LUY65560 MEU65559:MEU65560 MOQ65559:MOQ65560 MYM65559:MYM65560 NII65559:NII65560 NSE65559:NSE65560 OCA65559:OCA65560 OLW65559:OLW65560 OVS65559:OVS65560 PFO65559:PFO65560 PPK65559:PPK65560 PZG65559:PZG65560 QJC65559:QJC65560 QSY65559:QSY65560 RCU65559:RCU65560 RMQ65559:RMQ65560 RWM65559:RWM65560 SGI65559:SGI65560 SQE65559:SQE65560 TAA65559:TAA65560 TJW65559:TJW65560 TTS65559:TTS65560 UDO65559:UDO65560 UNK65559:UNK65560 UXG65559:UXG65560 VHC65559:VHC65560 VQY65559:VQY65560 WAU65559:WAU65560 WKQ65559:WKQ65560 WUM65559:WUM65560 IA131095:IA131096 RW131095:RW131096 ABS131095:ABS131096 ALO131095:ALO131096 AVK131095:AVK131096 BFG131095:BFG131096 BPC131095:BPC131096 BYY131095:BYY131096 CIU131095:CIU131096 CSQ131095:CSQ131096 DCM131095:DCM131096 DMI131095:DMI131096 DWE131095:DWE131096 EGA131095:EGA131096 EPW131095:EPW131096 EZS131095:EZS131096 FJO131095:FJO131096 FTK131095:FTK131096 GDG131095:GDG131096 GNC131095:GNC131096 GWY131095:GWY131096 HGU131095:HGU131096 HQQ131095:HQQ131096 IAM131095:IAM131096 IKI131095:IKI131096 IUE131095:IUE131096 JEA131095:JEA131096 JNW131095:JNW131096 JXS131095:JXS131096 KHO131095:KHO131096 KRK131095:KRK131096 LBG131095:LBG131096 LLC131095:LLC131096 LUY131095:LUY131096 MEU131095:MEU131096 MOQ131095:MOQ131096 MYM131095:MYM131096 NII131095:NII131096 NSE131095:NSE131096 OCA131095:OCA131096 OLW131095:OLW131096 OVS131095:OVS131096 PFO131095:PFO131096 PPK131095:PPK131096 PZG131095:PZG131096 QJC131095:QJC131096 QSY131095:QSY131096 RCU131095:RCU131096 RMQ131095:RMQ131096 RWM131095:RWM131096 SGI131095:SGI131096 SQE131095:SQE131096 TAA131095:TAA131096 TJW131095:TJW131096 TTS131095:TTS131096 UDO131095:UDO131096 UNK131095:UNK131096 UXG131095:UXG131096 VHC131095:VHC131096 VQY131095:VQY131096 WAU131095:WAU131096 WKQ131095:WKQ131096 WUM131095:WUM131096 IA196631:IA196632 RW196631:RW196632 ABS196631:ABS196632 ALO196631:ALO196632 AVK196631:AVK196632 BFG196631:BFG196632 BPC196631:BPC196632 BYY196631:BYY196632 CIU196631:CIU196632 CSQ196631:CSQ196632 DCM196631:DCM196632 DMI196631:DMI196632 DWE196631:DWE196632 EGA196631:EGA196632 EPW196631:EPW196632 EZS196631:EZS196632 FJO196631:FJO196632 FTK196631:FTK196632 GDG196631:GDG196632 GNC196631:GNC196632 GWY196631:GWY196632 HGU196631:HGU196632 HQQ196631:HQQ196632 IAM196631:IAM196632 IKI196631:IKI196632 IUE196631:IUE196632 JEA196631:JEA196632 JNW196631:JNW196632 JXS196631:JXS196632 KHO196631:KHO196632 KRK196631:KRK196632 LBG196631:LBG196632 LLC196631:LLC196632 LUY196631:LUY196632 MEU196631:MEU196632 MOQ196631:MOQ196632 MYM196631:MYM196632 NII196631:NII196632 NSE196631:NSE196632 OCA196631:OCA196632 OLW196631:OLW196632 OVS196631:OVS196632 PFO196631:PFO196632 PPK196631:PPK196632 PZG196631:PZG196632 QJC196631:QJC196632 QSY196631:QSY196632 RCU196631:RCU196632 RMQ196631:RMQ196632 RWM196631:RWM196632 SGI196631:SGI196632 SQE196631:SQE196632 TAA196631:TAA196632 TJW196631:TJW196632 TTS196631:TTS196632 UDO196631:UDO196632 UNK196631:UNK196632 UXG196631:UXG196632 VHC196631:VHC196632 VQY196631:VQY196632 WAU196631:WAU196632 WKQ196631:WKQ196632 WUM196631:WUM196632 IA262167:IA262168 RW262167:RW262168 ABS262167:ABS262168 ALO262167:ALO262168 AVK262167:AVK262168 BFG262167:BFG262168 BPC262167:BPC262168 BYY262167:BYY262168 CIU262167:CIU262168 CSQ262167:CSQ262168 DCM262167:DCM262168 DMI262167:DMI262168 DWE262167:DWE262168 EGA262167:EGA262168 EPW262167:EPW262168 EZS262167:EZS262168 FJO262167:FJO262168 FTK262167:FTK262168 GDG262167:GDG262168 GNC262167:GNC262168 GWY262167:GWY262168 HGU262167:HGU262168 HQQ262167:HQQ262168 IAM262167:IAM262168 IKI262167:IKI262168 IUE262167:IUE262168 JEA262167:JEA262168 JNW262167:JNW262168 JXS262167:JXS262168 KHO262167:KHO262168 KRK262167:KRK262168 LBG262167:LBG262168 LLC262167:LLC262168 LUY262167:LUY262168 MEU262167:MEU262168 MOQ262167:MOQ262168 MYM262167:MYM262168 NII262167:NII262168 NSE262167:NSE262168 OCA262167:OCA262168 OLW262167:OLW262168 OVS262167:OVS262168 PFO262167:PFO262168 PPK262167:PPK262168 PZG262167:PZG262168 QJC262167:QJC262168 QSY262167:QSY262168 RCU262167:RCU262168 RMQ262167:RMQ262168 RWM262167:RWM262168 SGI262167:SGI262168 SQE262167:SQE262168 TAA262167:TAA262168 TJW262167:TJW262168 TTS262167:TTS262168 UDO262167:UDO262168 UNK262167:UNK262168 UXG262167:UXG262168 VHC262167:VHC262168 VQY262167:VQY262168 WAU262167:WAU262168 WKQ262167:WKQ262168 WUM262167:WUM262168 IA327703:IA327704 RW327703:RW327704 ABS327703:ABS327704 ALO327703:ALO327704 AVK327703:AVK327704 BFG327703:BFG327704 BPC327703:BPC327704 BYY327703:BYY327704 CIU327703:CIU327704 CSQ327703:CSQ327704 DCM327703:DCM327704 DMI327703:DMI327704 DWE327703:DWE327704 EGA327703:EGA327704 EPW327703:EPW327704 EZS327703:EZS327704 FJO327703:FJO327704 FTK327703:FTK327704 GDG327703:GDG327704 GNC327703:GNC327704 GWY327703:GWY327704 HGU327703:HGU327704 HQQ327703:HQQ327704 IAM327703:IAM327704 IKI327703:IKI327704 IUE327703:IUE327704 JEA327703:JEA327704 JNW327703:JNW327704 JXS327703:JXS327704 KHO327703:KHO327704 KRK327703:KRK327704 LBG327703:LBG327704 LLC327703:LLC327704 LUY327703:LUY327704 MEU327703:MEU327704 MOQ327703:MOQ327704 MYM327703:MYM327704 NII327703:NII327704 NSE327703:NSE327704 OCA327703:OCA327704 OLW327703:OLW327704 OVS327703:OVS327704 PFO327703:PFO327704 PPK327703:PPK327704 PZG327703:PZG327704 QJC327703:QJC327704 QSY327703:QSY327704 RCU327703:RCU327704 RMQ327703:RMQ327704 RWM327703:RWM327704 SGI327703:SGI327704 SQE327703:SQE327704 TAA327703:TAA327704 TJW327703:TJW327704 TTS327703:TTS327704 UDO327703:UDO327704 UNK327703:UNK327704 UXG327703:UXG327704 VHC327703:VHC327704 VQY327703:VQY327704 WAU327703:WAU327704 WKQ327703:WKQ327704 WUM327703:WUM327704 IA393239:IA393240 RW393239:RW393240 ABS393239:ABS393240 ALO393239:ALO393240 AVK393239:AVK393240 BFG393239:BFG393240 BPC393239:BPC393240 BYY393239:BYY393240 CIU393239:CIU393240 CSQ393239:CSQ393240 DCM393239:DCM393240 DMI393239:DMI393240 DWE393239:DWE393240 EGA393239:EGA393240 EPW393239:EPW393240 EZS393239:EZS393240 FJO393239:FJO393240 FTK393239:FTK393240 GDG393239:GDG393240 GNC393239:GNC393240 GWY393239:GWY393240 HGU393239:HGU393240 HQQ393239:HQQ393240 IAM393239:IAM393240 IKI393239:IKI393240 IUE393239:IUE393240 JEA393239:JEA393240 JNW393239:JNW393240 JXS393239:JXS393240 KHO393239:KHO393240 KRK393239:KRK393240 LBG393239:LBG393240 LLC393239:LLC393240 LUY393239:LUY393240 MEU393239:MEU393240 MOQ393239:MOQ393240 MYM393239:MYM393240 NII393239:NII393240 NSE393239:NSE393240 OCA393239:OCA393240 OLW393239:OLW393240 OVS393239:OVS393240 PFO393239:PFO393240 PPK393239:PPK393240 PZG393239:PZG393240 QJC393239:QJC393240 QSY393239:QSY393240 RCU393239:RCU393240 RMQ393239:RMQ393240 RWM393239:RWM393240 SGI393239:SGI393240 SQE393239:SQE393240 TAA393239:TAA393240 TJW393239:TJW393240 TTS393239:TTS393240 UDO393239:UDO393240 UNK393239:UNK393240 UXG393239:UXG393240 VHC393239:VHC393240 VQY393239:VQY393240 WAU393239:WAU393240 WKQ393239:WKQ393240 WUM393239:WUM393240 IA458775:IA458776 RW458775:RW458776 ABS458775:ABS458776 ALO458775:ALO458776 AVK458775:AVK458776 BFG458775:BFG458776 BPC458775:BPC458776 BYY458775:BYY458776 CIU458775:CIU458776 CSQ458775:CSQ458776 DCM458775:DCM458776 DMI458775:DMI458776 DWE458775:DWE458776 EGA458775:EGA458776 EPW458775:EPW458776 EZS458775:EZS458776 FJO458775:FJO458776 FTK458775:FTK458776 GDG458775:GDG458776 GNC458775:GNC458776 GWY458775:GWY458776 HGU458775:HGU458776 HQQ458775:HQQ458776 IAM458775:IAM458776 IKI458775:IKI458776 IUE458775:IUE458776 JEA458775:JEA458776 JNW458775:JNW458776 JXS458775:JXS458776 KHO458775:KHO458776 KRK458775:KRK458776 LBG458775:LBG458776 LLC458775:LLC458776 LUY458775:LUY458776 MEU458775:MEU458776 MOQ458775:MOQ458776 MYM458775:MYM458776 NII458775:NII458776 NSE458775:NSE458776 OCA458775:OCA458776 OLW458775:OLW458776 OVS458775:OVS458776 PFO458775:PFO458776 PPK458775:PPK458776 PZG458775:PZG458776 QJC458775:QJC458776 QSY458775:QSY458776 RCU458775:RCU458776 RMQ458775:RMQ458776 RWM458775:RWM458776 SGI458775:SGI458776 SQE458775:SQE458776 TAA458775:TAA458776 TJW458775:TJW458776 TTS458775:TTS458776 UDO458775:UDO458776 UNK458775:UNK458776 UXG458775:UXG458776 VHC458775:VHC458776 VQY458775:VQY458776 WAU458775:WAU458776 WKQ458775:WKQ458776 WUM458775:WUM458776 IA524311:IA524312 RW524311:RW524312 ABS524311:ABS524312 ALO524311:ALO524312 AVK524311:AVK524312 BFG524311:BFG524312 BPC524311:BPC524312 BYY524311:BYY524312 CIU524311:CIU524312 CSQ524311:CSQ524312 DCM524311:DCM524312 DMI524311:DMI524312 DWE524311:DWE524312 EGA524311:EGA524312 EPW524311:EPW524312 EZS524311:EZS524312 FJO524311:FJO524312 FTK524311:FTK524312 GDG524311:GDG524312 GNC524311:GNC524312 GWY524311:GWY524312 HGU524311:HGU524312 HQQ524311:HQQ524312 IAM524311:IAM524312 IKI524311:IKI524312 IUE524311:IUE524312 JEA524311:JEA524312 JNW524311:JNW524312 JXS524311:JXS524312 KHO524311:KHO524312 KRK524311:KRK524312 LBG524311:LBG524312 LLC524311:LLC524312 LUY524311:LUY524312 MEU524311:MEU524312 MOQ524311:MOQ524312 MYM524311:MYM524312 NII524311:NII524312 NSE524311:NSE524312 OCA524311:OCA524312 OLW524311:OLW524312 OVS524311:OVS524312 PFO524311:PFO524312 PPK524311:PPK524312 PZG524311:PZG524312 QJC524311:QJC524312 QSY524311:QSY524312 RCU524311:RCU524312 RMQ524311:RMQ524312 RWM524311:RWM524312 SGI524311:SGI524312 SQE524311:SQE524312 TAA524311:TAA524312 TJW524311:TJW524312 TTS524311:TTS524312 UDO524311:UDO524312 UNK524311:UNK524312 UXG524311:UXG524312 VHC524311:VHC524312 VQY524311:VQY524312 WAU524311:WAU524312 WKQ524311:WKQ524312 WUM524311:WUM524312 IA589847:IA589848 RW589847:RW589848 ABS589847:ABS589848 ALO589847:ALO589848 AVK589847:AVK589848 BFG589847:BFG589848 BPC589847:BPC589848 BYY589847:BYY589848 CIU589847:CIU589848 CSQ589847:CSQ589848 DCM589847:DCM589848 DMI589847:DMI589848 DWE589847:DWE589848 EGA589847:EGA589848 EPW589847:EPW589848 EZS589847:EZS589848 FJO589847:FJO589848 FTK589847:FTK589848 GDG589847:GDG589848 GNC589847:GNC589848 GWY589847:GWY589848 HGU589847:HGU589848 HQQ589847:HQQ589848 IAM589847:IAM589848 IKI589847:IKI589848 IUE589847:IUE589848 JEA589847:JEA589848 JNW589847:JNW589848 JXS589847:JXS589848 KHO589847:KHO589848 KRK589847:KRK589848 LBG589847:LBG589848 LLC589847:LLC589848 LUY589847:LUY589848 MEU589847:MEU589848 MOQ589847:MOQ589848 MYM589847:MYM589848 NII589847:NII589848 NSE589847:NSE589848 OCA589847:OCA589848 OLW589847:OLW589848 OVS589847:OVS589848 PFO589847:PFO589848 PPK589847:PPK589848 PZG589847:PZG589848 QJC589847:QJC589848 QSY589847:QSY589848 RCU589847:RCU589848 RMQ589847:RMQ589848 RWM589847:RWM589848 SGI589847:SGI589848 SQE589847:SQE589848 TAA589847:TAA589848 TJW589847:TJW589848 TTS589847:TTS589848 UDO589847:UDO589848 UNK589847:UNK589848 UXG589847:UXG589848 VHC589847:VHC589848 VQY589847:VQY589848 WAU589847:WAU589848 WKQ589847:WKQ589848 WUM589847:WUM589848 IA655383:IA655384 RW655383:RW655384 ABS655383:ABS655384 ALO655383:ALO655384 AVK655383:AVK655384 BFG655383:BFG655384 BPC655383:BPC655384 BYY655383:BYY655384 CIU655383:CIU655384 CSQ655383:CSQ655384 DCM655383:DCM655384 DMI655383:DMI655384 DWE655383:DWE655384 EGA655383:EGA655384 EPW655383:EPW655384 EZS655383:EZS655384 FJO655383:FJO655384 FTK655383:FTK655384 GDG655383:GDG655384 GNC655383:GNC655384 GWY655383:GWY655384 HGU655383:HGU655384 HQQ655383:HQQ655384 IAM655383:IAM655384 IKI655383:IKI655384 IUE655383:IUE655384 JEA655383:JEA655384 JNW655383:JNW655384 JXS655383:JXS655384 KHO655383:KHO655384 KRK655383:KRK655384 LBG655383:LBG655384 LLC655383:LLC655384 LUY655383:LUY655384 MEU655383:MEU655384 MOQ655383:MOQ655384 MYM655383:MYM655384 NII655383:NII655384 NSE655383:NSE655384 OCA655383:OCA655384 OLW655383:OLW655384 OVS655383:OVS655384 PFO655383:PFO655384 PPK655383:PPK655384 PZG655383:PZG655384 QJC655383:QJC655384 QSY655383:QSY655384 RCU655383:RCU655384 RMQ655383:RMQ655384 RWM655383:RWM655384 SGI655383:SGI655384 SQE655383:SQE655384 TAA655383:TAA655384 TJW655383:TJW655384 TTS655383:TTS655384 UDO655383:UDO655384 UNK655383:UNK655384 UXG655383:UXG655384 VHC655383:VHC655384 VQY655383:VQY655384 WAU655383:WAU655384 WKQ655383:WKQ655384 WUM655383:WUM655384 IA720919:IA720920 RW720919:RW720920 ABS720919:ABS720920 ALO720919:ALO720920 AVK720919:AVK720920 BFG720919:BFG720920 BPC720919:BPC720920 BYY720919:BYY720920 CIU720919:CIU720920 CSQ720919:CSQ720920 DCM720919:DCM720920 DMI720919:DMI720920 DWE720919:DWE720920 EGA720919:EGA720920 EPW720919:EPW720920 EZS720919:EZS720920 FJO720919:FJO720920 FTK720919:FTK720920 GDG720919:GDG720920 GNC720919:GNC720920 GWY720919:GWY720920 HGU720919:HGU720920 HQQ720919:HQQ720920 IAM720919:IAM720920 IKI720919:IKI720920 IUE720919:IUE720920 JEA720919:JEA720920 JNW720919:JNW720920 JXS720919:JXS720920 KHO720919:KHO720920 KRK720919:KRK720920 LBG720919:LBG720920 LLC720919:LLC720920 LUY720919:LUY720920 MEU720919:MEU720920 MOQ720919:MOQ720920 MYM720919:MYM720920 NII720919:NII720920 NSE720919:NSE720920 OCA720919:OCA720920 OLW720919:OLW720920 OVS720919:OVS720920 PFO720919:PFO720920 PPK720919:PPK720920 PZG720919:PZG720920 QJC720919:QJC720920 QSY720919:QSY720920 RCU720919:RCU720920 RMQ720919:RMQ720920 RWM720919:RWM720920 SGI720919:SGI720920 SQE720919:SQE720920 TAA720919:TAA720920 TJW720919:TJW720920 TTS720919:TTS720920 UDO720919:UDO720920 UNK720919:UNK720920 UXG720919:UXG720920 VHC720919:VHC720920 VQY720919:VQY720920 WAU720919:WAU720920 WKQ720919:WKQ720920 WUM720919:WUM720920 IA786455:IA786456 RW786455:RW786456 ABS786455:ABS786456 ALO786455:ALO786456 AVK786455:AVK786456 BFG786455:BFG786456 BPC786455:BPC786456 BYY786455:BYY786456 CIU786455:CIU786456 CSQ786455:CSQ786456 DCM786455:DCM786456 DMI786455:DMI786456 DWE786455:DWE786456 EGA786455:EGA786456 EPW786455:EPW786456 EZS786455:EZS786456 FJO786455:FJO786456 FTK786455:FTK786456 GDG786455:GDG786456 GNC786455:GNC786456 GWY786455:GWY786456 HGU786455:HGU786456 HQQ786455:HQQ786456 IAM786455:IAM786456 IKI786455:IKI786456 IUE786455:IUE786456 JEA786455:JEA786456 JNW786455:JNW786456 JXS786455:JXS786456 KHO786455:KHO786456 KRK786455:KRK786456 LBG786455:LBG786456 LLC786455:LLC786456 LUY786455:LUY786456 MEU786455:MEU786456 MOQ786455:MOQ786456 MYM786455:MYM786456 NII786455:NII786456 NSE786455:NSE786456 OCA786455:OCA786456 OLW786455:OLW786456 OVS786455:OVS786456 PFO786455:PFO786456 PPK786455:PPK786456 PZG786455:PZG786456 QJC786455:QJC786456 QSY786455:QSY786456 RCU786455:RCU786456 RMQ786455:RMQ786456 RWM786455:RWM786456 SGI786455:SGI786456 SQE786455:SQE786456 TAA786455:TAA786456 TJW786455:TJW786456 TTS786455:TTS786456 UDO786455:UDO786456 UNK786455:UNK786456 UXG786455:UXG786456 VHC786455:VHC786456 VQY786455:VQY786456 WAU786455:WAU786456 WKQ786455:WKQ786456 WUM786455:WUM786456 IA851991:IA851992 RW851991:RW851992 ABS851991:ABS851992 ALO851991:ALO851992 AVK851991:AVK851992 BFG851991:BFG851992 BPC851991:BPC851992 BYY851991:BYY851992 CIU851991:CIU851992 CSQ851991:CSQ851992 DCM851991:DCM851992 DMI851991:DMI851992 DWE851991:DWE851992 EGA851991:EGA851992 EPW851991:EPW851992 EZS851991:EZS851992 FJO851991:FJO851992 FTK851991:FTK851992 GDG851991:GDG851992 GNC851991:GNC851992 GWY851991:GWY851992 HGU851991:HGU851992 HQQ851991:HQQ851992 IAM851991:IAM851992 IKI851991:IKI851992 IUE851991:IUE851992 JEA851991:JEA851992 JNW851991:JNW851992 JXS851991:JXS851992 KHO851991:KHO851992 KRK851991:KRK851992 LBG851991:LBG851992 LLC851991:LLC851992 LUY851991:LUY851992 MEU851991:MEU851992 MOQ851991:MOQ851992 MYM851991:MYM851992 NII851991:NII851992 NSE851991:NSE851992 OCA851991:OCA851992 OLW851991:OLW851992 OVS851991:OVS851992 PFO851991:PFO851992 PPK851991:PPK851992 PZG851991:PZG851992 QJC851991:QJC851992 QSY851991:QSY851992 RCU851991:RCU851992 RMQ851991:RMQ851992 RWM851991:RWM851992 SGI851991:SGI851992 SQE851991:SQE851992 TAA851991:TAA851992 TJW851991:TJW851992 TTS851991:TTS851992 UDO851991:UDO851992 UNK851991:UNK851992 UXG851991:UXG851992 VHC851991:VHC851992 VQY851991:VQY851992 WAU851991:WAU851992 WKQ851991:WKQ851992 WUM851991:WUM851992 IA917527:IA917528 RW917527:RW917528 ABS917527:ABS917528 ALO917527:ALO917528 AVK917527:AVK917528 BFG917527:BFG917528 BPC917527:BPC917528 BYY917527:BYY917528 CIU917527:CIU917528 CSQ917527:CSQ917528 DCM917527:DCM917528 DMI917527:DMI917528 DWE917527:DWE917528 EGA917527:EGA917528 EPW917527:EPW917528 EZS917527:EZS917528 FJO917527:FJO917528 FTK917527:FTK917528 GDG917527:GDG917528 GNC917527:GNC917528 GWY917527:GWY917528 HGU917527:HGU917528 HQQ917527:HQQ917528 IAM917527:IAM917528 IKI917527:IKI917528 IUE917527:IUE917528 JEA917527:JEA917528 JNW917527:JNW917528 JXS917527:JXS917528 KHO917527:KHO917528 KRK917527:KRK917528 LBG917527:LBG917528 LLC917527:LLC917528 LUY917527:LUY917528 MEU917527:MEU917528 MOQ917527:MOQ917528 MYM917527:MYM917528 NII917527:NII917528 NSE917527:NSE917528 OCA917527:OCA917528 OLW917527:OLW917528 OVS917527:OVS917528 PFO917527:PFO917528 PPK917527:PPK917528 PZG917527:PZG917528 QJC917527:QJC917528 QSY917527:QSY917528 RCU917527:RCU917528 RMQ917527:RMQ917528 RWM917527:RWM917528 SGI917527:SGI917528 SQE917527:SQE917528 TAA917527:TAA917528 TJW917527:TJW917528 TTS917527:TTS917528 UDO917527:UDO917528 UNK917527:UNK917528 UXG917527:UXG917528 VHC917527:VHC917528 VQY917527:VQY917528 WAU917527:WAU917528 WKQ917527:WKQ917528 WUM917527:WUM917528 IA983063:IA983064 RW983063:RW983064 ABS983063:ABS983064 ALO983063:ALO983064 AVK983063:AVK983064 BFG983063:BFG983064 BPC983063:BPC983064 BYY983063:BYY983064 CIU983063:CIU983064 CSQ983063:CSQ983064 DCM983063:DCM983064 DMI983063:DMI983064 DWE983063:DWE983064 EGA983063:EGA983064 EPW983063:EPW983064 EZS983063:EZS983064 FJO983063:FJO983064 FTK983063:FTK983064 GDG983063:GDG983064 GNC983063:GNC983064 GWY983063:GWY983064 HGU983063:HGU983064 HQQ983063:HQQ983064 IAM983063:IAM983064 IKI983063:IKI983064 IUE983063:IUE983064 JEA983063:JEA983064 JNW983063:JNW983064 JXS983063:JXS983064 KHO983063:KHO983064 KRK983063:KRK983064 LBG983063:LBG983064 LLC983063:LLC983064 LUY983063:LUY983064 MEU983063:MEU983064 MOQ983063:MOQ983064 MYM983063:MYM983064 NII983063:NII983064 NSE983063:NSE983064 OCA983063:OCA983064 OLW983063:OLW983064 OVS983063:OVS983064 PFO983063:PFO983064 PPK983063:PPK983064 PZG983063:PZG983064 QJC983063:QJC983064 QSY983063:QSY983064 RCU983063:RCU983064 RMQ983063:RMQ983064 RWM983063:RWM983064 SGI983063:SGI983064 SQE983063:SQE983064 TAA983063:TAA983064 TJW983063:TJW983064 TTS983063:TTS983064 UDO983063:UDO983064 UNK983063:UNK983064 UXG983063:UXG983064 VHC983063:VHC983064 VQY983063:VQY983064 WAU983063:WAU983064 WKQ983063:WKQ983064 WUM983063:WUM983064 RT5:RT8 ABP5:ABP8 ALL5:ALL8 AVH5:AVH8 BFD5:BFD8 BOZ5:BOZ8 BYV5:BYV8 CIR5:CIR8 CSN5:CSN8 DCJ5:DCJ8 DMF5:DMF8 DWB5:DWB8 EFX5:EFX8 EPT5:EPT8 EZP5:EZP8 FJL5:FJL8 FTH5:FTH8 GDD5:GDD8 GMZ5:GMZ8 GWV5:GWV8 HGR5:HGR8 HQN5:HQN8 IAJ5:IAJ8 IKF5:IKF8 IUB5:IUB8 JDX5:JDX8 JNT5:JNT8 JXP5:JXP8 KHL5:KHL8 KRH5:KRH8 LBD5:LBD8 LKZ5:LKZ8 LUV5:LUV8 MER5:MER8 MON5:MON8 MYJ5:MYJ8 NIF5:NIF8 NSB5:NSB8 OBX5:OBX8 OLT5:OLT8 OVP5:OVP8 PFL5:PFL8 PPH5:PPH8 PZD5:PZD8 QIZ5:QIZ8 QSV5:QSV8 RCR5:RCR8 RMN5:RMN8 RWJ5:RWJ8 SGF5:SGF8 SQB5:SQB8 SZX5:SZX8 TJT5:TJT8 TTP5:TTP8 UDL5:UDL8 UNH5:UNH8 UXD5:UXD8 VGZ5:VGZ8 VQV5:VQV8 WAR5:WAR8 WKN5:WKN8 WUJ5:WUJ8 HX5:HX8" xr:uid="{00000000-0002-0000-1200-000000000000}">
      <formula1>"Home Loan, LAP,Vehicle Loan,CVL, Personal Loan,Business Loan, CC/OD,Term Loan,Machinery Loan,Education Loan"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whole" allowBlank="1" showInputMessage="1" showErrorMessage="1" errorTitle="Error" error="Not a valid Date" promptTitle="Date" prompt="Insert a date (DD)" xr:uid="{00000000-0002-0000-1200-000001000000}">
          <x14:formula1>
            <xm:f>1</xm:f>
          </x14:formula1>
          <x14:formula2>
            <xm:f>31</xm:f>
          </x14:formula2>
          <xm:sqref>J65560:J65561 IO65559:IO65560 SK65559:SK65560 ACG65559:ACG65560 AMC65559:AMC65560 AVY65559:AVY65560 BFU65559:BFU65560 BPQ65559:BPQ65560 BZM65559:BZM65560 CJI65559:CJI65560 CTE65559:CTE65560 DDA65559:DDA65560 DMW65559:DMW65560 DWS65559:DWS65560 EGO65559:EGO65560 EQK65559:EQK65560 FAG65559:FAG65560 FKC65559:FKC65560 FTY65559:FTY65560 GDU65559:GDU65560 GNQ65559:GNQ65560 GXM65559:GXM65560 HHI65559:HHI65560 HRE65559:HRE65560 IBA65559:IBA65560 IKW65559:IKW65560 IUS65559:IUS65560 JEO65559:JEO65560 JOK65559:JOK65560 JYG65559:JYG65560 KIC65559:KIC65560 KRY65559:KRY65560 LBU65559:LBU65560 LLQ65559:LLQ65560 LVM65559:LVM65560 MFI65559:MFI65560 MPE65559:MPE65560 MZA65559:MZA65560 NIW65559:NIW65560 NSS65559:NSS65560 OCO65559:OCO65560 OMK65559:OMK65560 OWG65559:OWG65560 PGC65559:PGC65560 PPY65559:PPY65560 PZU65559:PZU65560 QJQ65559:QJQ65560 QTM65559:QTM65560 RDI65559:RDI65560 RNE65559:RNE65560 RXA65559:RXA65560 SGW65559:SGW65560 SQS65559:SQS65560 TAO65559:TAO65560 TKK65559:TKK65560 TUG65559:TUG65560 UEC65559:UEC65560 UNY65559:UNY65560 UXU65559:UXU65560 VHQ65559:VHQ65560 VRM65559:VRM65560 WBI65559:WBI65560 WLE65559:WLE65560 WVA65559:WVA65560 J131096:J131097 IO131095:IO131096 SK131095:SK131096 ACG131095:ACG131096 AMC131095:AMC131096 AVY131095:AVY131096 BFU131095:BFU131096 BPQ131095:BPQ131096 BZM131095:BZM131096 CJI131095:CJI131096 CTE131095:CTE131096 DDA131095:DDA131096 DMW131095:DMW131096 DWS131095:DWS131096 EGO131095:EGO131096 EQK131095:EQK131096 FAG131095:FAG131096 FKC131095:FKC131096 FTY131095:FTY131096 GDU131095:GDU131096 GNQ131095:GNQ131096 GXM131095:GXM131096 HHI131095:HHI131096 HRE131095:HRE131096 IBA131095:IBA131096 IKW131095:IKW131096 IUS131095:IUS131096 JEO131095:JEO131096 JOK131095:JOK131096 JYG131095:JYG131096 KIC131095:KIC131096 KRY131095:KRY131096 LBU131095:LBU131096 LLQ131095:LLQ131096 LVM131095:LVM131096 MFI131095:MFI131096 MPE131095:MPE131096 MZA131095:MZA131096 NIW131095:NIW131096 NSS131095:NSS131096 OCO131095:OCO131096 OMK131095:OMK131096 OWG131095:OWG131096 PGC131095:PGC131096 PPY131095:PPY131096 PZU131095:PZU131096 QJQ131095:QJQ131096 QTM131095:QTM131096 RDI131095:RDI131096 RNE131095:RNE131096 RXA131095:RXA131096 SGW131095:SGW131096 SQS131095:SQS131096 TAO131095:TAO131096 TKK131095:TKK131096 TUG131095:TUG131096 UEC131095:UEC131096 UNY131095:UNY131096 UXU131095:UXU131096 VHQ131095:VHQ131096 VRM131095:VRM131096 WBI131095:WBI131096 WLE131095:WLE131096 WVA131095:WVA131096 J196632:J196633 IO196631:IO196632 SK196631:SK196632 ACG196631:ACG196632 AMC196631:AMC196632 AVY196631:AVY196632 BFU196631:BFU196632 BPQ196631:BPQ196632 BZM196631:BZM196632 CJI196631:CJI196632 CTE196631:CTE196632 DDA196631:DDA196632 DMW196631:DMW196632 DWS196631:DWS196632 EGO196631:EGO196632 EQK196631:EQK196632 FAG196631:FAG196632 FKC196631:FKC196632 FTY196631:FTY196632 GDU196631:GDU196632 GNQ196631:GNQ196632 GXM196631:GXM196632 HHI196631:HHI196632 HRE196631:HRE196632 IBA196631:IBA196632 IKW196631:IKW196632 IUS196631:IUS196632 JEO196631:JEO196632 JOK196631:JOK196632 JYG196631:JYG196632 KIC196631:KIC196632 KRY196631:KRY196632 LBU196631:LBU196632 LLQ196631:LLQ196632 LVM196631:LVM196632 MFI196631:MFI196632 MPE196631:MPE196632 MZA196631:MZA196632 NIW196631:NIW196632 NSS196631:NSS196632 OCO196631:OCO196632 OMK196631:OMK196632 OWG196631:OWG196632 PGC196631:PGC196632 PPY196631:PPY196632 PZU196631:PZU196632 QJQ196631:QJQ196632 QTM196631:QTM196632 RDI196631:RDI196632 RNE196631:RNE196632 RXA196631:RXA196632 SGW196631:SGW196632 SQS196631:SQS196632 TAO196631:TAO196632 TKK196631:TKK196632 TUG196631:TUG196632 UEC196631:UEC196632 UNY196631:UNY196632 UXU196631:UXU196632 VHQ196631:VHQ196632 VRM196631:VRM196632 WBI196631:WBI196632 WLE196631:WLE196632 WVA196631:WVA196632 J262168:J262169 IO262167:IO262168 SK262167:SK262168 ACG262167:ACG262168 AMC262167:AMC262168 AVY262167:AVY262168 BFU262167:BFU262168 BPQ262167:BPQ262168 BZM262167:BZM262168 CJI262167:CJI262168 CTE262167:CTE262168 DDA262167:DDA262168 DMW262167:DMW262168 DWS262167:DWS262168 EGO262167:EGO262168 EQK262167:EQK262168 FAG262167:FAG262168 FKC262167:FKC262168 FTY262167:FTY262168 GDU262167:GDU262168 GNQ262167:GNQ262168 GXM262167:GXM262168 HHI262167:HHI262168 HRE262167:HRE262168 IBA262167:IBA262168 IKW262167:IKW262168 IUS262167:IUS262168 JEO262167:JEO262168 JOK262167:JOK262168 JYG262167:JYG262168 KIC262167:KIC262168 KRY262167:KRY262168 LBU262167:LBU262168 LLQ262167:LLQ262168 LVM262167:LVM262168 MFI262167:MFI262168 MPE262167:MPE262168 MZA262167:MZA262168 NIW262167:NIW262168 NSS262167:NSS262168 OCO262167:OCO262168 OMK262167:OMK262168 OWG262167:OWG262168 PGC262167:PGC262168 PPY262167:PPY262168 PZU262167:PZU262168 QJQ262167:QJQ262168 QTM262167:QTM262168 RDI262167:RDI262168 RNE262167:RNE262168 RXA262167:RXA262168 SGW262167:SGW262168 SQS262167:SQS262168 TAO262167:TAO262168 TKK262167:TKK262168 TUG262167:TUG262168 UEC262167:UEC262168 UNY262167:UNY262168 UXU262167:UXU262168 VHQ262167:VHQ262168 VRM262167:VRM262168 WBI262167:WBI262168 WLE262167:WLE262168 WVA262167:WVA262168 J327704:J327705 IO327703:IO327704 SK327703:SK327704 ACG327703:ACG327704 AMC327703:AMC327704 AVY327703:AVY327704 BFU327703:BFU327704 BPQ327703:BPQ327704 BZM327703:BZM327704 CJI327703:CJI327704 CTE327703:CTE327704 DDA327703:DDA327704 DMW327703:DMW327704 DWS327703:DWS327704 EGO327703:EGO327704 EQK327703:EQK327704 FAG327703:FAG327704 FKC327703:FKC327704 FTY327703:FTY327704 GDU327703:GDU327704 GNQ327703:GNQ327704 GXM327703:GXM327704 HHI327703:HHI327704 HRE327703:HRE327704 IBA327703:IBA327704 IKW327703:IKW327704 IUS327703:IUS327704 JEO327703:JEO327704 JOK327703:JOK327704 JYG327703:JYG327704 KIC327703:KIC327704 KRY327703:KRY327704 LBU327703:LBU327704 LLQ327703:LLQ327704 LVM327703:LVM327704 MFI327703:MFI327704 MPE327703:MPE327704 MZA327703:MZA327704 NIW327703:NIW327704 NSS327703:NSS327704 OCO327703:OCO327704 OMK327703:OMK327704 OWG327703:OWG327704 PGC327703:PGC327704 PPY327703:PPY327704 PZU327703:PZU327704 QJQ327703:QJQ327704 QTM327703:QTM327704 RDI327703:RDI327704 RNE327703:RNE327704 RXA327703:RXA327704 SGW327703:SGW327704 SQS327703:SQS327704 TAO327703:TAO327704 TKK327703:TKK327704 TUG327703:TUG327704 UEC327703:UEC327704 UNY327703:UNY327704 UXU327703:UXU327704 VHQ327703:VHQ327704 VRM327703:VRM327704 WBI327703:WBI327704 WLE327703:WLE327704 WVA327703:WVA327704 J393240:J393241 IO393239:IO393240 SK393239:SK393240 ACG393239:ACG393240 AMC393239:AMC393240 AVY393239:AVY393240 BFU393239:BFU393240 BPQ393239:BPQ393240 BZM393239:BZM393240 CJI393239:CJI393240 CTE393239:CTE393240 DDA393239:DDA393240 DMW393239:DMW393240 DWS393239:DWS393240 EGO393239:EGO393240 EQK393239:EQK393240 FAG393239:FAG393240 FKC393239:FKC393240 FTY393239:FTY393240 GDU393239:GDU393240 GNQ393239:GNQ393240 GXM393239:GXM393240 HHI393239:HHI393240 HRE393239:HRE393240 IBA393239:IBA393240 IKW393239:IKW393240 IUS393239:IUS393240 JEO393239:JEO393240 JOK393239:JOK393240 JYG393239:JYG393240 KIC393239:KIC393240 KRY393239:KRY393240 LBU393239:LBU393240 LLQ393239:LLQ393240 LVM393239:LVM393240 MFI393239:MFI393240 MPE393239:MPE393240 MZA393239:MZA393240 NIW393239:NIW393240 NSS393239:NSS393240 OCO393239:OCO393240 OMK393239:OMK393240 OWG393239:OWG393240 PGC393239:PGC393240 PPY393239:PPY393240 PZU393239:PZU393240 QJQ393239:QJQ393240 QTM393239:QTM393240 RDI393239:RDI393240 RNE393239:RNE393240 RXA393239:RXA393240 SGW393239:SGW393240 SQS393239:SQS393240 TAO393239:TAO393240 TKK393239:TKK393240 TUG393239:TUG393240 UEC393239:UEC393240 UNY393239:UNY393240 UXU393239:UXU393240 VHQ393239:VHQ393240 VRM393239:VRM393240 WBI393239:WBI393240 WLE393239:WLE393240 WVA393239:WVA393240 J458776:J458777 IO458775:IO458776 SK458775:SK458776 ACG458775:ACG458776 AMC458775:AMC458776 AVY458775:AVY458776 BFU458775:BFU458776 BPQ458775:BPQ458776 BZM458775:BZM458776 CJI458775:CJI458776 CTE458775:CTE458776 DDA458775:DDA458776 DMW458775:DMW458776 DWS458775:DWS458776 EGO458775:EGO458776 EQK458775:EQK458776 FAG458775:FAG458776 FKC458775:FKC458776 FTY458775:FTY458776 GDU458775:GDU458776 GNQ458775:GNQ458776 GXM458775:GXM458776 HHI458775:HHI458776 HRE458775:HRE458776 IBA458775:IBA458776 IKW458775:IKW458776 IUS458775:IUS458776 JEO458775:JEO458776 JOK458775:JOK458776 JYG458775:JYG458776 KIC458775:KIC458776 KRY458775:KRY458776 LBU458775:LBU458776 LLQ458775:LLQ458776 LVM458775:LVM458776 MFI458775:MFI458776 MPE458775:MPE458776 MZA458775:MZA458776 NIW458775:NIW458776 NSS458775:NSS458776 OCO458775:OCO458776 OMK458775:OMK458776 OWG458775:OWG458776 PGC458775:PGC458776 PPY458775:PPY458776 PZU458775:PZU458776 QJQ458775:QJQ458776 QTM458775:QTM458776 RDI458775:RDI458776 RNE458775:RNE458776 RXA458775:RXA458776 SGW458775:SGW458776 SQS458775:SQS458776 TAO458775:TAO458776 TKK458775:TKK458776 TUG458775:TUG458776 UEC458775:UEC458776 UNY458775:UNY458776 UXU458775:UXU458776 VHQ458775:VHQ458776 VRM458775:VRM458776 WBI458775:WBI458776 WLE458775:WLE458776 WVA458775:WVA458776 J524312:J524313 IO524311:IO524312 SK524311:SK524312 ACG524311:ACG524312 AMC524311:AMC524312 AVY524311:AVY524312 BFU524311:BFU524312 BPQ524311:BPQ524312 BZM524311:BZM524312 CJI524311:CJI524312 CTE524311:CTE524312 DDA524311:DDA524312 DMW524311:DMW524312 DWS524311:DWS524312 EGO524311:EGO524312 EQK524311:EQK524312 FAG524311:FAG524312 FKC524311:FKC524312 FTY524311:FTY524312 GDU524311:GDU524312 GNQ524311:GNQ524312 GXM524311:GXM524312 HHI524311:HHI524312 HRE524311:HRE524312 IBA524311:IBA524312 IKW524311:IKW524312 IUS524311:IUS524312 JEO524311:JEO524312 JOK524311:JOK524312 JYG524311:JYG524312 KIC524311:KIC524312 KRY524311:KRY524312 LBU524311:LBU524312 LLQ524311:LLQ524312 LVM524311:LVM524312 MFI524311:MFI524312 MPE524311:MPE524312 MZA524311:MZA524312 NIW524311:NIW524312 NSS524311:NSS524312 OCO524311:OCO524312 OMK524311:OMK524312 OWG524311:OWG524312 PGC524311:PGC524312 PPY524311:PPY524312 PZU524311:PZU524312 QJQ524311:QJQ524312 QTM524311:QTM524312 RDI524311:RDI524312 RNE524311:RNE524312 RXA524311:RXA524312 SGW524311:SGW524312 SQS524311:SQS524312 TAO524311:TAO524312 TKK524311:TKK524312 TUG524311:TUG524312 UEC524311:UEC524312 UNY524311:UNY524312 UXU524311:UXU524312 VHQ524311:VHQ524312 VRM524311:VRM524312 WBI524311:WBI524312 WLE524311:WLE524312 WVA524311:WVA524312 J589848:J589849 IO589847:IO589848 SK589847:SK589848 ACG589847:ACG589848 AMC589847:AMC589848 AVY589847:AVY589848 BFU589847:BFU589848 BPQ589847:BPQ589848 BZM589847:BZM589848 CJI589847:CJI589848 CTE589847:CTE589848 DDA589847:DDA589848 DMW589847:DMW589848 DWS589847:DWS589848 EGO589847:EGO589848 EQK589847:EQK589848 FAG589847:FAG589848 FKC589847:FKC589848 FTY589847:FTY589848 GDU589847:GDU589848 GNQ589847:GNQ589848 GXM589847:GXM589848 HHI589847:HHI589848 HRE589847:HRE589848 IBA589847:IBA589848 IKW589847:IKW589848 IUS589847:IUS589848 JEO589847:JEO589848 JOK589847:JOK589848 JYG589847:JYG589848 KIC589847:KIC589848 KRY589847:KRY589848 LBU589847:LBU589848 LLQ589847:LLQ589848 LVM589847:LVM589848 MFI589847:MFI589848 MPE589847:MPE589848 MZA589847:MZA589848 NIW589847:NIW589848 NSS589847:NSS589848 OCO589847:OCO589848 OMK589847:OMK589848 OWG589847:OWG589848 PGC589847:PGC589848 PPY589847:PPY589848 PZU589847:PZU589848 QJQ589847:QJQ589848 QTM589847:QTM589848 RDI589847:RDI589848 RNE589847:RNE589848 RXA589847:RXA589848 SGW589847:SGW589848 SQS589847:SQS589848 TAO589847:TAO589848 TKK589847:TKK589848 TUG589847:TUG589848 UEC589847:UEC589848 UNY589847:UNY589848 UXU589847:UXU589848 VHQ589847:VHQ589848 VRM589847:VRM589848 WBI589847:WBI589848 WLE589847:WLE589848 WVA589847:WVA589848 J655384:J655385 IO655383:IO655384 SK655383:SK655384 ACG655383:ACG655384 AMC655383:AMC655384 AVY655383:AVY655384 BFU655383:BFU655384 BPQ655383:BPQ655384 BZM655383:BZM655384 CJI655383:CJI655384 CTE655383:CTE655384 DDA655383:DDA655384 DMW655383:DMW655384 DWS655383:DWS655384 EGO655383:EGO655384 EQK655383:EQK655384 FAG655383:FAG655384 FKC655383:FKC655384 FTY655383:FTY655384 GDU655383:GDU655384 GNQ655383:GNQ655384 GXM655383:GXM655384 HHI655383:HHI655384 HRE655383:HRE655384 IBA655383:IBA655384 IKW655383:IKW655384 IUS655383:IUS655384 JEO655383:JEO655384 JOK655383:JOK655384 JYG655383:JYG655384 KIC655383:KIC655384 KRY655383:KRY655384 LBU655383:LBU655384 LLQ655383:LLQ655384 LVM655383:LVM655384 MFI655383:MFI655384 MPE655383:MPE655384 MZA655383:MZA655384 NIW655383:NIW655384 NSS655383:NSS655384 OCO655383:OCO655384 OMK655383:OMK655384 OWG655383:OWG655384 PGC655383:PGC655384 PPY655383:PPY655384 PZU655383:PZU655384 QJQ655383:QJQ655384 QTM655383:QTM655384 RDI655383:RDI655384 RNE655383:RNE655384 RXA655383:RXA655384 SGW655383:SGW655384 SQS655383:SQS655384 TAO655383:TAO655384 TKK655383:TKK655384 TUG655383:TUG655384 UEC655383:UEC655384 UNY655383:UNY655384 UXU655383:UXU655384 VHQ655383:VHQ655384 VRM655383:VRM655384 WBI655383:WBI655384 WLE655383:WLE655384 WVA655383:WVA655384 J720920:J720921 IO720919:IO720920 SK720919:SK720920 ACG720919:ACG720920 AMC720919:AMC720920 AVY720919:AVY720920 BFU720919:BFU720920 BPQ720919:BPQ720920 BZM720919:BZM720920 CJI720919:CJI720920 CTE720919:CTE720920 DDA720919:DDA720920 DMW720919:DMW720920 DWS720919:DWS720920 EGO720919:EGO720920 EQK720919:EQK720920 FAG720919:FAG720920 FKC720919:FKC720920 FTY720919:FTY720920 GDU720919:GDU720920 GNQ720919:GNQ720920 GXM720919:GXM720920 HHI720919:HHI720920 HRE720919:HRE720920 IBA720919:IBA720920 IKW720919:IKW720920 IUS720919:IUS720920 JEO720919:JEO720920 JOK720919:JOK720920 JYG720919:JYG720920 KIC720919:KIC720920 KRY720919:KRY720920 LBU720919:LBU720920 LLQ720919:LLQ720920 LVM720919:LVM720920 MFI720919:MFI720920 MPE720919:MPE720920 MZA720919:MZA720920 NIW720919:NIW720920 NSS720919:NSS720920 OCO720919:OCO720920 OMK720919:OMK720920 OWG720919:OWG720920 PGC720919:PGC720920 PPY720919:PPY720920 PZU720919:PZU720920 QJQ720919:QJQ720920 QTM720919:QTM720920 RDI720919:RDI720920 RNE720919:RNE720920 RXA720919:RXA720920 SGW720919:SGW720920 SQS720919:SQS720920 TAO720919:TAO720920 TKK720919:TKK720920 TUG720919:TUG720920 UEC720919:UEC720920 UNY720919:UNY720920 UXU720919:UXU720920 VHQ720919:VHQ720920 VRM720919:VRM720920 WBI720919:WBI720920 WLE720919:WLE720920 WVA720919:WVA720920 J786456:J786457 IO786455:IO786456 SK786455:SK786456 ACG786455:ACG786456 AMC786455:AMC786456 AVY786455:AVY786456 BFU786455:BFU786456 BPQ786455:BPQ786456 BZM786455:BZM786456 CJI786455:CJI786456 CTE786455:CTE786456 DDA786455:DDA786456 DMW786455:DMW786456 DWS786455:DWS786456 EGO786455:EGO786456 EQK786455:EQK786456 FAG786455:FAG786456 FKC786455:FKC786456 FTY786455:FTY786456 GDU786455:GDU786456 GNQ786455:GNQ786456 GXM786455:GXM786456 HHI786455:HHI786456 HRE786455:HRE786456 IBA786455:IBA786456 IKW786455:IKW786456 IUS786455:IUS786456 JEO786455:JEO786456 JOK786455:JOK786456 JYG786455:JYG786456 KIC786455:KIC786456 KRY786455:KRY786456 LBU786455:LBU786456 LLQ786455:LLQ786456 LVM786455:LVM786456 MFI786455:MFI786456 MPE786455:MPE786456 MZA786455:MZA786456 NIW786455:NIW786456 NSS786455:NSS786456 OCO786455:OCO786456 OMK786455:OMK786456 OWG786455:OWG786456 PGC786455:PGC786456 PPY786455:PPY786456 PZU786455:PZU786456 QJQ786455:QJQ786456 QTM786455:QTM786456 RDI786455:RDI786456 RNE786455:RNE786456 RXA786455:RXA786456 SGW786455:SGW786456 SQS786455:SQS786456 TAO786455:TAO786456 TKK786455:TKK786456 TUG786455:TUG786456 UEC786455:UEC786456 UNY786455:UNY786456 UXU786455:UXU786456 VHQ786455:VHQ786456 VRM786455:VRM786456 WBI786455:WBI786456 WLE786455:WLE786456 WVA786455:WVA786456 J851992:J851993 IO851991:IO851992 SK851991:SK851992 ACG851991:ACG851992 AMC851991:AMC851992 AVY851991:AVY851992 BFU851991:BFU851992 BPQ851991:BPQ851992 BZM851991:BZM851992 CJI851991:CJI851992 CTE851991:CTE851992 DDA851991:DDA851992 DMW851991:DMW851992 DWS851991:DWS851992 EGO851991:EGO851992 EQK851991:EQK851992 FAG851991:FAG851992 FKC851991:FKC851992 FTY851991:FTY851992 GDU851991:GDU851992 GNQ851991:GNQ851992 GXM851991:GXM851992 HHI851991:HHI851992 HRE851991:HRE851992 IBA851991:IBA851992 IKW851991:IKW851992 IUS851991:IUS851992 JEO851991:JEO851992 JOK851991:JOK851992 JYG851991:JYG851992 KIC851991:KIC851992 KRY851991:KRY851992 LBU851991:LBU851992 LLQ851991:LLQ851992 LVM851991:LVM851992 MFI851991:MFI851992 MPE851991:MPE851992 MZA851991:MZA851992 NIW851991:NIW851992 NSS851991:NSS851992 OCO851991:OCO851992 OMK851991:OMK851992 OWG851991:OWG851992 PGC851991:PGC851992 PPY851991:PPY851992 PZU851991:PZU851992 QJQ851991:QJQ851992 QTM851991:QTM851992 RDI851991:RDI851992 RNE851991:RNE851992 RXA851991:RXA851992 SGW851991:SGW851992 SQS851991:SQS851992 TAO851991:TAO851992 TKK851991:TKK851992 TUG851991:TUG851992 UEC851991:UEC851992 UNY851991:UNY851992 UXU851991:UXU851992 VHQ851991:VHQ851992 VRM851991:VRM851992 WBI851991:WBI851992 WLE851991:WLE851992 WVA851991:WVA851992 J917528:J917529 IO917527:IO917528 SK917527:SK917528 ACG917527:ACG917528 AMC917527:AMC917528 AVY917527:AVY917528 BFU917527:BFU917528 BPQ917527:BPQ917528 BZM917527:BZM917528 CJI917527:CJI917528 CTE917527:CTE917528 DDA917527:DDA917528 DMW917527:DMW917528 DWS917527:DWS917528 EGO917527:EGO917528 EQK917527:EQK917528 FAG917527:FAG917528 FKC917527:FKC917528 FTY917527:FTY917528 GDU917527:GDU917528 GNQ917527:GNQ917528 GXM917527:GXM917528 HHI917527:HHI917528 HRE917527:HRE917528 IBA917527:IBA917528 IKW917527:IKW917528 IUS917527:IUS917528 JEO917527:JEO917528 JOK917527:JOK917528 JYG917527:JYG917528 KIC917527:KIC917528 KRY917527:KRY917528 LBU917527:LBU917528 LLQ917527:LLQ917528 LVM917527:LVM917528 MFI917527:MFI917528 MPE917527:MPE917528 MZA917527:MZA917528 NIW917527:NIW917528 NSS917527:NSS917528 OCO917527:OCO917528 OMK917527:OMK917528 OWG917527:OWG917528 PGC917527:PGC917528 PPY917527:PPY917528 PZU917527:PZU917528 QJQ917527:QJQ917528 QTM917527:QTM917528 RDI917527:RDI917528 RNE917527:RNE917528 RXA917527:RXA917528 SGW917527:SGW917528 SQS917527:SQS917528 TAO917527:TAO917528 TKK917527:TKK917528 TUG917527:TUG917528 UEC917527:UEC917528 UNY917527:UNY917528 UXU917527:UXU917528 VHQ917527:VHQ917528 VRM917527:VRM917528 WBI917527:WBI917528 WLE917527:WLE917528 WVA917527:WVA917528 J983064:J983065 IO983063:IO983064 SK983063:SK983064 ACG983063:ACG983064 AMC983063:AMC983064 AVY983063:AVY983064 BFU983063:BFU983064 BPQ983063:BPQ983064 BZM983063:BZM983064 CJI983063:CJI983064 CTE983063:CTE983064 DDA983063:DDA983064 DMW983063:DMW983064 DWS983063:DWS983064 EGO983063:EGO983064 EQK983063:EQK983064 FAG983063:FAG983064 FKC983063:FKC983064 FTY983063:FTY983064 GDU983063:GDU983064 GNQ983063:GNQ983064 GXM983063:GXM983064 HHI983063:HHI983064 HRE983063:HRE983064 IBA983063:IBA983064 IKW983063:IKW983064 IUS983063:IUS983064 JEO983063:JEO983064 JOK983063:JOK983064 JYG983063:JYG983064 KIC983063:KIC983064 KRY983063:KRY983064 LBU983063:LBU983064 LLQ983063:LLQ983064 LVM983063:LVM983064 MFI983063:MFI983064 MPE983063:MPE983064 MZA983063:MZA983064 NIW983063:NIW983064 NSS983063:NSS983064 OCO983063:OCO983064 OMK983063:OMK983064 OWG983063:OWG983064 PGC983063:PGC983064 PPY983063:PPY983064 PZU983063:PZU983064 QJQ983063:QJQ983064 QTM983063:QTM983064 RDI983063:RDI983064 RNE983063:RNE983064 RXA983063:RXA983064 SGW983063:SGW983064 SQS983063:SQS983064 TAO983063:TAO983064 TKK983063:TKK983064 TUG983063:TUG983064 UEC983063:UEC983064 UNY983063:UNY983064 UXU983063:UXU983064 VHQ983063:VHQ983064 VRM983063:VRM983064 WBI983063:WBI983064 WLE983063:WLE983064 WVA983063:WVA983064 L65560:L65561 IR65559:IR65560 SN65559:SN65560 ACJ65559:ACJ65560 AMF65559:AMF65560 AWB65559:AWB65560 BFX65559:BFX65560 BPT65559:BPT65560 BZP65559:BZP65560 CJL65559:CJL65560 CTH65559:CTH65560 DDD65559:DDD65560 DMZ65559:DMZ65560 DWV65559:DWV65560 EGR65559:EGR65560 EQN65559:EQN65560 FAJ65559:FAJ65560 FKF65559:FKF65560 FUB65559:FUB65560 GDX65559:GDX65560 GNT65559:GNT65560 GXP65559:GXP65560 HHL65559:HHL65560 HRH65559:HRH65560 IBD65559:IBD65560 IKZ65559:IKZ65560 IUV65559:IUV65560 JER65559:JER65560 JON65559:JON65560 JYJ65559:JYJ65560 KIF65559:KIF65560 KSB65559:KSB65560 LBX65559:LBX65560 LLT65559:LLT65560 LVP65559:LVP65560 MFL65559:MFL65560 MPH65559:MPH65560 MZD65559:MZD65560 NIZ65559:NIZ65560 NSV65559:NSV65560 OCR65559:OCR65560 OMN65559:OMN65560 OWJ65559:OWJ65560 PGF65559:PGF65560 PQB65559:PQB65560 PZX65559:PZX65560 QJT65559:QJT65560 QTP65559:QTP65560 RDL65559:RDL65560 RNH65559:RNH65560 RXD65559:RXD65560 SGZ65559:SGZ65560 SQV65559:SQV65560 TAR65559:TAR65560 TKN65559:TKN65560 TUJ65559:TUJ65560 UEF65559:UEF65560 UOB65559:UOB65560 UXX65559:UXX65560 VHT65559:VHT65560 VRP65559:VRP65560 WBL65559:WBL65560 WLH65559:WLH65560 WVD65559:WVD65560 L131096:L131097 IR131095:IR131096 SN131095:SN131096 ACJ131095:ACJ131096 AMF131095:AMF131096 AWB131095:AWB131096 BFX131095:BFX131096 BPT131095:BPT131096 BZP131095:BZP131096 CJL131095:CJL131096 CTH131095:CTH131096 DDD131095:DDD131096 DMZ131095:DMZ131096 DWV131095:DWV131096 EGR131095:EGR131096 EQN131095:EQN131096 FAJ131095:FAJ131096 FKF131095:FKF131096 FUB131095:FUB131096 GDX131095:GDX131096 GNT131095:GNT131096 GXP131095:GXP131096 HHL131095:HHL131096 HRH131095:HRH131096 IBD131095:IBD131096 IKZ131095:IKZ131096 IUV131095:IUV131096 JER131095:JER131096 JON131095:JON131096 JYJ131095:JYJ131096 KIF131095:KIF131096 KSB131095:KSB131096 LBX131095:LBX131096 LLT131095:LLT131096 LVP131095:LVP131096 MFL131095:MFL131096 MPH131095:MPH131096 MZD131095:MZD131096 NIZ131095:NIZ131096 NSV131095:NSV131096 OCR131095:OCR131096 OMN131095:OMN131096 OWJ131095:OWJ131096 PGF131095:PGF131096 PQB131095:PQB131096 PZX131095:PZX131096 QJT131095:QJT131096 QTP131095:QTP131096 RDL131095:RDL131096 RNH131095:RNH131096 RXD131095:RXD131096 SGZ131095:SGZ131096 SQV131095:SQV131096 TAR131095:TAR131096 TKN131095:TKN131096 TUJ131095:TUJ131096 UEF131095:UEF131096 UOB131095:UOB131096 UXX131095:UXX131096 VHT131095:VHT131096 VRP131095:VRP131096 WBL131095:WBL131096 WLH131095:WLH131096 WVD131095:WVD131096 L196632:L196633 IR196631:IR196632 SN196631:SN196632 ACJ196631:ACJ196632 AMF196631:AMF196632 AWB196631:AWB196632 BFX196631:BFX196632 BPT196631:BPT196632 BZP196631:BZP196632 CJL196631:CJL196632 CTH196631:CTH196632 DDD196631:DDD196632 DMZ196631:DMZ196632 DWV196631:DWV196632 EGR196631:EGR196632 EQN196631:EQN196632 FAJ196631:FAJ196632 FKF196631:FKF196632 FUB196631:FUB196632 GDX196631:GDX196632 GNT196631:GNT196632 GXP196631:GXP196632 HHL196631:HHL196632 HRH196631:HRH196632 IBD196631:IBD196632 IKZ196631:IKZ196632 IUV196631:IUV196632 JER196631:JER196632 JON196631:JON196632 JYJ196631:JYJ196632 KIF196631:KIF196632 KSB196631:KSB196632 LBX196631:LBX196632 LLT196631:LLT196632 LVP196631:LVP196632 MFL196631:MFL196632 MPH196631:MPH196632 MZD196631:MZD196632 NIZ196631:NIZ196632 NSV196631:NSV196632 OCR196631:OCR196632 OMN196631:OMN196632 OWJ196631:OWJ196632 PGF196631:PGF196632 PQB196631:PQB196632 PZX196631:PZX196632 QJT196631:QJT196632 QTP196631:QTP196632 RDL196631:RDL196632 RNH196631:RNH196632 RXD196631:RXD196632 SGZ196631:SGZ196632 SQV196631:SQV196632 TAR196631:TAR196632 TKN196631:TKN196632 TUJ196631:TUJ196632 UEF196631:UEF196632 UOB196631:UOB196632 UXX196631:UXX196632 VHT196631:VHT196632 VRP196631:VRP196632 WBL196631:WBL196632 WLH196631:WLH196632 WVD196631:WVD196632 L262168:L262169 IR262167:IR262168 SN262167:SN262168 ACJ262167:ACJ262168 AMF262167:AMF262168 AWB262167:AWB262168 BFX262167:BFX262168 BPT262167:BPT262168 BZP262167:BZP262168 CJL262167:CJL262168 CTH262167:CTH262168 DDD262167:DDD262168 DMZ262167:DMZ262168 DWV262167:DWV262168 EGR262167:EGR262168 EQN262167:EQN262168 FAJ262167:FAJ262168 FKF262167:FKF262168 FUB262167:FUB262168 GDX262167:GDX262168 GNT262167:GNT262168 GXP262167:GXP262168 HHL262167:HHL262168 HRH262167:HRH262168 IBD262167:IBD262168 IKZ262167:IKZ262168 IUV262167:IUV262168 JER262167:JER262168 JON262167:JON262168 JYJ262167:JYJ262168 KIF262167:KIF262168 KSB262167:KSB262168 LBX262167:LBX262168 LLT262167:LLT262168 LVP262167:LVP262168 MFL262167:MFL262168 MPH262167:MPH262168 MZD262167:MZD262168 NIZ262167:NIZ262168 NSV262167:NSV262168 OCR262167:OCR262168 OMN262167:OMN262168 OWJ262167:OWJ262168 PGF262167:PGF262168 PQB262167:PQB262168 PZX262167:PZX262168 QJT262167:QJT262168 QTP262167:QTP262168 RDL262167:RDL262168 RNH262167:RNH262168 RXD262167:RXD262168 SGZ262167:SGZ262168 SQV262167:SQV262168 TAR262167:TAR262168 TKN262167:TKN262168 TUJ262167:TUJ262168 UEF262167:UEF262168 UOB262167:UOB262168 UXX262167:UXX262168 VHT262167:VHT262168 VRP262167:VRP262168 WBL262167:WBL262168 WLH262167:WLH262168 WVD262167:WVD262168 L327704:L327705 IR327703:IR327704 SN327703:SN327704 ACJ327703:ACJ327704 AMF327703:AMF327704 AWB327703:AWB327704 BFX327703:BFX327704 BPT327703:BPT327704 BZP327703:BZP327704 CJL327703:CJL327704 CTH327703:CTH327704 DDD327703:DDD327704 DMZ327703:DMZ327704 DWV327703:DWV327704 EGR327703:EGR327704 EQN327703:EQN327704 FAJ327703:FAJ327704 FKF327703:FKF327704 FUB327703:FUB327704 GDX327703:GDX327704 GNT327703:GNT327704 GXP327703:GXP327704 HHL327703:HHL327704 HRH327703:HRH327704 IBD327703:IBD327704 IKZ327703:IKZ327704 IUV327703:IUV327704 JER327703:JER327704 JON327703:JON327704 JYJ327703:JYJ327704 KIF327703:KIF327704 KSB327703:KSB327704 LBX327703:LBX327704 LLT327703:LLT327704 LVP327703:LVP327704 MFL327703:MFL327704 MPH327703:MPH327704 MZD327703:MZD327704 NIZ327703:NIZ327704 NSV327703:NSV327704 OCR327703:OCR327704 OMN327703:OMN327704 OWJ327703:OWJ327704 PGF327703:PGF327704 PQB327703:PQB327704 PZX327703:PZX327704 QJT327703:QJT327704 QTP327703:QTP327704 RDL327703:RDL327704 RNH327703:RNH327704 RXD327703:RXD327704 SGZ327703:SGZ327704 SQV327703:SQV327704 TAR327703:TAR327704 TKN327703:TKN327704 TUJ327703:TUJ327704 UEF327703:UEF327704 UOB327703:UOB327704 UXX327703:UXX327704 VHT327703:VHT327704 VRP327703:VRP327704 WBL327703:WBL327704 WLH327703:WLH327704 WVD327703:WVD327704 L393240:L393241 IR393239:IR393240 SN393239:SN393240 ACJ393239:ACJ393240 AMF393239:AMF393240 AWB393239:AWB393240 BFX393239:BFX393240 BPT393239:BPT393240 BZP393239:BZP393240 CJL393239:CJL393240 CTH393239:CTH393240 DDD393239:DDD393240 DMZ393239:DMZ393240 DWV393239:DWV393240 EGR393239:EGR393240 EQN393239:EQN393240 FAJ393239:FAJ393240 FKF393239:FKF393240 FUB393239:FUB393240 GDX393239:GDX393240 GNT393239:GNT393240 GXP393239:GXP393240 HHL393239:HHL393240 HRH393239:HRH393240 IBD393239:IBD393240 IKZ393239:IKZ393240 IUV393239:IUV393240 JER393239:JER393240 JON393239:JON393240 JYJ393239:JYJ393240 KIF393239:KIF393240 KSB393239:KSB393240 LBX393239:LBX393240 LLT393239:LLT393240 LVP393239:LVP393240 MFL393239:MFL393240 MPH393239:MPH393240 MZD393239:MZD393240 NIZ393239:NIZ393240 NSV393239:NSV393240 OCR393239:OCR393240 OMN393239:OMN393240 OWJ393239:OWJ393240 PGF393239:PGF393240 PQB393239:PQB393240 PZX393239:PZX393240 QJT393239:QJT393240 QTP393239:QTP393240 RDL393239:RDL393240 RNH393239:RNH393240 RXD393239:RXD393240 SGZ393239:SGZ393240 SQV393239:SQV393240 TAR393239:TAR393240 TKN393239:TKN393240 TUJ393239:TUJ393240 UEF393239:UEF393240 UOB393239:UOB393240 UXX393239:UXX393240 VHT393239:VHT393240 VRP393239:VRP393240 WBL393239:WBL393240 WLH393239:WLH393240 WVD393239:WVD393240 L458776:L458777 IR458775:IR458776 SN458775:SN458776 ACJ458775:ACJ458776 AMF458775:AMF458776 AWB458775:AWB458776 BFX458775:BFX458776 BPT458775:BPT458776 BZP458775:BZP458776 CJL458775:CJL458776 CTH458775:CTH458776 DDD458775:DDD458776 DMZ458775:DMZ458776 DWV458775:DWV458776 EGR458775:EGR458776 EQN458775:EQN458776 FAJ458775:FAJ458776 FKF458775:FKF458776 FUB458775:FUB458776 GDX458775:GDX458776 GNT458775:GNT458776 GXP458775:GXP458776 HHL458775:HHL458776 HRH458775:HRH458776 IBD458775:IBD458776 IKZ458775:IKZ458776 IUV458775:IUV458776 JER458775:JER458776 JON458775:JON458776 JYJ458775:JYJ458776 KIF458775:KIF458776 KSB458775:KSB458776 LBX458775:LBX458776 LLT458775:LLT458776 LVP458775:LVP458776 MFL458775:MFL458776 MPH458775:MPH458776 MZD458775:MZD458776 NIZ458775:NIZ458776 NSV458775:NSV458776 OCR458775:OCR458776 OMN458775:OMN458776 OWJ458775:OWJ458776 PGF458775:PGF458776 PQB458775:PQB458776 PZX458775:PZX458776 QJT458775:QJT458776 QTP458775:QTP458776 RDL458775:RDL458776 RNH458775:RNH458776 RXD458775:RXD458776 SGZ458775:SGZ458776 SQV458775:SQV458776 TAR458775:TAR458776 TKN458775:TKN458776 TUJ458775:TUJ458776 UEF458775:UEF458776 UOB458775:UOB458776 UXX458775:UXX458776 VHT458775:VHT458776 VRP458775:VRP458776 WBL458775:WBL458776 WLH458775:WLH458776 WVD458775:WVD458776 L524312:L524313 IR524311:IR524312 SN524311:SN524312 ACJ524311:ACJ524312 AMF524311:AMF524312 AWB524311:AWB524312 BFX524311:BFX524312 BPT524311:BPT524312 BZP524311:BZP524312 CJL524311:CJL524312 CTH524311:CTH524312 DDD524311:DDD524312 DMZ524311:DMZ524312 DWV524311:DWV524312 EGR524311:EGR524312 EQN524311:EQN524312 FAJ524311:FAJ524312 FKF524311:FKF524312 FUB524311:FUB524312 GDX524311:GDX524312 GNT524311:GNT524312 GXP524311:GXP524312 HHL524311:HHL524312 HRH524311:HRH524312 IBD524311:IBD524312 IKZ524311:IKZ524312 IUV524311:IUV524312 JER524311:JER524312 JON524311:JON524312 JYJ524311:JYJ524312 KIF524311:KIF524312 KSB524311:KSB524312 LBX524311:LBX524312 LLT524311:LLT524312 LVP524311:LVP524312 MFL524311:MFL524312 MPH524311:MPH524312 MZD524311:MZD524312 NIZ524311:NIZ524312 NSV524311:NSV524312 OCR524311:OCR524312 OMN524311:OMN524312 OWJ524311:OWJ524312 PGF524311:PGF524312 PQB524311:PQB524312 PZX524311:PZX524312 QJT524311:QJT524312 QTP524311:QTP524312 RDL524311:RDL524312 RNH524311:RNH524312 RXD524311:RXD524312 SGZ524311:SGZ524312 SQV524311:SQV524312 TAR524311:TAR524312 TKN524311:TKN524312 TUJ524311:TUJ524312 UEF524311:UEF524312 UOB524311:UOB524312 UXX524311:UXX524312 VHT524311:VHT524312 VRP524311:VRP524312 WBL524311:WBL524312 WLH524311:WLH524312 WVD524311:WVD524312 L589848:L589849 IR589847:IR589848 SN589847:SN589848 ACJ589847:ACJ589848 AMF589847:AMF589848 AWB589847:AWB589848 BFX589847:BFX589848 BPT589847:BPT589848 BZP589847:BZP589848 CJL589847:CJL589848 CTH589847:CTH589848 DDD589847:DDD589848 DMZ589847:DMZ589848 DWV589847:DWV589848 EGR589847:EGR589848 EQN589847:EQN589848 FAJ589847:FAJ589848 FKF589847:FKF589848 FUB589847:FUB589848 GDX589847:GDX589848 GNT589847:GNT589848 GXP589847:GXP589848 HHL589847:HHL589848 HRH589847:HRH589848 IBD589847:IBD589848 IKZ589847:IKZ589848 IUV589847:IUV589848 JER589847:JER589848 JON589847:JON589848 JYJ589847:JYJ589848 KIF589847:KIF589848 KSB589847:KSB589848 LBX589847:LBX589848 LLT589847:LLT589848 LVP589847:LVP589848 MFL589847:MFL589848 MPH589847:MPH589848 MZD589847:MZD589848 NIZ589847:NIZ589848 NSV589847:NSV589848 OCR589847:OCR589848 OMN589847:OMN589848 OWJ589847:OWJ589848 PGF589847:PGF589848 PQB589847:PQB589848 PZX589847:PZX589848 QJT589847:QJT589848 QTP589847:QTP589848 RDL589847:RDL589848 RNH589847:RNH589848 RXD589847:RXD589848 SGZ589847:SGZ589848 SQV589847:SQV589848 TAR589847:TAR589848 TKN589847:TKN589848 TUJ589847:TUJ589848 UEF589847:UEF589848 UOB589847:UOB589848 UXX589847:UXX589848 VHT589847:VHT589848 VRP589847:VRP589848 WBL589847:WBL589848 WLH589847:WLH589848 WVD589847:WVD589848 L655384:L655385 IR655383:IR655384 SN655383:SN655384 ACJ655383:ACJ655384 AMF655383:AMF655384 AWB655383:AWB655384 BFX655383:BFX655384 BPT655383:BPT655384 BZP655383:BZP655384 CJL655383:CJL655384 CTH655383:CTH655384 DDD655383:DDD655384 DMZ655383:DMZ655384 DWV655383:DWV655384 EGR655383:EGR655384 EQN655383:EQN655384 FAJ655383:FAJ655384 FKF655383:FKF655384 FUB655383:FUB655384 GDX655383:GDX655384 GNT655383:GNT655384 GXP655383:GXP655384 HHL655383:HHL655384 HRH655383:HRH655384 IBD655383:IBD655384 IKZ655383:IKZ655384 IUV655383:IUV655384 JER655383:JER655384 JON655383:JON655384 JYJ655383:JYJ655384 KIF655383:KIF655384 KSB655383:KSB655384 LBX655383:LBX655384 LLT655383:LLT655384 LVP655383:LVP655384 MFL655383:MFL655384 MPH655383:MPH655384 MZD655383:MZD655384 NIZ655383:NIZ655384 NSV655383:NSV655384 OCR655383:OCR655384 OMN655383:OMN655384 OWJ655383:OWJ655384 PGF655383:PGF655384 PQB655383:PQB655384 PZX655383:PZX655384 QJT655383:QJT655384 QTP655383:QTP655384 RDL655383:RDL655384 RNH655383:RNH655384 RXD655383:RXD655384 SGZ655383:SGZ655384 SQV655383:SQV655384 TAR655383:TAR655384 TKN655383:TKN655384 TUJ655383:TUJ655384 UEF655383:UEF655384 UOB655383:UOB655384 UXX655383:UXX655384 VHT655383:VHT655384 VRP655383:VRP655384 WBL655383:WBL655384 WLH655383:WLH655384 WVD655383:WVD655384 L720920:L720921 IR720919:IR720920 SN720919:SN720920 ACJ720919:ACJ720920 AMF720919:AMF720920 AWB720919:AWB720920 BFX720919:BFX720920 BPT720919:BPT720920 BZP720919:BZP720920 CJL720919:CJL720920 CTH720919:CTH720920 DDD720919:DDD720920 DMZ720919:DMZ720920 DWV720919:DWV720920 EGR720919:EGR720920 EQN720919:EQN720920 FAJ720919:FAJ720920 FKF720919:FKF720920 FUB720919:FUB720920 GDX720919:GDX720920 GNT720919:GNT720920 GXP720919:GXP720920 HHL720919:HHL720920 HRH720919:HRH720920 IBD720919:IBD720920 IKZ720919:IKZ720920 IUV720919:IUV720920 JER720919:JER720920 JON720919:JON720920 JYJ720919:JYJ720920 KIF720919:KIF720920 KSB720919:KSB720920 LBX720919:LBX720920 LLT720919:LLT720920 LVP720919:LVP720920 MFL720919:MFL720920 MPH720919:MPH720920 MZD720919:MZD720920 NIZ720919:NIZ720920 NSV720919:NSV720920 OCR720919:OCR720920 OMN720919:OMN720920 OWJ720919:OWJ720920 PGF720919:PGF720920 PQB720919:PQB720920 PZX720919:PZX720920 QJT720919:QJT720920 QTP720919:QTP720920 RDL720919:RDL720920 RNH720919:RNH720920 RXD720919:RXD720920 SGZ720919:SGZ720920 SQV720919:SQV720920 TAR720919:TAR720920 TKN720919:TKN720920 TUJ720919:TUJ720920 UEF720919:UEF720920 UOB720919:UOB720920 UXX720919:UXX720920 VHT720919:VHT720920 VRP720919:VRP720920 WBL720919:WBL720920 WLH720919:WLH720920 WVD720919:WVD720920 L786456:L786457 IR786455:IR786456 SN786455:SN786456 ACJ786455:ACJ786456 AMF786455:AMF786456 AWB786455:AWB786456 BFX786455:BFX786456 BPT786455:BPT786456 BZP786455:BZP786456 CJL786455:CJL786456 CTH786455:CTH786456 DDD786455:DDD786456 DMZ786455:DMZ786456 DWV786455:DWV786456 EGR786455:EGR786456 EQN786455:EQN786456 FAJ786455:FAJ786456 FKF786455:FKF786456 FUB786455:FUB786456 GDX786455:GDX786456 GNT786455:GNT786456 GXP786455:GXP786456 HHL786455:HHL786456 HRH786455:HRH786456 IBD786455:IBD786456 IKZ786455:IKZ786456 IUV786455:IUV786456 JER786455:JER786456 JON786455:JON786456 JYJ786455:JYJ786456 KIF786455:KIF786456 KSB786455:KSB786456 LBX786455:LBX786456 LLT786455:LLT786456 LVP786455:LVP786456 MFL786455:MFL786456 MPH786455:MPH786456 MZD786455:MZD786456 NIZ786455:NIZ786456 NSV786455:NSV786456 OCR786455:OCR786456 OMN786455:OMN786456 OWJ786455:OWJ786456 PGF786455:PGF786456 PQB786455:PQB786456 PZX786455:PZX786456 QJT786455:QJT786456 QTP786455:QTP786456 RDL786455:RDL786456 RNH786455:RNH786456 RXD786455:RXD786456 SGZ786455:SGZ786456 SQV786455:SQV786456 TAR786455:TAR786456 TKN786455:TKN786456 TUJ786455:TUJ786456 UEF786455:UEF786456 UOB786455:UOB786456 UXX786455:UXX786456 VHT786455:VHT786456 VRP786455:VRP786456 WBL786455:WBL786456 WLH786455:WLH786456 WVD786455:WVD786456 L851992:L851993 IR851991:IR851992 SN851991:SN851992 ACJ851991:ACJ851992 AMF851991:AMF851992 AWB851991:AWB851992 BFX851991:BFX851992 BPT851991:BPT851992 BZP851991:BZP851992 CJL851991:CJL851992 CTH851991:CTH851992 DDD851991:DDD851992 DMZ851991:DMZ851992 DWV851991:DWV851992 EGR851991:EGR851992 EQN851991:EQN851992 FAJ851991:FAJ851992 FKF851991:FKF851992 FUB851991:FUB851992 GDX851991:GDX851992 GNT851991:GNT851992 GXP851991:GXP851992 HHL851991:HHL851992 HRH851991:HRH851992 IBD851991:IBD851992 IKZ851991:IKZ851992 IUV851991:IUV851992 JER851991:JER851992 JON851991:JON851992 JYJ851991:JYJ851992 KIF851991:KIF851992 KSB851991:KSB851992 LBX851991:LBX851992 LLT851991:LLT851992 LVP851991:LVP851992 MFL851991:MFL851992 MPH851991:MPH851992 MZD851991:MZD851992 NIZ851991:NIZ851992 NSV851991:NSV851992 OCR851991:OCR851992 OMN851991:OMN851992 OWJ851991:OWJ851992 PGF851991:PGF851992 PQB851991:PQB851992 PZX851991:PZX851992 QJT851991:QJT851992 QTP851991:QTP851992 RDL851991:RDL851992 RNH851991:RNH851992 RXD851991:RXD851992 SGZ851991:SGZ851992 SQV851991:SQV851992 TAR851991:TAR851992 TKN851991:TKN851992 TUJ851991:TUJ851992 UEF851991:UEF851992 UOB851991:UOB851992 UXX851991:UXX851992 VHT851991:VHT851992 VRP851991:VRP851992 WBL851991:WBL851992 WLH851991:WLH851992 WVD851991:WVD851992 L917528:L917529 IR917527:IR917528 SN917527:SN917528 ACJ917527:ACJ917528 AMF917527:AMF917528 AWB917527:AWB917528 BFX917527:BFX917528 BPT917527:BPT917528 BZP917527:BZP917528 CJL917527:CJL917528 CTH917527:CTH917528 DDD917527:DDD917528 DMZ917527:DMZ917528 DWV917527:DWV917528 EGR917527:EGR917528 EQN917527:EQN917528 FAJ917527:FAJ917528 FKF917527:FKF917528 FUB917527:FUB917528 GDX917527:GDX917528 GNT917527:GNT917528 GXP917527:GXP917528 HHL917527:HHL917528 HRH917527:HRH917528 IBD917527:IBD917528 IKZ917527:IKZ917528 IUV917527:IUV917528 JER917527:JER917528 JON917527:JON917528 JYJ917527:JYJ917528 KIF917527:KIF917528 KSB917527:KSB917528 LBX917527:LBX917528 LLT917527:LLT917528 LVP917527:LVP917528 MFL917527:MFL917528 MPH917527:MPH917528 MZD917527:MZD917528 NIZ917527:NIZ917528 NSV917527:NSV917528 OCR917527:OCR917528 OMN917527:OMN917528 OWJ917527:OWJ917528 PGF917527:PGF917528 PQB917527:PQB917528 PZX917527:PZX917528 QJT917527:QJT917528 QTP917527:QTP917528 RDL917527:RDL917528 RNH917527:RNH917528 RXD917527:RXD917528 SGZ917527:SGZ917528 SQV917527:SQV917528 TAR917527:TAR917528 TKN917527:TKN917528 TUJ917527:TUJ917528 UEF917527:UEF917528 UOB917527:UOB917528 UXX917527:UXX917528 VHT917527:VHT917528 VRP917527:VRP917528 WBL917527:WBL917528 WLH917527:WLH917528 WVD917527:WVD917528 L983064:L983065 IR983063:IR983064 SN983063:SN983064 ACJ983063:ACJ983064 AMF983063:AMF983064 AWB983063:AWB983064 BFX983063:BFX983064 BPT983063:BPT983064 BZP983063:BZP983064 CJL983063:CJL983064 CTH983063:CTH983064 DDD983063:DDD983064 DMZ983063:DMZ983064 DWV983063:DWV983064 EGR983063:EGR983064 EQN983063:EQN983064 FAJ983063:FAJ983064 FKF983063:FKF983064 FUB983063:FUB983064 GDX983063:GDX983064 GNT983063:GNT983064 GXP983063:GXP983064 HHL983063:HHL983064 HRH983063:HRH983064 IBD983063:IBD983064 IKZ983063:IKZ983064 IUV983063:IUV983064 JER983063:JER983064 JON983063:JON983064 JYJ983063:JYJ983064 KIF983063:KIF983064 KSB983063:KSB983064 LBX983063:LBX983064 LLT983063:LLT983064 LVP983063:LVP983064 MFL983063:MFL983064 MPH983063:MPH983064 MZD983063:MZD983064 NIZ983063:NIZ983064 NSV983063:NSV983064 OCR983063:OCR983064 OMN983063:OMN983064 OWJ983063:OWJ983064 PGF983063:PGF983064 PQB983063:PQB983064 PZX983063:PZX983064 QJT983063:QJT983064 QTP983063:QTP983064 RDL983063:RDL983064 RNH983063:RNH983064 RXD983063:RXD983064 SGZ983063:SGZ983064 SQV983063:SQV983064 TAR983063:TAR983064 TKN983063:TKN983064 TUJ983063:TUJ983064 UEF983063:UEF983064 UOB983063:UOB983064 UXX983063:UXX983064 VHT983063:VHT983064 VRP983063:VRP983064 WBL983063:WBL983064 WLH983063:WLH983064 WVD983063:WVD983064 N65560:N65561 IU65559:IU65560 SQ65559:SQ65560 ACM65559:ACM65560 AMI65559:AMI65560 AWE65559:AWE65560 BGA65559:BGA65560 BPW65559:BPW65560 BZS65559:BZS65560 CJO65559:CJO65560 CTK65559:CTK65560 DDG65559:DDG65560 DNC65559:DNC65560 DWY65559:DWY65560 EGU65559:EGU65560 EQQ65559:EQQ65560 FAM65559:FAM65560 FKI65559:FKI65560 FUE65559:FUE65560 GEA65559:GEA65560 GNW65559:GNW65560 GXS65559:GXS65560 HHO65559:HHO65560 HRK65559:HRK65560 IBG65559:IBG65560 ILC65559:ILC65560 IUY65559:IUY65560 JEU65559:JEU65560 JOQ65559:JOQ65560 JYM65559:JYM65560 KII65559:KII65560 KSE65559:KSE65560 LCA65559:LCA65560 LLW65559:LLW65560 LVS65559:LVS65560 MFO65559:MFO65560 MPK65559:MPK65560 MZG65559:MZG65560 NJC65559:NJC65560 NSY65559:NSY65560 OCU65559:OCU65560 OMQ65559:OMQ65560 OWM65559:OWM65560 PGI65559:PGI65560 PQE65559:PQE65560 QAA65559:QAA65560 QJW65559:QJW65560 QTS65559:QTS65560 RDO65559:RDO65560 RNK65559:RNK65560 RXG65559:RXG65560 SHC65559:SHC65560 SQY65559:SQY65560 TAU65559:TAU65560 TKQ65559:TKQ65560 TUM65559:TUM65560 UEI65559:UEI65560 UOE65559:UOE65560 UYA65559:UYA65560 VHW65559:VHW65560 VRS65559:VRS65560 WBO65559:WBO65560 WLK65559:WLK65560 WVG65559:WVG65560 N131096:N131097 IU131095:IU131096 SQ131095:SQ131096 ACM131095:ACM131096 AMI131095:AMI131096 AWE131095:AWE131096 BGA131095:BGA131096 BPW131095:BPW131096 BZS131095:BZS131096 CJO131095:CJO131096 CTK131095:CTK131096 DDG131095:DDG131096 DNC131095:DNC131096 DWY131095:DWY131096 EGU131095:EGU131096 EQQ131095:EQQ131096 FAM131095:FAM131096 FKI131095:FKI131096 FUE131095:FUE131096 GEA131095:GEA131096 GNW131095:GNW131096 GXS131095:GXS131096 HHO131095:HHO131096 HRK131095:HRK131096 IBG131095:IBG131096 ILC131095:ILC131096 IUY131095:IUY131096 JEU131095:JEU131096 JOQ131095:JOQ131096 JYM131095:JYM131096 KII131095:KII131096 KSE131095:KSE131096 LCA131095:LCA131096 LLW131095:LLW131096 LVS131095:LVS131096 MFO131095:MFO131096 MPK131095:MPK131096 MZG131095:MZG131096 NJC131095:NJC131096 NSY131095:NSY131096 OCU131095:OCU131096 OMQ131095:OMQ131096 OWM131095:OWM131096 PGI131095:PGI131096 PQE131095:PQE131096 QAA131095:QAA131096 QJW131095:QJW131096 QTS131095:QTS131096 RDO131095:RDO131096 RNK131095:RNK131096 RXG131095:RXG131096 SHC131095:SHC131096 SQY131095:SQY131096 TAU131095:TAU131096 TKQ131095:TKQ131096 TUM131095:TUM131096 UEI131095:UEI131096 UOE131095:UOE131096 UYA131095:UYA131096 VHW131095:VHW131096 VRS131095:VRS131096 WBO131095:WBO131096 WLK131095:WLK131096 WVG131095:WVG131096 N196632:N196633 IU196631:IU196632 SQ196631:SQ196632 ACM196631:ACM196632 AMI196631:AMI196632 AWE196631:AWE196632 BGA196631:BGA196632 BPW196631:BPW196632 BZS196631:BZS196632 CJO196631:CJO196632 CTK196631:CTK196632 DDG196631:DDG196632 DNC196631:DNC196632 DWY196631:DWY196632 EGU196631:EGU196632 EQQ196631:EQQ196632 FAM196631:FAM196632 FKI196631:FKI196632 FUE196631:FUE196632 GEA196631:GEA196632 GNW196631:GNW196632 GXS196631:GXS196632 HHO196631:HHO196632 HRK196631:HRK196632 IBG196631:IBG196632 ILC196631:ILC196632 IUY196631:IUY196632 JEU196631:JEU196632 JOQ196631:JOQ196632 JYM196631:JYM196632 KII196631:KII196632 KSE196631:KSE196632 LCA196631:LCA196632 LLW196631:LLW196632 LVS196631:LVS196632 MFO196631:MFO196632 MPK196631:MPK196632 MZG196631:MZG196632 NJC196631:NJC196632 NSY196631:NSY196632 OCU196631:OCU196632 OMQ196631:OMQ196632 OWM196631:OWM196632 PGI196631:PGI196632 PQE196631:PQE196632 QAA196631:QAA196632 QJW196631:QJW196632 QTS196631:QTS196632 RDO196631:RDO196632 RNK196631:RNK196632 RXG196631:RXG196632 SHC196631:SHC196632 SQY196631:SQY196632 TAU196631:TAU196632 TKQ196631:TKQ196632 TUM196631:TUM196632 UEI196631:UEI196632 UOE196631:UOE196632 UYA196631:UYA196632 VHW196631:VHW196632 VRS196631:VRS196632 WBO196631:WBO196632 WLK196631:WLK196632 WVG196631:WVG196632 N262168:N262169 IU262167:IU262168 SQ262167:SQ262168 ACM262167:ACM262168 AMI262167:AMI262168 AWE262167:AWE262168 BGA262167:BGA262168 BPW262167:BPW262168 BZS262167:BZS262168 CJO262167:CJO262168 CTK262167:CTK262168 DDG262167:DDG262168 DNC262167:DNC262168 DWY262167:DWY262168 EGU262167:EGU262168 EQQ262167:EQQ262168 FAM262167:FAM262168 FKI262167:FKI262168 FUE262167:FUE262168 GEA262167:GEA262168 GNW262167:GNW262168 GXS262167:GXS262168 HHO262167:HHO262168 HRK262167:HRK262168 IBG262167:IBG262168 ILC262167:ILC262168 IUY262167:IUY262168 JEU262167:JEU262168 JOQ262167:JOQ262168 JYM262167:JYM262168 KII262167:KII262168 KSE262167:KSE262168 LCA262167:LCA262168 LLW262167:LLW262168 LVS262167:LVS262168 MFO262167:MFO262168 MPK262167:MPK262168 MZG262167:MZG262168 NJC262167:NJC262168 NSY262167:NSY262168 OCU262167:OCU262168 OMQ262167:OMQ262168 OWM262167:OWM262168 PGI262167:PGI262168 PQE262167:PQE262168 QAA262167:QAA262168 QJW262167:QJW262168 QTS262167:QTS262168 RDO262167:RDO262168 RNK262167:RNK262168 RXG262167:RXG262168 SHC262167:SHC262168 SQY262167:SQY262168 TAU262167:TAU262168 TKQ262167:TKQ262168 TUM262167:TUM262168 UEI262167:UEI262168 UOE262167:UOE262168 UYA262167:UYA262168 VHW262167:VHW262168 VRS262167:VRS262168 WBO262167:WBO262168 WLK262167:WLK262168 WVG262167:WVG262168 N327704:N327705 IU327703:IU327704 SQ327703:SQ327704 ACM327703:ACM327704 AMI327703:AMI327704 AWE327703:AWE327704 BGA327703:BGA327704 BPW327703:BPW327704 BZS327703:BZS327704 CJO327703:CJO327704 CTK327703:CTK327704 DDG327703:DDG327704 DNC327703:DNC327704 DWY327703:DWY327704 EGU327703:EGU327704 EQQ327703:EQQ327704 FAM327703:FAM327704 FKI327703:FKI327704 FUE327703:FUE327704 GEA327703:GEA327704 GNW327703:GNW327704 GXS327703:GXS327704 HHO327703:HHO327704 HRK327703:HRK327704 IBG327703:IBG327704 ILC327703:ILC327704 IUY327703:IUY327704 JEU327703:JEU327704 JOQ327703:JOQ327704 JYM327703:JYM327704 KII327703:KII327704 KSE327703:KSE327704 LCA327703:LCA327704 LLW327703:LLW327704 LVS327703:LVS327704 MFO327703:MFO327704 MPK327703:MPK327704 MZG327703:MZG327704 NJC327703:NJC327704 NSY327703:NSY327704 OCU327703:OCU327704 OMQ327703:OMQ327704 OWM327703:OWM327704 PGI327703:PGI327704 PQE327703:PQE327704 QAA327703:QAA327704 QJW327703:QJW327704 QTS327703:QTS327704 RDO327703:RDO327704 RNK327703:RNK327704 RXG327703:RXG327704 SHC327703:SHC327704 SQY327703:SQY327704 TAU327703:TAU327704 TKQ327703:TKQ327704 TUM327703:TUM327704 UEI327703:UEI327704 UOE327703:UOE327704 UYA327703:UYA327704 VHW327703:VHW327704 VRS327703:VRS327704 WBO327703:WBO327704 WLK327703:WLK327704 WVG327703:WVG327704 N393240:N393241 IU393239:IU393240 SQ393239:SQ393240 ACM393239:ACM393240 AMI393239:AMI393240 AWE393239:AWE393240 BGA393239:BGA393240 BPW393239:BPW393240 BZS393239:BZS393240 CJO393239:CJO393240 CTK393239:CTK393240 DDG393239:DDG393240 DNC393239:DNC393240 DWY393239:DWY393240 EGU393239:EGU393240 EQQ393239:EQQ393240 FAM393239:FAM393240 FKI393239:FKI393240 FUE393239:FUE393240 GEA393239:GEA393240 GNW393239:GNW393240 GXS393239:GXS393240 HHO393239:HHO393240 HRK393239:HRK393240 IBG393239:IBG393240 ILC393239:ILC393240 IUY393239:IUY393240 JEU393239:JEU393240 JOQ393239:JOQ393240 JYM393239:JYM393240 KII393239:KII393240 KSE393239:KSE393240 LCA393239:LCA393240 LLW393239:LLW393240 LVS393239:LVS393240 MFO393239:MFO393240 MPK393239:MPK393240 MZG393239:MZG393240 NJC393239:NJC393240 NSY393239:NSY393240 OCU393239:OCU393240 OMQ393239:OMQ393240 OWM393239:OWM393240 PGI393239:PGI393240 PQE393239:PQE393240 QAA393239:QAA393240 QJW393239:QJW393240 QTS393239:QTS393240 RDO393239:RDO393240 RNK393239:RNK393240 RXG393239:RXG393240 SHC393239:SHC393240 SQY393239:SQY393240 TAU393239:TAU393240 TKQ393239:TKQ393240 TUM393239:TUM393240 UEI393239:UEI393240 UOE393239:UOE393240 UYA393239:UYA393240 VHW393239:VHW393240 VRS393239:VRS393240 WBO393239:WBO393240 WLK393239:WLK393240 WVG393239:WVG393240 N458776:N458777 IU458775:IU458776 SQ458775:SQ458776 ACM458775:ACM458776 AMI458775:AMI458776 AWE458775:AWE458776 BGA458775:BGA458776 BPW458775:BPW458776 BZS458775:BZS458776 CJO458775:CJO458776 CTK458775:CTK458776 DDG458775:DDG458776 DNC458775:DNC458776 DWY458775:DWY458776 EGU458775:EGU458776 EQQ458775:EQQ458776 FAM458775:FAM458776 FKI458775:FKI458776 FUE458775:FUE458776 GEA458775:GEA458776 GNW458775:GNW458776 GXS458775:GXS458776 HHO458775:HHO458776 HRK458775:HRK458776 IBG458775:IBG458776 ILC458775:ILC458776 IUY458775:IUY458776 JEU458775:JEU458776 JOQ458775:JOQ458776 JYM458775:JYM458776 KII458775:KII458776 KSE458775:KSE458776 LCA458775:LCA458776 LLW458775:LLW458776 LVS458775:LVS458776 MFO458775:MFO458776 MPK458775:MPK458776 MZG458775:MZG458776 NJC458775:NJC458776 NSY458775:NSY458776 OCU458775:OCU458776 OMQ458775:OMQ458776 OWM458775:OWM458776 PGI458775:PGI458776 PQE458775:PQE458776 QAA458775:QAA458776 QJW458775:QJW458776 QTS458775:QTS458776 RDO458775:RDO458776 RNK458775:RNK458776 RXG458775:RXG458776 SHC458775:SHC458776 SQY458775:SQY458776 TAU458775:TAU458776 TKQ458775:TKQ458776 TUM458775:TUM458776 UEI458775:UEI458776 UOE458775:UOE458776 UYA458775:UYA458776 VHW458775:VHW458776 VRS458775:VRS458776 WBO458775:WBO458776 WLK458775:WLK458776 WVG458775:WVG458776 N524312:N524313 IU524311:IU524312 SQ524311:SQ524312 ACM524311:ACM524312 AMI524311:AMI524312 AWE524311:AWE524312 BGA524311:BGA524312 BPW524311:BPW524312 BZS524311:BZS524312 CJO524311:CJO524312 CTK524311:CTK524312 DDG524311:DDG524312 DNC524311:DNC524312 DWY524311:DWY524312 EGU524311:EGU524312 EQQ524311:EQQ524312 FAM524311:FAM524312 FKI524311:FKI524312 FUE524311:FUE524312 GEA524311:GEA524312 GNW524311:GNW524312 GXS524311:GXS524312 HHO524311:HHO524312 HRK524311:HRK524312 IBG524311:IBG524312 ILC524311:ILC524312 IUY524311:IUY524312 JEU524311:JEU524312 JOQ524311:JOQ524312 JYM524311:JYM524312 KII524311:KII524312 KSE524311:KSE524312 LCA524311:LCA524312 LLW524311:LLW524312 LVS524311:LVS524312 MFO524311:MFO524312 MPK524311:MPK524312 MZG524311:MZG524312 NJC524311:NJC524312 NSY524311:NSY524312 OCU524311:OCU524312 OMQ524311:OMQ524312 OWM524311:OWM524312 PGI524311:PGI524312 PQE524311:PQE524312 QAA524311:QAA524312 QJW524311:QJW524312 QTS524311:QTS524312 RDO524311:RDO524312 RNK524311:RNK524312 RXG524311:RXG524312 SHC524311:SHC524312 SQY524311:SQY524312 TAU524311:TAU524312 TKQ524311:TKQ524312 TUM524311:TUM524312 UEI524311:UEI524312 UOE524311:UOE524312 UYA524311:UYA524312 VHW524311:VHW524312 VRS524311:VRS524312 WBO524311:WBO524312 WLK524311:WLK524312 WVG524311:WVG524312 N589848:N589849 IU589847:IU589848 SQ589847:SQ589848 ACM589847:ACM589848 AMI589847:AMI589848 AWE589847:AWE589848 BGA589847:BGA589848 BPW589847:BPW589848 BZS589847:BZS589848 CJO589847:CJO589848 CTK589847:CTK589848 DDG589847:DDG589848 DNC589847:DNC589848 DWY589847:DWY589848 EGU589847:EGU589848 EQQ589847:EQQ589848 FAM589847:FAM589848 FKI589847:FKI589848 FUE589847:FUE589848 GEA589847:GEA589848 GNW589847:GNW589848 GXS589847:GXS589848 HHO589847:HHO589848 HRK589847:HRK589848 IBG589847:IBG589848 ILC589847:ILC589848 IUY589847:IUY589848 JEU589847:JEU589848 JOQ589847:JOQ589848 JYM589847:JYM589848 KII589847:KII589848 KSE589847:KSE589848 LCA589847:LCA589848 LLW589847:LLW589848 LVS589847:LVS589848 MFO589847:MFO589848 MPK589847:MPK589848 MZG589847:MZG589848 NJC589847:NJC589848 NSY589847:NSY589848 OCU589847:OCU589848 OMQ589847:OMQ589848 OWM589847:OWM589848 PGI589847:PGI589848 PQE589847:PQE589848 QAA589847:QAA589848 QJW589847:QJW589848 QTS589847:QTS589848 RDO589847:RDO589848 RNK589847:RNK589848 RXG589847:RXG589848 SHC589847:SHC589848 SQY589847:SQY589848 TAU589847:TAU589848 TKQ589847:TKQ589848 TUM589847:TUM589848 UEI589847:UEI589848 UOE589847:UOE589848 UYA589847:UYA589848 VHW589847:VHW589848 VRS589847:VRS589848 WBO589847:WBO589848 WLK589847:WLK589848 WVG589847:WVG589848 N655384:N655385 IU655383:IU655384 SQ655383:SQ655384 ACM655383:ACM655384 AMI655383:AMI655384 AWE655383:AWE655384 BGA655383:BGA655384 BPW655383:BPW655384 BZS655383:BZS655384 CJO655383:CJO655384 CTK655383:CTK655384 DDG655383:DDG655384 DNC655383:DNC655384 DWY655383:DWY655384 EGU655383:EGU655384 EQQ655383:EQQ655384 FAM655383:FAM655384 FKI655383:FKI655384 FUE655383:FUE655384 GEA655383:GEA655384 GNW655383:GNW655384 GXS655383:GXS655384 HHO655383:HHO655384 HRK655383:HRK655384 IBG655383:IBG655384 ILC655383:ILC655384 IUY655383:IUY655384 JEU655383:JEU655384 JOQ655383:JOQ655384 JYM655383:JYM655384 KII655383:KII655384 KSE655383:KSE655384 LCA655383:LCA655384 LLW655383:LLW655384 LVS655383:LVS655384 MFO655383:MFO655384 MPK655383:MPK655384 MZG655383:MZG655384 NJC655383:NJC655384 NSY655383:NSY655384 OCU655383:OCU655384 OMQ655383:OMQ655384 OWM655383:OWM655384 PGI655383:PGI655384 PQE655383:PQE655384 QAA655383:QAA655384 QJW655383:QJW655384 QTS655383:QTS655384 RDO655383:RDO655384 RNK655383:RNK655384 RXG655383:RXG655384 SHC655383:SHC655384 SQY655383:SQY655384 TAU655383:TAU655384 TKQ655383:TKQ655384 TUM655383:TUM655384 UEI655383:UEI655384 UOE655383:UOE655384 UYA655383:UYA655384 VHW655383:VHW655384 VRS655383:VRS655384 WBO655383:WBO655384 WLK655383:WLK655384 WVG655383:WVG655384 N720920:N720921 IU720919:IU720920 SQ720919:SQ720920 ACM720919:ACM720920 AMI720919:AMI720920 AWE720919:AWE720920 BGA720919:BGA720920 BPW720919:BPW720920 BZS720919:BZS720920 CJO720919:CJO720920 CTK720919:CTK720920 DDG720919:DDG720920 DNC720919:DNC720920 DWY720919:DWY720920 EGU720919:EGU720920 EQQ720919:EQQ720920 FAM720919:FAM720920 FKI720919:FKI720920 FUE720919:FUE720920 GEA720919:GEA720920 GNW720919:GNW720920 GXS720919:GXS720920 HHO720919:HHO720920 HRK720919:HRK720920 IBG720919:IBG720920 ILC720919:ILC720920 IUY720919:IUY720920 JEU720919:JEU720920 JOQ720919:JOQ720920 JYM720919:JYM720920 KII720919:KII720920 KSE720919:KSE720920 LCA720919:LCA720920 LLW720919:LLW720920 LVS720919:LVS720920 MFO720919:MFO720920 MPK720919:MPK720920 MZG720919:MZG720920 NJC720919:NJC720920 NSY720919:NSY720920 OCU720919:OCU720920 OMQ720919:OMQ720920 OWM720919:OWM720920 PGI720919:PGI720920 PQE720919:PQE720920 QAA720919:QAA720920 QJW720919:QJW720920 QTS720919:QTS720920 RDO720919:RDO720920 RNK720919:RNK720920 RXG720919:RXG720920 SHC720919:SHC720920 SQY720919:SQY720920 TAU720919:TAU720920 TKQ720919:TKQ720920 TUM720919:TUM720920 UEI720919:UEI720920 UOE720919:UOE720920 UYA720919:UYA720920 VHW720919:VHW720920 VRS720919:VRS720920 WBO720919:WBO720920 WLK720919:WLK720920 WVG720919:WVG720920 N786456:N786457 IU786455:IU786456 SQ786455:SQ786456 ACM786455:ACM786456 AMI786455:AMI786456 AWE786455:AWE786456 BGA786455:BGA786456 BPW786455:BPW786456 BZS786455:BZS786456 CJO786455:CJO786456 CTK786455:CTK786456 DDG786455:DDG786456 DNC786455:DNC786456 DWY786455:DWY786456 EGU786455:EGU786456 EQQ786455:EQQ786456 FAM786455:FAM786456 FKI786455:FKI786456 FUE786455:FUE786456 GEA786455:GEA786456 GNW786455:GNW786456 GXS786455:GXS786456 HHO786455:HHO786456 HRK786455:HRK786456 IBG786455:IBG786456 ILC786455:ILC786456 IUY786455:IUY786456 JEU786455:JEU786456 JOQ786455:JOQ786456 JYM786455:JYM786456 KII786455:KII786456 KSE786455:KSE786456 LCA786455:LCA786456 LLW786455:LLW786456 LVS786455:LVS786456 MFO786455:MFO786456 MPK786455:MPK786456 MZG786455:MZG786456 NJC786455:NJC786456 NSY786455:NSY786456 OCU786455:OCU786456 OMQ786455:OMQ786456 OWM786455:OWM786456 PGI786455:PGI786456 PQE786455:PQE786456 QAA786455:QAA786456 QJW786455:QJW786456 QTS786455:QTS786456 RDO786455:RDO786456 RNK786455:RNK786456 RXG786455:RXG786456 SHC786455:SHC786456 SQY786455:SQY786456 TAU786455:TAU786456 TKQ786455:TKQ786456 TUM786455:TUM786456 UEI786455:UEI786456 UOE786455:UOE786456 UYA786455:UYA786456 VHW786455:VHW786456 VRS786455:VRS786456 WBO786455:WBO786456 WLK786455:WLK786456 WVG786455:WVG786456 N851992:N851993 IU851991:IU851992 SQ851991:SQ851992 ACM851991:ACM851992 AMI851991:AMI851992 AWE851991:AWE851992 BGA851991:BGA851992 BPW851991:BPW851992 BZS851991:BZS851992 CJO851991:CJO851992 CTK851991:CTK851992 DDG851991:DDG851992 DNC851991:DNC851992 DWY851991:DWY851992 EGU851991:EGU851992 EQQ851991:EQQ851992 FAM851991:FAM851992 FKI851991:FKI851992 FUE851991:FUE851992 GEA851991:GEA851992 GNW851991:GNW851992 GXS851991:GXS851992 HHO851991:HHO851992 HRK851991:HRK851992 IBG851991:IBG851992 ILC851991:ILC851992 IUY851991:IUY851992 JEU851991:JEU851992 JOQ851991:JOQ851992 JYM851991:JYM851992 KII851991:KII851992 KSE851991:KSE851992 LCA851991:LCA851992 LLW851991:LLW851992 LVS851991:LVS851992 MFO851991:MFO851992 MPK851991:MPK851992 MZG851991:MZG851992 NJC851991:NJC851992 NSY851991:NSY851992 OCU851991:OCU851992 OMQ851991:OMQ851992 OWM851991:OWM851992 PGI851991:PGI851992 PQE851991:PQE851992 QAA851991:QAA851992 QJW851991:QJW851992 QTS851991:QTS851992 RDO851991:RDO851992 RNK851991:RNK851992 RXG851991:RXG851992 SHC851991:SHC851992 SQY851991:SQY851992 TAU851991:TAU851992 TKQ851991:TKQ851992 TUM851991:TUM851992 UEI851991:UEI851992 UOE851991:UOE851992 UYA851991:UYA851992 VHW851991:VHW851992 VRS851991:VRS851992 WBO851991:WBO851992 WLK851991:WLK851992 WVG851991:WVG851992 N917528:N917529 IU917527:IU917528 SQ917527:SQ917528 ACM917527:ACM917528 AMI917527:AMI917528 AWE917527:AWE917528 BGA917527:BGA917528 BPW917527:BPW917528 BZS917527:BZS917528 CJO917527:CJO917528 CTK917527:CTK917528 DDG917527:DDG917528 DNC917527:DNC917528 DWY917527:DWY917528 EGU917527:EGU917528 EQQ917527:EQQ917528 FAM917527:FAM917528 FKI917527:FKI917528 FUE917527:FUE917528 GEA917527:GEA917528 GNW917527:GNW917528 GXS917527:GXS917528 HHO917527:HHO917528 HRK917527:HRK917528 IBG917527:IBG917528 ILC917527:ILC917528 IUY917527:IUY917528 JEU917527:JEU917528 JOQ917527:JOQ917528 JYM917527:JYM917528 KII917527:KII917528 KSE917527:KSE917528 LCA917527:LCA917528 LLW917527:LLW917528 LVS917527:LVS917528 MFO917527:MFO917528 MPK917527:MPK917528 MZG917527:MZG917528 NJC917527:NJC917528 NSY917527:NSY917528 OCU917527:OCU917528 OMQ917527:OMQ917528 OWM917527:OWM917528 PGI917527:PGI917528 PQE917527:PQE917528 QAA917527:QAA917528 QJW917527:QJW917528 QTS917527:QTS917528 RDO917527:RDO917528 RNK917527:RNK917528 RXG917527:RXG917528 SHC917527:SHC917528 SQY917527:SQY917528 TAU917527:TAU917528 TKQ917527:TKQ917528 TUM917527:TUM917528 UEI917527:UEI917528 UOE917527:UOE917528 UYA917527:UYA917528 VHW917527:VHW917528 VRS917527:VRS917528 WBO917527:WBO917528 WLK917527:WLK917528 WVG917527:WVG917528 N983064:N983065 IU983063:IU983064 SQ983063:SQ983064 ACM983063:ACM983064 AMI983063:AMI983064 AWE983063:AWE983064 BGA983063:BGA983064 BPW983063:BPW983064 BZS983063:BZS983064 CJO983063:CJO983064 CTK983063:CTK983064 DDG983063:DDG983064 DNC983063:DNC983064 DWY983063:DWY983064 EGU983063:EGU983064 EQQ983063:EQQ983064 FAM983063:FAM983064 FKI983063:FKI983064 FUE983063:FUE983064 GEA983063:GEA983064 GNW983063:GNW983064 GXS983063:GXS983064 HHO983063:HHO983064 HRK983063:HRK983064 IBG983063:IBG983064 ILC983063:ILC983064 IUY983063:IUY983064 JEU983063:JEU983064 JOQ983063:JOQ983064 JYM983063:JYM983064 KII983063:KII983064 KSE983063:KSE983064 LCA983063:LCA983064 LLW983063:LLW983064 LVS983063:LVS983064 MFO983063:MFO983064 MPK983063:MPK983064 MZG983063:MZG983064 NJC983063:NJC983064 NSY983063:NSY983064 OCU983063:OCU983064 OMQ983063:OMQ983064 OWM983063:OWM983064 PGI983063:PGI983064 PQE983063:PQE983064 QAA983063:QAA983064 QJW983063:QJW983064 QTS983063:QTS983064 RDO983063:RDO983064 RNK983063:RNK983064 RXG983063:RXG983064 SHC983063:SHC983064 SQY983063:SQY983064 TAU983063:TAU983064 TKQ983063:TKQ983064 TUM983063:TUM983064 UEI983063:UEI983064 UOE983063:UOE983064 UYA983063:UYA983064 VHW983063:VHW983064 VRS983063:VRS983064 WBO983063:WBO983064 WLK983063:WLK983064 WVG983063:WVG983064 P65560:P65561 IX65559:IX65560 ST65559:ST65560 ACP65559:ACP65560 AML65559:AML65560 AWH65559:AWH65560 BGD65559:BGD65560 BPZ65559:BPZ65560 BZV65559:BZV65560 CJR65559:CJR65560 CTN65559:CTN65560 DDJ65559:DDJ65560 DNF65559:DNF65560 DXB65559:DXB65560 EGX65559:EGX65560 EQT65559:EQT65560 FAP65559:FAP65560 FKL65559:FKL65560 FUH65559:FUH65560 GED65559:GED65560 GNZ65559:GNZ65560 GXV65559:GXV65560 HHR65559:HHR65560 HRN65559:HRN65560 IBJ65559:IBJ65560 ILF65559:ILF65560 IVB65559:IVB65560 JEX65559:JEX65560 JOT65559:JOT65560 JYP65559:JYP65560 KIL65559:KIL65560 KSH65559:KSH65560 LCD65559:LCD65560 LLZ65559:LLZ65560 LVV65559:LVV65560 MFR65559:MFR65560 MPN65559:MPN65560 MZJ65559:MZJ65560 NJF65559:NJF65560 NTB65559:NTB65560 OCX65559:OCX65560 OMT65559:OMT65560 OWP65559:OWP65560 PGL65559:PGL65560 PQH65559:PQH65560 QAD65559:QAD65560 QJZ65559:QJZ65560 QTV65559:QTV65560 RDR65559:RDR65560 RNN65559:RNN65560 RXJ65559:RXJ65560 SHF65559:SHF65560 SRB65559:SRB65560 TAX65559:TAX65560 TKT65559:TKT65560 TUP65559:TUP65560 UEL65559:UEL65560 UOH65559:UOH65560 UYD65559:UYD65560 VHZ65559:VHZ65560 VRV65559:VRV65560 WBR65559:WBR65560 WLN65559:WLN65560 WVJ65559:WVJ65560 P131096:P131097 IX131095:IX131096 ST131095:ST131096 ACP131095:ACP131096 AML131095:AML131096 AWH131095:AWH131096 BGD131095:BGD131096 BPZ131095:BPZ131096 BZV131095:BZV131096 CJR131095:CJR131096 CTN131095:CTN131096 DDJ131095:DDJ131096 DNF131095:DNF131096 DXB131095:DXB131096 EGX131095:EGX131096 EQT131095:EQT131096 FAP131095:FAP131096 FKL131095:FKL131096 FUH131095:FUH131096 GED131095:GED131096 GNZ131095:GNZ131096 GXV131095:GXV131096 HHR131095:HHR131096 HRN131095:HRN131096 IBJ131095:IBJ131096 ILF131095:ILF131096 IVB131095:IVB131096 JEX131095:JEX131096 JOT131095:JOT131096 JYP131095:JYP131096 KIL131095:KIL131096 KSH131095:KSH131096 LCD131095:LCD131096 LLZ131095:LLZ131096 LVV131095:LVV131096 MFR131095:MFR131096 MPN131095:MPN131096 MZJ131095:MZJ131096 NJF131095:NJF131096 NTB131095:NTB131096 OCX131095:OCX131096 OMT131095:OMT131096 OWP131095:OWP131096 PGL131095:PGL131096 PQH131095:PQH131096 QAD131095:QAD131096 QJZ131095:QJZ131096 QTV131095:QTV131096 RDR131095:RDR131096 RNN131095:RNN131096 RXJ131095:RXJ131096 SHF131095:SHF131096 SRB131095:SRB131096 TAX131095:TAX131096 TKT131095:TKT131096 TUP131095:TUP131096 UEL131095:UEL131096 UOH131095:UOH131096 UYD131095:UYD131096 VHZ131095:VHZ131096 VRV131095:VRV131096 WBR131095:WBR131096 WLN131095:WLN131096 WVJ131095:WVJ131096 P196632:P196633 IX196631:IX196632 ST196631:ST196632 ACP196631:ACP196632 AML196631:AML196632 AWH196631:AWH196632 BGD196631:BGD196632 BPZ196631:BPZ196632 BZV196631:BZV196632 CJR196631:CJR196632 CTN196631:CTN196632 DDJ196631:DDJ196632 DNF196631:DNF196632 DXB196631:DXB196632 EGX196631:EGX196632 EQT196631:EQT196632 FAP196631:FAP196632 FKL196631:FKL196632 FUH196631:FUH196632 GED196631:GED196632 GNZ196631:GNZ196632 GXV196631:GXV196632 HHR196631:HHR196632 HRN196631:HRN196632 IBJ196631:IBJ196632 ILF196631:ILF196632 IVB196631:IVB196632 JEX196631:JEX196632 JOT196631:JOT196632 JYP196631:JYP196632 KIL196631:KIL196632 KSH196631:KSH196632 LCD196631:LCD196632 LLZ196631:LLZ196632 LVV196631:LVV196632 MFR196631:MFR196632 MPN196631:MPN196632 MZJ196631:MZJ196632 NJF196631:NJF196632 NTB196631:NTB196632 OCX196631:OCX196632 OMT196631:OMT196632 OWP196631:OWP196632 PGL196631:PGL196632 PQH196631:PQH196632 QAD196631:QAD196632 QJZ196631:QJZ196632 QTV196631:QTV196632 RDR196631:RDR196632 RNN196631:RNN196632 RXJ196631:RXJ196632 SHF196631:SHF196632 SRB196631:SRB196632 TAX196631:TAX196632 TKT196631:TKT196632 TUP196631:TUP196632 UEL196631:UEL196632 UOH196631:UOH196632 UYD196631:UYD196632 VHZ196631:VHZ196632 VRV196631:VRV196632 WBR196631:WBR196632 WLN196631:WLN196632 WVJ196631:WVJ196632 P262168:P262169 IX262167:IX262168 ST262167:ST262168 ACP262167:ACP262168 AML262167:AML262168 AWH262167:AWH262168 BGD262167:BGD262168 BPZ262167:BPZ262168 BZV262167:BZV262168 CJR262167:CJR262168 CTN262167:CTN262168 DDJ262167:DDJ262168 DNF262167:DNF262168 DXB262167:DXB262168 EGX262167:EGX262168 EQT262167:EQT262168 FAP262167:FAP262168 FKL262167:FKL262168 FUH262167:FUH262168 GED262167:GED262168 GNZ262167:GNZ262168 GXV262167:GXV262168 HHR262167:HHR262168 HRN262167:HRN262168 IBJ262167:IBJ262168 ILF262167:ILF262168 IVB262167:IVB262168 JEX262167:JEX262168 JOT262167:JOT262168 JYP262167:JYP262168 KIL262167:KIL262168 KSH262167:KSH262168 LCD262167:LCD262168 LLZ262167:LLZ262168 LVV262167:LVV262168 MFR262167:MFR262168 MPN262167:MPN262168 MZJ262167:MZJ262168 NJF262167:NJF262168 NTB262167:NTB262168 OCX262167:OCX262168 OMT262167:OMT262168 OWP262167:OWP262168 PGL262167:PGL262168 PQH262167:PQH262168 QAD262167:QAD262168 QJZ262167:QJZ262168 QTV262167:QTV262168 RDR262167:RDR262168 RNN262167:RNN262168 RXJ262167:RXJ262168 SHF262167:SHF262168 SRB262167:SRB262168 TAX262167:TAX262168 TKT262167:TKT262168 TUP262167:TUP262168 UEL262167:UEL262168 UOH262167:UOH262168 UYD262167:UYD262168 VHZ262167:VHZ262168 VRV262167:VRV262168 WBR262167:WBR262168 WLN262167:WLN262168 WVJ262167:WVJ262168 P327704:P327705 IX327703:IX327704 ST327703:ST327704 ACP327703:ACP327704 AML327703:AML327704 AWH327703:AWH327704 BGD327703:BGD327704 BPZ327703:BPZ327704 BZV327703:BZV327704 CJR327703:CJR327704 CTN327703:CTN327704 DDJ327703:DDJ327704 DNF327703:DNF327704 DXB327703:DXB327704 EGX327703:EGX327704 EQT327703:EQT327704 FAP327703:FAP327704 FKL327703:FKL327704 FUH327703:FUH327704 GED327703:GED327704 GNZ327703:GNZ327704 GXV327703:GXV327704 HHR327703:HHR327704 HRN327703:HRN327704 IBJ327703:IBJ327704 ILF327703:ILF327704 IVB327703:IVB327704 JEX327703:JEX327704 JOT327703:JOT327704 JYP327703:JYP327704 KIL327703:KIL327704 KSH327703:KSH327704 LCD327703:LCD327704 LLZ327703:LLZ327704 LVV327703:LVV327704 MFR327703:MFR327704 MPN327703:MPN327704 MZJ327703:MZJ327704 NJF327703:NJF327704 NTB327703:NTB327704 OCX327703:OCX327704 OMT327703:OMT327704 OWP327703:OWP327704 PGL327703:PGL327704 PQH327703:PQH327704 QAD327703:QAD327704 QJZ327703:QJZ327704 QTV327703:QTV327704 RDR327703:RDR327704 RNN327703:RNN327704 RXJ327703:RXJ327704 SHF327703:SHF327704 SRB327703:SRB327704 TAX327703:TAX327704 TKT327703:TKT327704 TUP327703:TUP327704 UEL327703:UEL327704 UOH327703:UOH327704 UYD327703:UYD327704 VHZ327703:VHZ327704 VRV327703:VRV327704 WBR327703:WBR327704 WLN327703:WLN327704 WVJ327703:WVJ327704 P393240:P393241 IX393239:IX393240 ST393239:ST393240 ACP393239:ACP393240 AML393239:AML393240 AWH393239:AWH393240 BGD393239:BGD393240 BPZ393239:BPZ393240 BZV393239:BZV393240 CJR393239:CJR393240 CTN393239:CTN393240 DDJ393239:DDJ393240 DNF393239:DNF393240 DXB393239:DXB393240 EGX393239:EGX393240 EQT393239:EQT393240 FAP393239:FAP393240 FKL393239:FKL393240 FUH393239:FUH393240 GED393239:GED393240 GNZ393239:GNZ393240 GXV393239:GXV393240 HHR393239:HHR393240 HRN393239:HRN393240 IBJ393239:IBJ393240 ILF393239:ILF393240 IVB393239:IVB393240 JEX393239:JEX393240 JOT393239:JOT393240 JYP393239:JYP393240 KIL393239:KIL393240 KSH393239:KSH393240 LCD393239:LCD393240 LLZ393239:LLZ393240 LVV393239:LVV393240 MFR393239:MFR393240 MPN393239:MPN393240 MZJ393239:MZJ393240 NJF393239:NJF393240 NTB393239:NTB393240 OCX393239:OCX393240 OMT393239:OMT393240 OWP393239:OWP393240 PGL393239:PGL393240 PQH393239:PQH393240 QAD393239:QAD393240 QJZ393239:QJZ393240 QTV393239:QTV393240 RDR393239:RDR393240 RNN393239:RNN393240 RXJ393239:RXJ393240 SHF393239:SHF393240 SRB393239:SRB393240 TAX393239:TAX393240 TKT393239:TKT393240 TUP393239:TUP393240 UEL393239:UEL393240 UOH393239:UOH393240 UYD393239:UYD393240 VHZ393239:VHZ393240 VRV393239:VRV393240 WBR393239:WBR393240 WLN393239:WLN393240 WVJ393239:WVJ393240 P458776:P458777 IX458775:IX458776 ST458775:ST458776 ACP458775:ACP458776 AML458775:AML458776 AWH458775:AWH458776 BGD458775:BGD458776 BPZ458775:BPZ458776 BZV458775:BZV458776 CJR458775:CJR458776 CTN458775:CTN458776 DDJ458775:DDJ458776 DNF458775:DNF458776 DXB458775:DXB458776 EGX458775:EGX458776 EQT458775:EQT458776 FAP458775:FAP458776 FKL458775:FKL458776 FUH458775:FUH458776 GED458775:GED458776 GNZ458775:GNZ458776 GXV458775:GXV458776 HHR458775:HHR458776 HRN458775:HRN458776 IBJ458775:IBJ458776 ILF458775:ILF458776 IVB458775:IVB458776 JEX458775:JEX458776 JOT458775:JOT458776 JYP458775:JYP458776 KIL458775:KIL458776 KSH458775:KSH458776 LCD458775:LCD458776 LLZ458775:LLZ458776 LVV458775:LVV458776 MFR458775:MFR458776 MPN458775:MPN458776 MZJ458775:MZJ458776 NJF458775:NJF458776 NTB458775:NTB458776 OCX458775:OCX458776 OMT458775:OMT458776 OWP458775:OWP458776 PGL458775:PGL458776 PQH458775:PQH458776 QAD458775:QAD458776 QJZ458775:QJZ458776 QTV458775:QTV458776 RDR458775:RDR458776 RNN458775:RNN458776 RXJ458775:RXJ458776 SHF458775:SHF458776 SRB458775:SRB458776 TAX458775:TAX458776 TKT458775:TKT458776 TUP458775:TUP458776 UEL458775:UEL458776 UOH458775:UOH458776 UYD458775:UYD458776 VHZ458775:VHZ458776 VRV458775:VRV458776 WBR458775:WBR458776 WLN458775:WLN458776 WVJ458775:WVJ458776 P524312:P524313 IX524311:IX524312 ST524311:ST524312 ACP524311:ACP524312 AML524311:AML524312 AWH524311:AWH524312 BGD524311:BGD524312 BPZ524311:BPZ524312 BZV524311:BZV524312 CJR524311:CJR524312 CTN524311:CTN524312 DDJ524311:DDJ524312 DNF524311:DNF524312 DXB524311:DXB524312 EGX524311:EGX524312 EQT524311:EQT524312 FAP524311:FAP524312 FKL524311:FKL524312 FUH524311:FUH524312 GED524311:GED524312 GNZ524311:GNZ524312 GXV524311:GXV524312 HHR524311:HHR524312 HRN524311:HRN524312 IBJ524311:IBJ524312 ILF524311:ILF524312 IVB524311:IVB524312 JEX524311:JEX524312 JOT524311:JOT524312 JYP524311:JYP524312 KIL524311:KIL524312 KSH524311:KSH524312 LCD524311:LCD524312 LLZ524311:LLZ524312 LVV524311:LVV524312 MFR524311:MFR524312 MPN524311:MPN524312 MZJ524311:MZJ524312 NJF524311:NJF524312 NTB524311:NTB524312 OCX524311:OCX524312 OMT524311:OMT524312 OWP524311:OWP524312 PGL524311:PGL524312 PQH524311:PQH524312 QAD524311:QAD524312 QJZ524311:QJZ524312 QTV524311:QTV524312 RDR524311:RDR524312 RNN524311:RNN524312 RXJ524311:RXJ524312 SHF524311:SHF524312 SRB524311:SRB524312 TAX524311:TAX524312 TKT524311:TKT524312 TUP524311:TUP524312 UEL524311:UEL524312 UOH524311:UOH524312 UYD524311:UYD524312 VHZ524311:VHZ524312 VRV524311:VRV524312 WBR524311:WBR524312 WLN524311:WLN524312 WVJ524311:WVJ524312 P589848:P589849 IX589847:IX589848 ST589847:ST589848 ACP589847:ACP589848 AML589847:AML589848 AWH589847:AWH589848 BGD589847:BGD589848 BPZ589847:BPZ589848 BZV589847:BZV589848 CJR589847:CJR589848 CTN589847:CTN589848 DDJ589847:DDJ589848 DNF589847:DNF589848 DXB589847:DXB589848 EGX589847:EGX589848 EQT589847:EQT589848 FAP589847:FAP589848 FKL589847:FKL589848 FUH589847:FUH589848 GED589847:GED589848 GNZ589847:GNZ589848 GXV589847:GXV589848 HHR589847:HHR589848 HRN589847:HRN589848 IBJ589847:IBJ589848 ILF589847:ILF589848 IVB589847:IVB589848 JEX589847:JEX589848 JOT589847:JOT589848 JYP589847:JYP589848 KIL589847:KIL589848 KSH589847:KSH589848 LCD589847:LCD589848 LLZ589847:LLZ589848 LVV589847:LVV589848 MFR589847:MFR589848 MPN589847:MPN589848 MZJ589847:MZJ589848 NJF589847:NJF589848 NTB589847:NTB589848 OCX589847:OCX589848 OMT589847:OMT589848 OWP589847:OWP589848 PGL589847:PGL589848 PQH589847:PQH589848 QAD589847:QAD589848 QJZ589847:QJZ589848 QTV589847:QTV589848 RDR589847:RDR589848 RNN589847:RNN589848 RXJ589847:RXJ589848 SHF589847:SHF589848 SRB589847:SRB589848 TAX589847:TAX589848 TKT589847:TKT589848 TUP589847:TUP589848 UEL589847:UEL589848 UOH589847:UOH589848 UYD589847:UYD589848 VHZ589847:VHZ589848 VRV589847:VRV589848 WBR589847:WBR589848 WLN589847:WLN589848 WVJ589847:WVJ589848 P655384:P655385 IX655383:IX655384 ST655383:ST655384 ACP655383:ACP655384 AML655383:AML655384 AWH655383:AWH655384 BGD655383:BGD655384 BPZ655383:BPZ655384 BZV655383:BZV655384 CJR655383:CJR655384 CTN655383:CTN655384 DDJ655383:DDJ655384 DNF655383:DNF655384 DXB655383:DXB655384 EGX655383:EGX655384 EQT655383:EQT655384 FAP655383:FAP655384 FKL655383:FKL655384 FUH655383:FUH655384 GED655383:GED655384 GNZ655383:GNZ655384 GXV655383:GXV655384 HHR655383:HHR655384 HRN655383:HRN655384 IBJ655383:IBJ655384 ILF655383:ILF655384 IVB655383:IVB655384 JEX655383:JEX655384 JOT655383:JOT655384 JYP655383:JYP655384 KIL655383:KIL655384 KSH655383:KSH655384 LCD655383:LCD655384 LLZ655383:LLZ655384 LVV655383:LVV655384 MFR655383:MFR655384 MPN655383:MPN655384 MZJ655383:MZJ655384 NJF655383:NJF655384 NTB655383:NTB655384 OCX655383:OCX655384 OMT655383:OMT655384 OWP655383:OWP655384 PGL655383:PGL655384 PQH655383:PQH655384 QAD655383:QAD655384 QJZ655383:QJZ655384 QTV655383:QTV655384 RDR655383:RDR655384 RNN655383:RNN655384 RXJ655383:RXJ655384 SHF655383:SHF655384 SRB655383:SRB655384 TAX655383:TAX655384 TKT655383:TKT655384 TUP655383:TUP655384 UEL655383:UEL655384 UOH655383:UOH655384 UYD655383:UYD655384 VHZ655383:VHZ655384 VRV655383:VRV655384 WBR655383:WBR655384 WLN655383:WLN655384 WVJ655383:WVJ655384 P720920:P720921 IX720919:IX720920 ST720919:ST720920 ACP720919:ACP720920 AML720919:AML720920 AWH720919:AWH720920 BGD720919:BGD720920 BPZ720919:BPZ720920 BZV720919:BZV720920 CJR720919:CJR720920 CTN720919:CTN720920 DDJ720919:DDJ720920 DNF720919:DNF720920 DXB720919:DXB720920 EGX720919:EGX720920 EQT720919:EQT720920 FAP720919:FAP720920 FKL720919:FKL720920 FUH720919:FUH720920 GED720919:GED720920 GNZ720919:GNZ720920 GXV720919:GXV720920 HHR720919:HHR720920 HRN720919:HRN720920 IBJ720919:IBJ720920 ILF720919:ILF720920 IVB720919:IVB720920 JEX720919:JEX720920 JOT720919:JOT720920 JYP720919:JYP720920 KIL720919:KIL720920 KSH720919:KSH720920 LCD720919:LCD720920 LLZ720919:LLZ720920 LVV720919:LVV720920 MFR720919:MFR720920 MPN720919:MPN720920 MZJ720919:MZJ720920 NJF720919:NJF720920 NTB720919:NTB720920 OCX720919:OCX720920 OMT720919:OMT720920 OWP720919:OWP720920 PGL720919:PGL720920 PQH720919:PQH720920 QAD720919:QAD720920 QJZ720919:QJZ720920 QTV720919:QTV720920 RDR720919:RDR720920 RNN720919:RNN720920 RXJ720919:RXJ720920 SHF720919:SHF720920 SRB720919:SRB720920 TAX720919:TAX720920 TKT720919:TKT720920 TUP720919:TUP720920 UEL720919:UEL720920 UOH720919:UOH720920 UYD720919:UYD720920 VHZ720919:VHZ720920 VRV720919:VRV720920 WBR720919:WBR720920 WLN720919:WLN720920 WVJ720919:WVJ720920 P786456:P786457 IX786455:IX786456 ST786455:ST786456 ACP786455:ACP786456 AML786455:AML786456 AWH786455:AWH786456 BGD786455:BGD786456 BPZ786455:BPZ786456 BZV786455:BZV786456 CJR786455:CJR786456 CTN786455:CTN786456 DDJ786455:DDJ786456 DNF786455:DNF786456 DXB786455:DXB786456 EGX786455:EGX786456 EQT786455:EQT786456 FAP786455:FAP786456 FKL786455:FKL786456 FUH786455:FUH786456 GED786455:GED786456 GNZ786455:GNZ786456 GXV786455:GXV786456 HHR786455:HHR786456 HRN786455:HRN786456 IBJ786455:IBJ786456 ILF786455:ILF786456 IVB786455:IVB786456 JEX786455:JEX786456 JOT786455:JOT786456 JYP786455:JYP786456 KIL786455:KIL786456 KSH786455:KSH786456 LCD786455:LCD786456 LLZ786455:LLZ786456 LVV786455:LVV786456 MFR786455:MFR786456 MPN786455:MPN786456 MZJ786455:MZJ786456 NJF786455:NJF786456 NTB786455:NTB786456 OCX786455:OCX786456 OMT786455:OMT786456 OWP786455:OWP786456 PGL786455:PGL786456 PQH786455:PQH786456 QAD786455:QAD786456 QJZ786455:QJZ786456 QTV786455:QTV786456 RDR786455:RDR786456 RNN786455:RNN786456 RXJ786455:RXJ786456 SHF786455:SHF786456 SRB786455:SRB786456 TAX786455:TAX786456 TKT786455:TKT786456 TUP786455:TUP786456 UEL786455:UEL786456 UOH786455:UOH786456 UYD786455:UYD786456 VHZ786455:VHZ786456 VRV786455:VRV786456 WBR786455:WBR786456 WLN786455:WLN786456 WVJ786455:WVJ786456 P851992:P851993 IX851991:IX851992 ST851991:ST851992 ACP851991:ACP851992 AML851991:AML851992 AWH851991:AWH851992 BGD851991:BGD851992 BPZ851991:BPZ851992 BZV851991:BZV851992 CJR851991:CJR851992 CTN851991:CTN851992 DDJ851991:DDJ851992 DNF851991:DNF851992 DXB851991:DXB851992 EGX851991:EGX851992 EQT851991:EQT851992 FAP851991:FAP851992 FKL851991:FKL851992 FUH851991:FUH851992 GED851991:GED851992 GNZ851991:GNZ851992 GXV851991:GXV851992 HHR851991:HHR851992 HRN851991:HRN851992 IBJ851991:IBJ851992 ILF851991:ILF851992 IVB851991:IVB851992 JEX851991:JEX851992 JOT851991:JOT851992 JYP851991:JYP851992 KIL851991:KIL851992 KSH851991:KSH851992 LCD851991:LCD851992 LLZ851991:LLZ851992 LVV851991:LVV851992 MFR851991:MFR851992 MPN851991:MPN851992 MZJ851991:MZJ851992 NJF851991:NJF851992 NTB851991:NTB851992 OCX851991:OCX851992 OMT851991:OMT851992 OWP851991:OWP851992 PGL851991:PGL851992 PQH851991:PQH851992 QAD851991:QAD851992 QJZ851991:QJZ851992 QTV851991:QTV851992 RDR851991:RDR851992 RNN851991:RNN851992 RXJ851991:RXJ851992 SHF851991:SHF851992 SRB851991:SRB851992 TAX851991:TAX851992 TKT851991:TKT851992 TUP851991:TUP851992 UEL851991:UEL851992 UOH851991:UOH851992 UYD851991:UYD851992 VHZ851991:VHZ851992 VRV851991:VRV851992 WBR851991:WBR851992 WLN851991:WLN851992 WVJ851991:WVJ851992 P917528:P917529 IX917527:IX917528 ST917527:ST917528 ACP917527:ACP917528 AML917527:AML917528 AWH917527:AWH917528 BGD917527:BGD917528 BPZ917527:BPZ917528 BZV917527:BZV917528 CJR917527:CJR917528 CTN917527:CTN917528 DDJ917527:DDJ917528 DNF917527:DNF917528 DXB917527:DXB917528 EGX917527:EGX917528 EQT917527:EQT917528 FAP917527:FAP917528 FKL917527:FKL917528 FUH917527:FUH917528 GED917527:GED917528 GNZ917527:GNZ917528 GXV917527:GXV917528 HHR917527:HHR917528 HRN917527:HRN917528 IBJ917527:IBJ917528 ILF917527:ILF917528 IVB917527:IVB917528 JEX917527:JEX917528 JOT917527:JOT917528 JYP917527:JYP917528 KIL917527:KIL917528 KSH917527:KSH917528 LCD917527:LCD917528 LLZ917527:LLZ917528 LVV917527:LVV917528 MFR917527:MFR917528 MPN917527:MPN917528 MZJ917527:MZJ917528 NJF917527:NJF917528 NTB917527:NTB917528 OCX917527:OCX917528 OMT917527:OMT917528 OWP917527:OWP917528 PGL917527:PGL917528 PQH917527:PQH917528 QAD917527:QAD917528 QJZ917527:QJZ917528 QTV917527:QTV917528 RDR917527:RDR917528 RNN917527:RNN917528 RXJ917527:RXJ917528 SHF917527:SHF917528 SRB917527:SRB917528 TAX917527:TAX917528 TKT917527:TKT917528 TUP917527:TUP917528 UEL917527:UEL917528 UOH917527:UOH917528 UYD917527:UYD917528 VHZ917527:VHZ917528 VRV917527:VRV917528 WBR917527:WBR917528 WLN917527:WLN917528 WVJ917527:WVJ917528 P983064:P983065 IX983063:IX983064 ST983063:ST983064 ACP983063:ACP983064 AML983063:AML983064 AWH983063:AWH983064 BGD983063:BGD983064 BPZ983063:BPZ983064 BZV983063:BZV983064 CJR983063:CJR983064 CTN983063:CTN983064 DDJ983063:DDJ983064 DNF983063:DNF983064 DXB983063:DXB983064 EGX983063:EGX983064 EQT983063:EQT983064 FAP983063:FAP983064 FKL983063:FKL983064 FUH983063:FUH983064 GED983063:GED983064 GNZ983063:GNZ983064 GXV983063:GXV983064 HHR983063:HHR983064 HRN983063:HRN983064 IBJ983063:IBJ983064 ILF983063:ILF983064 IVB983063:IVB983064 JEX983063:JEX983064 JOT983063:JOT983064 JYP983063:JYP983064 KIL983063:KIL983064 KSH983063:KSH983064 LCD983063:LCD983064 LLZ983063:LLZ983064 LVV983063:LVV983064 MFR983063:MFR983064 MPN983063:MPN983064 MZJ983063:MZJ983064 NJF983063:NJF983064 NTB983063:NTB983064 OCX983063:OCX983064 OMT983063:OMT983064 OWP983063:OWP983064 PGL983063:PGL983064 PQH983063:PQH983064 QAD983063:QAD983064 QJZ983063:QJZ983064 QTV983063:QTV983064 RDR983063:RDR983064 RNN983063:RNN983064 RXJ983063:RXJ983064 SHF983063:SHF983064 SRB983063:SRB983064 TAX983063:TAX983064 TKT983063:TKT983064 TUP983063:TUP983064 UEL983063:UEL983064 UOH983063:UOH983064 UYD983063:UYD983064 VHZ983063:VHZ983064 VRV983063:VRV983064 WBR983063:WBR983064 WLN983063:WLN983064 WVJ983063:WVJ983064 R65560:R65561 JA65559:JA65560 SW65559:SW65560 ACS65559:ACS65560 AMO65559:AMO65560 AWK65559:AWK65560 BGG65559:BGG65560 BQC65559:BQC65560 BZY65559:BZY65560 CJU65559:CJU65560 CTQ65559:CTQ65560 DDM65559:DDM65560 DNI65559:DNI65560 DXE65559:DXE65560 EHA65559:EHA65560 EQW65559:EQW65560 FAS65559:FAS65560 FKO65559:FKO65560 FUK65559:FUK65560 GEG65559:GEG65560 GOC65559:GOC65560 GXY65559:GXY65560 HHU65559:HHU65560 HRQ65559:HRQ65560 IBM65559:IBM65560 ILI65559:ILI65560 IVE65559:IVE65560 JFA65559:JFA65560 JOW65559:JOW65560 JYS65559:JYS65560 KIO65559:KIO65560 KSK65559:KSK65560 LCG65559:LCG65560 LMC65559:LMC65560 LVY65559:LVY65560 MFU65559:MFU65560 MPQ65559:MPQ65560 MZM65559:MZM65560 NJI65559:NJI65560 NTE65559:NTE65560 ODA65559:ODA65560 OMW65559:OMW65560 OWS65559:OWS65560 PGO65559:PGO65560 PQK65559:PQK65560 QAG65559:QAG65560 QKC65559:QKC65560 QTY65559:QTY65560 RDU65559:RDU65560 RNQ65559:RNQ65560 RXM65559:RXM65560 SHI65559:SHI65560 SRE65559:SRE65560 TBA65559:TBA65560 TKW65559:TKW65560 TUS65559:TUS65560 UEO65559:UEO65560 UOK65559:UOK65560 UYG65559:UYG65560 VIC65559:VIC65560 VRY65559:VRY65560 WBU65559:WBU65560 WLQ65559:WLQ65560 WVM65559:WVM65560 R131096:R131097 JA131095:JA131096 SW131095:SW131096 ACS131095:ACS131096 AMO131095:AMO131096 AWK131095:AWK131096 BGG131095:BGG131096 BQC131095:BQC131096 BZY131095:BZY131096 CJU131095:CJU131096 CTQ131095:CTQ131096 DDM131095:DDM131096 DNI131095:DNI131096 DXE131095:DXE131096 EHA131095:EHA131096 EQW131095:EQW131096 FAS131095:FAS131096 FKO131095:FKO131096 FUK131095:FUK131096 GEG131095:GEG131096 GOC131095:GOC131096 GXY131095:GXY131096 HHU131095:HHU131096 HRQ131095:HRQ131096 IBM131095:IBM131096 ILI131095:ILI131096 IVE131095:IVE131096 JFA131095:JFA131096 JOW131095:JOW131096 JYS131095:JYS131096 KIO131095:KIO131096 KSK131095:KSK131096 LCG131095:LCG131096 LMC131095:LMC131096 LVY131095:LVY131096 MFU131095:MFU131096 MPQ131095:MPQ131096 MZM131095:MZM131096 NJI131095:NJI131096 NTE131095:NTE131096 ODA131095:ODA131096 OMW131095:OMW131096 OWS131095:OWS131096 PGO131095:PGO131096 PQK131095:PQK131096 QAG131095:QAG131096 QKC131095:QKC131096 QTY131095:QTY131096 RDU131095:RDU131096 RNQ131095:RNQ131096 RXM131095:RXM131096 SHI131095:SHI131096 SRE131095:SRE131096 TBA131095:TBA131096 TKW131095:TKW131096 TUS131095:TUS131096 UEO131095:UEO131096 UOK131095:UOK131096 UYG131095:UYG131096 VIC131095:VIC131096 VRY131095:VRY131096 WBU131095:WBU131096 WLQ131095:WLQ131096 WVM131095:WVM131096 R196632:R196633 JA196631:JA196632 SW196631:SW196632 ACS196631:ACS196632 AMO196631:AMO196632 AWK196631:AWK196632 BGG196631:BGG196632 BQC196631:BQC196632 BZY196631:BZY196632 CJU196631:CJU196632 CTQ196631:CTQ196632 DDM196631:DDM196632 DNI196631:DNI196632 DXE196631:DXE196632 EHA196631:EHA196632 EQW196631:EQW196632 FAS196631:FAS196632 FKO196631:FKO196632 FUK196631:FUK196632 GEG196631:GEG196632 GOC196631:GOC196632 GXY196631:GXY196632 HHU196631:HHU196632 HRQ196631:HRQ196632 IBM196631:IBM196632 ILI196631:ILI196632 IVE196631:IVE196632 JFA196631:JFA196632 JOW196631:JOW196632 JYS196631:JYS196632 KIO196631:KIO196632 KSK196631:KSK196632 LCG196631:LCG196632 LMC196631:LMC196632 LVY196631:LVY196632 MFU196631:MFU196632 MPQ196631:MPQ196632 MZM196631:MZM196632 NJI196631:NJI196632 NTE196631:NTE196632 ODA196631:ODA196632 OMW196631:OMW196632 OWS196631:OWS196632 PGO196631:PGO196632 PQK196631:PQK196632 QAG196631:QAG196632 QKC196631:QKC196632 QTY196631:QTY196632 RDU196631:RDU196632 RNQ196631:RNQ196632 RXM196631:RXM196632 SHI196631:SHI196632 SRE196631:SRE196632 TBA196631:TBA196632 TKW196631:TKW196632 TUS196631:TUS196632 UEO196631:UEO196632 UOK196631:UOK196632 UYG196631:UYG196632 VIC196631:VIC196632 VRY196631:VRY196632 WBU196631:WBU196632 WLQ196631:WLQ196632 WVM196631:WVM196632 R262168:R262169 JA262167:JA262168 SW262167:SW262168 ACS262167:ACS262168 AMO262167:AMO262168 AWK262167:AWK262168 BGG262167:BGG262168 BQC262167:BQC262168 BZY262167:BZY262168 CJU262167:CJU262168 CTQ262167:CTQ262168 DDM262167:DDM262168 DNI262167:DNI262168 DXE262167:DXE262168 EHA262167:EHA262168 EQW262167:EQW262168 FAS262167:FAS262168 FKO262167:FKO262168 FUK262167:FUK262168 GEG262167:GEG262168 GOC262167:GOC262168 GXY262167:GXY262168 HHU262167:HHU262168 HRQ262167:HRQ262168 IBM262167:IBM262168 ILI262167:ILI262168 IVE262167:IVE262168 JFA262167:JFA262168 JOW262167:JOW262168 JYS262167:JYS262168 KIO262167:KIO262168 KSK262167:KSK262168 LCG262167:LCG262168 LMC262167:LMC262168 LVY262167:LVY262168 MFU262167:MFU262168 MPQ262167:MPQ262168 MZM262167:MZM262168 NJI262167:NJI262168 NTE262167:NTE262168 ODA262167:ODA262168 OMW262167:OMW262168 OWS262167:OWS262168 PGO262167:PGO262168 PQK262167:PQK262168 QAG262167:QAG262168 QKC262167:QKC262168 QTY262167:QTY262168 RDU262167:RDU262168 RNQ262167:RNQ262168 RXM262167:RXM262168 SHI262167:SHI262168 SRE262167:SRE262168 TBA262167:TBA262168 TKW262167:TKW262168 TUS262167:TUS262168 UEO262167:UEO262168 UOK262167:UOK262168 UYG262167:UYG262168 VIC262167:VIC262168 VRY262167:VRY262168 WBU262167:WBU262168 WLQ262167:WLQ262168 WVM262167:WVM262168 R327704:R327705 JA327703:JA327704 SW327703:SW327704 ACS327703:ACS327704 AMO327703:AMO327704 AWK327703:AWK327704 BGG327703:BGG327704 BQC327703:BQC327704 BZY327703:BZY327704 CJU327703:CJU327704 CTQ327703:CTQ327704 DDM327703:DDM327704 DNI327703:DNI327704 DXE327703:DXE327704 EHA327703:EHA327704 EQW327703:EQW327704 FAS327703:FAS327704 FKO327703:FKO327704 FUK327703:FUK327704 GEG327703:GEG327704 GOC327703:GOC327704 GXY327703:GXY327704 HHU327703:HHU327704 HRQ327703:HRQ327704 IBM327703:IBM327704 ILI327703:ILI327704 IVE327703:IVE327704 JFA327703:JFA327704 JOW327703:JOW327704 JYS327703:JYS327704 KIO327703:KIO327704 KSK327703:KSK327704 LCG327703:LCG327704 LMC327703:LMC327704 LVY327703:LVY327704 MFU327703:MFU327704 MPQ327703:MPQ327704 MZM327703:MZM327704 NJI327703:NJI327704 NTE327703:NTE327704 ODA327703:ODA327704 OMW327703:OMW327704 OWS327703:OWS327704 PGO327703:PGO327704 PQK327703:PQK327704 QAG327703:QAG327704 QKC327703:QKC327704 QTY327703:QTY327704 RDU327703:RDU327704 RNQ327703:RNQ327704 RXM327703:RXM327704 SHI327703:SHI327704 SRE327703:SRE327704 TBA327703:TBA327704 TKW327703:TKW327704 TUS327703:TUS327704 UEO327703:UEO327704 UOK327703:UOK327704 UYG327703:UYG327704 VIC327703:VIC327704 VRY327703:VRY327704 WBU327703:WBU327704 WLQ327703:WLQ327704 WVM327703:WVM327704 R393240:R393241 JA393239:JA393240 SW393239:SW393240 ACS393239:ACS393240 AMO393239:AMO393240 AWK393239:AWK393240 BGG393239:BGG393240 BQC393239:BQC393240 BZY393239:BZY393240 CJU393239:CJU393240 CTQ393239:CTQ393240 DDM393239:DDM393240 DNI393239:DNI393240 DXE393239:DXE393240 EHA393239:EHA393240 EQW393239:EQW393240 FAS393239:FAS393240 FKO393239:FKO393240 FUK393239:FUK393240 GEG393239:GEG393240 GOC393239:GOC393240 GXY393239:GXY393240 HHU393239:HHU393240 HRQ393239:HRQ393240 IBM393239:IBM393240 ILI393239:ILI393240 IVE393239:IVE393240 JFA393239:JFA393240 JOW393239:JOW393240 JYS393239:JYS393240 KIO393239:KIO393240 KSK393239:KSK393240 LCG393239:LCG393240 LMC393239:LMC393240 LVY393239:LVY393240 MFU393239:MFU393240 MPQ393239:MPQ393240 MZM393239:MZM393240 NJI393239:NJI393240 NTE393239:NTE393240 ODA393239:ODA393240 OMW393239:OMW393240 OWS393239:OWS393240 PGO393239:PGO393240 PQK393239:PQK393240 QAG393239:QAG393240 QKC393239:QKC393240 QTY393239:QTY393240 RDU393239:RDU393240 RNQ393239:RNQ393240 RXM393239:RXM393240 SHI393239:SHI393240 SRE393239:SRE393240 TBA393239:TBA393240 TKW393239:TKW393240 TUS393239:TUS393240 UEO393239:UEO393240 UOK393239:UOK393240 UYG393239:UYG393240 VIC393239:VIC393240 VRY393239:VRY393240 WBU393239:WBU393240 WLQ393239:WLQ393240 WVM393239:WVM393240 R458776:R458777 JA458775:JA458776 SW458775:SW458776 ACS458775:ACS458776 AMO458775:AMO458776 AWK458775:AWK458776 BGG458775:BGG458776 BQC458775:BQC458776 BZY458775:BZY458776 CJU458775:CJU458776 CTQ458775:CTQ458776 DDM458775:DDM458776 DNI458775:DNI458776 DXE458775:DXE458776 EHA458775:EHA458776 EQW458775:EQW458776 FAS458775:FAS458776 FKO458775:FKO458776 FUK458775:FUK458776 GEG458775:GEG458776 GOC458775:GOC458776 GXY458775:GXY458776 HHU458775:HHU458776 HRQ458775:HRQ458776 IBM458775:IBM458776 ILI458775:ILI458776 IVE458775:IVE458776 JFA458775:JFA458776 JOW458775:JOW458776 JYS458775:JYS458776 KIO458775:KIO458776 KSK458775:KSK458776 LCG458775:LCG458776 LMC458775:LMC458776 LVY458775:LVY458776 MFU458775:MFU458776 MPQ458775:MPQ458776 MZM458775:MZM458776 NJI458775:NJI458776 NTE458775:NTE458776 ODA458775:ODA458776 OMW458775:OMW458776 OWS458775:OWS458776 PGO458775:PGO458776 PQK458775:PQK458776 QAG458775:QAG458776 QKC458775:QKC458776 QTY458775:QTY458776 RDU458775:RDU458776 RNQ458775:RNQ458776 RXM458775:RXM458776 SHI458775:SHI458776 SRE458775:SRE458776 TBA458775:TBA458776 TKW458775:TKW458776 TUS458775:TUS458776 UEO458775:UEO458776 UOK458775:UOK458776 UYG458775:UYG458776 VIC458775:VIC458776 VRY458775:VRY458776 WBU458775:WBU458776 WLQ458775:WLQ458776 WVM458775:WVM458776 R524312:R524313 JA524311:JA524312 SW524311:SW524312 ACS524311:ACS524312 AMO524311:AMO524312 AWK524311:AWK524312 BGG524311:BGG524312 BQC524311:BQC524312 BZY524311:BZY524312 CJU524311:CJU524312 CTQ524311:CTQ524312 DDM524311:DDM524312 DNI524311:DNI524312 DXE524311:DXE524312 EHA524311:EHA524312 EQW524311:EQW524312 FAS524311:FAS524312 FKO524311:FKO524312 FUK524311:FUK524312 GEG524311:GEG524312 GOC524311:GOC524312 GXY524311:GXY524312 HHU524311:HHU524312 HRQ524311:HRQ524312 IBM524311:IBM524312 ILI524311:ILI524312 IVE524311:IVE524312 JFA524311:JFA524312 JOW524311:JOW524312 JYS524311:JYS524312 KIO524311:KIO524312 KSK524311:KSK524312 LCG524311:LCG524312 LMC524311:LMC524312 LVY524311:LVY524312 MFU524311:MFU524312 MPQ524311:MPQ524312 MZM524311:MZM524312 NJI524311:NJI524312 NTE524311:NTE524312 ODA524311:ODA524312 OMW524311:OMW524312 OWS524311:OWS524312 PGO524311:PGO524312 PQK524311:PQK524312 QAG524311:QAG524312 QKC524311:QKC524312 QTY524311:QTY524312 RDU524311:RDU524312 RNQ524311:RNQ524312 RXM524311:RXM524312 SHI524311:SHI524312 SRE524311:SRE524312 TBA524311:TBA524312 TKW524311:TKW524312 TUS524311:TUS524312 UEO524311:UEO524312 UOK524311:UOK524312 UYG524311:UYG524312 VIC524311:VIC524312 VRY524311:VRY524312 WBU524311:WBU524312 WLQ524311:WLQ524312 WVM524311:WVM524312 R589848:R589849 JA589847:JA589848 SW589847:SW589848 ACS589847:ACS589848 AMO589847:AMO589848 AWK589847:AWK589848 BGG589847:BGG589848 BQC589847:BQC589848 BZY589847:BZY589848 CJU589847:CJU589848 CTQ589847:CTQ589848 DDM589847:DDM589848 DNI589847:DNI589848 DXE589847:DXE589848 EHA589847:EHA589848 EQW589847:EQW589848 FAS589847:FAS589848 FKO589847:FKO589848 FUK589847:FUK589848 GEG589847:GEG589848 GOC589847:GOC589848 GXY589847:GXY589848 HHU589847:HHU589848 HRQ589847:HRQ589848 IBM589847:IBM589848 ILI589847:ILI589848 IVE589847:IVE589848 JFA589847:JFA589848 JOW589847:JOW589848 JYS589847:JYS589848 KIO589847:KIO589848 KSK589847:KSK589848 LCG589847:LCG589848 LMC589847:LMC589848 LVY589847:LVY589848 MFU589847:MFU589848 MPQ589847:MPQ589848 MZM589847:MZM589848 NJI589847:NJI589848 NTE589847:NTE589848 ODA589847:ODA589848 OMW589847:OMW589848 OWS589847:OWS589848 PGO589847:PGO589848 PQK589847:PQK589848 QAG589847:QAG589848 QKC589847:QKC589848 QTY589847:QTY589848 RDU589847:RDU589848 RNQ589847:RNQ589848 RXM589847:RXM589848 SHI589847:SHI589848 SRE589847:SRE589848 TBA589847:TBA589848 TKW589847:TKW589848 TUS589847:TUS589848 UEO589847:UEO589848 UOK589847:UOK589848 UYG589847:UYG589848 VIC589847:VIC589848 VRY589847:VRY589848 WBU589847:WBU589848 WLQ589847:WLQ589848 WVM589847:WVM589848 R655384:R655385 JA655383:JA655384 SW655383:SW655384 ACS655383:ACS655384 AMO655383:AMO655384 AWK655383:AWK655384 BGG655383:BGG655384 BQC655383:BQC655384 BZY655383:BZY655384 CJU655383:CJU655384 CTQ655383:CTQ655384 DDM655383:DDM655384 DNI655383:DNI655384 DXE655383:DXE655384 EHA655383:EHA655384 EQW655383:EQW655384 FAS655383:FAS655384 FKO655383:FKO655384 FUK655383:FUK655384 GEG655383:GEG655384 GOC655383:GOC655384 GXY655383:GXY655384 HHU655383:HHU655384 HRQ655383:HRQ655384 IBM655383:IBM655384 ILI655383:ILI655384 IVE655383:IVE655384 JFA655383:JFA655384 JOW655383:JOW655384 JYS655383:JYS655384 KIO655383:KIO655384 KSK655383:KSK655384 LCG655383:LCG655384 LMC655383:LMC655384 LVY655383:LVY655384 MFU655383:MFU655384 MPQ655383:MPQ655384 MZM655383:MZM655384 NJI655383:NJI655384 NTE655383:NTE655384 ODA655383:ODA655384 OMW655383:OMW655384 OWS655383:OWS655384 PGO655383:PGO655384 PQK655383:PQK655384 QAG655383:QAG655384 QKC655383:QKC655384 QTY655383:QTY655384 RDU655383:RDU655384 RNQ655383:RNQ655384 RXM655383:RXM655384 SHI655383:SHI655384 SRE655383:SRE655384 TBA655383:TBA655384 TKW655383:TKW655384 TUS655383:TUS655384 UEO655383:UEO655384 UOK655383:UOK655384 UYG655383:UYG655384 VIC655383:VIC655384 VRY655383:VRY655384 WBU655383:WBU655384 WLQ655383:WLQ655384 WVM655383:WVM655384 R720920:R720921 JA720919:JA720920 SW720919:SW720920 ACS720919:ACS720920 AMO720919:AMO720920 AWK720919:AWK720920 BGG720919:BGG720920 BQC720919:BQC720920 BZY720919:BZY720920 CJU720919:CJU720920 CTQ720919:CTQ720920 DDM720919:DDM720920 DNI720919:DNI720920 DXE720919:DXE720920 EHA720919:EHA720920 EQW720919:EQW720920 FAS720919:FAS720920 FKO720919:FKO720920 FUK720919:FUK720920 GEG720919:GEG720920 GOC720919:GOC720920 GXY720919:GXY720920 HHU720919:HHU720920 HRQ720919:HRQ720920 IBM720919:IBM720920 ILI720919:ILI720920 IVE720919:IVE720920 JFA720919:JFA720920 JOW720919:JOW720920 JYS720919:JYS720920 KIO720919:KIO720920 KSK720919:KSK720920 LCG720919:LCG720920 LMC720919:LMC720920 LVY720919:LVY720920 MFU720919:MFU720920 MPQ720919:MPQ720920 MZM720919:MZM720920 NJI720919:NJI720920 NTE720919:NTE720920 ODA720919:ODA720920 OMW720919:OMW720920 OWS720919:OWS720920 PGO720919:PGO720920 PQK720919:PQK720920 QAG720919:QAG720920 QKC720919:QKC720920 QTY720919:QTY720920 RDU720919:RDU720920 RNQ720919:RNQ720920 RXM720919:RXM720920 SHI720919:SHI720920 SRE720919:SRE720920 TBA720919:TBA720920 TKW720919:TKW720920 TUS720919:TUS720920 UEO720919:UEO720920 UOK720919:UOK720920 UYG720919:UYG720920 VIC720919:VIC720920 VRY720919:VRY720920 WBU720919:WBU720920 WLQ720919:WLQ720920 WVM720919:WVM720920 R786456:R786457 JA786455:JA786456 SW786455:SW786456 ACS786455:ACS786456 AMO786455:AMO786456 AWK786455:AWK786456 BGG786455:BGG786456 BQC786455:BQC786456 BZY786455:BZY786456 CJU786455:CJU786456 CTQ786455:CTQ786456 DDM786455:DDM786456 DNI786455:DNI786456 DXE786455:DXE786456 EHA786455:EHA786456 EQW786455:EQW786456 FAS786455:FAS786456 FKO786455:FKO786456 FUK786455:FUK786456 GEG786455:GEG786456 GOC786455:GOC786456 GXY786455:GXY786456 HHU786455:HHU786456 HRQ786455:HRQ786456 IBM786455:IBM786456 ILI786455:ILI786456 IVE786455:IVE786456 JFA786455:JFA786456 JOW786455:JOW786456 JYS786455:JYS786456 KIO786455:KIO786456 KSK786455:KSK786456 LCG786455:LCG786456 LMC786455:LMC786456 LVY786455:LVY786456 MFU786455:MFU786456 MPQ786455:MPQ786456 MZM786455:MZM786456 NJI786455:NJI786456 NTE786455:NTE786456 ODA786455:ODA786456 OMW786455:OMW786456 OWS786455:OWS786456 PGO786455:PGO786456 PQK786455:PQK786456 QAG786455:QAG786456 QKC786455:QKC786456 QTY786455:QTY786456 RDU786455:RDU786456 RNQ786455:RNQ786456 RXM786455:RXM786456 SHI786455:SHI786456 SRE786455:SRE786456 TBA786455:TBA786456 TKW786455:TKW786456 TUS786455:TUS786456 UEO786455:UEO786456 UOK786455:UOK786456 UYG786455:UYG786456 VIC786455:VIC786456 VRY786455:VRY786456 WBU786455:WBU786456 WLQ786455:WLQ786456 WVM786455:WVM786456 R851992:R851993 JA851991:JA851992 SW851991:SW851992 ACS851991:ACS851992 AMO851991:AMO851992 AWK851991:AWK851992 BGG851991:BGG851992 BQC851991:BQC851992 BZY851991:BZY851992 CJU851991:CJU851992 CTQ851991:CTQ851992 DDM851991:DDM851992 DNI851991:DNI851992 DXE851991:DXE851992 EHA851991:EHA851992 EQW851991:EQW851992 FAS851991:FAS851992 FKO851991:FKO851992 FUK851991:FUK851992 GEG851991:GEG851992 GOC851991:GOC851992 GXY851991:GXY851992 HHU851991:HHU851992 HRQ851991:HRQ851992 IBM851991:IBM851992 ILI851991:ILI851992 IVE851991:IVE851992 JFA851991:JFA851992 JOW851991:JOW851992 JYS851991:JYS851992 KIO851991:KIO851992 KSK851991:KSK851992 LCG851991:LCG851992 LMC851991:LMC851992 LVY851991:LVY851992 MFU851991:MFU851992 MPQ851991:MPQ851992 MZM851991:MZM851992 NJI851991:NJI851992 NTE851991:NTE851992 ODA851991:ODA851992 OMW851991:OMW851992 OWS851991:OWS851992 PGO851991:PGO851992 PQK851991:PQK851992 QAG851991:QAG851992 QKC851991:QKC851992 QTY851991:QTY851992 RDU851991:RDU851992 RNQ851991:RNQ851992 RXM851991:RXM851992 SHI851991:SHI851992 SRE851991:SRE851992 TBA851991:TBA851992 TKW851991:TKW851992 TUS851991:TUS851992 UEO851991:UEO851992 UOK851991:UOK851992 UYG851991:UYG851992 VIC851991:VIC851992 VRY851991:VRY851992 WBU851991:WBU851992 WLQ851991:WLQ851992 WVM851991:WVM851992 R917528:R917529 JA917527:JA917528 SW917527:SW917528 ACS917527:ACS917528 AMO917527:AMO917528 AWK917527:AWK917528 BGG917527:BGG917528 BQC917527:BQC917528 BZY917527:BZY917528 CJU917527:CJU917528 CTQ917527:CTQ917528 DDM917527:DDM917528 DNI917527:DNI917528 DXE917527:DXE917528 EHA917527:EHA917528 EQW917527:EQW917528 FAS917527:FAS917528 FKO917527:FKO917528 FUK917527:FUK917528 GEG917527:GEG917528 GOC917527:GOC917528 GXY917527:GXY917528 HHU917527:HHU917528 HRQ917527:HRQ917528 IBM917527:IBM917528 ILI917527:ILI917528 IVE917527:IVE917528 JFA917527:JFA917528 JOW917527:JOW917528 JYS917527:JYS917528 KIO917527:KIO917528 KSK917527:KSK917528 LCG917527:LCG917528 LMC917527:LMC917528 LVY917527:LVY917528 MFU917527:MFU917528 MPQ917527:MPQ917528 MZM917527:MZM917528 NJI917527:NJI917528 NTE917527:NTE917528 ODA917527:ODA917528 OMW917527:OMW917528 OWS917527:OWS917528 PGO917527:PGO917528 PQK917527:PQK917528 QAG917527:QAG917528 QKC917527:QKC917528 QTY917527:QTY917528 RDU917527:RDU917528 RNQ917527:RNQ917528 RXM917527:RXM917528 SHI917527:SHI917528 SRE917527:SRE917528 TBA917527:TBA917528 TKW917527:TKW917528 TUS917527:TUS917528 UEO917527:UEO917528 UOK917527:UOK917528 UYG917527:UYG917528 VIC917527:VIC917528 VRY917527:VRY917528 WBU917527:WBU917528 WLQ917527:WLQ917528 WVM917527:WVM917528 R983064:R983065 JA983063:JA983064 SW983063:SW983064 ACS983063:ACS983064 AMO983063:AMO983064 AWK983063:AWK983064 BGG983063:BGG983064 BQC983063:BQC983064 BZY983063:BZY983064 CJU983063:CJU983064 CTQ983063:CTQ983064 DDM983063:DDM983064 DNI983063:DNI983064 DXE983063:DXE983064 EHA983063:EHA983064 EQW983063:EQW983064 FAS983063:FAS983064 FKO983063:FKO983064 FUK983063:FUK983064 GEG983063:GEG983064 GOC983063:GOC983064 GXY983063:GXY983064 HHU983063:HHU983064 HRQ983063:HRQ983064 IBM983063:IBM983064 ILI983063:ILI983064 IVE983063:IVE983064 JFA983063:JFA983064 JOW983063:JOW983064 JYS983063:JYS983064 KIO983063:KIO983064 KSK983063:KSK983064 LCG983063:LCG983064 LMC983063:LMC983064 LVY983063:LVY983064 MFU983063:MFU983064 MPQ983063:MPQ983064 MZM983063:MZM983064 NJI983063:NJI983064 NTE983063:NTE983064 ODA983063:ODA983064 OMW983063:OMW983064 OWS983063:OWS983064 PGO983063:PGO983064 PQK983063:PQK983064 QAG983063:QAG983064 QKC983063:QKC983064 QTY983063:QTY983064 RDU983063:RDU983064 RNQ983063:RNQ983064 RXM983063:RXM983064 SHI983063:SHI983064 SRE983063:SRE983064 TBA983063:TBA983064 TKW983063:TKW983064 TUS983063:TUS983064 UEO983063:UEO983064 UOK983063:UOK983064 UYG983063:UYG983064 VIC983063:VIC983064 VRY983063:VRY983064 WBU983063:WBU983064 WLQ983063:WLQ983064 WVM983063:WVM983064 T65560:T65561 JD65559:JD65560 SZ65559:SZ65560 ACV65559:ACV65560 AMR65559:AMR65560 AWN65559:AWN65560 BGJ65559:BGJ65560 BQF65559:BQF65560 CAB65559:CAB65560 CJX65559:CJX65560 CTT65559:CTT65560 DDP65559:DDP65560 DNL65559:DNL65560 DXH65559:DXH65560 EHD65559:EHD65560 EQZ65559:EQZ65560 FAV65559:FAV65560 FKR65559:FKR65560 FUN65559:FUN65560 GEJ65559:GEJ65560 GOF65559:GOF65560 GYB65559:GYB65560 HHX65559:HHX65560 HRT65559:HRT65560 IBP65559:IBP65560 ILL65559:ILL65560 IVH65559:IVH65560 JFD65559:JFD65560 JOZ65559:JOZ65560 JYV65559:JYV65560 KIR65559:KIR65560 KSN65559:KSN65560 LCJ65559:LCJ65560 LMF65559:LMF65560 LWB65559:LWB65560 MFX65559:MFX65560 MPT65559:MPT65560 MZP65559:MZP65560 NJL65559:NJL65560 NTH65559:NTH65560 ODD65559:ODD65560 OMZ65559:OMZ65560 OWV65559:OWV65560 PGR65559:PGR65560 PQN65559:PQN65560 QAJ65559:QAJ65560 QKF65559:QKF65560 QUB65559:QUB65560 RDX65559:RDX65560 RNT65559:RNT65560 RXP65559:RXP65560 SHL65559:SHL65560 SRH65559:SRH65560 TBD65559:TBD65560 TKZ65559:TKZ65560 TUV65559:TUV65560 UER65559:UER65560 UON65559:UON65560 UYJ65559:UYJ65560 VIF65559:VIF65560 VSB65559:VSB65560 WBX65559:WBX65560 WLT65559:WLT65560 WVP65559:WVP65560 T131096:T131097 JD131095:JD131096 SZ131095:SZ131096 ACV131095:ACV131096 AMR131095:AMR131096 AWN131095:AWN131096 BGJ131095:BGJ131096 BQF131095:BQF131096 CAB131095:CAB131096 CJX131095:CJX131096 CTT131095:CTT131096 DDP131095:DDP131096 DNL131095:DNL131096 DXH131095:DXH131096 EHD131095:EHD131096 EQZ131095:EQZ131096 FAV131095:FAV131096 FKR131095:FKR131096 FUN131095:FUN131096 GEJ131095:GEJ131096 GOF131095:GOF131096 GYB131095:GYB131096 HHX131095:HHX131096 HRT131095:HRT131096 IBP131095:IBP131096 ILL131095:ILL131096 IVH131095:IVH131096 JFD131095:JFD131096 JOZ131095:JOZ131096 JYV131095:JYV131096 KIR131095:KIR131096 KSN131095:KSN131096 LCJ131095:LCJ131096 LMF131095:LMF131096 LWB131095:LWB131096 MFX131095:MFX131096 MPT131095:MPT131096 MZP131095:MZP131096 NJL131095:NJL131096 NTH131095:NTH131096 ODD131095:ODD131096 OMZ131095:OMZ131096 OWV131095:OWV131096 PGR131095:PGR131096 PQN131095:PQN131096 QAJ131095:QAJ131096 QKF131095:QKF131096 QUB131095:QUB131096 RDX131095:RDX131096 RNT131095:RNT131096 RXP131095:RXP131096 SHL131095:SHL131096 SRH131095:SRH131096 TBD131095:TBD131096 TKZ131095:TKZ131096 TUV131095:TUV131096 UER131095:UER131096 UON131095:UON131096 UYJ131095:UYJ131096 VIF131095:VIF131096 VSB131095:VSB131096 WBX131095:WBX131096 WLT131095:WLT131096 WVP131095:WVP131096 T196632:T196633 JD196631:JD196632 SZ196631:SZ196632 ACV196631:ACV196632 AMR196631:AMR196632 AWN196631:AWN196632 BGJ196631:BGJ196632 BQF196631:BQF196632 CAB196631:CAB196632 CJX196631:CJX196632 CTT196631:CTT196632 DDP196631:DDP196632 DNL196631:DNL196632 DXH196631:DXH196632 EHD196631:EHD196632 EQZ196631:EQZ196632 FAV196631:FAV196632 FKR196631:FKR196632 FUN196631:FUN196632 GEJ196631:GEJ196632 GOF196631:GOF196632 GYB196631:GYB196632 HHX196631:HHX196632 HRT196631:HRT196632 IBP196631:IBP196632 ILL196631:ILL196632 IVH196631:IVH196632 JFD196631:JFD196632 JOZ196631:JOZ196632 JYV196631:JYV196632 KIR196631:KIR196632 KSN196631:KSN196632 LCJ196631:LCJ196632 LMF196631:LMF196632 LWB196631:LWB196632 MFX196631:MFX196632 MPT196631:MPT196632 MZP196631:MZP196632 NJL196631:NJL196632 NTH196631:NTH196632 ODD196631:ODD196632 OMZ196631:OMZ196632 OWV196631:OWV196632 PGR196631:PGR196632 PQN196631:PQN196632 QAJ196631:QAJ196632 QKF196631:QKF196632 QUB196631:QUB196632 RDX196631:RDX196632 RNT196631:RNT196632 RXP196631:RXP196632 SHL196631:SHL196632 SRH196631:SRH196632 TBD196631:TBD196632 TKZ196631:TKZ196632 TUV196631:TUV196632 UER196631:UER196632 UON196631:UON196632 UYJ196631:UYJ196632 VIF196631:VIF196632 VSB196631:VSB196632 WBX196631:WBX196632 WLT196631:WLT196632 WVP196631:WVP196632 T262168:T262169 JD262167:JD262168 SZ262167:SZ262168 ACV262167:ACV262168 AMR262167:AMR262168 AWN262167:AWN262168 BGJ262167:BGJ262168 BQF262167:BQF262168 CAB262167:CAB262168 CJX262167:CJX262168 CTT262167:CTT262168 DDP262167:DDP262168 DNL262167:DNL262168 DXH262167:DXH262168 EHD262167:EHD262168 EQZ262167:EQZ262168 FAV262167:FAV262168 FKR262167:FKR262168 FUN262167:FUN262168 GEJ262167:GEJ262168 GOF262167:GOF262168 GYB262167:GYB262168 HHX262167:HHX262168 HRT262167:HRT262168 IBP262167:IBP262168 ILL262167:ILL262168 IVH262167:IVH262168 JFD262167:JFD262168 JOZ262167:JOZ262168 JYV262167:JYV262168 KIR262167:KIR262168 KSN262167:KSN262168 LCJ262167:LCJ262168 LMF262167:LMF262168 LWB262167:LWB262168 MFX262167:MFX262168 MPT262167:MPT262168 MZP262167:MZP262168 NJL262167:NJL262168 NTH262167:NTH262168 ODD262167:ODD262168 OMZ262167:OMZ262168 OWV262167:OWV262168 PGR262167:PGR262168 PQN262167:PQN262168 QAJ262167:QAJ262168 QKF262167:QKF262168 QUB262167:QUB262168 RDX262167:RDX262168 RNT262167:RNT262168 RXP262167:RXP262168 SHL262167:SHL262168 SRH262167:SRH262168 TBD262167:TBD262168 TKZ262167:TKZ262168 TUV262167:TUV262168 UER262167:UER262168 UON262167:UON262168 UYJ262167:UYJ262168 VIF262167:VIF262168 VSB262167:VSB262168 WBX262167:WBX262168 WLT262167:WLT262168 WVP262167:WVP262168 T327704:T327705 JD327703:JD327704 SZ327703:SZ327704 ACV327703:ACV327704 AMR327703:AMR327704 AWN327703:AWN327704 BGJ327703:BGJ327704 BQF327703:BQF327704 CAB327703:CAB327704 CJX327703:CJX327704 CTT327703:CTT327704 DDP327703:DDP327704 DNL327703:DNL327704 DXH327703:DXH327704 EHD327703:EHD327704 EQZ327703:EQZ327704 FAV327703:FAV327704 FKR327703:FKR327704 FUN327703:FUN327704 GEJ327703:GEJ327704 GOF327703:GOF327704 GYB327703:GYB327704 HHX327703:HHX327704 HRT327703:HRT327704 IBP327703:IBP327704 ILL327703:ILL327704 IVH327703:IVH327704 JFD327703:JFD327704 JOZ327703:JOZ327704 JYV327703:JYV327704 KIR327703:KIR327704 KSN327703:KSN327704 LCJ327703:LCJ327704 LMF327703:LMF327704 LWB327703:LWB327704 MFX327703:MFX327704 MPT327703:MPT327704 MZP327703:MZP327704 NJL327703:NJL327704 NTH327703:NTH327704 ODD327703:ODD327704 OMZ327703:OMZ327704 OWV327703:OWV327704 PGR327703:PGR327704 PQN327703:PQN327704 QAJ327703:QAJ327704 QKF327703:QKF327704 QUB327703:QUB327704 RDX327703:RDX327704 RNT327703:RNT327704 RXP327703:RXP327704 SHL327703:SHL327704 SRH327703:SRH327704 TBD327703:TBD327704 TKZ327703:TKZ327704 TUV327703:TUV327704 UER327703:UER327704 UON327703:UON327704 UYJ327703:UYJ327704 VIF327703:VIF327704 VSB327703:VSB327704 WBX327703:WBX327704 WLT327703:WLT327704 WVP327703:WVP327704 T393240:T393241 JD393239:JD393240 SZ393239:SZ393240 ACV393239:ACV393240 AMR393239:AMR393240 AWN393239:AWN393240 BGJ393239:BGJ393240 BQF393239:BQF393240 CAB393239:CAB393240 CJX393239:CJX393240 CTT393239:CTT393240 DDP393239:DDP393240 DNL393239:DNL393240 DXH393239:DXH393240 EHD393239:EHD393240 EQZ393239:EQZ393240 FAV393239:FAV393240 FKR393239:FKR393240 FUN393239:FUN393240 GEJ393239:GEJ393240 GOF393239:GOF393240 GYB393239:GYB393240 HHX393239:HHX393240 HRT393239:HRT393240 IBP393239:IBP393240 ILL393239:ILL393240 IVH393239:IVH393240 JFD393239:JFD393240 JOZ393239:JOZ393240 JYV393239:JYV393240 KIR393239:KIR393240 KSN393239:KSN393240 LCJ393239:LCJ393240 LMF393239:LMF393240 LWB393239:LWB393240 MFX393239:MFX393240 MPT393239:MPT393240 MZP393239:MZP393240 NJL393239:NJL393240 NTH393239:NTH393240 ODD393239:ODD393240 OMZ393239:OMZ393240 OWV393239:OWV393240 PGR393239:PGR393240 PQN393239:PQN393240 QAJ393239:QAJ393240 QKF393239:QKF393240 QUB393239:QUB393240 RDX393239:RDX393240 RNT393239:RNT393240 RXP393239:RXP393240 SHL393239:SHL393240 SRH393239:SRH393240 TBD393239:TBD393240 TKZ393239:TKZ393240 TUV393239:TUV393240 UER393239:UER393240 UON393239:UON393240 UYJ393239:UYJ393240 VIF393239:VIF393240 VSB393239:VSB393240 WBX393239:WBX393240 WLT393239:WLT393240 WVP393239:WVP393240 T458776:T458777 JD458775:JD458776 SZ458775:SZ458776 ACV458775:ACV458776 AMR458775:AMR458776 AWN458775:AWN458776 BGJ458775:BGJ458776 BQF458775:BQF458776 CAB458775:CAB458776 CJX458775:CJX458776 CTT458775:CTT458776 DDP458775:DDP458776 DNL458775:DNL458776 DXH458775:DXH458776 EHD458775:EHD458776 EQZ458775:EQZ458776 FAV458775:FAV458776 FKR458775:FKR458776 FUN458775:FUN458776 GEJ458775:GEJ458776 GOF458775:GOF458776 GYB458775:GYB458776 HHX458775:HHX458776 HRT458775:HRT458776 IBP458775:IBP458776 ILL458775:ILL458776 IVH458775:IVH458776 JFD458775:JFD458776 JOZ458775:JOZ458776 JYV458775:JYV458776 KIR458775:KIR458776 KSN458775:KSN458776 LCJ458775:LCJ458776 LMF458775:LMF458776 LWB458775:LWB458776 MFX458775:MFX458776 MPT458775:MPT458776 MZP458775:MZP458776 NJL458775:NJL458776 NTH458775:NTH458776 ODD458775:ODD458776 OMZ458775:OMZ458776 OWV458775:OWV458776 PGR458775:PGR458776 PQN458775:PQN458776 QAJ458775:QAJ458776 QKF458775:QKF458776 QUB458775:QUB458776 RDX458775:RDX458776 RNT458775:RNT458776 RXP458775:RXP458776 SHL458775:SHL458776 SRH458775:SRH458776 TBD458775:TBD458776 TKZ458775:TKZ458776 TUV458775:TUV458776 UER458775:UER458776 UON458775:UON458776 UYJ458775:UYJ458776 VIF458775:VIF458776 VSB458775:VSB458776 WBX458775:WBX458776 WLT458775:WLT458776 WVP458775:WVP458776 T524312:T524313 JD524311:JD524312 SZ524311:SZ524312 ACV524311:ACV524312 AMR524311:AMR524312 AWN524311:AWN524312 BGJ524311:BGJ524312 BQF524311:BQF524312 CAB524311:CAB524312 CJX524311:CJX524312 CTT524311:CTT524312 DDP524311:DDP524312 DNL524311:DNL524312 DXH524311:DXH524312 EHD524311:EHD524312 EQZ524311:EQZ524312 FAV524311:FAV524312 FKR524311:FKR524312 FUN524311:FUN524312 GEJ524311:GEJ524312 GOF524311:GOF524312 GYB524311:GYB524312 HHX524311:HHX524312 HRT524311:HRT524312 IBP524311:IBP524312 ILL524311:ILL524312 IVH524311:IVH524312 JFD524311:JFD524312 JOZ524311:JOZ524312 JYV524311:JYV524312 KIR524311:KIR524312 KSN524311:KSN524312 LCJ524311:LCJ524312 LMF524311:LMF524312 LWB524311:LWB524312 MFX524311:MFX524312 MPT524311:MPT524312 MZP524311:MZP524312 NJL524311:NJL524312 NTH524311:NTH524312 ODD524311:ODD524312 OMZ524311:OMZ524312 OWV524311:OWV524312 PGR524311:PGR524312 PQN524311:PQN524312 QAJ524311:QAJ524312 QKF524311:QKF524312 QUB524311:QUB524312 RDX524311:RDX524312 RNT524311:RNT524312 RXP524311:RXP524312 SHL524311:SHL524312 SRH524311:SRH524312 TBD524311:TBD524312 TKZ524311:TKZ524312 TUV524311:TUV524312 UER524311:UER524312 UON524311:UON524312 UYJ524311:UYJ524312 VIF524311:VIF524312 VSB524311:VSB524312 WBX524311:WBX524312 WLT524311:WLT524312 WVP524311:WVP524312 T589848:T589849 JD589847:JD589848 SZ589847:SZ589848 ACV589847:ACV589848 AMR589847:AMR589848 AWN589847:AWN589848 BGJ589847:BGJ589848 BQF589847:BQF589848 CAB589847:CAB589848 CJX589847:CJX589848 CTT589847:CTT589848 DDP589847:DDP589848 DNL589847:DNL589848 DXH589847:DXH589848 EHD589847:EHD589848 EQZ589847:EQZ589848 FAV589847:FAV589848 FKR589847:FKR589848 FUN589847:FUN589848 GEJ589847:GEJ589848 GOF589847:GOF589848 GYB589847:GYB589848 HHX589847:HHX589848 HRT589847:HRT589848 IBP589847:IBP589848 ILL589847:ILL589848 IVH589847:IVH589848 JFD589847:JFD589848 JOZ589847:JOZ589848 JYV589847:JYV589848 KIR589847:KIR589848 KSN589847:KSN589848 LCJ589847:LCJ589848 LMF589847:LMF589848 LWB589847:LWB589848 MFX589847:MFX589848 MPT589847:MPT589848 MZP589847:MZP589848 NJL589847:NJL589848 NTH589847:NTH589848 ODD589847:ODD589848 OMZ589847:OMZ589848 OWV589847:OWV589848 PGR589847:PGR589848 PQN589847:PQN589848 QAJ589847:QAJ589848 QKF589847:QKF589848 QUB589847:QUB589848 RDX589847:RDX589848 RNT589847:RNT589848 RXP589847:RXP589848 SHL589847:SHL589848 SRH589847:SRH589848 TBD589847:TBD589848 TKZ589847:TKZ589848 TUV589847:TUV589848 UER589847:UER589848 UON589847:UON589848 UYJ589847:UYJ589848 VIF589847:VIF589848 VSB589847:VSB589848 WBX589847:WBX589848 WLT589847:WLT589848 WVP589847:WVP589848 T655384:T655385 JD655383:JD655384 SZ655383:SZ655384 ACV655383:ACV655384 AMR655383:AMR655384 AWN655383:AWN655384 BGJ655383:BGJ655384 BQF655383:BQF655384 CAB655383:CAB655384 CJX655383:CJX655384 CTT655383:CTT655384 DDP655383:DDP655384 DNL655383:DNL655384 DXH655383:DXH655384 EHD655383:EHD655384 EQZ655383:EQZ655384 FAV655383:FAV655384 FKR655383:FKR655384 FUN655383:FUN655384 GEJ655383:GEJ655384 GOF655383:GOF655384 GYB655383:GYB655384 HHX655383:HHX655384 HRT655383:HRT655384 IBP655383:IBP655384 ILL655383:ILL655384 IVH655383:IVH655384 JFD655383:JFD655384 JOZ655383:JOZ655384 JYV655383:JYV655384 KIR655383:KIR655384 KSN655383:KSN655384 LCJ655383:LCJ655384 LMF655383:LMF655384 LWB655383:LWB655384 MFX655383:MFX655384 MPT655383:MPT655384 MZP655383:MZP655384 NJL655383:NJL655384 NTH655383:NTH655384 ODD655383:ODD655384 OMZ655383:OMZ655384 OWV655383:OWV655384 PGR655383:PGR655384 PQN655383:PQN655384 QAJ655383:QAJ655384 QKF655383:QKF655384 QUB655383:QUB655384 RDX655383:RDX655384 RNT655383:RNT655384 RXP655383:RXP655384 SHL655383:SHL655384 SRH655383:SRH655384 TBD655383:TBD655384 TKZ655383:TKZ655384 TUV655383:TUV655384 UER655383:UER655384 UON655383:UON655384 UYJ655383:UYJ655384 VIF655383:VIF655384 VSB655383:VSB655384 WBX655383:WBX655384 WLT655383:WLT655384 WVP655383:WVP655384 T720920:T720921 JD720919:JD720920 SZ720919:SZ720920 ACV720919:ACV720920 AMR720919:AMR720920 AWN720919:AWN720920 BGJ720919:BGJ720920 BQF720919:BQF720920 CAB720919:CAB720920 CJX720919:CJX720920 CTT720919:CTT720920 DDP720919:DDP720920 DNL720919:DNL720920 DXH720919:DXH720920 EHD720919:EHD720920 EQZ720919:EQZ720920 FAV720919:FAV720920 FKR720919:FKR720920 FUN720919:FUN720920 GEJ720919:GEJ720920 GOF720919:GOF720920 GYB720919:GYB720920 HHX720919:HHX720920 HRT720919:HRT720920 IBP720919:IBP720920 ILL720919:ILL720920 IVH720919:IVH720920 JFD720919:JFD720920 JOZ720919:JOZ720920 JYV720919:JYV720920 KIR720919:KIR720920 KSN720919:KSN720920 LCJ720919:LCJ720920 LMF720919:LMF720920 LWB720919:LWB720920 MFX720919:MFX720920 MPT720919:MPT720920 MZP720919:MZP720920 NJL720919:NJL720920 NTH720919:NTH720920 ODD720919:ODD720920 OMZ720919:OMZ720920 OWV720919:OWV720920 PGR720919:PGR720920 PQN720919:PQN720920 QAJ720919:QAJ720920 QKF720919:QKF720920 QUB720919:QUB720920 RDX720919:RDX720920 RNT720919:RNT720920 RXP720919:RXP720920 SHL720919:SHL720920 SRH720919:SRH720920 TBD720919:TBD720920 TKZ720919:TKZ720920 TUV720919:TUV720920 UER720919:UER720920 UON720919:UON720920 UYJ720919:UYJ720920 VIF720919:VIF720920 VSB720919:VSB720920 WBX720919:WBX720920 WLT720919:WLT720920 WVP720919:WVP720920 T786456:T786457 JD786455:JD786456 SZ786455:SZ786456 ACV786455:ACV786456 AMR786455:AMR786456 AWN786455:AWN786456 BGJ786455:BGJ786456 BQF786455:BQF786456 CAB786455:CAB786456 CJX786455:CJX786456 CTT786455:CTT786456 DDP786455:DDP786456 DNL786455:DNL786456 DXH786455:DXH786456 EHD786455:EHD786456 EQZ786455:EQZ786456 FAV786455:FAV786456 FKR786455:FKR786456 FUN786455:FUN786456 GEJ786455:GEJ786456 GOF786455:GOF786456 GYB786455:GYB786456 HHX786455:HHX786456 HRT786455:HRT786456 IBP786455:IBP786456 ILL786455:ILL786456 IVH786455:IVH786456 JFD786455:JFD786456 JOZ786455:JOZ786456 JYV786455:JYV786456 KIR786455:KIR786456 KSN786455:KSN786456 LCJ786455:LCJ786456 LMF786455:LMF786456 LWB786455:LWB786456 MFX786455:MFX786456 MPT786455:MPT786456 MZP786455:MZP786456 NJL786455:NJL786456 NTH786455:NTH786456 ODD786455:ODD786456 OMZ786455:OMZ786456 OWV786455:OWV786456 PGR786455:PGR786456 PQN786455:PQN786456 QAJ786455:QAJ786456 QKF786455:QKF786456 QUB786455:QUB786456 RDX786455:RDX786456 RNT786455:RNT786456 RXP786455:RXP786456 SHL786455:SHL786456 SRH786455:SRH786456 TBD786455:TBD786456 TKZ786455:TKZ786456 TUV786455:TUV786456 UER786455:UER786456 UON786455:UON786456 UYJ786455:UYJ786456 VIF786455:VIF786456 VSB786455:VSB786456 WBX786455:WBX786456 WLT786455:WLT786456 WVP786455:WVP786456 T851992:T851993 JD851991:JD851992 SZ851991:SZ851992 ACV851991:ACV851992 AMR851991:AMR851992 AWN851991:AWN851992 BGJ851991:BGJ851992 BQF851991:BQF851992 CAB851991:CAB851992 CJX851991:CJX851992 CTT851991:CTT851992 DDP851991:DDP851992 DNL851991:DNL851992 DXH851991:DXH851992 EHD851991:EHD851992 EQZ851991:EQZ851992 FAV851991:FAV851992 FKR851991:FKR851992 FUN851991:FUN851992 GEJ851991:GEJ851992 GOF851991:GOF851992 GYB851991:GYB851992 HHX851991:HHX851992 HRT851991:HRT851992 IBP851991:IBP851992 ILL851991:ILL851992 IVH851991:IVH851992 JFD851991:JFD851992 JOZ851991:JOZ851992 JYV851991:JYV851992 KIR851991:KIR851992 KSN851991:KSN851992 LCJ851991:LCJ851992 LMF851991:LMF851992 LWB851991:LWB851992 MFX851991:MFX851992 MPT851991:MPT851992 MZP851991:MZP851992 NJL851991:NJL851992 NTH851991:NTH851992 ODD851991:ODD851992 OMZ851991:OMZ851992 OWV851991:OWV851992 PGR851991:PGR851992 PQN851991:PQN851992 QAJ851991:QAJ851992 QKF851991:QKF851992 QUB851991:QUB851992 RDX851991:RDX851992 RNT851991:RNT851992 RXP851991:RXP851992 SHL851991:SHL851992 SRH851991:SRH851992 TBD851991:TBD851992 TKZ851991:TKZ851992 TUV851991:TUV851992 UER851991:UER851992 UON851991:UON851992 UYJ851991:UYJ851992 VIF851991:VIF851992 VSB851991:VSB851992 WBX851991:WBX851992 WLT851991:WLT851992 WVP851991:WVP851992 T917528:T917529 JD917527:JD917528 SZ917527:SZ917528 ACV917527:ACV917528 AMR917527:AMR917528 AWN917527:AWN917528 BGJ917527:BGJ917528 BQF917527:BQF917528 CAB917527:CAB917528 CJX917527:CJX917528 CTT917527:CTT917528 DDP917527:DDP917528 DNL917527:DNL917528 DXH917527:DXH917528 EHD917527:EHD917528 EQZ917527:EQZ917528 FAV917527:FAV917528 FKR917527:FKR917528 FUN917527:FUN917528 GEJ917527:GEJ917528 GOF917527:GOF917528 GYB917527:GYB917528 HHX917527:HHX917528 HRT917527:HRT917528 IBP917527:IBP917528 ILL917527:ILL917528 IVH917527:IVH917528 JFD917527:JFD917528 JOZ917527:JOZ917528 JYV917527:JYV917528 KIR917527:KIR917528 KSN917527:KSN917528 LCJ917527:LCJ917528 LMF917527:LMF917528 LWB917527:LWB917528 MFX917527:MFX917528 MPT917527:MPT917528 MZP917527:MZP917528 NJL917527:NJL917528 NTH917527:NTH917528 ODD917527:ODD917528 OMZ917527:OMZ917528 OWV917527:OWV917528 PGR917527:PGR917528 PQN917527:PQN917528 QAJ917527:QAJ917528 QKF917527:QKF917528 QUB917527:QUB917528 RDX917527:RDX917528 RNT917527:RNT917528 RXP917527:RXP917528 SHL917527:SHL917528 SRH917527:SRH917528 TBD917527:TBD917528 TKZ917527:TKZ917528 TUV917527:TUV917528 UER917527:UER917528 UON917527:UON917528 UYJ917527:UYJ917528 VIF917527:VIF917528 VSB917527:VSB917528 WBX917527:WBX917528 WLT917527:WLT917528 WVP917527:WVP917528 T983064:T983065 JD983063:JD983064 SZ983063:SZ983064 ACV983063:ACV983064 AMR983063:AMR983064 AWN983063:AWN983064 BGJ983063:BGJ983064 BQF983063:BQF983064 CAB983063:CAB983064 CJX983063:CJX983064 CTT983063:CTT983064 DDP983063:DDP983064 DNL983063:DNL983064 DXH983063:DXH983064 EHD983063:EHD983064 EQZ983063:EQZ983064 FAV983063:FAV983064 FKR983063:FKR983064 FUN983063:FUN983064 GEJ983063:GEJ983064 GOF983063:GOF983064 GYB983063:GYB983064 HHX983063:HHX983064 HRT983063:HRT983064 IBP983063:IBP983064 ILL983063:ILL983064 IVH983063:IVH983064 JFD983063:JFD983064 JOZ983063:JOZ983064 JYV983063:JYV983064 KIR983063:KIR983064 KSN983063:KSN983064 LCJ983063:LCJ983064 LMF983063:LMF983064 LWB983063:LWB983064 MFX983063:MFX983064 MPT983063:MPT983064 MZP983063:MZP983064 NJL983063:NJL983064 NTH983063:NTH983064 ODD983063:ODD983064 OMZ983063:OMZ983064 OWV983063:OWV983064 PGR983063:PGR983064 PQN983063:PQN983064 QAJ983063:QAJ983064 QKF983063:QKF983064 QUB983063:QUB983064 RDX983063:RDX983064 RNT983063:RNT983064 RXP983063:RXP983064 SHL983063:SHL983064 SRH983063:SRH983064 TBD983063:TBD983064 TKZ983063:TKZ983064 TUV983063:TUV983064 UER983063:UER983064 UON983063:UON983064 UYJ983063:UYJ983064 VIF983063:VIF983064 VSB983063:VSB983064 WBX983063:WBX983064 WLT983063:WLT983064 WVP983063:WVP983064 V65560:V65561 JG65559:JG65560 TC65559:TC65560 ACY65559:ACY65560 AMU65559:AMU65560 AWQ65559:AWQ65560 BGM65559:BGM65560 BQI65559:BQI65560 CAE65559:CAE65560 CKA65559:CKA65560 CTW65559:CTW65560 DDS65559:DDS65560 DNO65559:DNO65560 DXK65559:DXK65560 EHG65559:EHG65560 ERC65559:ERC65560 FAY65559:FAY65560 FKU65559:FKU65560 FUQ65559:FUQ65560 GEM65559:GEM65560 GOI65559:GOI65560 GYE65559:GYE65560 HIA65559:HIA65560 HRW65559:HRW65560 IBS65559:IBS65560 ILO65559:ILO65560 IVK65559:IVK65560 JFG65559:JFG65560 JPC65559:JPC65560 JYY65559:JYY65560 KIU65559:KIU65560 KSQ65559:KSQ65560 LCM65559:LCM65560 LMI65559:LMI65560 LWE65559:LWE65560 MGA65559:MGA65560 MPW65559:MPW65560 MZS65559:MZS65560 NJO65559:NJO65560 NTK65559:NTK65560 ODG65559:ODG65560 ONC65559:ONC65560 OWY65559:OWY65560 PGU65559:PGU65560 PQQ65559:PQQ65560 QAM65559:QAM65560 QKI65559:QKI65560 QUE65559:QUE65560 REA65559:REA65560 RNW65559:RNW65560 RXS65559:RXS65560 SHO65559:SHO65560 SRK65559:SRK65560 TBG65559:TBG65560 TLC65559:TLC65560 TUY65559:TUY65560 UEU65559:UEU65560 UOQ65559:UOQ65560 UYM65559:UYM65560 VII65559:VII65560 VSE65559:VSE65560 WCA65559:WCA65560 WLW65559:WLW65560 WVS65559:WVS65560 V131096:V131097 JG131095:JG131096 TC131095:TC131096 ACY131095:ACY131096 AMU131095:AMU131096 AWQ131095:AWQ131096 BGM131095:BGM131096 BQI131095:BQI131096 CAE131095:CAE131096 CKA131095:CKA131096 CTW131095:CTW131096 DDS131095:DDS131096 DNO131095:DNO131096 DXK131095:DXK131096 EHG131095:EHG131096 ERC131095:ERC131096 FAY131095:FAY131096 FKU131095:FKU131096 FUQ131095:FUQ131096 GEM131095:GEM131096 GOI131095:GOI131096 GYE131095:GYE131096 HIA131095:HIA131096 HRW131095:HRW131096 IBS131095:IBS131096 ILO131095:ILO131096 IVK131095:IVK131096 JFG131095:JFG131096 JPC131095:JPC131096 JYY131095:JYY131096 KIU131095:KIU131096 KSQ131095:KSQ131096 LCM131095:LCM131096 LMI131095:LMI131096 LWE131095:LWE131096 MGA131095:MGA131096 MPW131095:MPW131096 MZS131095:MZS131096 NJO131095:NJO131096 NTK131095:NTK131096 ODG131095:ODG131096 ONC131095:ONC131096 OWY131095:OWY131096 PGU131095:PGU131096 PQQ131095:PQQ131096 QAM131095:QAM131096 QKI131095:QKI131096 QUE131095:QUE131096 REA131095:REA131096 RNW131095:RNW131096 RXS131095:RXS131096 SHO131095:SHO131096 SRK131095:SRK131096 TBG131095:TBG131096 TLC131095:TLC131096 TUY131095:TUY131096 UEU131095:UEU131096 UOQ131095:UOQ131096 UYM131095:UYM131096 VII131095:VII131096 VSE131095:VSE131096 WCA131095:WCA131096 WLW131095:WLW131096 WVS131095:WVS131096 V196632:V196633 JG196631:JG196632 TC196631:TC196632 ACY196631:ACY196632 AMU196631:AMU196632 AWQ196631:AWQ196632 BGM196631:BGM196632 BQI196631:BQI196632 CAE196631:CAE196632 CKA196631:CKA196632 CTW196631:CTW196632 DDS196631:DDS196632 DNO196631:DNO196632 DXK196631:DXK196632 EHG196631:EHG196632 ERC196631:ERC196632 FAY196631:FAY196632 FKU196631:FKU196632 FUQ196631:FUQ196632 GEM196631:GEM196632 GOI196631:GOI196632 GYE196631:GYE196632 HIA196631:HIA196632 HRW196631:HRW196632 IBS196631:IBS196632 ILO196631:ILO196632 IVK196631:IVK196632 JFG196631:JFG196632 JPC196631:JPC196632 JYY196631:JYY196632 KIU196631:KIU196632 KSQ196631:KSQ196632 LCM196631:LCM196632 LMI196631:LMI196632 LWE196631:LWE196632 MGA196631:MGA196632 MPW196631:MPW196632 MZS196631:MZS196632 NJO196631:NJO196632 NTK196631:NTK196632 ODG196631:ODG196632 ONC196631:ONC196632 OWY196631:OWY196632 PGU196631:PGU196632 PQQ196631:PQQ196632 QAM196631:QAM196632 QKI196631:QKI196632 QUE196631:QUE196632 REA196631:REA196632 RNW196631:RNW196632 RXS196631:RXS196632 SHO196631:SHO196632 SRK196631:SRK196632 TBG196631:TBG196632 TLC196631:TLC196632 TUY196631:TUY196632 UEU196631:UEU196632 UOQ196631:UOQ196632 UYM196631:UYM196632 VII196631:VII196632 VSE196631:VSE196632 WCA196631:WCA196632 WLW196631:WLW196632 WVS196631:WVS196632 V262168:V262169 JG262167:JG262168 TC262167:TC262168 ACY262167:ACY262168 AMU262167:AMU262168 AWQ262167:AWQ262168 BGM262167:BGM262168 BQI262167:BQI262168 CAE262167:CAE262168 CKA262167:CKA262168 CTW262167:CTW262168 DDS262167:DDS262168 DNO262167:DNO262168 DXK262167:DXK262168 EHG262167:EHG262168 ERC262167:ERC262168 FAY262167:FAY262168 FKU262167:FKU262168 FUQ262167:FUQ262168 GEM262167:GEM262168 GOI262167:GOI262168 GYE262167:GYE262168 HIA262167:HIA262168 HRW262167:HRW262168 IBS262167:IBS262168 ILO262167:ILO262168 IVK262167:IVK262168 JFG262167:JFG262168 JPC262167:JPC262168 JYY262167:JYY262168 KIU262167:KIU262168 KSQ262167:KSQ262168 LCM262167:LCM262168 LMI262167:LMI262168 LWE262167:LWE262168 MGA262167:MGA262168 MPW262167:MPW262168 MZS262167:MZS262168 NJO262167:NJO262168 NTK262167:NTK262168 ODG262167:ODG262168 ONC262167:ONC262168 OWY262167:OWY262168 PGU262167:PGU262168 PQQ262167:PQQ262168 QAM262167:QAM262168 QKI262167:QKI262168 QUE262167:QUE262168 REA262167:REA262168 RNW262167:RNW262168 RXS262167:RXS262168 SHO262167:SHO262168 SRK262167:SRK262168 TBG262167:TBG262168 TLC262167:TLC262168 TUY262167:TUY262168 UEU262167:UEU262168 UOQ262167:UOQ262168 UYM262167:UYM262168 VII262167:VII262168 VSE262167:VSE262168 WCA262167:WCA262168 WLW262167:WLW262168 WVS262167:WVS262168 V327704:V327705 JG327703:JG327704 TC327703:TC327704 ACY327703:ACY327704 AMU327703:AMU327704 AWQ327703:AWQ327704 BGM327703:BGM327704 BQI327703:BQI327704 CAE327703:CAE327704 CKA327703:CKA327704 CTW327703:CTW327704 DDS327703:DDS327704 DNO327703:DNO327704 DXK327703:DXK327704 EHG327703:EHG327704 ERC327703:ERC327704 FAY327703:FAY327704 FKU327703:FKU327704 FUQ327703:FUQ327704 GEM327703:GEM327704 GOI327703:GOI327704 GYE327703:GYE327704 HIA327703:HIA327704 HRW327703:HRW327704 IBS327703:IBS327704 ILO327703:ILO327704 IVK327703:IVK327704 JFG327703:JFG327704 JPC327703:JPC327704 JYY327703:JYY327704 KIU327703:KIU327704 KSQ327703:KSQ327704 LCM327703:LCM327704 LMI327703:LMI327704 LWE327703:LWE327704 MGA327703:MGA327704 MPW327703:MPW327704 MZS327703:MZS327704 NJO327703:NJO327704 NTK327703:NTK327704 ODG327703:ODG327704 ONC327703:ONC327704 OWY327703:OWY327704 PGU327703:PGU327704 PQQ327703:PQQ327704 QAM327703:QAM327704 QKI327703:QKI327704 QUE327703:QUE327704 REA327703:REA327704 RNW327703:RNW327704 RXS327703:RXS327704 SHO327703:SHO327704 SRK327703:SRK327704 TBG327703:TBG327704 TLC327703:TLC327704 TUY327703:TUY327704 UEU327703:UEU327704 UOQ327703:UOQ327704 UYM327703:UYM327704 VII327703:VII327704 VSE327703:VSE327704 WCA327703:WCA327704 WLW327703:WLW327704 WVS327703:WVS327704 V393240:V393241 JG393239:JG393240 TC393239:TC393240 ACY393239:ACY393240 AMU393239:AMU393240 AWQ393239:AWQ393240 BGM393239:BGM393240 BQI393239:BQI393240 CAE393239:CAE393240 CKA393239:CKA393240 CTW393239:CTW393240 DDS393239:DDS393240 DNO393239:DNO393240 DXK393239:DXK393240 EHG393239:EHG393240 ERC393239:ERC393240 FAY393239:FAY393240 FKU393239:FKU393240 FUQ393239:FUQ393240 GEM393239:GEM393240 GOI393239:GOI393240 GYE393239:GYE393240 HIA393239:HIA393240 HRW393239:HRW393240 IBS393239:IBS393240 ILO393239:ILO393240 IVK393239:IVK393240 JFG393239:JFG393240 JPC393239:JPC393240 JYY393239:JYY393240 KIU393239:KIU393240 KSQ393239:KSQ393240 LCM393239:LCM393240 LMI393239:LMI393240 LWE393239:LWE393240 MGA393239:MGA393240 MPW393239:MPW393240 MZS393239:MZS393240 NJO393239:NJO393240 NTK393239:NTK393240 ODG393239:ODG393240 ONC393239:ONC393240 OWY393239:OWY393240 PGU393239:PGU393240 PQQ393239:PQQ393240 QAM393239:QAM393240 QKI393239:QKI393240 QUE393239:QUE393240 REA393239:REA393240 RNW393239:RNW393240 RXS393239:RXS393240 SHO393239:SHO393240 SRK393239:SRK393240 TBG393239:TBG393240 TLC393239:TLC393240 TUY393239:TUY393240 UEU393239:UEU393240 UOQ393239:UOQ393240 UYM393239:UYM393240 VII393239:VII393240 VSE393239:VSE393240 WCA393239:WCA393240 WLW393239:WLW393240 WVS393239:WVS393240 V458776:V458777 JG458775:JG458776 TC458775:TC458776 ACY458775:ACY458776 AMU458775:AMU458776 AWQ458775:AWQ458776 BGM458775:BGM458776 BQI458775:BQI458776 CAE458775:CAE458776 CKA458775:CKA458776 CTW458775:CTW458776 DDS458775:DDS458776 DNO458775:DNO458776 DXK458775:DXK458776 EHG458775:EHG458776 ERC458775:ERC458776 FAY458775:FAY458776 FKU458775:FKU458776 FUQ458775:FUQ458776 GEM458775:GEM458776 GOI458775:GOI458776 GYE458775:GYE458776 HIA458775:HIA458776 HRW458775:HRW458776 IBS458775:IBS458776 ILO458775:ILO458776 IVK458775:IVK458776 JFG458775:JFG458776 JPC458775:JPC458776 JYY458775:JYY458776 KIU458775:KIU458776 KSQ458775:KSQ458776 LCM458775:LCM458776 LMI458775:LMI458776 LWE458775:LWE458776 MGA458775:MGA458776 MPW458775:MPW458776 MZS458775:MZS458776 NJO458775:NJO458776 NTK458775:NTK458776 ODG458775:ODG458776 ONC458775:ONC458776 OWY458775:OWY458776 PGU458775:PGU458776 PQQ458775:PQQ458776 QAM458775:QAM458776 QKI458775:QKI458776 QUE458775:QUE458776 REA458775:REA458776 RNW458775:RNW458776 RXS458775:RXS458776 SHO458775:SHO458776 SRK458775:SRK458776 TBG458775:TBG458776 TLC458775:TLC458776 TUY458775:TUY458776 UEU458775:UEU458776 UOQ458775:UOQ458776 UYM458775:UYM458776 VII458775:VII458776 VSE458775:VSE458776 WCA458775:WCA458776 WLW458775:WLW458776 WVS458775:WVS458776 V524312:V524313 JG524311:JG524312 TC524311:TC524312 ACY524311:ACY524312 AMU524311:AMU524312 AWQ524311:AWQ524312 BGM524311:BGM524312 BQI524311:BQI524312 CAE524311:CAE524312 CKA524311:CKA524312 CTW524311:CTW524312 DDS524311:DDS524312 DNO524311:DNO524312 DXK524311:DXK524312 EHG524311:EHG524312 ERC524311:ERC524312 FAY524311:FAY524312 FKU524311:FKU524312 FUQ524311:FUQ524312 GEM524311:GEM524312 GOI524311:GOI524312 GYE524311:GYE524312 HIA524311:HIA524312 HRW524311:HRW524312 IBS524311:IBS524312 ILO524311:ILO524312 IVK524311:IVK524312 JFG524311:JFG524312 JPC524311:JPC524312 JYY524311:JYY524312 KIU524311:KIU524312 KSQ524311:KSQ524312 LCM524311:LCM524312 LMI524311:LMI524312 LWE524311:LWE524312 MGA524311:MGA524312 MPW524311:MPW524312 MZS524311:MZS524312 NJO524311:NJO524312 NTK524311:NTK524312 ODG524311:ODG524312 ONC524311:ONC524312 OWY524311:OWY524312 PGU524311:PGU524312 PQQ524311:PQQ524312 QAM524311:QAM524312 QKI524311:QKI524312 QUE524311:QUE524312 REA524311:REA524312 RNW524311:RNW524312 RXS524311:RXS524312 SHO524311:SHO524312 SRK524311:SRK524312 TBG524311:TBG524312 TLC524311:TLC524312 TUY524311:TUY524312 UEU524311:UEU524312 UOQ524311:UOQ524312 UYM524311:UYM524312 VII524311:VII524312 VSE524311:VSE524312 WCA524311:WCA524312 WLW524311:WLW524312 WVS524311:WVS524312 V589848:V589849 JG589847:JG589848 TC589847:TC589848 ACY589847:ACY589848 AMU589847:AMU589848 AWQ589847:AWQ589848 BGM589847:BGM589848 BQI589847:BQI589848 CAE589847:CAE589848 CKA589847:CKA589848 CTW589847:CTW589848 DDS589847:DDS589848 DNO589847:DNO589848 DXK589847:DXK589848 EHG589847:EHG589848 ERC589847:ERC589848 FAY589847:FAY589848 FKU589847:FKU589848 FUQ589847:FUQ589848 GEM589847:GEM589848 GOI589847:GOI589848 GYE589847:GYE589848 HIA589847:HIA589848 HRW589847:HRW589848 IBS589847:IBS589848 ILO589847:ILO589848 IVK589847:IVK589848 JFG589847:JFG589848 JPC589847:JPC589848 JYY589847:JYY589848 KIU589847:KIU589848 KSQ589847:KSQ589848 LCM589847:LCM589848 LMI589847:LMI589848 LWE589847:LWE589848 MGA589847:MGA589848 MPW589847:MPW589848 MZS589847:MZS589848 NJO589847:NJO589848 NTK589847:NTK589848 ODG589847:ODG589848 ONC589847:ONC589848 OWY589847:OWY589848 PGU589847:PGU589848 PQQ589847:PQQ589848 QAM589847:QAM589848 QKI589847:QKI589848 QUE589847:QUE589848 REA589847:REA589848 RNW589847:RNW589848 RXS589847:RXS589848 SHO589847:SHO589848 SRK589847:SRK589848 TBG589847:TBG589848 TLC589847:TLC589848 TUY589847:TUY589848 UEU589847:UEU589848 UOQ589847:UOQ589848 UYM589847:UYM589848 VII589847:VII589848 VSE589847:VSE589848 WCA589847:WCA589848 WLW589847:WLW589848 WVS589847:WVS589848 V655384:V655385 JG655383:JG655384 TC655383:TC655384 ACY655383:ACY655384 AMU655383:AMU655384 AWQ655383:AWQ655384 BGM655383:BGM655384 BQI655383:BQI655384 CAE655383:CAE655384 CKA655383:CKA655384 CTW655383:CTW655384 DDS655383:DDS655384 DNO655383:DNO655384 DXK655383:DXK655384 EHG655383:EHG655384 ERC655383:ERC655384 FAY655383:FAY655384 FKU655383:FKU655384 FUQ655383:FUQ655384 GEM655383:GEM655384 GOI655383:GOI655384 GYE655383:GYE655384 HIA655383:HIA655384 HRW655383:HRW655384 IBS655383:IBS655384 ILO655383:ILO655384 IVK655383:IVK655384 JFG655383:JFG655384 JPC655383:JPC655384 JYY655383:JYY655384 KIU655383:KIU655384 KSQ655383:KSQ655384 LCM655383:LCM655384 LMI655383:LMI655384 LWE655383:LWE655384 MGA655383:MGA655384 MPW655383:MPW655384 MZS655383:MZS655384 NJO655383:NJO655384 NTK655383:NTK655384 ODG655383:ODG655384 ONC655383:ONC655384 OWY655383:OWY655384 PGU655383:PGU655384 PQQ655383:PQQ655384 QAM655383:QAM655384 QKI655383:QKI655384 QUE655383:QUE655384 REA655383:REA655384 RNW655383:RNW655384 RXS655383:RXS655384 SHO655383:SHO655384 SRK655383:SRK655384 TBG655383:TBG655384 TLC655383:TLC655384 TUY655383:TUY655384 UEU655383:UEU655384 UOQ655383:UOQ655384 UYM655383:UYM655384 VII655383:VII655384 VSE655383:VSE655384 WCA655383:WCA655384 WLW655383:WLW655384 WVS655383:WVS655384 V720920:V720921 JG720919:JG720920 TC720919:TC720920 ACY720919:ACY720920 AMU720919:AMU720920 AWQ720919:AWQ720920 BGM720919:BGM720920 BQI720919:BQI720920 CAE720919:CAE720920 CKA720919:CKA720920 CTW720919:CTW720920 DDS720919:DDS720920 DNO720919:DNO720920 DXK720919:DXK720920 EHG720919:EHG720920 ERC720919:ERC720920 FAY720919:FAY720920 FKU720919:FKU720920 FUQ720919:FUQ720920 GEM720919:GEM720920 GOI720919:GOI720920 GYE720919:GYE720920 HIA720919:HIA720920 HRW720919:HRW720920 IBS720919:IBS720920 ILO720919:ILO720920 IVK720919:IVK720920 JFG720919:JFG720920 JPC720919:JPC720920 JYY720919:JYY720920 KIU720919:KIU720920 KSQ720919:KSQ720920 LCM720919:LCM720920 LMI720919:LMI720920 LWE720919:LWE720920 MGA720919:MGA720920 MPW720919:MPW720920 MZS720919:MZS720920 NJO720919:NJO720920 NTK720919:NTK720920 ODG720919:ODG720920 ONC720919:ONC720920 OWY720919:OWY720920 PGU720919:PGU720920 PQQ720919:PQQ720920 QAM720919:QAM720920 QKI720919:QKI720920 QUE720919:QUE720920 REA720919:REA720920 RNW720919:RNW720920 RXS720919:RXS720920 SHO720919:SHO720920 SRK720919:SRK720920 TBG720919:TBG720920 TLC720919:TLC720920 TUY720919:TUY720920 UEU720919:UEU720920 UOQ720919:UOQ720920 UYM720919:UYM720920 VII720919:VII720920 VSE720919:VSE720920 WCA720919:WCA720920 WLW720919:WLW720920 WVS720919:WVS720920 V786456:V786457 JG786455:JG786456 TC786455:TC786456 ACY786455:ACY786456 AMU786455:AMU786456 AWQ786455:AWQ786456 BGM786455:BGM786456 BQI786455:BQI786456 CAE786455:CAE786456 CKA786455:CKA786456 CTW786455:CTW786456 DDS786455:DDS786456 DNO786455:DNO786456 DXK786455:DXK786456 EHG786455:EHG786456 ERC786455:ERC786456 FAY786455:FAY786456 FKU786455:FKU786456 FUQ786455:FUQ786456 GEM786455:GEM786456 GOI786455:GOI786456 GYE786455:GYE786456 HIA786455:HIA786456 HRW786455:HRW786456 IBS786455:IBS786456 ILO786455:ILO786456 IVK786455:IVK786456 JFG786455:JFG786456 JPC786455:JPC786456 JYY786455:JYY786456 KIU786455:KIU786456 KSQ786455:KSQ786456 LCM786455:LCM786456 LMI786455:LMI786456 LWE786455:LWE786456 MGA786455:MGA786456 MPW786455:MPW786456 MZS786455:MZS786456 NJO786455:NJO786456 NTK786455:NTK786456 ODG786455:ODG786456 ONC786455:ONC786456 OWY786455:OWY786456 PGU786455:PGU786456 PQQ786455:PQQ786456 QAM786455:QAM786456 QKI786455:QKI786456 QUE786455:QUE786456 REA786455:REA786456 RNW786455:RNW786456 RXS786455:RXS786456 SHO786455:SHO786456 SRK786455:SRK786456 TBG786455:TBG786456 TLC786455:TLC786456 TUY786455:TUY786456 UEU786455:UEU786456 UOQ786455:UOQ786456 UYM786455:UYM786456 VII786455:VII786456 VSE786455:VSE786456 WCA786455:WCA786456 WLW786455:WLW786456 WVS786455:WVS786456 V851992:V851993 JG851991:JG851992 TC851991:TC851992 ACY851991:ACY851992 AMU851991:AMU851992 AWQ851991:AWQ851992 BGM851991:BGM851992 BQI851991:BQI851992 CAE851991:CAE851992 CKA851991:CKA851992 CTW851991:CTW851992 DDS851991:DDS851992 DNO851991:DNO851992 DXK851991:DXK851992 EHG851991:EHG851992 ERC851991:ERC851992 FAY851991:FAY851992 FKU851991:FKU851992 FUQ851991:FUQ851992 GEM851991:GEM851992 GOI851991:GOI851992 GYE851991:GYE851992 HIA851991:HIA851992 HRW851991:HRW851992 IBS851991:IBS851992 ILO851991:ILO851992 IVK851991:IVK851992 JFG851991:JFG851992 JPC851991:JPC851992 JYY851991:JYY851992 KIU851991:KIU851992 KSQ851991:KSQ851992 LCM851991:LCM851992 LMI851991:LMI851992 LWE851991:LWE851992 MGA851991:MGA851992 MPW851991:MPW851992 MZS851991:MZS851992 NJO851991:NJO851992 NTK851991:NTK851992 ODG851991:ODG851992 ONC851991:ONC851992 OWY851991:OWY851992 PGU851991:PGU851992 PQQ851991:PQQ851992 QAM851991:QAM851992 QKI851991:QKI851992 QUE851991:QUE851992 REA851991:REA851992 RNW851991:RNW851992 RXS851991:RXS851992 SHO851991:SHO851992 SRK851991:SRK851992 TBG851991:TBG851992 TLC851991:TLC851992 TUY851991:TUY851992 UEU851991:UEU851992 UOQ851991:UOQ851992 UYM851991:UYM851992 VII851991:VII851992 VSE851991:VSE851992 WCA851991:WCA851992 WLW851991:WLW851992 WVS851991:WVS851992 V917528:V917529 JG917527:JG917528 TC917527:TC917528 ACY917527:ACY917528 AMU917527:AMU917528 AWQ917527:AWQ917528 BGM917527:BGM917528 BQI917527:BQI917528 CAE917527:CAE917528 CKA917527:CKA917528 CTW917527:CTW917528 DDS917527:DDS917528 DNO917527:DNO917528 DXK917527:DXK917528 EHG917527:EHG917528 ERC917527:ERC917528 FAY917527:FAY917528 FKU917527:FKU917528 FUQ917527:FUQ917528 GEM917527:GEM917528 GOI917527:GOI917528 GYE917527:GYE917528 HIA917527:HIA917528 HRW917527:HRW917528 IBS917527:IBS917528 ILO917527:ILO917528 IVK917527:IVK917528 JFG917527:JFG917528 JPC917527:JPC917528 JYY917527:JYY917528 KIU917527:KIU917528 KSQ917527:KSQ917528 LCM917527:LCM917528 LMI917527:LMI917528 LWE917527:LWE917528 MGA917527:MGA917528 MPW917527:MPW917528 MZS917527:MZS917528 NJO917527:NJO917528 NTK917527:NTK917528 ODG917527:ODG917528 ONC917527:ONC917528 OWY917527:OWY917528 PGU917527:PGU917528 PQQ917527:PQQ917528 QAM917527:QAM917528 QKI917527:QKI917528 QUE917527:QUE917528 REA917527:REA917528 RNW917527:RNW917528 RXS917527:RXS917528 SHO917527:SHO917528 SRK917527:SRK917528 TBG917527:TBG917528 TLC917527:TLC917528 TUY917527:TUY917528 UEU917527:UEU917528 UOQ917527:UOQ917528 UYM917527:UYM917528 VII917527:VII917528 VSE917527:VSE917528 WCA917527:WCA917528 WLW917527:WLW917528 WVS917527:WVS917528 V983064:V983065 JG983063:JG983064 TC983063:TC983064 ACY983063:ACY983064 AMU983063:AMU983064 AWQ983063:AWQ983064 BGM983063:BGM983064 BQI983063:BQI983064 CAE983063:CAE983064 CKA983063:CKA983064 CTW983063:CTW983064 DDS983063:DDS983064 DNO983063:DNO983064 DXK983063:DXK983064 EHG983063:EHG983064 ERC983063:ERC983064 FAY983063:FAY983064 FKU983063:FKU983064 FUQ983063:FUQ983064 GEM983063:GEM983064 GOI983063:GOI983064 GYE983063:GYE983064 HIA983063:HIA983064 HRW983063:HRW983064 IBS983063:IBS983064 ILO983063:ILO983064 IVK983063:IVK983064 JFG983063:JFG983064 JPC983063:JPC983064 JYY983063:JYY983064 KIU983063:KIU983064 KSQ983063:KSQ983064 LCM983063:LCM983064 LMI983063:LMI983064 LWE983063:LWE983064 MGA983063:MGA983064 MPW983063:MPW983064 MZS983063:MZS983064 NJO983063:NJO983064 NTK983063:NTK983064 ODG983063:ODG983064 ONC983063:ONC983064 OWY983063:OWY983064 PGU983063:PGU983064 PQQ983063:PQQ983064 QAM983063:QAM983064 QKI983063:QKI983064 QUE983063:QUE983064 REA983063:REA983064 RNW983063:RNW983064 RXS983063:RXS983064 SHO983063:SHO983064 SRK983063:SRK983064 TBG983063:TBG983064 TLC983063:TLC983064 TUY983063:TUY983064 UEU983063:UEU983064 UOQ983063:UOQ983064 UYM983063:UYM983064 VII983063:VII983064 VSE983063:VSE983064 WCA983063:WCA983064 WLW983063:WLW983064 WVS983063:WVS983064 X65559:X65560 JJ65559:JJ65560 TF65559:TF65560 ADB65559:ADB65560 AMX65559:AMX65560 AWT65559:AWT65560 BGP65559:BGP65560 BQL65559:BQL65560 CAH65559:CAH65560 CKD65559:CKD65560 CTZ65559:CTZ65560 DDV65559:DDV65560 DNR65559:DNR65560 DXN65559:DXN65560 EHJ65559:EHJ65560 ERF65559:ERF65560 FBB65559:FBB65560 FKX65559:FKX65560 FUT65559:FUT65560 GEP65559:GEP65560 GOL65559:GOL65560 GYH65559:GYH65560 HID65559:HID65560 HRZ65559:HRZ65560 IBV65559:IBV65560 ILR65559:ILR65560 IVN65559:IVN65560 JFJ65559:JFJ65560 JPF65559:JPF65560 JZB65559:JZB65560 KIX65559:KIX65560 KST65559:KST65560 LCP65559:LCP65560 LML65559:LML65560 LWH65559:LWH65560 MGD65559:MGD65560 MPZ65559:MPZ65560 MZV65559:MZV65560 NJR65559:NJR65560 NTN65559:NTN65560 ODJ65559:ODJ65560 ONF65559:ONF65560 OXB65559:OXB65560 PGX65559:PGX65560 PQT65559:PQT65560 QAP65559:QAP65560 QKL65559:QKL65560 QUH65559:QUH65560 RED65559:RED65560 RNZ65559:RNZ65560 RXV65559:RXV65560 SHR65559:SHR65560 SRN65559:SRN65560 TBJ65559:TBJ65560 TLF65559:TLF65560 TVB65559:TVB65560 UEX65559:UEX65560 UOT65559:UOT65560 UYP65559:UYP65560 VIL65559:VIL65560 VSH65559:VSH65560 WCD65559:WCD65560 WLZ65559:WLZ65560 WVV65559:WVV65560 X131095:X131096 JJ131095:JJ131096 TF131095:TF131096 ADB131095:ADB131096 AMX131095:AMX131096 AWT131095:AWT131096 BGP131095:BGP131096 BQL131095:BQL131096 CAH131095:CAH131096 CKD131095:CKD131096 CTZ131095:CTZ131096 DDV131095:DDV131096 DNR131095:DNR131096 DXN131095:DXN131096 EHJ131095:EHJ131096 ERF131095:ERF131096 FBB131095:FBB131096 FKX131095:FKX131096 FUT131095:FUT131096 GEP131095:GEP131096 GOL131095:GOL131096 GYH131095:GYH131096 HID131095:HID131096 HRZ131095:HRZ131096 IBV131095:IBV131096 ILR131095:ILR131096 IVN131095:IVN131096 JFJ131095:JFJ131096 JPF131095:JPF131096 JZB131095:JZB131096 KIX131095:KIX131096 KST131095:KST131096 LCP131095:LCP131096 LML131095:LML131096 LWH131095:LWH131096 MGD131095:MGD131096 MPZ131095:MPZ131096 MZV131095:MZV131096 NJR131095:NJR131096 NTN131095:NTN131096 ODJ131095:ODJ131096 ONF131095:ONF131096 OXB131095:OXB131096 PGX131095:PGX131096 PQT131095:PQT131096 QAP131095:QAP131096 QKL131095:QKL131096 QUH131095:QUH131096 RED131095:RED131096 RNZ131095:RNZ131096 RXV131095:RXV131096 SHR131095:SHR131096 SRN131095:SRN131096 TBJ131095:TBJ131096 TLF131095:TLF131096 TVB131095:TVB131096 UEX131095:UEX131096 UOT131095:UOT131096 UYP131095:UYP131096 VIL131095:VIL131096 VSH131095:VSH131096 WCD131095:WCD131096 WLZ131095:WLZ131096 WVV131095:WVV131096 X196631:X196632 JJ196631:JJ196632 TF196631:TF196632 ADB196631:ADB196632 AMX196631:AMX196632 AWT196631:AWT196632 BGP196631:BGP196632 BQL196631:BQL196632 CAH196631:CAH196632 CKD196631:CKD196632 CTZ196631:CTZ196632 DDV196631:DDV196632 DNR196631:DNR196632 DXN196631:DXN196632 EHJ196631:EHJ196632 ERF196631:ERF196632 FBB196631:FBB196632 FKX196631:FKX196632 FUT196631:FUT196632 GEP196631:GEP196632 GOL196631:GOL196632 GYH196631:GYH196632 HID196631:HID196632 HRZ196631:HRZ196632 IBV196631:IBV196632 ILR196631:ILR196632 IVN196631:IVN196632 JFJ196631:JFJ196632 JPF196631:JPF196632 JZB196631:JZB196632 KIX196631:KIX196632 KST196631:KST196632 LCP196631:LCP196632 LML196631:LML196632 LWH196631:LWH196632 MGD196631:MGD196632 MPZ196631:MPZ196632 MZV196631:MZV196632 NJR196631:NJR196632 NTN196631:NTN196632 ODJ196631:ODJ196632 ONF196631:ONF196632 OXB196631:OXB196632 PGX196631:PGX196632 PQT196631:PQT196632 QAP196631:QAP196632 QKL196631:QKL196632 QUH196631:QUH196632 RED196631:RED196632 RNZ196631:RNZ196632 RXV196631:RXV196632 SHR196631:SHR196632 SRN196631:SRN196632 TBJ196631:TBJ196632 TLF196631:TLF196632 TVB196631:TVB196632 UEX196631:UEX196632 UOT196631:UOT196632 UYP196631:UYP196632 VIL196631:VIL196632 VSH196631:VSH196632 WCD196631:WCD196632 WLZ196631:WLZ196632 WVV196631:WVV196632 X262167:X262168 JJ262167:JJ262168 TF262167:TF262168 ADB262167:ADB262168 AMX262167:AMX262168 AWT262167:AWT262168 BGP262167:BGP262168 BQL262167:BQL262168 CAH262167:CAH262168 CKD262167:CKD262168 CTZ262167:CTZ262168 DDV262167:DDV262168 DNR262167:DNR262168 DXN262167:DXN262168 EHJ262167:EHJ262168 ERF262167:ERF262168 FBB262167:FBB262168 FKX262167:FKX262168 FUT262167:FUT262168 GEP262167:GEP262168 GOL262167:GOL262168 GYH262167:GYH262168 HID262167:HID262168 HRZ262167:HRZ262168 IBV262167:IBV262168 ILR262167:ILR262168 IVN262167:IVN262168 JFJ262167:JFJ262168 JPF262167:JPF262168 JZB262167:JZB262168 KIX262167:KIX262168 KST262167:KST262168 LCP262167:LCP262168 LML262167:LML262168 LWH262167:LWH262168 MGD262167:MGD262168 MPZ262167:MPZ262168 MZV262167:MZV262168 NJR262167:NJR262168 NTN262167:NTN262168 ODJ262167:ODJ262168 ONF262167:ONF262168 OXB262167:OXB262168 PGX262167:PGX262168 PQT262167:PQT262168 QAP262167:QAP262168 QKL262167:QKL262168 QUH262167:QUH262168 RED262167:RED262168 RNZ262167:RNZ262168 RXV262167:RXV262168 SHR262167:SHR262168 SRN262167:SRN262168 TBJ262167:TBJ262168 TLF262167:TLF262168 TVB262167:TVB262168 UEX262167:UEX262168 UOT262167:UOT262168 UYP262167:UYP262168 VIL262167:VIL262168 VSH262167:VSH262168 WCD262167:WCD262168 WLZ262167:WLZ262168 WVV262167:WVV262168 X327703:X327704 JJ327703:JJ327704 TF327703:TF327704 ADB327703:ADB327704 AMX327703:AMX327704 AWT327703:AWT327704 BGP327703:BGP327704 BQL327703:BQL327704 CAH327703:CAH327704 CKD327703:CKD327704 CTZ327703:CTZ327704 DDV327703:DDV327704 DNR327703:DNR327704 DXN327703:DXN327704 EHJ327703:EHJ327704 ERF327703:ERF327704 FBB327703:FBB327704 FKX327703:FKX327704 FUT327703:FUT327704 GEP327703:GEP327704 GOL327703:GOL327704 GYH327703:GYH327704 HID327703:HID327704 HRZ327703:HRZ327704 IBV327703:IBV327704 ILR327703:ILR327704 IVN327703:IVN327704 JFJ327703:JFJ327704 JPF327703:JPF327704 JZB327703:JZB327704 KIX327703:KIX327704 KST327703:KST327704 LCP327703:LCP327704 LML327703:LML327704 LWH327703:LWH327704 MGD327703:MGD327704 MPZ327703:MPZ327704 MZV327703:MZV327704 NJR327703:NJR327704 NTN327703:NTN327704 ODJ327703:ODJ327704 ONF327703:ONF327704 OXB327703:OXB327704 PGX327703:PGX327704 PQT327703:PQT327704 QAP327703:QAP327704 QKL327703:QKL327704 QUH327703:QUH327704 RED327703:RED327704 RNZ327703:RNZ327704 RXV327703:RXV327704 SHR327703:SHR327704 SRN327703:SRN327704 TBJ327703:TBJ327704 TLF327703:TLF327704 TVB327703:TVB327704 UEX327703:UEX327704 UOT327703:UOT327704 UYP327703:UYP327704 VIL327703:VIL327704 VSH327703:VSH327704 WCD327703:WCD327704 WLZ327703:WLZ327704 WVV327703:WVV327704 X393239:X393240 JJ393239:JJ393240 TF393239:TF393240 ADB393239:ADB393240 AMX393239:AMX393240 AWT393239:AWT393240 BGP393239:BGP393240 BQL393239:BQL393240 CAH393239:CAH393240 CKD393239:CKD393240 CTZ393239:CTZ393240 DDV393239:DDV393240 DNR393239:DNR393240 DXN393239:DXN393240 EHJ393239:EHJ393240 ERF393239:ERF393240 FBB393239:FBB393240 FKX393239:FKX393240 FUT393239:FUT393240 GEP393239:GEP393240 GOL393239:GOL393240 GYH393239:GYH393240 HID393239:HID393240 HRZ393239:HRZ393240 IBV393239:IBV393240 ILR393239:ILR393240 IVN393239:IVN393240 JFJ393239:JFJ393240 JPF393239:JPF393240 JZB393239:JZB393240 KIX393239:KIX393240 KST393239:KST393240 LCP393239:LCP393240 LML393239:LML393240 LWH393239:LWH393240 MGD393239:MGD393240 MPZ393239:MPZ393240 MZV393239:MZV393240 NJR393239:NJR393240 NTN393239:NTN393240 ODJ393239:ODJ393240 ONF393239:ONF393240 OXB393239:OXB393240 PGX393239:PGX393240 PQT393239:PQT393240 QAP393239:QAP393240 QKL393239:QKL393240 QUH393239:QUH393240 RED393239:RED393240 RNZ393239:RNZ393240 RXV393239:RXV393240 SHR393239:SHR393240 SRN393239:SRN393240 TBJ393239:TBJ393240 TLF393239:TLF393240 TVB393239:TVB393240 UEX393239:UEX393240 UOT393239:UOT393240 UYP393239:UYP393240 VIL393239:VIL393240 VSH393239:VSH393240 WCD393239:WCD393240 WLZ393239:WLZ393240 WVV393239:WVV393240 X458775:X458776 JJ458775:JJ458776 TF458775:TF458776 ADB458775:ADB458776 AMX458775:AMX458776 AWT458775:AWT458776 BGP458775:BGP458776 BQL458775:BQL458776 CAH458775:CAH458776 CKD458775:CKD458776 CTZ458775:CTZ458776 DDV458775:DDV458776 DNR458775:DNR458776 DXN458775:DXN458776 EHJ458775:EHJ458776 ERF458775:ERF458776 FBB458775:FBB458776 FKX458775:FKX458776 FUT458775:FUT458776 GEP458775:GEP458776 GOL458775:GOL458776 GYH458775:GYH458776 HID458775:HID458776 HRZ458775:HRZ458776 IBV458775:IBV458776 ILR458775:ILR458776 IVN458775:IVN458776 JFJ458775:JFJ458776 JPF458775:JPF458776 JZB458775:JZB458776 KIX458775:KIX458776 KST458775:KST458776 LCP458775:LCP458776 LML458775:LML458776 LWH458775:LWH458776 MGD458775:MGD458776 MPZ458775:MPZ458776 MZV458775:MZV458776 NJR458775:NJR458776 NTN458775:NTN458776 ODJ458775:ODJ458776 ONF458775:ONF458776 OXB458775:OXB458776 PGX458775:PGX458776 PQT458775:PQT458776 QAP458775:QAP458776 QKL458775:QKL458776 QUH458775:QUH458776 RED458775:RED458776 RNZ458775:RNZ458776 RXV458775:RXV458776 SHR458775:SHR458776 SRN458775:SRN458776 TBJ458775:TBJ458776 TLF458775:TLF458776 TVB458775:TVB458776 UEX458775:UEX458776 UOT458775:UOT458776 UYP458775:UYP458776 VIL458775:VIL458776 VSH458775:VSH458776 WCD458775:WCD458776 WLZ458775:WLZ458776 WVV458775:WVV458776 X524311:X524312 JJ524311:JJ524312 TF524311:TF524312 ADB524311:ADB524312 AMX524311:AMX524312 AWT524311:AWT524312 BGP524311:BGP524312 BQL524311:BQL524312 CAH524311:CAH524312 CKD524311:CKD524312 CTZ524311:CTZ524312 DDV524311:DDV524312 DNR524311:DNR524312 DXN524311:DXN524312 EHJ524311:EHJ524312 ERF524311:ERF524312 FBB524311:FBB524312 FKX524311:FKX524312 FUT524311:FUT524312 GEP524311:GEP524312 GOL524311:GOL524312 GYH524311:GYH524312 HID524311:HID524312 HRZ524311:HRZ524312 IBV524311:IBV524312 ILR524311:ILR524312 IVN524311:IVN524312 JFJ524311:JFJ524312 JPF524311:JPF524312 JZB524311:JZB524312 KIX524311:KIX524312 KST524311:KST524312 LCP524311:LCP524312 LML524311:LML524312 LWH524311:LWH524312 MGD524311:MGD524312 MPZ524311:MPZ524312 MZV524311:MZV524312 NJR524311:NJR524312 NTN524311:NTN524312 ODJ524311:ODJ524312 ONF524311:ONF524312 OXB524311:OXB524312 PGX524311:PGX524312 PQT524311:PQT524312 QAP524311:QAP524312 QKL524311:QKL524312 QUH524311:QUH524312 RED524311:RED524312 RNZ524311:RNZ524312 RXV524311:RXV524312 SHR524311:SHR524312 SRN524311:SRN524312 TBJ524311:TBJ524312 TLF524311:TLF524312 TVB524311:TVB524312 UEX524311:UEX524312 UOT524311:UOT524312 UYP524311:UYP524312 VIL524311:VIL524312 VSH524311:VSH524312 WCD524311:WCD524312 WLZ524311:WLZ524312 WVV524311:WVV524312 X589847:X589848 JJ589847:JJ589848 TF589847:TF589848 ADB589847:ADB589848 AMX589847:AMX589848 AWT589847:AWT589848 BGP589847:BGP589848 BQL589847:BQL589848 CAH589847:CAH589848 CKD589847:CKD589848 CTZ589847:CTZ589848 DDV589847:DDV589848 DNR589847:DNR589848 DXN589847:DXN589848 EHJ589847:EHJ589848 ERF589847:ERF589848 FBB589847:FBB589848 FKX589847:FKX589848 FUT589847:FUT589848 GEP589847:GEP589848 GOL589847:GOL589848 GYH589847:GYH589848 HID589847:HID589848 HRZ589847:HRZ589848 IBV589847:IBV589848 ILR589847:ILR589848 IVN589847:IVN589848 JFJ589847:JFJ589848 JPF589847:JPF589848 JZB589847:JZB589848 KIX589847:KIX589848 KST589847:KST589848 LCP589847:LCP589848 LML589847:LML589848 LWH589847:LWH589848 MGD589847:MGD589848 MPZ589847:MPZ589848 MZV589847:MZV589848 NJR589847:NJR589848 NTN589847:NTN589848 ODJ589847:ODJ589848 ONF589847:ONF589848 OXB589847:OXB589848 PGX589847:PGX589848 PQT589847:PQT589848 QAP589847:QAP589848 QKL589847:QKL589848 QUH589847:QUH589848 RED589847:RED589848 RNZ589847:RNZ589848 RXV589847:RXV589848 SHR589847:SHR589848 SRN589847:SRN589848 TBJ589847:TBJ589848 TLF589847:TLF589848 TVB589847:TVB589848 UEX589847:UEX589848 UOT589847:UOT589848 UYP589847:UYP589848 VIL589847:VIL589848 VSH589847:VSH589848 WCD589847:WCD589848 WLZ589847:WLZ589848 WVV589847:WVV589848 X655383:X655384 JJ655383:JJ655384 TF655383:TF655384 ADB655383:ADB655384 AMX655383:AMX655384 AWT655383:AWT655384 BGP655383:BGP655384 BQL655383:BQL655384 CAH655383:CAH655384 CKD655383:CKD655384 CTZ655383:CTZ655384 DDV655383:DDV655384 DNR655383:DNR655384 DXN655383:DXN655384 EHJ655383:EHJ655384 ERF655383:ERF655384 FBB655383:FBB655384 FKX655383:FKX655384 FUT655383:FUT655384 GEP655383:GEP655384 GOL655383:GOL655384 GYH655383:GYH655384 HID655383:HID655384 HRZ655383:HRZ655384 IBV655383:IBV655384 ILR655383:ILR655384 IVN655383:IVN655384 JFJ655383:JFJ655384 JPF655383:JPF655384 JZB655383:JZB655384 KIX655383:KIX655384 KST655383:KST655384 LCP655383:LCP655384 LML655383:LML655384 LWH655383:LWH655384 MGD655383:MGD655384 MPZ655383:MPZ655384 MZV655383:MZV655384 NJR655383:NJR655384 NTN655383:NTN655384 ODJ655383:ODJ655384 ONF655383:ONF655384 OXB655383:OXB655384 PGX655383:PGX655384 PQT655383:PQT655384 QAP655383:QAP655384 QKL655383:QKL655384 QUH655383:QUH655384 RED655383:RED655384 RNZ655383:RNZ655384 RXV655383:RXV655384 SHR655383:SHR655384 SRN655383:SRN655384 TBJ655383:TBJ655384 TLF655383:TLF655384 TVB655383:TVB655384 UEX655383:UEX655384 UOT655383:UOT655384 UYP655383:UYP655384 VIL655383:VIL655384 VSH655383:VSH655384 WCD655383:WCD655384 WLZ655383:WLZ655384 WVV655383:WVV655384 X720919:X720920 JJ720919:JJ720920 TF720919:TF720920 ADB720919:ADB720920 AMX720919:AMX720920 AWT720919:AWT720920 BGP720919:BGP720920 BQL720919:BQL720920 CAH720919:CAH720920 CKD720919:CKD720920 CTZ720919:CTZ720920 DDV720919:DDV720920 DNR720919:DNR720920 DXN720919:DXN720920 EHJ720919:EHJ720920 ERF720919:ERF720920 FBB720919:FBB720920 FKX720919:FKX720920 FUT720919:FUT720920 GEP720919:GEP720920 GOL720919:GOL720920 GYH720919:GYH720920 HID720919:HID720920 HRZ720919:HRZ720920 IBV720919:IBV720920 ILR720919:ILR720920 IVN720919:IVN720920 JFJ720919:JFJ720920 JPF720919:JPF720920 JZB720919:JZB720920 KIX720919:KIX720920 KST720919:KST720920 LCP720919:LCP720920 LML720919:LML720920 LWH720919:LWH720920 MGD720919:MGD720920 MPZ720919:MPZ720920 MZV720919:MZV720920 NJR720919:NJR720920 NTN720919:NTN720920 ODJ720919:ODJ720920 ONF720919:ONF720920 OXB720919:OXB720920 PGX720919:PGX720920 PQT720919:PQT720920 QAP720919:QAP720920 QKL720919:QKL720920 QUH720919:QUH720920 RED720919:RED720920 RNZ720919:RNZ720920 RXV720919:RXV720920 SHR720919:SHR720920 SRN720919:SRN720920 TBJ720919:TBJ720920 TLF720919:TLF720920 TVB720919:TVB720920 UEX720919:UEX720920 UOT720919:UOT720920 UYP720919:UYP720920 VIL720919:VIL720920 VSH720919:VSH720920 WCD720919:WCD720920 WLZ720919:WLZ720920 WVV720919:WVV720920 X786455:X786456 JJ786455:JJ786456 TF786455:TF786456 ADB786455:ADB786456 AMX786455:AMX786456 AWT786455:AWT786456 BGP786455:BGP786456 BQL786455:BQL786456 CAH786455:CAH786456 CKD786455:CKD786456 CTZ786455:CTZ786456 DDV786455:DDV786456 DNR786455:DNR786456 DXN786455:DXN786456 EHJ786455:EHJ786456 ERF786455:ERF786456 FBB786455:FBB786456 FKX786455:FKX786456 FUT786455:FUT786456 GEP786455:GEP786456 GOL786455:GOL786456 GYH786455:GYH786456 HID786455:HID786456 HRZ786455:HRZ786456 IBV786455:IBV786456 ILR786455:ILR786456 IVN786455:IVN786456 JFJ786455:JFJ786456 JPF786455:JPF786456 JZB786455:JZB786456 KIX786455:KIX786456 KST786455:KST786456 LCP786455:LCP786456 LML786455:LML786456 LWH786455:LWH786456 MGD786455:MGD786456 MPZ786455:MPZ786456 MZV786455:MZV786456 NJR786455:NJR786456 NTN786455:NTN786456 ODJ786455:ODJ786456 ONF786455:ONF786456 OXB786455:OXB786456 PGX786455:PGX786456 PQT786455:PQT786456 QAP786455:QAP786456 QKL786455:QKL786456 QUH786455:QUH786456 RED786455:RED786456 RNZ786455:RNZ786456 RXV786455:RXV786456 SHR786455:SHR786456 SRN786455:SRN786456 TBJ786455:TBJ786456 TLF786455:TLF786456 TVB786455:TVB786456 UEX786455:UEX786456 UOT786455:UOT786456 UYP786455:UYP786456 VIL786455:VIL786456 VSH786455:VSH786456 WCD786455:WCD786456 WLZ786455:WLZ786456 WVV786455:WVV786456 X851991:X851992 JJ851991:JJ851992 TF851991:TF851992 ADB851991:ADB851992 AMX851991:AMX851992 AWT851991:AWT851992 BGP851991:BGP851992 BQL851991:BQL851992 CAH851991:CAH851992 CKD851991:CKD851992 CTZ851991:CTZ851992 DDV851991:DDV851992 DNR851991:DNR851992 DXN851991:DXN851992 EHJ851991:EHJ851992 ERF851991:ERF851992 FBB851991:FBB851992 FKX851991:FKX851992 FUT851991:FUT851992 GEP851991:GEP851992 GOL851991:GOL851992 GYH851991:GYH851992 HID851991:HID851992 HRZ851991:HRZ851992 IBV851991:IBV851992 ILR851991:ILR851992 IVN851991:IVN851992 JFJ851991:JFJ851992 JPF851991:JPF851992 JZB851991:JZB851992 KIX851991:KIX851992 KST851991:KST851992 LCP851991:LCP851992 LML851991:LML851992 LWH851991:LWH851992 MGD851991:MGD851992 MPZ851991:MPZ851992 MZV851991:MZV851992 NJR851991:NJR851992 NTN851991:NTN851992 ODJ851991:ODJ851992 ONF851991:ONF851992 OXB851991:OXB851992 PGX851991:PGX851992 PQT851991:PQT851992 QAP851991:QAP851992 QKL851991:QKL851992 QUH851991:QUH851992 RED851991:RED851992 RNZ851991:RNZ851992 RXV851991:RXV851992 SHR851991:SHR851992 SRN851991:SRN851992 TBJ851991:TBJ851992 TLF851991:TLF851992 TVB851991:TVB851992 UEX851991:UEX851992 UOT851991:UOT851992 UYP851991:UYP851992 VIL851991:VIL851992 VSH851991:VSH851992 WCD851991:WCD851992 WLZ851991:WLZ851992 WVV851991:WVV851992 X917527:X917528 JJ917527:JJ917528 TF917527:TF917528 ADB917527:ADB917528 AMX917527:AMX917528 AWT917527:AWT917528 BGP917527:BGP917528 BQL917527:BQL917528 CAH917527:CAH917528 CKD917527:CKD917528 CTZ917527:CTZ917528 DDV917527:DDV917528 DNR917527:DNR917528 DXN917527:DXN917528 EHJ917527:EHJ917528 ERF917527:ERF917528 FBB917527:FBB917528 FKX917527:FKX917528 FUT917527:FUT917528 GEP917527:GEP917528 GOL917527:GOL917528 GYH917527:GYH917528 HID917527:HID917528 HRZ917527:HRZ917528 IBV917527:IBV917528 ILR917527:ILR917528 IVN917527:IVN917528 JFJ917527:JFJ917528 JPF917527:JPF917528 JZB917527:JZB917528 KIX917527:KIX917528 KST917527:KST917528 LCP917527:LCP917528 LML917527:LML917528 LWH917527:LWH917528 MGD917527:MGD917528 MPZ917527:MPZ917528 MZV917527:MZV917528 NJR917527:NJR917528 NTN917527:NTN917528 ODJ917527:ODJ917528 ONF917527:ONF917528 OXB917527:OXB917528 PGX917527:PGX917528 PQT917527:PQT917528 QAP917527:QAP917528 QKL917527:QKL917528 QUH917527:QUH917528 RED917527:RED917528 RNZ917527:RNZ917528 RXV917527:RXV917528 SHR917527:SHR917528 SRN917527:SRN917528 TBJ917527:TBJ917528 TLF917527:TLF917528 TVB917527:TVB917528 UEX917527:UEX917528 UOT917527:UOT917528 UYP917527:UYP917528 VIL917527:VIL917528 VSH917527:VSH917528 WCD917527:WCD917528 WLZ917527:WLZ917528 WVV917527:WVV917528 X983063:X983064 JJ983063:JJ983064 TF983063:TF983064 ADB983063:ADB983064 AMX983063:AMX983064 AWT983063:AWT983064 BGP983063:BGP983064 BQL983063:BQL983064 CAH983063:CAH983064 CKD983063:CKD983064 CTZ983063:CTZ983064 DDV983063:DDV983064 DNR983063:DNR983064 DXN983063:DXN983064 EHJ983063:EHJ983064 ERF983063:ERF983064 FBB983063:FBB983064 FKX983063:FKX983064 FUT983063:FUT983064 GEP983063:GEP983064 GOL983063:GOL983064 GYH983063:GYH983064 HID983063:HID983064 HRZ983063:HRZ983064 IBV983063:IBV983064 ILR983063:ILR983064 IVN983063:IVN983064 JFJ983063:JFJ983064 JPF983063:JPF983064 JZB983063:JZB983064 KIX983063:KIX983064 KST983063:KST983064 LCP983063:LCP983064 LML983063:LML983064 LWH983063:LWH983064 MGD983063:MGD983064 MPZ983063:MPZ983064 MZV983063:MZV983064 NJR983063:NJR983064 NTN983063:NTN983064 ODJ983063:ODJ983064 ONF983063:ONF983064 OXB983063:OXB983064 PGX983063:PGX983064 PQT983063:PQT983064 QAP983063:QAP983064 QKL983063:QKL983064 QUH983063:QUH983064 RED983063:RED983064 RNZ983063:RNZ983064 RXV983063:RXV983064 SHR983063:SHR983064 SRN983063:SRN983064 TBJ983063:TBJ983064 TLF983063:TLF983064 TVB983063:TVB983064 UEX983063:UEX983064 UOT983063:UOT983064 UYP983063:UYP983064 VIL983063:VIL983064 VSH983063:VSH983064 WCD983063:WCD983064 WLZ983063:WLZ983064 WVV983063:WVV983064 Z65559:Z65560 JM65559:JM65560 TI65559:TI65560 ADE65559:ADE65560 ANA65559:ANA65560 AWW65559:AWW65560 BGS65559:BGS65560 BQO65559:BQO65560 CAK65559:CAK65560 CKG65559:CKG65560 CUC65559:CUC65560 DDY65559:DDY65560 DNU65559:DNU65560 DXQ65559:DXQ65560 EHM65559:EHM65560 ERI65559:ERI65560 FBE65559:FBE65560 FLA65559:FLA65560 FUW65559:FUW65560 GES65559:GES65560 GOO65559:GOO65560 GYK65559:GYK65560 HIG65559:HIG65560 HSC65559:HSC65560 IBY65559:IBY65560 ILU65559:ILU65560 IVQ65559:IVQ65560 JFM65559:JFM65560 JPI65559:JPI65560 JZE65559:JZE65560 KJA65559:KJA65560 KSW65559:KSW65560 LCS65559:LCS65560 LMO65559:LMO65560 LWK65559:LWK65560 MGG65559:MGG65560 MQC65559:MQC65560 MZY65559:MZY65560 NJU65559:NJU65560 NTQ65559:NTQ65560 ODM65559:ODM65560 ONI65559:ONI65560 OXE65559:OXE65560 PHA65559:PHA65560 PQW65559:PQW65560 QAS65559:QAS65560 QKO65559:QKO65560 QUK65559:QUK65560 REG65559:REG65560 ROC65559:ROC65560 RXY65559:RXY65560 SHU65559:SHU65560 SRQ65559:SRQ65560 TBM65559:TBM65560 TLI65559:TLI65560 TVE65559:TVE65560 UFA65559:UFA65560 UOW65559:UOW65560 UYS65559:UYS65560 VIO65559:VIO65560 VSK65559:VSK65560 WCG65559:WCG65560 WMC65559:WMC65560 WVY65559:WVY65560 Z131095:Z131096 JM131095:JM131096 TI131095:TI131096 ADE131095:ADE131096 ANA131095:ANA131096 AWW131095:AWW131096 BGS131095:BGS131096 BQO131095:BQO131096 CAK131095:CAK131096 CKG131095:CKG131096 CUC131095:CUC131096 DDY131095:DDY131096 DNU131095:DNU131096 DXQ131095:DXQ131096 EHM131095:EHM131096 ERI131095:ERI131096 FBE131095:FBE131096 FLA131095:FLA131096 FUW131095:FUW131096 GES131095:GES131096 GOO131095:GOO131096 GYK131095:GYK131096 HIG131095:HIG131096 HSC131095:HSC131096 IBY131095:IBY131096 ILU131095:ILU131096 IVQ131095:IVQ131096 JFM131095:JFM131096 JPI131095:JPI131096 JZE131095:JZE131096 KJA131095:KJA131096 KSW131095:KSW131096 LCS131095:LCS131096 LMO131095:LMO131096 LWK131095:LWK131096 MGG131095:MGG131096 MQC131095:MQC131096 MZY131095:MZY131096 NJU131095:NJU131096 NTQ131095:NTQ131096 ODM131095:ODM131096 ONI131095:ONI131096 OXE131095:OXE131096 PHA131095:PHA131096 PQW131095:PQW131096 QAS131095:QAS131096 QKO131095:QKO131096 QUK131095:QUK131096 REG131095:REG131096 ROC131095:ROC131096 RXY131095:RXY131096 SHU131095:SHU131096 SRQ131095:SRQ131096 TBM131095:TBM131096 TLI131095:TLI131096 TVE131095:TVE131096 UFA131095:UFA131096 UOW131095:UOW131096 UYS131095:UYS131096 VIO131095:VIO131096 VSK131095:VSK131096 WCG131095:WCG131096 WMC131095:WMC131096 WVY131095:WVY131096 Z196631:Z196632 JM196631:JM196632 TI196631:TI196632 ADE196631:ADE196632 ANA196631:ANA196632 AWW196631:AWW196632 BGS196631:BGS196632 BQO196631:BQO196632 CAK196631:CAK196632 CKG196631:CKG196632 CUC196631:CUC196632 DDY196631:DDY196632 DNU196631:DNU196632 DXQ196631:DXQ196632 EHM196631:EHM196632 ERI196631:ERI196632 FBE196631:FBE196632 FLA196631:FLA196632 FUW196631:FUW196632 GES196631:GES196632 GOO196631:GOO196632 GYK196631:GYK196632 HIG196631:HIG196632 HSC196631:HSC196632 IBY196631:IBY196632 ILU196631:ILU196632 IVQ196631:IVQ196632 JFM196631:JFM196632 JPI196631:JPI196632 JZE196631:JZE196632 KJA196631:KJA196632 KSW196631:KSW196632 LCS196631:LCS196632 LMO196631:LMO196632 LWK196631:LWK196632 MGG196631:MGG196632 MQC196631:MQC196632 MZY196631:MZY196632 NJU196631:NJU196632 NTQ196631:NTQ196632 ODM196631:ODM196632 ONI196631:ONI196632 OXE196631:OXE196632 PHA196631:PHA196632 PQW196631:PQW196632 QAS196631:QAS196632 QKO196631:QKO196632 QUK196631:QUK196632 REG196631:REG196632 ROC196631:ROC196632 RXY196631:RXY196632 SHU196631:SHU196632 SRQ196631:SRQ196632 TBM196631:TBM196632 TLI196631:TLI196632 TVE196631:TVE196632 UFA196631:UFA196632 UOW196631:UOW196632 UYS196631:UYS196632 VIO196631:VIO196632 VSK196631:VSK196632 WCG196631:WCG196632 WMC196631:WMC196632 WVY196631:WVY196632 Z262167:Z262168 JM262167:JM262168 TI262167:TI262168 ADE262167:ADE262168 ANA262167:ANA262168 AWW262167:AWW262168 BGS262167:BGS262168 BQO262167:BQO262168 CAK262167:CAK262168 CKG262167:CKG262168 CUC262167:CUC262168 DDY262167:DDY262168 DNU262167:DNU262168 DXQ262167:DXQ262168 EHM262167:EHM262168 ERI262167:ERI262168 FBE262167:FBE262168 FLA262167:FLA262168 FUW262167:FUW262168 GES262167:GES262168 GOO262167:GOO262168 GYK262167:GYK262168 HIG262167:HIG262168 HSC262167:HSC262168 IBY262167:IBY262168 ILU262167:ILU262168 IVQ262167:IVQ262168 JFM262167:JFM262168 JPI262167:JPI262168 JZE262167:JZE262168 KJA262167:KJA262168 KSW262167:KSW262168 LCS262167:LCS262168 LMO262167:LMO262168 LWK262167:LWK262168 MGG262167:MGG262168 MQC262167:MQC262168 MZY262167:MZY262168 NJU262167:NJU262168 NTQ262167:NTQ262168 ODM262167:ODM262168 ONI262167:ONI262168 OXE262167:OXE262168 PHA262167:PHA262168 PQW262167:PQW262168 QAS262167:QAS262168 QKO262167:QKO262168 QUK262167:QUK262168 REG262167:REG262168 ROC262167:ROC262168 RXY262167:RXY262168 SHU262167:SHU262168 SRQ262167:SRQ262168 TBM262167:TBM262168 TLI262167:TLI262168 TVE262167:TVE262168 UFA262167:UFA262168 UOW262167:UOW262168 UYS262167:UYS262168 VIO262167:VIO262168 VSK262167:VSK262168 WCG262167:WCG262168 WMC262167:WMC262168 WVY262167:WVY262168 Z327703:Z327704 JM327703:JM327704 TI327703:TI327704 ADE327703:ADE327704 ANA327703:ANA327704 AWW327703:AWW327704 BGS327703:BGS327704 BQO327703:BQO327704 CAK327703:CAK327704 CKG327703:CKG327704 CUC327703:CUC327704 DDY327703:DDY327704 DNU327703:DNU327704 DXQ327703:DXQ327704 EHM327703:EHM327704 ERI327703:ERI327704 FBE327703:FBE327704 FLA327703:FLA327704 FUW327703:FUW327704 GES327703:GES327704 GOO327703:GOO327704 GYK327703:GYK327704 HIG327703:HIG327704 HSC327703:HSC327704 IBY327703:IBY327704 ILU327703:ILU327704 IVQ327703:IVQ327704 JFM327703:JFM327704 JPI327703:JPI327704 JZE327703:JZE327704 KJA327703:KJA327704 KSW327703:KSW327704 LCS327703:LCS327704 LMO327703:LMO327704 LWK327703:LWK327704 MGG327703:MGG327704 MQC327703:MQC327704 MZY327703:MZY327704 NJU327703:NJU327704 NTQ327703:NTQ327704 ODM327703:ODM327704 ONI327703:ONI327704 OXE327703:OXE327704 PHA327703:PHA327704 PQW327703:PQW327704 QAS327703:QAS327704 QKO327703:QKO327704 QUK327703:QUK327704 REG327703:REG327704 ROC327703:ROC327704 RXY327703:RXY327704 SHU327703:SHU327704 SRQ327703:SRQ327704 TBM327703:TBM327704 TLI327703:TLI327704 TVE327703:TVE327704 UFA327703:UFA327704 UOW327703:UOW327704 UYS327703:UYS327704 VIO327703:VIO327704 VSK327703:VSK327704 WCG327703:WCG327704 WMC327703:WMC327704 WVY327703:WVY327704 Z393239:Z393240 JM393239:JM393240 TI393239:TI393240 ADE393239:ADE393240 ANA393239:ANA393240 AWW393239:AWW393240 BGS393239:BGS393240 BQO393239:BQO393240 CAK393239:CAK393240 CKG393239:CKG393240 CUC393239:CUC393240 DDY393239:DDY393240 DNU393239:DNU393240 DXQ393239:DXQ393240 EHM393239:EHM393240 ERI393239:ERI393240 FBE393239:FBE393240 FLA393239:FLA393240 FUW393239:FUW393240 GES393239:GES393240 GOO393239:GOO393240 GYK393239:GYK393240 HIG393239:HIG393240 HSC393239:HSC393240 IBY393239:IBY393240 ILU393239:ILU393240 IVQ393239:IVQ393240 JFM393239:JFM393240 JPI393239:JPI393240 JZE393239:JZE393240 KJA393239:KJA393240 KSW393239:KSW393240 LCS393239:LCS393240 LMO393239:LMO393240 LWK393239:LWK393240 MGG393239:MGG393240 MQC393239:MQC393240 MZY393239:MZY393240 NJU393239:NJU393240 NTQ393239:NTQ393240 ODM393239:ODM393240 ONI393239:ONI393240 OXE393239:OXE393240 PHA393239:PHA393240 PQW393239:PQW393240 QAS393239:QAS393240 QKO393239:QKO393240 QUK393239:QUK393240 REG393239:REG393240 ROC393239:ROC393240 RXY393239:RXY393240 SHU393239:SHU393240 SRQ393239:SRQ393240 TBM393239:TBM393240 TLI393239:TLI393240 TVE393239:TVE393240 UFA393239:UFA393240 UOW393239:UOW393240 UYS393239:UYS393240 VIO393239:VIO393240 VSK393239:VSK393240 WCG393239:WCG393240 WMC393239:WMC393240 WVY393239:WVY393240 Z458775:Z458776 JM458775:JM458776 TI458775:TI458776 ADE458775:ADE458776 ANA458775:ANA458776 AWW458775:AWW458776 BGS458775:BGS458776 BQO458775:BQO458776 CAK458775:CAK458776 CKG458775:CKG458776 CUC458775:CUC458776 DDY458775:DDY458776 DNU458775:DNU458776 DXQ458775:DXQ458776 EHM458775:EHM458776 ERI458775:ERI458776 FBE458775:FBE458776 FLA458775:FLA458776 FUW458775:FUW458776 GES458775:GES458776 GOO458775:GOO458776 GYK458775:GYK458776 HIG458775:HIG458776 HSC458775:HSC458776 IBY458775:IBY458776 ILU458775:ILU458776 IVQ458775:IVQ458776 JFM458775:JFM458776 JPI458775:JPI458776 JZE458775:JZE458776 KJA458775:KJA458776 KSW458775:KSW458776 LCS458775:LCS458776 LMO458775:LMO458776 LWK458775:LWK458776 MGG458775:MGG458776 MQC458775:MQC458776 MZY458775:MZY458776 NJU458775:NJU458776 NTQ458775:NTQ458776 ODM458775:ODM458776 ONI458775:ONI458776 OXE458775:OXE458776 PHA458775:PHA458776 PQW458775:PQW458776 QAS458775:QAS458776 QKO458775:QKO458776 QUK458775:QUK458776 REG458775:REG458776 ROC458775:ROC458776 RXY458775:RXY458776 SHU458775:SHU458776 SRQ458775:SRQ458776 TBM458775:TBM458776 TLI458775:TLI458776 TVE458775:TVE458776 UFA458775:UFA458776 UOW458775:UOW458776 UYS458775:UYS458776 VIO458775:VIO458776 VSK458775:VSK458776 WCG458775:WCG458776 WMC458775:WMC458776 WVY458775:WVY458776 Z524311:Z524312 JM524311:JM524312 TI524311:TI524312 ADE524311:ADE524312 ANA524311:ANA524312 AWW524311:AWW524312 BGS524311:BGS524312 BQO524311:BQO524312 CAK524311:CAK524312 CKG524311:CKG524312 CUC524311:CUC524312 DDY524311:DDY524312 DNU524311:DNU524312 DXQ524311:DXQ524312 EHM524311:EHM524312 ERI524311:ERI524312 FBE524311:FBE524312 FLA524311:FLA524312 FUW524311:FUW524312 GES524311:GES524312 GOO524311:GOO524312 GYK524311:GYK524312 HIG524311:HIG524312 HSC524311:HSC524312 IBY524311:IBY524312 ILU524311:ILU524312 IVQ524311:IVQ524312 JFM524311:JFM524312 JPI524311:JPI524312 JZE524311:JZE524312 KJA524311:KJA524312 KSW524311:KSW524312 LCS524311:LCS524312 LMO524311:LMO524312 LWK524311:LWK524312 MGG524311:MGG524312 MQC524311:MQC524312 MZY524311:MZY524312 NJU524311:NJU524312 NTQ524311:NTQ524312 ODM524311:ODM524312 ONI524311:ONI524312 OXE524311:OXE524312 PHA524311:PHA524312 PQW524311:PQW524312 QAS524311:QAS524312 QKO524311:QKO524312 QUK524311:QUK524312 REG524311:REG524312 ROC524311:ROC524312 RXY524311:RXY524312 SHU524311:SHU524312 SRQ524311:SRQ524312 TBM524311:TBM524312 TLI524311:TLI524312 TVE524311:TVE524312 UFA524311:UFA524312 UOW524311:UOW524312 UYS524311:UYS524312 VIO524311:VIO524312 VSK524311:VSK524312 WCG524311:WCG524312 WMC524311:WMC524312 WVY524311:WVY524312 Z589847:Z589848 JM589847:JM589848 TI589847:TI589848 ADE589847:ADE589848 ANA589847:ANA589848 AWW589847:AWW589848 BGS589847:BGS589848 BQO589847:BQO589848 CAK589847:CAK589848 CKG589847:CKG589848 CUC589847:CUC589848 DDY589847:DDY589848 DNU589847:DNU589848 DXQ589847:DXQ589848 EHM589847:EHM589848 ERI589847:ERI589848 FBE589847:FBE589848 FLA589847:FLA589848 FUW589847:FUW589848 GES589847:GES589848 GOO589847:GOO589848 GYK589847:GYK589848 HIG589847:HIG589848 HSC589847:HSC589848 IBY589847:IBY589848 ILU589847:ILU589848 IVQ589847:IVQ589848 JFM589847:JFM589848 JPI589847:JPI589848 JZE589847:JZE589848 KJA589847:KJA589848 KSW589847:KSW589848 LCS589847:LCS589848 LMO589847:LMO589848 LWK589847:LWK589848 MGG589847:MGG589848 MQC589847:MQC589848 MZY589847:MZY589848 NJU589847:NJU589848 NTQ589847:NTQ589848 ODM589847:ODM589848 ONI589847:ONI589848 OXE589847:OXE589848 PHA589847:PHA589848 PQW589847:PQW589848 QAS589847:QAS589848 QKO589847:QKO589848 QUK589847:QUK589848 REG589847:REG589848 ROC589847:ROC589848 RXY589847:RXY589848 SHU589847:SHU589848 SRQ589847:SRQ589848 TBM589847:TBM589848 TLI589847:TLI589848 TVE589847:TVE589848 UFA589847:UFA589848 UOW589847:UOW589848 UYS589847:UYS589848 VIO589847:VIO589848 VSK589847:VSK589848 WCG589847:WCG589848 WMC589847:WMC589848 WVY589847:WVY589848 Z655383:Z655384 JM655383:JM655384 TI655383:TI655384 ADE655383:ADE655384 ANA655383:ANA655384 AWW655383:AWW655384 BGS655383:BGS655384 BQO655383:BQO655384 CAK655383:CAK655384 CKG655383:CKG655384 CUC655383:CUC655384 DDY655383:DDY655384 DNU655383:DNU655384 DXQ655383:DXQ655384 EHM655383:EHM655384 ERI655383:ERI655384 FBE655383:FBE655384 FLA655383:FLA655384 FUW655383:FUW655384 GES655383:GES655384 GOO655383:GOO655384 GYK655383:GYK655384 HIG655383:HIG655384 HSC655383:HSC655384 IBY655383:IBY655384 ILU655383:ILU655384 IVQ655383:IVQ655384 JFM655383:JFM655384 JPI655383:JPI655384 JZE655383:JZE655384 KJA655383:KJA655384 KSW655383:KSW655384 LCS655383:LCS655384 LMO655383:LMO655384 LWK655383:LWK655384 MGG655383:MGG655384 MQC655383:MQC655384 MZY655383:MZY655384 NJU655383:NJU655384 NTQ655383:NTQ655384 ODM655383:ODM655384 ONI655383:ONI655384 OXE655383:OXE655384 PHA655383:PHA655384 PQW655383:PQW655384 QAS655383:QAS655384 QKO655383:QKO655384 QUK655383:QUK655384 REG655383:REG655384 ROC655383:ROC655384 RXY655383:RXY655384 SHU655383:SHU655384 SRQ655383:SRQ655384 TBM655383:TBM655384 TLI655383:TLI655384 TVE655383:TVE655384 UFA655383:UFA655384 UOW655383:UOW655384 UYS655383:UYS655384 VIO655383:VIO655384 VSK655383:VSK655384 WCG655383:WCG655384 WMC655383:WMC655384 WVY655383:WVY655384 Z720919:Z720920 JM720919:JM720920 TI720919:TI720920 ADE720919:ADE720920 ANA720919:ANA720920 AWW720919:AWW720920 BGS720919:BGS720920 BQO720919:BQO720920 CAK720919:CAK720920 CKG720919:CKG720920 CUC720919:CUC720920 DDY720919:DDY720920 DNU720919:DNU720920 DXQ720919:DXQ720920 EHM720919:EHM720920 ERI720919:ERI720920 FBE720919:FBE720920 FLA720919:FLA720920 FUW720919:FUW720920 GES720919:GES720920 GOO720919:GOO720920 GYK720919:GYK720920 HIG720919:HIG720920 HSC720919:HSC720920 IBY720919:IBY720920 ILU720919:ILU720920 IVQ720919:IVQ720920 JFM720919:JFM720920 JPI720919:JPI720920 JZE720919:JZE720920 KJA720919:KJA720920 KSW720919:KSW720920 LCS720919:LCS720920 LMO720919:LMO720920 LWK720919:LWK720920 MGG720919:MGG720920 MQC720919:MQC720920 MZY720919:MZY720920 NJU720919:NJU720920 NTQ720919:NTQ720920 ODM720919:ODM720920 ONI720919:ONI720920 OXE720919:OXE720920 PHA720919:PHA720920 PQW720919:PQW720920 QAS720919:QAS720920 QKO720919:QKO720920 QUK720919:QUK720920 REG720919:REG720920 ROC720919:ROC720920 RXY720919:RXY720920 SHU720919:SHU720920 SRQ720919:SRQ720920 TBM720919:TBM720920 TLI720919:TLI720920 TVE720919:TVE720920 UFA720919:UFA720920 UOW720919:UOW720920 UYS720919:UYS720920 VIO720919:VIO720920 VSK720919:VSK720920 WCG720919:WCG720920 WMC720919:WMC720920 WVY720919:WVY720920 Z786455:Z786456 JM786455:JM786456 TI786455:TI786456 ADE786455:ADE786456 ANA786455:ANA786456 AWW786455:AWW786456 BGS786455:BGS786456 BQO786455:BQO786456 CAK786455:CAK786456 CKG786455:CKG786456 CUC786455:CUC786456 DDY786455:DDY786456 DNU786455:DNU786456 DXQ786455:DXQ786456 EHM786455:EHM786456 ERI786455:ERI786456 FBE786455:FBE786456 FLA786455:FLA786456 FUW786455:FUW786456 GES786455:GES786456 GOO786455:GOO786456 GYK786455:GYK786456 HIG786455:HIG786456 HSC786455:HSC786456 IBY786455:IBY786456 ILU786455:ILU786456 IVQ786455:IVQ786456 JFM786455:JFM786456 JPI786455:JPI786456 JZE786455:JZE786456 KJA786455:KJA786456 KSW786455:KSW786456 LCS786455:LCS786456 LMO786455:LMO786456 LWK786455:LWK786456 MGG786455:MGG786456 MQC786455:MQC786456 MZY786455:MZY786456 NJU786455:NJU786456 NTQ786455:NTQ786456 ODM786455:ODM786456 ONI786455:ONI786456 OXE786455:OXE786456 PHA786455:PHA786456 PQW786455:PQW786456 QAS786455:QAS786456 QKO786455:QKO786456 QUK786455:QUK786456 REG786455:REG786456 ROC786455:ROC786456 RXY786455:RXY786456 SHU786455:SHU786456 SRQ786455:SRQ786456 TBM786455:TBM786456 TLI786455:TLI786456 TVE786455:TVE786456 UFA786455:UFA786456 UOW786455:UOW786456 UYS786455:UYS786456 VIO786455:VIO786456 VSK786455:VSK786456 WCG786455:WCG786456 WMC786455:WMC786456 WVY786455:WVY786456 Z851991:Z851992 JM851991:JM851992 TI851991:TI851992 ADE851991:ADE851992 ANA851991:ANA851992 AWW851991:AWW851992 BGS851991:BGS851992 BQO851991:BQO851992 CAK851991:CAK851992 CKG851991:CKG851992 CUC851991:CUC851992 DDY851991:DDY851992 DNU851991:DNU851992 DXQ851991:DXQ851992 EHM851991:EHM851992 ERI851991:ERI851992 FBE851991:FBE851992 FLA851991:FLA851992 FUW851991:FUW851992 GES851991:GES851992 GOO851991:GOO851992 GYK851991:GYK851992 HIG851991:HIG851992 HSC851991:HSC851992 IBY851991:IBY851992 ILU851991:ILU851992 IVQ851991:IVQ851992 JFM851991:JFM851992 JPI851991:JPI851992 JZE851991:JZE851992 KJA851991:KJA851992 KSW851991:KSW851992 LCS851991:LCS851992 LMO851991:LMO851992 LWK851991:LWK851992 MGG851991:MGG851992 MQC851991:MQC851992 MZY851991:MZY851992 NJU851991:NJU851992 NTQ851991:NTQ851992 ODM851991:ODM851992 ONI851991:ONI851992 OXE851991:OXE851992 PHA851991:PHA851992 PQW851991:PQW851992 QAS851991:QAS851992 QKO851991:QKO851992 QUK851991:QUK851992 REG851991:REG851992 ROC851991:ROC851992 RXY851991:RXY851992 SHU851991:SHU851992 SRQ851991:SRQ851992 TBM851991:TBM851992 TLI851991:TLI851992 TVE851991:TVE851992 UFA851991:UFA851992 UOW851991:UOW851992 UYS851991:UYS851992 VIO851991:VIO851992 VSK851991:VSK851992 WCG851991:WCG851992 WMC851991:WMC851992 WVY851991:WVY851992 Z917527:Z917528 JM917527:JM917528 TI917527:TI917528 ADE917527:ADE917528 ANA917527:ANA917528 AWW917527:AWW917528 BGS917527:BGS917528 BQO917527:BQO917528 CAK917527:CAK917528 CKG917527:CKG917528 CUC917527:CUC917528 DDY917527:DDY917528 DNU917527:DNU917528 DXQ917527:DXQ917528 EHM917527:EHM917528 ERI917527:ERI917528 FBE917527:FBE917528 FLA917527:FLA917528 FUW917527:FUW917528 GES917527:GES917528 GOO917527:GOO917528 GYK917527:GYK917528 HIG917527:HIG917528 HSC917527:HSC917528 IBY917527:IBY917528 ILU917527:ILU917528 IVQ917527:IVQ917528 JFM917527:JFM917528 JPI917527:JPI917528 JZE917527:JZE917528 KJA917527:KJA917528 KSW917527:KSW917528 LCS917527:LCS917528 LMO917527:LMO917528 LWK917527:LWK917528 MGG917527:MGG917528 MQC917527:MQC917528 MZY917527:MZY917528 NJU917527:NJU917528 NTQ917527:NTQ917528 ODM917527:ODM917528 ONI917527:ONI917528 OXE917527:OXE917528 PHA917527:PHA917528 PQW917527:PQW917528 QAS917527:QAS917528 QKO917527:QKO917528 QUK917527:QUK917528 REG917527:REG917528 ROC917527:ROC917528 RXY917527:RXY917528 SHU917527:SHU917528 SRQ917527:SRQ917528 TBM917527:TBM917528 TLI917527:TLI917528 TVE917527:TVE917528 UFA917527:UFA917528 UOW917527:UOW917528 UYS917527:UYS917528 VIO917527:VIO917528 VSK917527:VSK917528 WCG917527:WCG917528 WMC917527:WMC917528 WVY917527:WVY917528 Z983063:Z983064 JM983063:JM983064 TI983063:TI983064 ADE983063:ADE983064 ANA983063:ANA983064 AWW983063:AWW983064 BGS983063:BGS983064 BQO983063:BQO983064 CAK983063:CAK983064 CKG983063:CKG983064 CUC983063:CUC983064 DDY983063:DDY983064 DNU983063:DNU983064 DXQ983063:DXQ983064 EHM983063:EHM983064 ERI983063:ERI983064 FBE983063:FBE983064 FLA983063:FLA983064 FUW983063:FUW983064 GES983063:GES983064 GOO983063:GOO983064 GYK983063:GYK983064 HIG983063:HIG983064 HSC983063:HSC983064 IBY983063:IBY983064 ILU983063:ILU983064 IVQ983063:IVQ983064 JFM983063:JFM983064 JPI983063:JPI983064 JZE983063:JZE983064 KJA983063:KJA983064 KSW983063:KSW983064 LCS983063:LCS983064 LMO983063:LMO983064 LWK983063:LWK983064 MGG983063:MGG983064 MQC983063:MQC983064 MZY983063:MZY983064 NJU983063:NJU983064 NTQ983063:NTQ983064 ODM983063:ODM983064 ONI983063:ONI983064 OXE983063:OXE983064 PHA983063:PHA983064 PQW983063:PQW983064 QAS983063:QAS983064 QKO983063:QKO983064 QUK983063:QUK983064 REG983063:REG983064 ROC983063:ROC983064 RXY983063:RXY983064 SHU983063:SHU983064 SRQ983063:SRQ983064 TBM983063:TBM983064 TLI983063:TLI983064 TVE983063:TVE983064 UFA983063:UFA983064 UOW983063:UOW983064 UYS983063:UYS983064 VIO983063:VIO983064 VSK983063:VSK983064 WCG983063:WCG983064 WMC983063:WMC983064 WVY983063:WVY983064 AB65559:AB65560 JP65559:JP65560 TL65559:TL65560 ADH65559:ADH65560 AND65559:AND65560 AWZ65559:AWZ65560 BGV65559:BGV65560 BQR65559:BQR65560 CAN65559:CAN65560 CKJ65559:CKJ65560 CUF65559:CUF65560 DEB65559:DEB65560 DNX65559:DNX65560 DXT65559:DXT65560 EHP65559:EHP65560 ERL65559:ERL65560 FBH65559:FBH65560 FLD65559:FLD65560 FUZ65559:FUZ65560 GEV65559:GEV65560 GOR65559:GOR65560 GYN65559:GYN65560 HIJ65559:HIJ65560 HSF65559:HSF65560 ICB65559:ICB65560 ILX65559:ILX65560 IVT65559:IVT65560 JFP65559:JFP65560 JPL65559:JPL65560 JZH65559:JZH65560 KJD65559:KJD65560 KSZ65559:KSZ65560 LCV65559:LCV65560 LMR65559:LMR65560 LWN65559:LWN65560 MGJ65559:MGJ65560 MQF65559:MQF65560 NAB65559:NAB65560 NJX65559:NJX65560 NTT65559:NTT65560 ODP65559:ODP65560 ONL65559:ONL65560 OXH65559:OXH65560 PHD65559:PHD65560 PQZ65559:PQZ65560 QAV65559:QAV65560 QKR65559:QKR65560 QUN65559:QUN65560 REJ65559:REJ65560 ROF65559:ROF65560 RYB65559:RYB65560 SHX65559:SHX65560 SRT65559:SRT65560 TBP65559:TBP65560 TLL65559:TLL65560 TVH65559:TVH65560 UFD65559:UFD65560 UOZ65559:UOZ65560 UYV65559:UYV65560 VIR65559:VIR65560 VSN65559:VSN65560 WCJ65559:WCJ65560 WMF65559:WMF65560 WWB65559:WWB65560 AB131095:AB131096 JP131095:JP131096 TL131095:TL131096 ADH131095:ADH131096 AND131095:AND131096 AWZ131095:AWZ131096 BGV131095:BGV131096 BQR131095:BQR131096 CAN131095:CAN131096 CKJ131095:CKJ131096 CUF131095:CUF131096 DEB131095:DEB131096 DNX131095:DNX131096 DXT131095:DXT131096 EHP131095:EHP131096 ERL131095:ERL131096 FBH131095:FBH131096 FLD131095:FLD131096 FUZ131095:FUZ131096 GEV131095:GEV131096 GOR131095:GOR131096 GYN131095:GYN131096 HIJ131095:HIJ131096 HSF131095:HSF131096 ICB131095:ICB131096 ILX131095:ILX131096 IVT131095:IVT131096 JFP131095:JFP131096 JPL131095:JPL131096 JZH131095:JZH131096 KJD131095:KJD131096 KSZ131095:KSZ131096 LCV131095:LCV131096 LMR131095:LMR131096 LWN131095:LWN131096 MGJ131095:MGJ131096 MQF131095:MQF131096 NAB131095:NAB131096 NJX131095:NJX131096 NTT131095:NTT131096 ODP131095:ODP131096 ONL131095:ONL131096 OXH131095:OXH131096 PHD131095:PHD131096 PQZ131095:PQZ131096 QAV131095:QAV131096 QKR131095:QKR131096 QUN131095:QUN131096 REJ131095:REJ131096 ROF131095:ROF131096 RYB131095:RYB131096 SHX131095:SHX131096 SRT131095:SRT131096 TBP131095:TBP131096 TLL131095:TLL131096 TVH131095:TVH131096 UFD131095:UFD131096 UOZ131095:UOZ131096 UYV131095:UYV131096 VIR131095:VIR131096 VSN131095:VSN131096 WCJ131095:WCJ131096 WMF131095:WMF131096 WWB131095:WWB131096 AB196631:AB196632 JP196631:JP196632 TL196631:TL196632 ADH196631:ADH196632 AND196631:AND196632 AWZ196631:AWZ196632 BGV196631:BGV196632 BQR196631:BQR196632 CAN196631:CAN196632 CKJ196631:CKJ196632 CUF196631:CUF196632 DEB196631:DEB196632 DNX196631:DNX196632 DXT196631:DXT196632 EHP196631:EHP196632 ERL196631:ERL196632 FBH196631:FBH196632 FLD196631:FLD196632 FUZ196631:FUZ196632 GEV196631:GEV196632 GOR196631:GOR196632 GYN196631:GYN196632 HIJ196631:HIJ196632 HSF196631:HSF196632 ICB196631:ICB196632 ILX196631:ILX196632 IVT196631:IVT196632 JFP196631:JFP196632 JPL196631:JPL196632 JZH196631:JZH196632 KJD196631:KJD196632 KSZ196631:KSZ196632 LCV196631:LCV196632 LMR196631:LMR196632 LWN196631:LWN196632 MGJ196631:MGJ196632 MQF196631:MQF196632 NAB196631:NAB196632 NJX196631:NJX196632 NTT196631:NTT196632 ODP196631:ODP196632 ONL196631:ONL196632 OXH196631:OXH196632 PHD196631:PHD196632 PQZ196631:PQZ196632 QAV196631:QAV196632 QKR196631:QKR196632 QUN196631:QUN196632 REJ196631:REJ196632 ROF196631:ROF196632 RYB196631:RYB196632 SHX196631:SHX196632 SRT196631:SRT196632 TBP196631:TBP196632 TLL196631:TLL196632 TVH196631:TVH196632 UFD196631:UFD196632 UOZ196631:UOZ196632 UYV196631:UYV196632 VIR196631:VIR196632 VSN196631:VSN196632 WCJ196631:WCJ196632 WMF196631:WMF196632 WWB196631:WWB196632 AB262167:AB262168 JP262167:JP262168 TL262167:TL262168 ADH262167:ADH262168 AND262167:AND262168 AWZ262167:AWZ262168 BGV262167:BGV262168 BQR262167:BQR262168 CAN262167:CAN262168 CKJ262167:CKJ262168 CUF262167:CUF262168 DEB262167:DEB262168 DNX262167:DNX262168 DXT262167:DXT262168 EHP262167:EHP262168 ERL262167:ERL262168 FBH262167:FBH262168 FLD262167:FLD262168 FUZ262167:FUZ262168 GEV262167:GEV262168 GOR262167:GOR262168 GYN262167:GYN262168 HIJ262167:HIJ262168 HSF262167:HSF262168 ICB262167:ICB262168 ILX262167:ILX262168 IVT262167:IVT262168 JFP262167:JFP262168 JPL262167:JPL262168 JZH262167:JZH262168 KJD262167:KJD262168 KSZ262167:KSZ262168 LCV262167:LCV262168 LMR262167:LMR262168 LWN262167:LWN262168 MGJ262167:MGJ262168 MQF262167:MQF262168 NAB262167:NAB262168 NJX262167:NJX262168 NTT262167:NTT262168 ODP262167:ODP262168 ONL262167:ONL262168 OXH262167:OXH262168 PHD262167:PHD262168 PQZ262167:PQZ262168 QAV262167:QAV262168 QKR262167:QKR262168 QUN262167:QUN262168 REJ262167:REJ262168 ROF262167:ROF262168 RYB262167:RYB262168 SHX262167:SHX262168 SRT262167:SRT262168 TBP262167:TBP262168 TLL262167:TLL262168 TVH262167:TVH262168 UFD262167:UFD262168 UOZ262167:UOZ262168 UYV262167:UYV262168 VIR262167:VIR262168 VSN262167:VSN262168 WCJ262167:WCJ262168 WMF262167:WMF262168 WWB262167:WWB262168 AB327703:AB327704 JP327703:JP327704 TL327703:TL327704 ADH327703:ADH327704 AND327703:AND327704 AWZ327703:AWZ327704 BGV327703:BGV327704 BQR327703:BQR327704 CAN327703:CAN327704 CKJ327703:CKJ327704 CUF327703:CUF327704 DEB327703:DEB327704 DNX327703:DNX327704 DXT327703:DXT327704 EHP327703:EHP327704 ERL327703:ERL327704 FBH327703:FBH327704 FLD327703:FLD327704 FUZ327703:FUZ327704 GEV327703:GEV327704 GOR327703:GOR327704 GYN327703:GYN327704 HIJ327703:HIJ327704 HSF327703:HSF327704 ICB327703:ICB327704 ILX327703:ILX327704 IVT327703:IVT327704 JFP327703:JFP327704 JPL327703:JPL327704 JZH327703:JZH327704 KJD327703:KJD327704 KSZ327703:KSZ327704 LCV327703:LCV327704 LMR327703:LMR327704 LWN327703:LWN327704 MGJ327703:MGJ327704 MQF327703:MQF327704 NAB327703:NAB327704 NJX327703:NJX327704 NTT327703:NTT327704 ODP327703:ODP327704 ONL327703:ONL327704 OXH327703:OXH327704 PHD327703:PHD327704 PQZ327703:PQZ327704 QAV327703:QAV327704 QKR327703:QKR327704 QUN327703:QUN327704 REJ327703:REJ327704 ROF327703:ROF327704 RYB327703:RYB327704 SHX327703:SHX327704 SRT327703:SRT327704 TBP327703:TBP327704 TLL327703:TLL327704 TVH327703:TVH327704 UFD327703:UFD327704 UOZ327703:UOZ327704 UYV327703:UYV327704 VIR327703:VIR327704 VSN327703:VSN327704 WCJ327703:WCJ327704 WMF327703:WMF327704 WWB327703:WWB327704 AB393239:AB393240 JP393239:JP393240 TL393239:TL393240 ADH393239:ADH393240 AND393239:AND393240 AWZ393239:AWZ393240 BGV393239:BGV393240 BQR393239:BQR393240 CAN393239:CAN393240 CKJ393239:CKJ393240 CUF393239:CUF393240 DEB393239:DEB393240 DNX393239:DNX393240 DXT393239:DXT393240 EHP393239:EHP393240 ERL393239:ERL393240 FBH393239:FBH393240 FLD393239:FLD393240 FUZ393239:FUZ393240 GEV393239:GEV393240 GOR393239:GOR393240 GYN393239:GYN393240 HIJ393239:HIJ393240 HSF393239:HSF393240 ICB393239:ICB393240 ILX393239:ILX393240 IVT393239:IVT393240 JFP393239:JFP393240 JPL393239:JPL393240 JZH393239:JZH393240 KJD393239:KJD393240 KSZ393239:KSZ393240 LCV393239:LCV393240 LMR393239:LMR393240 LWN393239:LWN393240 MGJ393239:MGJ393240 MQF393239:MQF393240 NAB393239:NAB393240 NJX393239:NJX393240 NTT393239:NTT393240 ODP393239:ODP393240 ONL393239:ONL393240 OXH393239:OXH393240 PHD393239:PHD393240 PQZ393239:PQZ393240 QAV393239:QAV393240 QKR393239:QKR393240 QUN393239:QUN393240 REJ393239:REJ393240 ROF393239:ROF393240 RYB393239:RYB393240 SHX393239:SHX393240 SRT393239:SRT393240 TBP393239:TBP393240 TLL393239:TLL393240 TVH393239:TVH393240 UFD393239:UFD393240 UOZ393239:UOZ393240 UYV393239:UYV393240 VIR393239:VIR393240 VSN393239:VSN393240 WCJ393239:WCJ393240 WMF393239:WMF393240 WWB393239:WWB393240 AB458775:AB458776 JP458775:JP458776 TL458775:TL458776 ADH458775:ADH458776 AND458775:AND458776 AWZ458775:AWZ458776 BGV458775:BGV458776 BQR458775:BQR458776 CAN458775:CAN458776 CKJ458775:CKJ458776 CUF458775:CUF458776 DEB458775:DEB458776 DNX458775:DNX458776 DXT458775:DXT458776 EHP458775:EHP458776 ERL458775:ERL458776 FBH458775:FBH458776 FLD458775:FLD458776 FUZ458775:FUZ458776 GEV458775:GEV458776 GOR458775:GOR458776 GYN458775:GYN458776 HIJ458775:HIJ458776 HSF458775:HSF458776 ICB458775:ICB458776 ILX458775:ILX458776 IVT458775:IVT458776 JFP458775:JFP458776 JPL458775:JPL458776 JZH458775:JZH458776 KJD458775:KJD458776 KSZ458775:KSZ458776 LCV458775:LCV458776 LMR458775:LMR458776 LWN458775:LWN458776 MGJ458775:MGJ458776 MQF458775:MQF458776 NAB458775:NAB458776 NJX458775:NJX458776 NTT458775:NTT458776 ODP458775:ODP458776 ONL458775:ONL458776 OXH458775:OXH458776 PHD458775:PHD458776 PQZ458775:PQZ458776 QAV458775:QAV458776 QKR458775:QKR458776 QUN458775:QUN458776 REJ458775:REJ458776 ROF458775:ROF458776 RYB458775:RYB458776 SHX458775:SHX458776 SRT458775:SRT458776 TBP458775:TBP458776 TLL458775:TLL458776 TVH458775:TVH458776 UFD458775:UFD458776 UOZ458775:UOZ458776 UYV458775:UYV458776 VIR458775:VIR458776 VSN458775:VSN458776 WCJ458775:WCJ458776 WMF458775:WMF458776 WWB458775:WWB458776 AB524311:AB524312 JP524311:JP524312 TL524311:TL524312 ADH524311:ADH524312 AND524311:AND524312 AWZ524311:AWZ524312 BGV524311:BGV524312 BQR524311:BQR524312 CAN524311:CAN524312 CKJ524311:CKJ524312 CUF524311:CUF524312 DEB524311:DEB524312 DNX524311:DNX524312 DXT524311:DXT524312 EHP524311:EHP524312 ERL524311:ERL524312 FBH524311:FBH524312 FLD524311:FLD524312 FUZ524311:FUZ524312 GEV524311:GEV524312 GOR524311:GOR524312 GYN524311:GYN524312 HIJ524311:HIJ524312 HSF524311:HSF524312 ICB524311:ICB524312 ILX524311:ILX524312 IVT524311:IVT524312 JFP524311:JFP524312 JPL524311:JPL524312 JZH524311:JZH524312 KJD524311:KJD524312 KSZ524311:KSZ524312 LCV524311:LCV524312 LMR524311:LMR524312 LWN524311:LWN524312 MGJ524311:MGJ524312 MQF524311:MQF524312 NAB524311:NAB524312 NJX524311:NJX524312 NTT524311:NTT524312 ODP524311:ODP524312 ONL524311:ONL524312 OXH524311:OXH524312 PHD524311:PHD524312 PQZ524311:PQZ524312 QAV524311:QAV524312 QKR524311:QKR524312 QUN524311:QUN524312 REJ524311:REJ524312 ROF524311:ROF524312 RYB524311:RYB524312 SHX524311:SHX524312 SRT524311:SRT524312 TBP524311:TBP524312 TLL524311:TLL524312 TVH524311:TVH524312 UFD524311:UFD524312 UOZ524311:UOZ524312 UYV524311:UYV524312 VIR524311:VIR524312 VSN524311:VSN524312 WCJ524311:WCJ524312 WMF524311:WMF524312 WWB524311:WWB524312 AB589847:AB589848 JP589847:JP589848 TL589847:TL589848 ADH589847:ADH589848 AND589847:AND589848 AWZ589847:AWZ589848 BGV589847:BGV589848 BQR589847:BQR589848 CAN589847:CAN589848 CKJ589847:CKJ589848 CUF589847:CUF589848 DEB589847:DEB589848 DNX589847:DNX589848 DXT589847:DXT589848 EHP589847:EHP589848 ERL589847:ERL589848 FBH589847:FBH589848 FLD589847:FLD589848 FUZ589847:FUZ589848 GEV589847:GEV589848 GOR589847:GOR589848 GYN589847:GYN589848 HIJ589847:HIJ589848 HSF589847:HSF589848 ICB589847:ICB589848 ILX589847:ILX589848 IVT589847:IVT589848 JFP589847:JFP589848 JPL589847:JPL589848 JZH589847:JZH589848 KJD589847:KJD589848 KSZ589847:KSZ589848 LCV589847:LCV589848 LMR589847:LMR589848 LWN589847:LWN589848 MGJ589847:MGJ589848 MQF589847:MQF589848 NAB589847:NAB589848 NJX589847:NJX589848 NTT589847:NTT589848 ODP589847:ODP589848 ONL589847:ONL589848 OXH589847:OXH589848 PHD589847:PHD589848 PQZ589847:PQZ589848 QAV589847:QAV589848 QKR589847:QKR589848 QUN589847:QUN589848 REJ589847:REJ589848 ROF589847:ROF589848 RYB589847:RYB589848 SHX589847:SHX589848 SRT589847:SRT589848 TBP589847:TBP589848 TLL589847:TLL589848 TVH589847:TVH589848 UFD589847:UFD589848 UOZ589847:UOZ589848 UYV589847:UYV589848 VIR589847:VIR589848 VSN589847:VSN589848 WCJ589847:WCJ589848 WMF589847:WMF589848 WWB589847:WWB589848 AB655383:AB655384 JP655383:JP655384 TL655383:TL655384 ADH655383:ADH655384 AND655383:AND655384 AWZ655383:AWZ655384 BGV655383:BGV655384 BQR655383:BQR655384 CAN655383:CAN655384 CKJ655383:CKJ655384 CUF655383:CUF655384 DEB655383:DEB655384 DNX655383:DNX655384 DXT655383:DXT655384 EHP655383:EHP655384 ERL655383:ERL655384 FBH655383:FBH655384 FLD655383:FLD655384 FUZ655383:FUZ655384 GEV655383:GEV655384 GOR655383:GOR655384 GYN655383:GYN655384 HIJ655383:HIJ655384 HSF655383:HSF655384 ICB655383:ICB655384 ILX655383:ILX655384 IVT655383:IVT655384 JFP655383:JFP655384 JPL655383:JPL655384 JZH655383:JZH655384 KJD655383:KJD655384 KSZ655383:KSZ655384 LCV655383:LCV655384 LMR655383:LMR655384 LWN655383:LWN655384 MGJ655383:MGJ655384 MQF655383:MQF655384 NAB655383:NAB655384 NJX655383:NJX655384 NTT655383:NTT655384 ODP655383:ODP655384 ONL655383:ONL655384 OXH655383:OXH655384 PHD655383:PHD655384 PQZ655383:PQZ655384 QAV655383:QAV655384 QKR655383:QKR655384 QUN655383:QUN655384 REJ655383:REJ655384 ROF655383:ROF655384 RYB655383:RYB655384 SHX655383:SHX655384 SRT655383:SRT655384 TBP655383:TBP655384 TLL655383:TLL655384 TVH655383:TVH655384 UFD655383:UFD655384 UOZ655383:UOZ655384 UYV655383:UYV655384 VIR655383:VIR655384 VSN655383:VSN655384 WCJ655383:WCJ655384 WMF655383:WMF655384 WWB655383:WWB655384 AB720919:AB720920 JP720919:JP720920 TL720919:TL720920 ADH720919:ADH720920 AND720919:AND720920 AWZ720919:AWZ720920 BGV720919:BGV720920 BQR720919:BQR720920 CAN720919:CAN720920 CKJ720919:CKJ720920 CUF720919:CUF720920 DEB720919:DEB720920 DNX720919:DNX720920 DXT720919:DXT720920 EHP720919:EHP720920 ERL720919:ERL720920 FBH720919:FBH720920 FLD720919:FLD720920 FUZ720919:FUZ720920 GEV720919:GEV720920 GOR720919:GOR720920 GYN720919:GYN720920 HIJ720919:HIJ720920 HSF720919:HSF720920 ICB720919:ICB720920 ILX720919:ILX720920 IVT720919:IVT720920 JFP720919:JFP720920 JPL720919:JPL720920 JZH720919:JZH720920 KJD720919:KJD720920 KSZ720919:KSZ720920 LCV720919:LCV720920 LMR720919:LMR720920 LWN720919:LWN720920 MGJ720919:MGJ720920 MQF720919:MQF720920 NAB720919:NAB720920 NJX720919:NJX720920 NTT720919:NTT720920 ODP720919:ODP720920 ONL720919:ONL720920 OXH720919:OXH720920 PHD720919:PHD720920 PQZ720919:PQZ720920 QAV720919:QAV720920 QKR720919:QKR720920 QUN720919:QUN720920 REJ720919:REJ720920 ROF720919:ROF720920 RYB720919:RYB720920 SHX720919:SHX720920 SRT720919:SRT720920 TBP720919:TBP720920 TLL720919:TLL720920 TVH720919:TVH720920 UFD720919:UFD720920 UOZ720919:UOZ720920 UYV720919:UYV720920 VIR720919:VIR720920 VSN720919:VSN720920 WCJ720919:WCJ720920 WMF720919:WMF720920 WWB720919:WWB720920 AB786455:AB786456 JP786455:JP786456 TL786455:TL786456 ADH786455:ADH786456 AND786455:AND786456 AWZ786455:AWZ786456 BGV786455:BGV786456 BQR786455:BQR786456 CAN786455:CAN786456 CKJ786455:CKJ786456 CUF786455:CUF786456 DEB786455:DEB786456 DNX786455:DNX786456 DXT786455:DXT786456 EHP786455:EHP786456 ERL786455:ERL786456 FBH786455:FBH786456 FLD786455:FLD786456 FUZ786455:FUZ786456 GEV786455:GEV786456 GOR786455:GOR786456 GYN786455:GYN786456 HIJ786455:HIJ786456 HSF786455:HSF786456 ICB786455:ICB786456 ILX786455:ILX786456 IVT786455:IVT786456 JFP786455:JFP786456 JPL786455:JPL786456 JZH786455:JZH786456 KJD786455:KJD786456 KSZ786455:KSZ786456 LCV786455:LCV786456 LMR786455:LMR786456 LWN786455:LWN786456 MGJ786455:MGJ786456 MQF786455:MQF786456 NAB786455:NAB786456 NJX786455:NJX786456 NTT786455:NTT786456 ODP786455:ODP786456 ONL786455:ONL786456 OXH786455:OXH786456 PHD786455:PHD786456 PQZ786455:PQZ786456 QAV786455:QAV786456 QKR786455:QKR786456 QUN786455:QUN786456 REJ786455:REJ786456 ROF786455:ROF786456 RYB786455:RYB786456 SHX786455:SHX786456 SRT786455:SRT786456 TBP786455:TBP786456 TLL786455:TLL786456 TVH786455:TVH786456 UFD786455:UFD786456 UOZ786455:UOZ786456 UYV786455:UYV786456 VIR786455:VIR786456 VSN786455:VSN786456 WCJ786455:WCJ786456 WMF786455:WMF786456 WWB786455:WWB786456 AB851991:AB851992 JP851991:JP851992 TL851991:TL851992 ADH851991:ADH851992 AND851991:AND851992 AWZ851991:AWZ851992 BGV851991:BGV851992 BQR851991:BQR851992 CAN851991:CAN851992 CKJ851991:CKJ851992 CUF851991:CUF851992 DEB851991:DEB851992 DNX851991:DNX851992 DXT851991:DXT851992 EHP851991:EHP851992 ERL851991:ERL851992 FBH851991:FBH851992 FLD851991:FLD851992 FUZ851991:FUZ851992 GEV851991:GEV851992 GOR851991:GOR851992 GYN851991:GYN851992 HIJ851991:HIJ851992 HSF851991:HSF851992 ICB851991:ICB851992 ILX851991:ILX851992 IVT851991:IVT851992 JFP851991:JFP851992 JPL851991:JPL851992 JZH851991:JZH851992 KJD851991:KJD851992 KSZ851991:KSZ851992 LCV851991:LCV851992 LMR851991:LMR851992 LWN851991:LWN851992 MGJ851991:MGJ851992 MQF851991:MQF851992 NAB851991:NAB851992 NJX851991:NJX851992 NTT851991:NTT851992 ODP851991:ODP851992 ONL851991:ONL851992 OXH851991:OXH851992 PHD851991:PHD851992 PQZ851991:PQZ851992 QAV851991:QAV851992 QKR851991:QKR851992 QUN851991:QUN851992 REJ851991:REJ851992 ROF851991:ROF851992 RYB851991:RYB851992 SHX851991:SHX851992 SRT851991:SRT851992 TBP851991:TBP851992 TLL851991:TLL851992 TVH851991:TVH851992 UFD851991:UFD851992 UOZ851991:UOZ851992 UYV851991:UYV851992 VIR851991:VIR851992 VSN851991:VSN851992 WCJ851991:WCJ851992 WMF851991:WMF851992 WWB851991:WWB851992 AB917527:AB917528 JP917527:JP917528 TL917527:TL917528 ADH917527:ADH917528 AND917527:AND917528 AWZ917527:AWZ917528 BGV917527:BGV917528 BQR917527:BQR917528 CAN917527:CAN917528 CKJ917527:CKJ917528 CUF917527:CUF917528 DEB917527:DEB917528 DNX917527:DNX917528 DXT917527:DXT917528 EHP917527:EHP917528 ERL917527:ERL917528 FBH917527:FBH917528 FLD917527:FLD917528 FUZ917527:FUZ917528 GEV917527:GEV917528 GOR917527:GOR917528 GYN917527:GYN917528 HIJ917527:HIJ917528 HSF917527:HSF917528 ICB917527:ICB917528 ILX917527:ILX917528 IVT917527:IVT917528 JFP917527:JFP917528 JPL917527:JPL917528 JZH917527:JZH917528 KJD917527:KJD917528 KSZ917527:KSZ917528 LCV917527:LCV917528 LMR917527:LMR917528 LWN917527:LWN917528 MGJ917527:MGJ917528 MQF917527:MQF917528 NAB917527:NAB917528 NJX917527:NJX917528 NTT917527:NTT917528 ODP917527:ODP917528 ONL917527:ONL917528 OXH917527:OXH917528 PHD917527:PHD917528 PQZ917527:PQZ917528 QAV917527:QAV917528 QKR917527:QKR917528 QUN917527:QUN917528 REJ917527:REJ917528 ROF917527:ROF917528 RYB917527:RYB917528 SHX917527:SHX917528 SRT917527:SRT917528 TBP917527:TBP917528 TLL917527:TLL917528 TVH917527:TVH917528 UFD917527:UFD917528 UOZ917527:UOZ917528 UYV917527:UYV917528 VIR917527:VIR917528 VSN917527:VSN917528 WCJ917527:WCJ917528 WMF917527:WMF917528 WWB917527:WWB917528 AB983063:AB983064 JP983063:JP983064 TL983063:TL983064 ADH983063:ADH983064 AND983063:AND983064 AWZ983063:AWZ983064 BGV983063:BGV983064 BQR983063:BQR983064 CAN983063:CAN983064 CKJ983063:CKJ983064 CUF983063:CUF983064 DEB983063:DEB983064 DNX983063:DNX983064 DXT983063:DXT983064 EHP983063:EHP983064 ERL983063:ERL983064 FBH983063:FBH983064 FLD983063:FLD983064 FUZ983063:FUZ983064 GEV983063:GEV983064 GOR983063:GOR983064 GYN983063:GYN983064 HIJ983063:HIJ983064 HSF983063:HSF983064 ICB983063:ICB983064 ILX983063:ILX983064 IVT983063:IVT983064 JFP983063:JFP983064 JPL983063:JPL983064 JZH983063:JZH983064 KJD983063:KJD983064 KSZ983063:KSZ983064 LCV983063:LCV983064 LMR983063:LMR983064 LWN983063:LWN983064 MGJ983063:MGJ983064 MQF983063:MQF983064 NAB983063:NAB983064 NJX983063:NJX983064 NTT983063:NTT983064 ODP983063:ODP983064 ONL983063:ONL983064 OXH983063:OXH983064 PHD983063:PHD983064 PQZ983063:PQZ983064 QAV983063:QAV983064 QKR983063:QKR983064 QUN983063:QUN983064 REJ983063:REJ983064 ROF983063:ROF983064 RYB983063:RYB983064 SHX983063:SHX983064 SRT983063:SRT983064 TBP983063:TBP983064 TLL983063:TLL983064 TVH983063:TVH983064 UFD983063:UFD983064 UOZ983063:UOZ983064 UYV983063:UYV983064 VIR983063:VIR983064 VSN983063:VSN983064 WCJ983063:WCJ983064 WMF983063:WMF983064 WWB983063:WWB983064 AD65559:AD65560 JS65559:JS65560 TO65559:TO65560 ADK65559:ADK65560 ANG65559:ANG65560 AXC65559:AXC65560 BGY65559:BGY65560 BQU65559:BQU65560 CAQ65559:CAQ65560 CKM65559:CKM65560 CUI65559:CUI65560 DEE65559:DEE65560 DOA65559:DOA65560 DXW65559:DXW65560 EHS65559:EHS65560 ERO65559:ERO65560 FBK65559:FBK65560 FLG65559:FLG65560 FVC65559:FVC65560 GEY65559:GEY65560 GOU65559:GOU65560 GYQ65559:GYQ65560 HIM65559:HIM65560 HSI65559:HSI65560 ICE65559:ICE65560 IMA65559:IMA65560 IVW65559:IVW65560 JFS65559:JFS65560 JPO65559:JPO65560 JZK65559:JZK65560 KJG65559:KJG65560 KTC65559:KTC65560 LCY65559:LCY65560 LMU65559:LMU65560 LWQ65559:LWQ65560 MGM65559:MGM65560 MQI65559:MQI65560 NAE65559:NAE65560 NKA65559:NKA65560 NTW65559:NTW65560 ODS65559:ODS65560 ONO65559:ONO65560 OXK65559:OXK65560 PHG65559:PHG65560 PRC65559:PRC65560 QAY65559:QAY65560 QKU65559:QKU65560 QUQ65559:QUQ65560 REM65559:REM65560 ROI65559:ROI65560 RYE65559:RYE65560 SIA65559:SIA65560 SRW65559:SRW65560 TBS65559:TBS65560 TLO65559:TLO65560 TVK65559:TVK65560 UFG65559:UFG65560 UPC65559:UPC65560 UYY65559:UYY65560 VIU65559:VIU65560 VSQ65559:VSQ65560 WCM65559:WCM65560 WMI65559:WMI65560 WWE65559:WWE65560 AD131095:AD131096 JS131095:JS131096 TO131095:TO131096 ADK131095:ADK131096 ANG131095:ANG131096 AXC131095:AXC131096 BGY131095:BGY131096 BQU131095:BQU131096 CAQ131095:CAQ131096 CKM131095:CKM131096 CUI131095:CUI131096 DEE131095:DEE131096 DOA131095:DOA131096 DXW131095:DXW131096 EHS131095:EHS131096 ERO131095:ERO131096 FBK131095:FBK131096 FLG131095:FLG131096 FVC131095:FVC131096 GEY131095:GEY131096 GOU131095:GOU131096 GYQ131095:GYQ131096 HIM131095:HIM131096 HSI131095:HSI131096 ICE131095:ICE131096 IMA131095:IMA131096 IVW131095:IVW131096 JFS131095:JFS131096 JPO131095:JPO131096 JZK131095:JZK131096 KJG131095:KJG131096 KTC131095:KTC131096 LCY131095:LCY131096 LMU131095:LMU131096 LWQ131095:LWQ131096 MGM131095:MGM131096 MQI131095:MQI131096 NAE131095:NAE131096 NKA131095:NKA131096 NTW131095:NTW131096 ODS131095:ODS131096 ONO131095:ONO131096 OXK131095:OXK131096 PHG131095:PHG131096 PRC131095:PRC131096 QAY131095:QAY131096 QKU131095:QKU131096 QUQ131095:QUQ131096 REM131095:REM131096 ROI131095:ROI131096 RYE131095:RYE131096 SIA131095:SIA131096 SRW131095:SRW131096 TBS131095:TBS131096 TLO131095:TLO131096 TVK131095:TVK131096 UFG131095:UFG131096 UPC131095:UPC131096 UYY131095:UYY131096 VIU131095:VIU131096 VSQ131095:VSQ131096 WCM131095:WCM131096 WMI131095:WMI131096 WWE131095:WWE131096 AD196631:AD196632 JS196631:JS196632 TO196631:TO196632 ADK196631:ADK196632 ANG196631:ANG196632 AXC196631:AXC196632 BGY196631:BGY196632 BQU196631:BQU196632 CAQ196631:CAQ196632 CKM196631:CKM196632 CUI196631:CUI196632 DEE196631:DEE196632 DOA196631:DOA196632 DXW196631:DXW196632 EHS196631:EHS196632 ERO196631:ERO196632 FBK196631:FBK196632 FLG196631:FLG196632 FVC196631:FVC196632 GEY196631:GEY196632 GOU196631:GOU196632 GYQ196631:GYQ196632 HIM196631:HIM196632 HSI196631:HSI196632 ICE196631:ICE196632 IMA196631:IMA196632 IVW196631:IVW196632 JFS196631:JFS196632 JPO196631:JPO196632 JZK196631:JZK196632 KJG196631:KJG196632 KTC196631:KTC196632 LCY196631:LCY196632 LMU196631:LMU196632 LWQ196631:LWQ196632 MGM196631:MGM196632 MQI196631:MQI196632 NAE196631:NAE196632 NKA196631:NKA196632 NTW196631:NTW196632 ODS196631:ODS196632 ONO196631:ONO196632 OXK196631:OXK196632 PHG196631:PHG196632 PRC196631:PRC196632 QAY196631:QAY196632 QKU196631:QKU196632 QUQ196631:QUQ196632 REM196631:REM196632 ROI196631:ROI196632 RYE196631:RYE196632 SIA196631:SIA196632 SRW196631:SRW196632 TBS196631:TBS196632 TLO196631:TLO196632 TVK196631:TVK196632 UFG196631:UFG196632 UPC196631:UPC196632 UYY196631:UYY196632 VIU196631:VIU196632 VSQ196631:VSQ196632 WCM196631:WCM196632 WMI196631:WMI196632 WWE196631:WWE196632 AD262167:AD262168 JS262167:JS262168 TO262167:TO262168 ADK262167:ADK262168 ANG262167:ANG262168 AXC262167:AXC262168 BGY262167:BGY262168 BQU262167:BQU262168 CAQ262167:CAQ262168 CKM262167:CKM262168 CUI262167:CUI262168 DEE262167:DEE262168 DOA262167:DOA262168 DXW262167:DXW262168 EHS262167:EHS262168 ERO262167:ERO262168 FBK262167:FBK262168 FLG262167:FLG262168 FVC262167:FVC262168 GEY262167:GEY262168 GOU262167:GOU262168 GYQ262167:GYQ262168 HIM262167:HIM262168 HSI262167:HSI262168 ICE262167:ICE262168 IMA262167:IMA262168 IVW262167:IVW262168 JFS262167:JFS262168 JPO262167:JPO262168 JZK262167:JZK262168 KJG262167:KJG262168 KTC262167:KTC262168 LCY262167:LCY262168 LMU262167:LMU262168 LWQ262167:LWQ262168 MGM262167:MGM262168 MQI262167:MQI262168 NAE262167:NAE262168 NKA262167:NKA262168 NTW262167:NTW262168 ODS262167:ODS262168 ONO262167:ONO262168 OXK262167:OXK262168 PHG262167:PHG262168 PRC262167:PRC262168 QAY262167:QAY262168 QKU262167:QKU262168 QUQ262167:QUQ262168 REM262167:REM262168 ROI262167:ROI262168 RYE262167:RYE262168 SIA262167:SIA262168 SRW262167:SRW262168 TBS262167:TBS262168 TLO262167:TLO262168 TVK262167:TVK262168 UFG262167:UFG262168 UPC262167:UPC262168 UYY262167:UYY262168 VIU262167:VIU262168 VSQ262167:VSQ262168 WCM262167:WCM262168 WMI262167:WMI262168 WWE262167:WWE262168 AD327703:AD327704 JS327703:JS327704 TO327703:TO327704 ADK327703:ADK327704 ANG327703:ANG327704 AXC327703:AXC327704 BGY327703:BGY327704 BQU327703:BQU327704 CAQ327703:CAQ327704 CKM327703:CKM327704 CUI327703:CUI327704 DEE327703:DEE327704 DOA327703:DOA327704 DXW327703:DXW327704 EHS327703:EHS327704 ERO327703:ERO327704 FBK327703:FBK327704 FLG327703:FLG327704 FVC327703:FVC327704 GEY327703:GEY327704 GOU327703:GOU327704 GYQ327703:GYQ327704 HIM327703:HIM327704 HSI327703:HSI327704 ICE327703:ICE327704 IMA327703:IMA327704 IVW327703:IVW327704 JFS327703:JFS327704 JPO327703:JPO327704 JZK327703:JZK327704 KJG327703:KJG327704 KTC327703:KTC327704 LCY327703:LCY327704 LMU327703:LMU327704 LWQ327703:LWQ327704 MGM327703:MGM327704 MQI327703:MQI327704 NAE327703:NAE327704 NKA327703:NKA327704 NTW327703:NTW327704 ODS327703:ODS327704 ONO327703:ONO327704 OXK327703:OXK327704 PHG327703:PHG327704 PRC327703:PRC327704 QAY327703:QAY327704 QKU327703:QKU327704 QUQ327703:QUQ327704 REM327703:REM327704 ROI327703:ROI327704 RYE327703:RYE327704 SIA327703:SIA327704 SRW327703:SRW327704 TBS327703:TBS327704 TLO327703:TLO327704 TVK327703:TVK327704 UFG327703:UFG327704 UPC327703:UPC327704 UYY327703:UYY327704 VIU327703:VIU327704 VSQ327703:VSQ327704 WCM327703:WCM327704 WMI327703:WMI327704 WWE327703:WWE327704 AD393239:AD393240 JS393239:JS393240 TO393239:TO393240 ADK393239:ADK393240 ANG393239:ANG393240 AXC393239:AXC393240 BGY393239:BGY393240 BQU393239:BQU393240 CAQ393239:CAQ393240 CKM393239:CKM393240 CUI393239:CUI393240 DEE393239:DEE393240 DOA393239:DOA393240 DXW393239:DXW393240 EHS393239:EHS393240 ERO393239:ERO393240 FBK393239:FBK393240 FLG393239:FLG393240 FVC393239:FVC393240 GEY393239:GEY393240 GOU393239:GOU393240 GYQ393239:GYQ393240 HIM393239:HIM393240 HSI393239:HSI393240 ICE393239:ICE393240 IMA393239:IMA393240 IVW393239:IVW393240 JFS393239:JFS393240 JPO393239:JPO393240 JZK393239:JZK393240 KJG393239:KJG393240 KTC393239:KTC393240 LCY393239:LCY393240 LMU393239:LMU393240 LWQ393239:LWQ393240 MGM393239:MGM393240 MQI393239:MQI393240 NAE393239:NAE393240 NKA393239:NKA393240 NTW393239:NTW393240 ODS393239:ODS393240 ONO393239:ONO393240 OXK393239:OXK393240 PHG393239:PHG393240 PRC393239:PRC393240 QAY393239:QAY393240 QKU393239:QKU393240 QUQ393239:QUQ393240 REM393239:REM393240 ROI393239:ROI393240 RYE393239:RYE393240 SIA393239:SIA393240 SRW393239:SRW393240 TBS393239:TBS393240 TLO393239:TLO393240 TVK393239:TVK393240 UFG393239:UFG393240 UPC393239:UPC393240 UYY393239:UYY393240 VIU393239:VIU393240 VSQ393239:VSQ393240 WCM393239:WCM393240 WMI393239:WMI393240 WWE393239:WWE393240 AD458775:AD458776 JS458775:JS458776 TO458775:TO458776 ADK458775:ADK458776 ANG458775:ANG458776 AXC458775:AXC458776 BGY458775:BGY458776 BQU458775:BQU458776 CAQ458775:CAQ458776 CKM458775:CKM458776 CUI458775:CUI458776 DEE458775:DEE458776 DOA458775:DOA458776 DXW458775:DXW458776 EHS458775:EHS458776 ERO458775:ERO458776 FBK458775:FBK458776 FLG458775:FLG458776 FVC458775:FVC458776 GEY458775:GEY458776 GOU458775:GOU458776 GYQ458775:GYQ458776 HIM458775:HIM458776 HSI458775:HSI458776 ICE458775:ICE458776 IMA458775:IMA458776 IVW458775:IVW458776 JFS458775:JFS458776 JPO458775:JPO458776 JZK458775:JZK458776 KJG458775:KJG458776 KTC458775:KTC458776 LCY458775:LCY458776 LMU458775:LMU458776 LWQ458775:LWQ458776 MGM458775:MGM458776 MQI458775:MQI458776 NAE458775:NAE458776 NKA458775:NKA458776 NTW458775:NTW458776 ODS458775:ODS458776 ONO458775:ONO458776 OXK458775:OXK458776 PHG458775:PHG458776 PRC458775:PRC458776 QAY458775:QAY458776 QKU458775:QKU458776 QUQ458775:QUQ458776 REM458775:REM458776 ROI458775:ROI458776 RYE458775:RYE458776 SIA458775:SIA458776 SRW458775:SRW458776 TBS458775:TBS458776 TLO458775:TLO458776 TVK458775:TVK458776 UFG458775:UFG458776 UPC458775:UPC458776 UYY458775:UYY458776 VIU458775:VIU458776 VSQ458775:VSQ458776 WCM458775:WCM458776 WMI458775:WMI458776 WWE458775:WWE458776 AD524311:AD524312 JS524311:JS524312 TO524311:TO524312 ADK524311:ADK524312 ANG524311:ANG524312 AXC524311:AXC524312 BGY524311:BGY524312 BQU524311:BQU524312 CAQ524311:CAQ524312 CKM524311:CKM524312 CUI524311:CUI524312 DEE524311:DEE524312 DOA524311:DOA524312 DXW524311:DXW524312 EHS524311:EHS524312 ERO524311:ERO524312 FBK524311:FBK524312 FLG524311:FLG524312 FVC524311:FVC524312 GEY524311:GEY524312 GOU524311:GOU524312 GYQ524311:GYQ524312 HIM524311:HIM524312 HSI524311:HSI524312 ICE524311:ICE524312 IMA524311:IMA524312 IVW524311:IVW524312 JFS524311:JFS524312 JPO524311:JPO524312 JZK524311:JZK524312 KJG524311:KJG524312 KTC524311:KTC524312 LCY524311:LCY524312 LMU524311:LMU524312 LWQ524311:LWQ524312 MGM524311:MGM524312 MQI524311:MQI524312 NAE524311:NAE524312 NKA524311:NKA524312 NTW524311:NTW524312 ODS524311:ODS524312 ONO524311:ONO524312 OXK524311:OXK524312 PHG524311:PHG524312 PRC524311:PRC524312 QAY524311:QAY524312 QKU524311:QKU524312 QUQ524311:QUQ524312 REM524311:REM524312 ROI524311:ROI524312 RYE524311:RYE524312 SIA524311:SIA524312 SRW524311:SRW524312 TBS524311:TBS524312 TLO524311:TLO524312 TVK524311:TVK524312 UFG524311:UFG524312 UPC524311:UPC524312 UYY524311:UYY524312 VIU524311:VIU524312 VSQ524311:VSQ524312 WCM524311:WCM524312 WMI524311:WMI524312 WWE524311:WWE524312 AD589847:AD589848 JS589847:JS589848 TO589847:TO589848 ADK589847:ADK589848 ANG589847:ANG589848 AXC589847:AXC589848 BGY589847:BGY589848 BQU589847:BQU589848 CAQ589847:CAQ589848 CKM589847:CKM589848 CUI589847:CUI589848 DEE589847:DEE589848 DOA589847:DOA589848 DXW589847:DXW589848 EHS589847:EHS589848 ERO589847:ERO589848 FBK589847:FBK589848 FLG589847:FLG589848 FVC589847:FVC589848 GEY589847:GEY589848 GOU589847:GOU589848 GYQ589847:GYQ589848 HIM589847:HIM589848 HSI589847:HSI589848 ICE589847:ICE589848 IMA589847:IMA589848 IVW589847:IVW589848 JFS589847:JFS589848 JPO589847:JPO589848 JZK589847:JZK589848 KJG589847:KJG589848 KTC589847:KTC589848 LCY589847:LCY589848 LMU589847:LMU589848 LWQ589847:LWQ589848 MGM589847:MGM589848 MQI589847:MQI589848 NAE589847:NAE589848 NKA589847:NKA589848 NTW589847:NTW589848 ODS589847:ODS589848 ONO589847:ONO589848 OXK589847:OXK589848 PHG589847:PHG589848 PRC589847:PRC589848 QAY589847:QAY589848 QKU589847:QKU589848 QUQ589847:QUQ589848 REM589847:REM589848 ROI589847:ROI589848 RYE589847:RYE589848 SIA589847:SIA589848 SRW589847:SRW589848 TBS589847:TBS589848 TLO589847:TLO589848 TVK589847:TVK589848 UFG589847:UFG589848 UPC589847:UPC589848 UYY589847:UYY589848 VIU589847:VIU589848 VSQ589847:VSQ589848 WCM589847:WCM589848 WMI589847:WMI589848 WWE589847:WWE589848 AD655383:AD655384 JS655383:JS655384 TO655383:TO655384 ADK655383:ADK655384 ANG655383:ANG655384 AXC655383:AXC655384 BGY655383:BGY655384 BQU655383:BQU655384 CAQ655383:CAQ655384 CKM655383:CKM655384 CUI655383:CUI655384 DEE655383:DEE655384 DOA655383:DOA655384 DXW655383:DXW655384 EHS655383:EHS655384 ERO655383:ERO655384 FBK655383:FBK655384 FLG655383:FLG655384 FVC655383:FVC655384 GEY655383:GEY655384 GOU655383:GOU655384 GYQ655383:GYQ655384 HIM655383:HIM655384 HSI655383:HSI655384 ICE655383:ICE655384 IMA655383:IMA655384 IVW655383:IVW655384 JFS655383:JFS655384 JPO655383:JPO655384 JZK655383:JZK655384 KJG655383:KJG655384 KTC655383:KTC655384 LCY655383:LCY655384 LMU655383:LMU655384 LWQ655383:LWQ655384 MGM655383:MGM655384 MQI655383:MQI655384 NAE655383:NAE655384 NKA655383:NKA655384 NTW655383:NTW655384 ODS655383:ODS655384 ONO655383:ONO655384 OXK655383:OXK655384 PHG655383:PHG655384 PRC655383:PRC655384 QAY655383:QAY655384 QKU655383:QKU655384 QUQ655383:QUQ655384 REM655383:REM655384 ROI655383:ROI655384 RYE655383:RYE655384 SIA655383:SIA655384 SRW655383:SRW655384 TBS655383:TBS655384 TLO655383:TLO655384 TVK655383:TVK655384 UFG655383:UFG655384 UPC655383:UPC655384 UYY655383:UYY655384 VIU655383:VIU655384 VSQ655383:VSQ655384 WCM655383:WCM655384 WMI655383:WMI655384 WWE655383:WWE655384 AD720919:AD720920 JS720919:JS720920 TO720919:TO720920 ADK720919:ADK720920 ANG720919:ANG720920 AXC720919:AXC720920 BGY720919:BGY720920 BQU720919:BQU720920 CAQ720919:CAQ720920 CKM720919:CKM720920 CUI720919:CUI720920 DEE720919:DEE720920 DOA720919:DOA720920 DXW720919:DXW720920 EHS720919:EHS720920 ERO720919:ERO720920 FBK720919:FBK720920 FLG720919:FLG720920 FVC720919:FVC720920 GEY720919:GEY720920 GOU720919:GOU720920 GYQ720919:GYQ720920 HIM720919:HIM720920 HSI720919:HSI720920 ICE720919:ICE720920 IMA720919:IMA720920 IVW720919:IVW720920 JFS720919:JFS720920 JPO720919:JPO720920 JZK720919:JZK720920 KJG720919:KJG720920 KTC720919:KTC720920 LCY720919:LCY720920 LMU720919:LMU720920 LWQ720919:LWQ720920 MGM720919:MGM720920 MQI720919:MQI720920 NAE720919:NAE720920 NKA720919:NKA720920 NTW720919:NTW720920 ODS720919:ODS720920 ONO720919:ONO720920 OXK720919:OXK720920 PHG720919:PHG720920 PRC720919:PRC720920 QAY720919:QAY720920 QKU720919:QKU720920 QUQ720919:QUQ720920 REM720919:REM720920 ROI720919:ROI720920 RYE720919:RYE720920 SIA720919:SIA720920 SRW720919:SRW720920 TBS720919:TBS720920 TLO720919:TLO720920 TVK720919:TVK720920 UFG720919:UFG720920 UPC720919:UPC720920 UYY720919:UYY720920 VIU720919:VIU720920 VSQ720919:VSQ720920 WCM720919:WCM720920 WMI720919:WMI720920 WWE720919:WWE720920 AD786455:AD786456 JS786455:JS786456 TO786455:TO786456 ADK786455:ADK786456 ANG786455:ANG786456 AXC786455:AXC786456 BGY786455:BGY786456 BQU786455:BQU786456 CAQ786455:CAQ786456 CKM786455:CKM786456 CUI786455:CUI786456 DEE786455:DEE786456 DOA786455:DOA786456 DXW786455:DXW786456 EHS786455:EHS786456 ERO786455:ERO786456 FBK786455:FBK786456 FLG786455:FLG786456 FVC786455:FVC786456 GEY786455:GEY786456 GOU786455:GOU786456 GYQ786455:GYQ786456 HIM786455:HIM786456 HSI786455:HSI786456 ICE786455:ICE786456 IMA786455:IMA786456 IVW786455:IVW786456 JFS786455:JFS786456 JPO786455:JPO786456 JZK786455:JZK786456 KJG786455:KJG786456 KTC786455:KTC786456 LCY786455:LCY786456 LMU786455:LMU786456 LWQ786455:LWQ786456 MGM786455:MGM786456 MQI786455:MQI786456 NAE786455:NAE786456 NKA786455:NKA786456 NTW786455:NTW786456 ODS786455:ODS786456 ONO786455:ONO786456 OXK786455:OXK786456 PHG786455:PHG786456 PRC786455:PRC786456 QAY786455:QAY786456 QKU786455:QKU786456 QUQ786455:QUQ786456 REM786455:REM786456 ROI786455:ROI786456 RYE786455:RYE786456 SIA786455:SIA786456 SRW786455:SRW786456 TBS786455:TBS786456 TLO786455:TLO786456 TVK786455:TVK786456 UFG786455:UFG786456 UPC786455:UPC786456 UYY786455:UYY786456 VIU786455:VIU786456 VSQ786455:VSQ786456 WCM786455:WCM786456 WMI786455:WMI786456 WWE786455:WWE786456 AD851991:AD851992 JS851991:JS851992 TO851991:TO851992 ADK851991:ADK851992 ANG851991:ANG851992 AXC851991:AXC851992 BGY851991:BGY851992 BQU851991:BQU851992 CAQ851991:CAQ851992 CKM851991:CKM851992 CUI851991:CUI851992 DEE851991:DEE851992 DOA851991:DOA851992 DXW851991:DXW851992 EHS851991:EHS851992 ERO851991:ERO851992 FBK851991:FBK851992 FLG851991:FLG851992 FVC851991:FVC851992 GEY851991:GEY851992 GOU851991:GOU851992 GYQ851991:GYQ851992 HIM851991:HIM851992 HSI851991:HSI851992 ICE851991:ICE851992 IMA851991:IMA851992 IVW851991:IVW851992 JFS851991:JFS851992 JPO851991:JPO851992 JZK851991:JZK851992 KJG851991:KJG851992 KTC851991:KTC851992 LCY851991:LCY851992 LMU851991:LMU851992 LWQ851991:LWQ851992 MGM851991:MGM851992 MQI851991:MQI851992 NAE851991:NAE851992 NKA851991:NKA851992 NTW851991:NTW851992 ODS851991:ODS851992 ONO851991:ONO851992 OXK851991:OXK851992 PHG851991:PHG851992 PRC851991:PRC851992 QAY851991:QAY851992 QKU851991:QKU851992 QUQ851991:QUQ851992 REM851991:REM851992 ROI851991:ROI851992 RYE851991:RYE851992 SIA851991:SIA851992 SRW851991:SRW851992 TBS851991:TBS851992 TLO851991:TLO851992 TVK851991:TVK851992 UFG851991:UFG851992 UPC851991:UPC851992 UYY851991:UYY851992 VIU851991:VIU851992 VSQ851991:VSQ851992 WCM851991:WCM851992 WMI851991:WMI851992 WWE851991:WWE851992 AD917527:AD917528 JS917527:JS917528 TO917527:TO917528 ADK917527:ADK917528 ANG917527:ANG917528 AXC917527:AXC917528 BGY917527:BGY917528 BQU917527:BQU917528 CAQ917527:CAQ917528 CKM917527:CKM917528 CUI917527:CUI917528 DEE917527:DEE917528 DOA917527:DOA917528 DXW917527:DXW917528 EHS917527:EHS917528 ERO917527:ERO917528 FBK917527:FBK917528 FLG917527:FLG917528 FVC917527:FVC917528 GEY917527:GEY917528 GOU917527:GOU917528 GYQ917527:GYQ917528 HIM917527:HIM917528 HSI917527:HSI917528 ICE917527:ICE917528 IMA917527:IMA917528 IVW917527:IVW917528 JFS917527:JFS917528 JPO917527:JPO917528 JZK917527:JZK917528 KJG917527:KJG917528 KTC917527:KTC917528 LCY917527:LCY917528 LMU917527:LMU917528 LWQ917527:LWQ917528 MGM917527:MGM917528 MQI917527:MQI917528 NAE917527:NAE917528 NKA917527:NKA917528 NTW917527:NTW917528 ODS917527:ODS917528 ONO917527:ONO917528 OXK917527:OXK917528 PHG917527:PHG917528 PRC917527:PRC917528 QAY917527:QAY917528 QKU917527:QKU917528 QUQ917527:QUQ917528 REM917527:REM917528 ROI917527:ROI917528 RYE917527:RYE917528 SIA917527:SIA917528 SRW917527:SRW917528 TBS917527:TBS917528 TLO917527:TLO917528 TVK917527:TVK917528 UFG917527:UFG917528 UPC917527:UPC917528 UYY917527:UYY917528 VIU917527:VIU917528 VSQ917527:VSQ917528 WCM917527:WCM917528 WMI917527:WMI917528 WWE917527:WWE917528 AD983063:AD983064 JS983063:JS983064 TO983063:TO983064 ADK983063:ADK983064 ANG983063:ANG983064 AXC983063:AXC983064 BGY983063:BGY983064 BQU983063:BQU983064 CAQ983063:CAQ983064 CKM983063:CKM983064 CUI983063:CUI983064 DEE983063:DEE983064 DOA983063:DOA983064 DXW983063:DXW983064 EHS983063:EHS983064 ERO983063:ERO983064 FBK983063:FBK983064 FLG983063:FLG983064 FVC983063:FVC983064 GEY983063:GEY983064 GOU983063:GOU983064 GYQ983063:GYQ983064 HIM983063:HIM983064 HSI983063:HSI983064 ICE983063:ICE983064 IMA983063:IMA983064 IVW983063:IVW983064 JFS983063:JFS983064 JPO983063:JPO983064 JZK983063:JZK983064 KJG983063:KJG983064 KTC983063:KTC983064 LCY983063:LCY983064 LMU983063:LMU983064 LWQ983063:LWQ983064 MGM983063:MGM983064 MQI983063:MQI983064 NAE983063:NAE983064 NKA983063:NKA983064 NTW983063:NTW983064 ODS983063:ODS983064 ONO983063:ONO983064 OXK983063:OXK983064 PHG983063:PHG983064 PRC983063:PRC983064 QAY983063:QAY983064 QKU983063:QKU983064 QUQ983063:QUQ983064 REM983063:REM983064 ROI983063:ROI983064 RYE983063:RYE983064 SIA983063:SIA983064 SRW983063:SRW983064 TBS983063:TBS983064 TLO983063:TLO983064 TVK983063:TVK983064 UFG983063:UFG983064 UPC983063:UPC983064 UYY983063:UYY983064 VIU983063:VIU983064 VSQ983063:VSQ983064 WCM983063:WCM983064 WMI983063:WMI983064 WWE983063:WWE983064 JV65559:JV65560 TR65559:TR65560 ADN65559:ADN65560 ANJ65559:ANJ65560 AXF65559:AXF65560 BHB65559:BHB65560 BQX65559:BQX65560 CAT65559:CAT65560 CKP65559:CKP65560 CUL65559:CUL65560 DEH65559:DEH65560 DOD65559:DOD65560 DXZ65559:DXZ65560 EHV65559:EHV65560 ERR65559:ERR65560 FBN65559:FBN65560 FLJ65559:FLJ65560 FVF65559:FVF65560 GFB65559:GFB65560 GOX65559:GOX65560 GYT65559:GYT65560 HIP65559:HIP65560 HSL65559:HSL65560 ICH65559:ICH65560 IMD65559:IMD65560 IVZ65559:IVZ65560 JFV65559:JFV65560 JPR65559:JPR65560 JZN65559:JZN65560 KJJ65559:KJJ65560 KTF65559:KTF65560 LDB65559:LDB65560 LMX65559:LMX65560 LWT65559:LWT65560 MGP65559:MGP65560 MQL65559:MQL65560 NAH65559:NAH65560 NKD65559:NKD65560 NTZ65559:NTZ65560 ODV65559:ODV65560 ONR65559:ONR65560 OXN65559:OXN65560 PHJ65559:PHJ65560 PRF65559:PRF65560 QBB65559:QBB65560 QKX65559:QKX65560 QUT65559:QUT65560 REP65559:REP65560 ROL65559:ROL65560 RYH65559:RYH65560 SID65559:SID65560 SRZ65559:SRZ65560 TBV65559:TBV65560 TLR65559:TLR65560 TVN65559:TVN65560 UFJ65559:UFJ65560 UPF65559:UPF65560 UZB65559:UZB65560 VIX65559:VIX65560 VST65559:VST65560 WCP65559:WCP65560 WML65559:WML65560 WWH65559:WWH65560 JV131095:JV131096 TR131095:TR131096 ADN131095:ADN131096 ANJ131095:ANJ131096 AXF131095:AXF131096 BHB131095:BHB131096 BQX131095:BQX131096 CAT131095:CAT131096 CKP131095:CKP131096 CUL131095:CUL131096 DEH131095:DEH131096 DOD131095:DOD131096 DXZ131095:DXZ131096 EHV131095:EHV131096 ERR131095:ERR131096 FBN131095:FBN131096 FLJ131095:FLJ131096 FVF131095:FVF131096 GFB131095:GFB131096 GOX131095:GOX131096 GYT131095:GYT131096 HIP131095:HIP131096 HSL131095:HSL131096 ICH131095:ICH131096 IMD131095:IMD131096 IVZ131095:IVZ131096 JFV131095:JFV131096 JPR131095:JPR131096 JZN131095:JZN131096 KJJ131095:KJJ131096 KTF131095:KTF131096 LDB131095:LDB131096 LMX131095:LMX131096 LWT131095:LWT131096 MGP131095:MGP131096 MQL131095:MQL131096 NAH131095:NAH131096 NKD131095:NKD131096 NTZ131095:NTZ131096 ODV131095:ODV131096 ONR131095:ONR131096 OXN131095:OXN131096 PHJ131095:PHJ131096 PRF131095:PRF131096 QBB131095:QBB131096 QKX131095:QKX131096 QUT131095:QUT131096 REP131095:REP131096 ROL131095:ROL131096 RYH131095:RYH131096 SID131095:SID131096 SRZ131095:SRZ131096 TBV131095:TBV131096 TLR131095:TLR131096 TVN131095:TVN131096 UFJ131095:UFJ131096 UPF131095:UPF131096 UZB131095:UZB131096 VIX131095:VIX131096 VST131095:VST131096 WCP131095:WCP131096 WML131095:WML131096 WWH131095:WWH131096 JV196631:JV196632 TR196631:TR196632 ADN196631:ADN196632 ANJ196631:ANJ196632 AXF196631:AXF196632 BHB196631:BHB196632 BQX196631:BQX196632 CAT196631:CAT196632 CKP196631:CKP196632 CUL196631:CUL196632 DEH196631:DEH196632 DOD196631:DOD196632 DXZ196631:DXZ196632 EHV196631:EHV196632 ERR196631:ERR196632 FBN196631:FBN196632 FLJ196631:FLJ196632 FVF196631:FVF196632 GFB196631:GFB196632 GOX196631:GOX196632 GYT196631:GYT196632 HIP196631:HIP196632 HSL196631:HSL196632 ICH196631:ICH196632 IMD196631:IMD196632 IVZ196631:IVZ196632 JFV196631:JFV196632 JPR196631:JPR196632 JZN196631:JZN196632 KJJ196631:KJJ196632 KTF196631:KTF196632 LDB196631:LDB196632 LMX196631:LMX196632 LWT196631:LWT196632 MGP196631:MGP196632 MQL196631:MQL196632 NAH196631:NAH196632 NKD196631:NKD196632 NTZ196631:NTZ196632 ODV196631:ODV196632 ONR196631:ONR196632 OXN196631:OXN196632 PHJ196631:PHJ196632 PRF196631:PRF196632 QBB196631:QBB196632 QKX196631:QKX196632 QUT196631:QUT196632 REP196631:REP196632 ROL196631:ROL196632 RYH196631:RYH196632 SID196631:SID196632 SRZ196631:SRZ196632 TBV196631:TBV196632 TLR196631:TLR196632 TVN196631:TVN196632 UFJ196631:UFJ196632 UPF196631:UPF196632 UZB196631:UZB196632 VIX196631:VIX196632 VST196631:VST196632 WCP196631:WCP196632 WML196631:WML196632 WWH196631:WWH196632 JV262167:JV262168 TR262167:TR262168 ADN262167:ADN262168 ANJ262167:ANJ262168 AXF262167:AXF262168 BHB262167:BHB262168 BQX262167:BQX262168 CAT262167:CAT262168 CKP262167:CKP262168 CUL262167:CUL262168 DEH262167:DEH262168 DOD262167:DOD262168 DXZ262167:DXZ262168 EHV262167:EHV262168 ERR262167:ERR262168 FBN262167:FBN262168 FLJ262167:FLJ262168 FVF262167:FVF262168 GFB262167:GFB262168 GOX262167:GOX262168 GYT262167:GYT262168 HIP262167:HIP262168 HSL262167:HSL262168 ICH262167:ICH262168 IMD262167:IMD262168 IVZ262167:IVZ262168 JFV262167:JFV262168 JPR262167:JPR262168 JZN262167:JZN262168 KJJ262167:KJJ262168 KTF262167:KTF262168 LDB262167:LDB262168 LMX262167:LMX262168 LWT262167:LWT262168 MGP262167:MGP262168 MQL262167:MQL262168 NAH262167:NAH262168 NKD262167:NKD262168 NTZ262167:NTZ262168 ODV262167:ODV262168 ONR262167:ONR262168 OXN262167:OXN262168 PHJ262167:PHJ262168 PRF262167:PRF262168 QBB262167:QBB262168 QKX262167:QKX262168 QUT262167:QUT262168 REP262167:REP262168 ROL262167:ROL262168 RYH262167:RYH262168 SID262167:SID262168 SRZ262167:SRZ262168 TBV262167:TBV262168 TLR262167:TLR262168 TVN262167:TVN262168 UFJ262167:UFJ262168 UPF262167:UPF262168 UZB262167:UZB262168 VIX262167:VIX262168 VST262167:VST262168 WCP262167:WCP262168 WML262167:WML262168 WWH262167:WWH262168 JV327703:JV327704 TR327703:TR327704 ADN327703:ADN327704 ANJ327703:ANJ327704 AXF327703:AXF327704 BHB327703:BHB327704 BQX327703:BQX327704 CAT327703:CAT327704 CKP327703:CKP327704 CUL327703:CUL327704 DEH327703:DEH327704 DOD327703:DOD327704 DXZ327703:DXZ327704 EHV327703:EHV327704 ERR327703:ERR327704 FBN327703:FBN327704 FLJ327703:FLJ327704 FVF327703:FVF327704 GFB327703:GFB327704 GOX327703:GOX327704 GYT327703:GYT327704 HIP327703:HIP327704 HSL327703:HSL327704 ICH327703:ICH327704 IMD327703:IMD327704 IVZ327703:IVZ327704 JFV327703:JFV327704 JPR327703:JPR327704 JZN327703:JZN327704 KJJ327703:KJJ327704 KTF327703:KTF327704 LDB327703:LDB327704 LMX327703:LMX327704 LWT327703:LWT327704 MGP327703:MGP327704 MQL327703:MQL327704 NAH327703:NAH327704 NKD327703:NKD327704 NTZ327703:NTZ327704 ODV327703:ODV327704 ONR327703:ONR327704 OXN327703:OXN327704 PHJ327703:PHJ327704 PRF327703:PRF327704 QBB327703:QBB327704 QKX327703:QKX327704 QUT327703:QUT327704 REP327703:REP327704 ROL327703:ROL327704 RYH327703:RYH327704 SID327703:SID327704 SRZ327703:SRZ327704 TBV327703:TBV327704 TLR327703:TLR327704 TVN327703:TVN327704 UFJ327703:UFJ327704 UPF327703:UPF327704 UZB327703:UZB327704 VIX327703:VIX327704 VST327703:VST327704 WCP327703:WCP327704 WML327703:WML327704 WWH327703:WWH327704 JV393239:JV393240 TR393239:TR393240 ADN393239:ADN393240 ANJ393239:ANJ393240 AXF393239:AXF393240 BHB393239:BHB393240 BQX393239:BQX393240 CAT393239:CAT393240 CKP393239:CKP393240 CUL393239:CUL393240 DEH393239:DEH393240 DOD393239:DOD393240 DXZ393239:DXZ393240 EHV393239:EHV393240 ERR393239:ERR393240 FBN393239:FBN393240 FLJ393239:FLJ393240 FVF393239:FVF393240 GFB393239:GFB393240 GOX393239:GOX393240 GYT393239:GYT393240 HIP393239:HIP393240 HSL393239:HSL393240 ICH393239:ICH393240 IMD393239:IMD393240 IVZ393239:IVZ393240 JFV393239:JFV393240 JPR393239:JPR393240 JZN393239:JZN393240 KJJ393239:KJJ393240 KTF393239:KTF393240 LDB393239:LDB393240 LMX393239:LMX393240 LWT393239:LWT393240 MGP393239:MGP393240 MQL393239:MQL393240 NAH393239:NAH393240 NKD393239:NKD393240 NTZ393239:NTZ393240 ODV393239:ODV393240 ONR393239:ONR393240 OXN393239:OXN393240 PHJ393239:PHJ393240 PRF393239:PRF393240 QBB393239:QBB393240 QKX393239:QKX393240 QUT393239:QUT393240 REP393239:REP393240 ROL393239:ROL393240 RYH393239:RYH393240 SID393239:SID393240 SRZ393239:SRZ393240 TBV393239:TBV393240 TLR393239:TLR393240 TVN393239:TVN393240 UFJ393239:UFJ393240 UPF393239:UPF393240 UZB393239:UZB393240 VIX393239:VIX393240 VST393239:VST393240 WCP393239:WCP393240 WML393239:WML393240 WWH393239:WWH393240 JV458775:JV458776 TR458775:TR458776 ADN458775:ADN458776 ANJ458775:ANJ458776 AXF458775:AXF458776 BHB458775:BHB458776 BQX458775:BQX458776 CAT458775:CAT458776 CKP458775:CKP458776 CUL458775:CUL458776 DEH458775:DEH458776 DOD458775:DOD458776 DXZ458775:DXZ458776 EHV458775:EHV458776 ERR458775:ERR458776 FBN458775:FBN458776 FLJ458775:FLJ458776 FVF458775:FVF458776 GFB458775:GFB458776 GOX458775:GOX458776 GYT458775:GYT458776 HIP458775:HIP458776 HSL458775:HSL458776 ICH458775:ICH458776 IMD458775:IMD458776 IVZ458775:IVZ458776 JFV458775:JFV458776 JPR458775:JPR458776 JZN458775:JZN458776 KJJ458775:KJJ458776 KTF458775:KTF458776 LDB458775:LDB458776 LMX458775:LMX458776 LWT458775:LWT458776 MGP458775:MGP458776 MQL458775:MQL458776 NAH458775:NAH458776 NKD458775:NKD458776 NTZ458775:NTZ458776 ODV458775:ODV458776 ONR458775:ONR458776 OXN458775:OXN458776 PHJ458775:PHJ458776 PRF458775:PRF458776 QBB458775:QBB458776 QKX458775:QKX458776 QUT458775:QUT458776 REP458775:REP458776 ROL458775:ROL458776 RYH458775:RYH458776 SID458775:SID458776 SRZ458775:SRZ458776 TBV458775:TBV458776 TLR458775:TLR458776 TVN458775:TVN458776 UFJ458775:UFJ458776 UPF458775:UPF458776 UZB458775:UZB458776 VIX458775:VIX458776 VST458775:VST458776 WCP458775:WCP458776 WML458775:WML458776 WWH458775:WWH458776 JV524311:JV524312 TR524311:TR524312 ADN524311:ADN524312 ANJ524311:ANJ524312 AXF524311:AXF524312 BHB524311:BHB524312 BQX524311:BQX524312 CAT524311:CAT524312 CKP524311:CKP524312 CUL524311:CUL524312 DEH524311:DEH524312 DOD524311:DOD524312 DXZ524311:DXZ524312 EHV524311:EHV524312 ERR524311:ERR524312 FBN524311:FBN524312 FLJ524311:FLJ524312 FVF524311:FVF524312 GFB524311:GFB524312 GOX524311:GOX524312 GYT524311:GYT524312 HIP524311:HIP524312 HSL524311:HSL524312 ICH524311:ICH524312 IMD524311:IMD524312 IVZ524311:IVZ524312 JFV524311:JFV524312 JPR524311:JPR524312 JZN524311:JZN524312 KJJ524311:KJJ524312 KTF524311:KTF524312 LDB524311:LDB524312 LMX524311:LMX524312 LWT524311:LWT524312 MGP524311:MGP524312 MQL524311:MQL524312 NAH524311:NAH524312 NKD524311:NKD524312 NTZ524311:NTZ524312 ODV524311:ODV524312 ONR524311:ONR524312 OXN524311:OXN524312 PHJ524311:PHJ524312 PRF524311:PRF524312 QBB524311:QBB524312 QKX524311:QKX524312 QUT524311:QUT524312 REP524311:REP524312 ROL524311:ROL524312 RYH524311:RYH524312 SID524311:SID524312 SRZ524311:SRZ524312 TBV524311:TBV524312 TLR524311:TLR524312 TVN524311:TVN524312 UFJ524311:UFJ524312 UPF524311:UPF524312 UZB524311:UZB524312 VIX524311:VIX524312 VST524311:VST524312 WCP524311:WCP524312 WML524311:WML524312 WWH524311:WWH524312 JV589847:JV589848 TR589847:TR589848 ADN589847:ADN589848 ANJ589847:ANJ589848 AXF589847:AXF589848 BHB589847:BHB589848 BQX589847:BQX589848 CAT589847:CAT589848 CKP589847:CKP589848 CUL589847:CUL589848 DEH589847:DEH589848 DOD589847:DOD589848 DXZ589847:DXZ589848 EHV589847:EHV589848 ERR589847:ERR589848 FBN589847:FBN589848 FLJ589847:FLJ589848 FVF589847:FVF589848 GFB589847:GFB589848 GOX589847:GOX589848 GYT589847:GYT589848 HIP589847:HIP589848 HSL589847:HSL589848 ICH589847:ICH589848 IMD589847:IMD589848 IVZ589847:IVZ589848 JFV589847:JFV589848 JPR589847:JPR589848 JZN589847:JZN589848 KJJ589847:KJJ589848 KTF589847:KTF589848 LDB589847:LDB589848 LMX589847:LMX589848 LWT589847:LWT589848 MGP589847:MGP589848 MQL589847:MQL589848 NAH589847:NAH589848 NKD589847:NKD589848 NTZ589847:NTZ589848 ODV589847:ODV589848 ONR589847:ONR589848 OXN589847:OXN589848 PHJ589847:PHJ589848 PRF589847:PRF589848 QBB589847:QBB589848 QKX589847:QKX589848 QUT589847:QUT589848 REP589847:REP589848 ROL589847:ROL589848 RYH589847:RYH589848 SID589847:SID589848 SRZ589847:SRZ589848 TBV589847:TBV589848 TLR589847:TLR589848 TVN589847:TVN589848 UFJ589847:UFJ589848 UPF589847:UPF589848 UZB589847:UZB589848 VIX589847:VIX589848 VST589847:VST589848 WCP589847:WCP589848 WML589847:WML589848 WWH589847:WWH589848 JV655383:JV655384 TR655383:TR655384 ADN655383:ADN655384 ANJ655383:ANJ655384 AXF655383:AXF655384 BHB655383:BHB655384 BQX655383:BQX655384 CAT655383:CAT655384 CKP655383:CKP655384 CUL655383:CUL655384 DEH655383:DEH655384 DOD655383:DOD655384 DXZ655383:DXZ655384 EHV655383:EHV655384 ERR655383:ERR655384 FBN655383:FBN655384 FLJ655383:FLJ655384 FVF655383:FVF655384 GFB655383:GFB655384 GOX655383:GOX655384 GYT655383:GYT655384 HIP655383:HIP655384 HSL655383:HSL655384 ICH655383:ICH655384 IMD655383:IMD655384 IVZ655383:IVZ655384 JFV655383:JFV655384 JPR655383:JPR655384 JZN655383:JZN655384 KJJ655383:KJJ655384 KTF655383:KTF655384 LDB655383:LDB655384 LMX655383:LMX655384 LWT655383:LWT655384 MGP655383:MGP655384 MQL655383:MQL655384 NAH655383:NAH655384 NKD655383:NKD655384 NTZ655383:NTZ655384 ODV655383:ODV655384 ONR655383:ONR655384 OXN655383:OXN655384 PHJ655383:PHJ655384 PRF655383:PRF655384 QBB655383:QBB655384 QKX655383:QKX655384 QUT655383:QUT655384 REP655383:REP655384 ROL655383:ROL655384 RYH655383:RYH655384 SID655383:SID655384 SRZ655383:SRZ655384 TBV655383:TBV655384 TLR655383:TLR655384 TVN655383:TVN655384 UFJ655383:UFJ655384 UPF655383:UPF655384 UZB655383:UZB655384 VIX655383:VIX655384 VST655383:VST655384 WCP655383:WCP655384 WML655383:WML655384 WWH655383:WWH655384 JV720919:JV720920 TR720919:TR720920 ADN720919:ADN720920 ANJ720919:ANJ720920 AXF720919:AXF720920 BHB720919:BHB720920 BQX720919:BQX720920 CAT720919:CAT720920 CKP720919:CKP720920 CUL720919:CUL720920 DEH720919:DEH720920 DOD720919:DOD720920 DXZ720919:DXZ720920 EHV720919:EHV720920 ERR720919:ERR720920 FBN720919:FBN720920 FLJ720919:FLJ720920 FVF720919:FVF720920 GFB720919:GFB720920 GOX720919:GOX720920 GYT720919:GYT720920 HIP720919:HIP720920 HSL720919:HSL720920 ICH720919:ICH720920 IMD720919:IMD720920 IVZ720919:IVZ720920 JFV720919:JFV720920 JPR720919:JPR720920 JZN720919:JZN720920 KJJ720919:KJJ720920 KTF720919:KTF720920 LDB720919:LDB720920 LMX720919:LMX720920 LWT720919:LWT720920 MGP720919:MGP720920 MQL720919:MQL720920 NAH720919:NAH720920 NKD720919:NKD720920 NTZ720919:NTZ720920 ODV720919:ODV720920 ONR720919:ONR720920 OXN720919:OXN720920 PHJ720919:PHJ720920 PRF720919:PRF720920 QBB720919:QBB720920 QKX720919:QKX720920 QUT720919:QUT720920 REP720919:REP720920 ROL720919:ROL720920 RYH720919:RYH720920 SID720919:SID720920 SRZ720919:SRZ720920 TBV720919:TBV720920 TLR720919:TLR720920 TVN720919:TVN720920 UFJ720919:UFJ720920 UPF720919:UPF720920 UZB720919:UZB720920 VIX720919:VIX720920 VST720919:VST720920 WCP720919:WCP720920 WML720919:WML720920 WWH720919:WWH720920 JV786455:JV786456 TR786455:TR786456 ADN786455:ADN786456 ANJ786455:ANJ786456 AXF786455:AXF786456 BHB786455:BHB786456 BQX786455:BQX786456 CAT786455:CAT786456 CKP786455:CKP786456 CUL786455:CUL786456 DEH786455:DEH786456 DOD786455:DOD786456 DXZ786455:DXZ786456 EHV786455:EHV786456 ERR786455:ERR786456 FBN786455:FBN786456 FLJ786455:FLJ786456 FVF786455:FVF786456 GFB786455:GFB786456 GOX786455:GOX786456 GYT786455:GYT786456 HIP786455:HIP786456 HSL786455:HSL786456 ICH786455:ICH786456 IMD786455:IMD786456 IVZ786455:IVZ786456 JFV786455:JFV786456 JPR786455:JPR786456 JZN786455:JZN786456 KJJ786455:KJJ786456 KTF786455:KTF786456 LDB786455:LDB786456 LMX786455:LMX786456 LWT786455:LWT786456 MGP786455:MGP786456 MQL786455:MQL786456 NAH786455:NAH786456 NKD786455:NKD786456 NTZ786455:NTZ786456 ODV786455:ODV786456 ONR786455:ONR786456 OXN786455:OXN786456 PHJ786455:PHJ786456 PRF786455:PRF786456 QBB786455:QBB786456 QKX786455:QKX786456 QUT786455:QUT786456 REP786455:REP786456 ROL786455:ROL786456 RYH786455:RYH786456 SID786455:SID786456 SRZ786455:SRZ786456 TBV786455:TBV786456 TLR786455:TLR786456 TVN786455:TVN786456 UFJ786455:UFJ786456 UPF786455:UPF786456 UZB786455:UZB786456 VIX786455:VIX786456 VST786455:VST786456 WCP786455:WCP786456 WML786455:WML786456 WWH786455:WWH786456 JV851991:JV851992 TR851991:TR851992 ADN851991:ADN851992 ANJ851991:ANJ851992 AXF851991:AXF851992 BHB851991:BHB851992 BQX851991:BQX851992 CAT851991:CAT851992 CKP851991:CKP851992 CUL851991:CUL851992 DEH851991:DEH851992 DOD851991:DOD851992 DXZ851991:DXZ851992 EHV851991:EHV851992 ERR851991:ERR851992 FBN851991:FBN851992 FLJ851991:FLJ851992 FVF851991:FVF851992 GFB851991:GFB851992 GOX851991:GOX851992 GYT851991:GYT851992 HIP851991:HIP851992 HSL851991:HSL851992 ICH851991:ICH851992 IMD851991:IMD851992 IVZ851991:IVZ851992 JFV851991:JFV851992 JPR851991:JPR851992 JZN851991:JZN851992 KJJ851991:KJJ851992 KTF851991:KTF851992 LDB851991:LDB851992 LMX851991:LMX851992 LWT851991:LWT851992 MGP851991:MGP851992 MQL851991:MQL851992 NAH851991:NAH851992 NKD851991:NKD851992 NTZ851991:NTZ851992 ODV851991:ODV851992 ONR851991:ONR851992 OXN851991:OXN851992 PHJ851991:PHJ851992 PRF851991:PRF851992 QBB851991:QBB851992 QKX851991:QKX851992 QUT851991:QUT851992 REP851991:REP851992 ROL851991:ROL851992 RYH851991:RYH851992 SID851991:SID851992 SRZ851991:SRZ851992 TBV851991:TBV851992 TLR851991:TLR851992 TVN851991:TVN851992 UFJ851991:UFJ851992 UPF851991:UPF851992 UZB851991:UZB851992 VIX851991:VIX851992 VST851991:VST851992 WCP851991:WCP851992 WML851991:WML851992 WWH851991:WWH851992 JV917527:JV917528 TR917527:TR917528 ADN917527:ADN917528 ANJ917527:ANJ917528 AXF917527:AXF917528 BHB917527:BHB917528 BQX917527:BQX917528 CAT917527:CAT917528 CKP917527:CKP917528 CUL917527:CUL917528 DEH917527:DEH917528 DOD917527:DOD917528 DXZ917527:DXZ917528 EHV917527:EHV917528 ERR917527:ERR917528 FBN917527:FBN917528 FLJ917527:FLJ917528 FVF917527:FVF917528 GFB917527:GFB917528 GOX917527:GOX917528 GYT917527:GYT917528 HIP917527:HIP917528 HSL917527:HSL917528 ICH917527:ICH917528 IMD917527:IMD917528 IVZ917527:IVZ917528 JFV917527:JFV917528 JPR917527:JPR917528 JZN917527:JZN917528 KJJ917527:KJJ917528 KTF917527:KTF917528 LDB917527:LDB917528 LMX917527:LMX917528 LWT917527:LWT917528 MGP917527:MGP917528 MQL917527:MQL917528 NAH917527:NAH917528 NKD917527:NKD917528 NTZ917527:NTZ917528 ODV917527:ODV917528 ONR917527:ONR917528 OXN917527:OXN917528 PHJ917527:PHJ917528 PRF917527:PRF917528 QBB917527:QBB917528 QKX917527:QKX917528 QUT917527:QUT917528 REP917527:REP917528 ROL917527:ROL917528 RYH917527:RYH917528 SID917527:SID917528 SRZ917527:SRZ917528 TBV917527:TBV917528 TLR917527:TLR917528 TVN917527:TVN917528 UFJ917527:UFJ917528 UPF917527:UPF917528 UZB917527:UZB917528 VIX917527:VIX917528 VST917527:VST917528 WCP917527:WCP917528 WML917527:WML917528 WWH917527:WWH917528 JV983063:JV983064 TR983063:TR983064 ADN983063:ADN983064 ANJ983063:ANJ983064 AXF983063:AXF983064 BHB983063:BHB983064 BQX983063:BQX983064 CAT983063:CAT983064 CKP983063:CKP983064 CUL983063:CUL983064 DEH983063:DEH983064 DOD983063:DOD983064 DXZ983063:DXZ983064 EHV983063:EHV983064 ERR983063:ERR983064 FBN983063:FBN983064 FLJ983063:FLJ983064 FVF983063:FVF983064 GFB983063:GFB983064 GOX983063:GOX983064 GYT983063:GYT983064 HIP983063:HIP983064 HSL983063:HSL983064 ICH983063:ICH983064 IMD983063:IMD983064 IVZ983063:IVZ983064 JFV983063:JFV983064 JPR983063:JPR983064 JZN983063:JZN983064 KJJ983063:KJJ983064 KTF983063:KTF983064 LDB983063:LDB983064 LMX983063:LMX983064 LWT983063:LWT983064 MGP983063:MGP983064 MQL983063:MQL983064 NAH983063:NAH983064 NKD983063:NKD983064 NTZ983063:NTZ983064 ODV983063:ODV983064 ONR983063:ONR983064 OXN983063:OXN983064 PHJ983063:PHJ983064 PRF983063:PRF983064 QBB983063:QBB983064 QKX983063:QKX983064 QUT983063:QUT983064 REP983063:REP983064 ROL983063:ROL983064 RYH983063:RYH983064 SID983063:SID983064 SRZ983063:SRZ983064 TBV983063:TBV983064 TLR983063:TLR983064 TVN983063:TVN983064 UFJ983063:UFJ983064 UPF983063:UPF983064 UZB983063:UZB983064 VIX983063:VIX983064 VST983063:VST983064 WCP983063:WCP983064 WML983063:WML983064 WWH983063:WWH983064 IL5:IL8 SH5:SH8 ACD5:ACD8 ALZ5:ALZ8 AVV5:AVV8 BFR5:BFR8 BPN5:BPN8 BZJ5:BZJ8 CJF5:CJF8 CTB5:CTB8 DCX5:DCX8 DMT5:DMT8 DWP5:DWP8 EGL5:EGL8 EQH5:EQH8 FAD5:FAD8 FJZ5:FJZ8 FTV5:FTV8 GDR5:GDR8 GNN5:GNN8 GXJ5:GXJ8 HHF5:HHF8 HRB5:HRB8 IAX5:IAX8 IKT5:IKT8 IUP5:IUP8 JEL5:JEL8 JOH5:JOH8 JYD5:JYD8 KHZ5:KHZ8 KRV5:KRV8 LBR5:LBR8 LLN5:LLN8 LVJ5:LVJ8 MFF5:MFF8 MPB5:MPB8 MYX5:MYX8 NIT5:NIT8 NSP5:NSP8 OCL5:OCL8 OMH5:OMH8 OWD5:OWD8 PFZ5:PFZ8 PPV5:PPV8 PZR5:PZR8 QJN5:QJN8 QTJ5:QTJ8 RDF5:RDF8 RNB5:RNB8 RWX5:RWX8 SGT5:SGT8 SQP5:SQP8 TAL5:TAL8 TKH5:TKH8 TUD5:TUD8 UDZ5:UDZ8 UNV5:UNV8 UXR5:UXR8 VHN5:VHN8 VRJ5:VRJ8 WBF5:WBF8 WLB5:WLB8 WUX5:WUX8 TBS5:TBS8 IO5:IO8 SK5:SK8 ACG5:ACG8 AMC5:AMC8 AVY5:AVY8 BFU5:BFU8 BPQ5:BPQ8 BZM5:BZM8 CJI5:CJI8 CTE5:CTE8 DDA5:DDA8 DMW5:DMW8 DWS5:DWS8 EGO5:EGO8 EQK5:EQK8 FAG5:FAG8 FKC5:FKC8 FTY5:FTY8 GDU5:GDU8 GNQ5:GNQ8 GXM5:GXM8 HHI5:HHI8 HRE5:HRE8 IBA5:IBA8 IKW5:IKW8 IUS5:IUS8 JEO5:JEO8 JOK5:JOK8 JYG5:JYG8 KIC5:KIC8 KRY5:KRY8 LBU5:LBU8 LLQ5:LLQ8 LVM5:LVM8 MFI5:MFI8 MPE5:MPE8 MZA5:MZA8 NIW5:NIW8 NSS5:NSS8 OCO5:OCO8 OMK5:OMK8 OWG5:OWG8 PGC5:PGC8 PPY5:PPY8 PZU5:PZU8 QJQ5:QJQ8 QTM5:QTM8 RDI5:RDI8 RNE5:RNE8 RXA5:RXA8 SGW5:SGW8 SQS5:SQS8 TAO5:TAO8 TKK5:TKK8 TUG5:TUG8 UEC5:UEC8 UNY5:UNY8 UXU5:UXU8 VHQ5:VHQ8 VRM5:VRM8 WBI5:WBI8 WLE5:WLE8 WVA5:WVA8 TLO5:TLO8 IR5:IR8 SN5:SN8 ACJ5:ACJ8 AMF5:AMF8 AWB5:AWB8 BFX5:BFX8 BPT5:BPT8 BZP5:BZP8 CJL5:CJL8 CTH5:CTH8 DDD5:DDD8 DMZ5:DMZ8 DWV5:DWV8 EGR5:EGR8 EQN5:EQN8 FAJ5:FAJ8 FKF5:FKF8 FUB5:FUB8 GDX5:GDX8 GNT5:GNT8 GXP5:GXP8 HHL5:HHL8 HRH5:HRH8 IBD5:IBD8 IKZ5:IKZ8 IUV5:IUV8 JER5:JER8 JON5:JON8 JYJ5:JYJ8 KIF5:KIF8 KSB5:KSB8 LBX5:LBX8 LLT5:LLT8 LVP5:LVP8 MFL5:MFL8 MPH5:MPH8 MZD5:MZD8 NIZ5:NIZ8 NSV5:NSV8 OCR5:OCR8 OMN5:OMN8 OWJ5:OWJ8 PGF5:PGF8 PQB5:PQB8 PZX5:PZX8 QJT5:QJT8 QTP5:QTP8 RDL5:RDL8 RNH5:RNH8 RXD5:RXD8 SGZ5:SGZ8 SQV5:SQV8 TAR5:TAR8 TKN5:TKN8 TUJ5:TUJ8 UEF5:UEF8 UOB5:UOB8 UXX5:UXX8 VHT5:VHT8 VRP5:VRP8 WBL5:WBL8 WLH5:WLH8 WVD5:WVD8 TVK5:TVK8 IU5:IU8 SQ5:SQ8 ACM5:ACM8 AMI5:AMI8 AWE5:AWE8 BGA5:BGA8 BPW5:BPW8 BZS5:BZS8 CJO5:CJO8 CTK5:CTK8 DDG5:DDG8 DNC5:DNC8 DWY5:DWY8 EGU5:EGU8 EQQ5:EQQ8 FAM5:FAM8 FKI5:FKI8 FUE5:FUE8 GEA5:GEA8 GNW5:GNW8 GXS5:GXS8 HHO5:HHO8 HRK5:HRK8 IBG5:IBG8 ILC5:ILC8 IUY5:IUY8 JEU5:JEU8 JOQ5:JOQ8 JYM5:JYM8 KII5:KII8 KSE5:KSE8 LCA5:LCA8 LLW5:LLW8 LVS5:LVS8 MFO5:MFO8 MPK5:MPK8 MZG5:MZG8 NJC5:NJC8 NSY5:NSY8 OCU5:OCU8 OMQ5:OMQ8 OWM5:OWM8 PGI5:PGI8 PQE5:PQE8 QAA5:QAA8 QJW5:QJW8 QTS5:QTS8 RDO5:RDO8 RNK5:RNK8 RXG5:RXG8 SHC5:SHC8 SQY5:SQY8 TAU5:TAU8 TKQ5:TKQ8 TUM5:TUM8 UEI5:UEI8 UOE5:UOE8 UYA5:UYA8 VHW5:VHW8 VRS5:VRS8 WBO5:WBO8 WLK5:WLK8 WVG5:WVG8 UFG5:UFG8 IX5:IX8 ST5:ST8 ACP5:ACP8 AML5:AML8 AWH5:AWH8 BGD5:BGD8 BPZ5:BPZ8 BZV5:BZV8 CJR5:CJR8 CTN5:CTN8 DDJ5:DDJ8 DNF5:DNF8 DXB5:DXB8 EGX5:EGX8 EQT5:EQT8 FAP5:FAP8 FKL5:FKL8 FUH5:FUH8 GED5:GED8 GNZ5:GNZ8 GXV5:GXV8 HHR5:HHR8 HRN5:HRN8 IBJ5:IBJ8 ILF5:ILF8 IVB5:IVB8 JEX5:JEX8 JOT5:JOT8 JYP5:JYP8 KIL5:KIL8 KSH5:KSH8 LCD5:LCD8 LLZ5:LLZ8 LVV5:LVV8 MFR5:MFR8 MPN5:MPN8 MZJ5:MZJ8 NJF5:NJF8 NTB5:NTB8 OCX5:OCX8 OMT5:OMT8 OWP5:OWP8 PGL5:PGL8 PQH5:PQH8 QAD5:QAD8 QJZ5:QJZ8 QTV5:QTV8 RDR5:RDR8 RNN5:RNN8 RXJ5:RXJ8 SHF5:SHF8 SRB5:SRB8 TAX5:TAX8 TKT5:TKT8 TUP5:TUP8 UEL5:UEL8 UOH5:UOH8 UYD5:UYD8 VHZ5:VHZ8 VRV5:VRV8 WBR5:WBR8 WLN5:WLN8 WVJ5:WVJ8 UPC5:UPC8 JA5:JA8 SW5:SW8 ACS5:ACS8 AMO5:AMO8 AWK5:AWK8 BGG5:BGG8 BQC5:BQC8 BZY5:BZY8 CJU5:CJU8 CTQ5:CTQ8 DDM5:DDM8 DNI5:DNI8 DXE5:DXE8 EHA5:EHA8 EQW5:EQW8 FAS5:FAS8 FKO5:FKO8 FUK5:FUK8 GEG5:GEG8 GOC5:GOC8 GXY5:GXY8 HHU5:HHU8 HRQ5:HRQ8 IBM5:IBM8 ILI5:ILI8 IVE5:IVE8 JFA5:JFA8 JOW5:JOW8 JYS5:JYS8 KIO5:KIO8 KSK5:KSK8 LCG5:LCG8 LMC5:LMC8 LVY5:LVY8 MFU5:MFU8 MPQ5:MPQ8 MZM5:MZM8 NJI5:NJI8 NTE5:NTE8 ODA5:ODA8 OMW5:OMW8 OWS5:OWS8 PGO5:PGO8 PQK5:PQK8 QAG5:QAG8 QKC5:QKC8 QTY5:QTY8 RDU5:RDU8 RNQ5:RNQ8 RXM5:RXM8 SHI5:SHI8 SRE5:SRE8 TBA5:TBA8 TKW5:TKW8 TUS5:TUS8 UEO5:UEO8 UOK5:UOK8 UYG5:UYG8 VIC5:VIC8 VRY5:VRY8 WBU5:WBU8 WLQ5:WLQ8 WVM5:WVM8 UYY5:UYY8 JD5:JD8 SZ5:SZ8 ACV5:ACV8 AMR5:AMR8 AWN5:AWN8 BGJ5:BGJ8 BQF5:BQF8 CAB5:CAB8 CJX5:CJX8 CTT5:CTT8 DDP5:DDP8 DNL5:DNL8 DXH5:DXH8 EHD5:EHD8 EQZ5:EQZ8 FAV5:FAV8 FKR5:FKR8 FUN5:FUN8 GEJ5:GEJ8 GOF5:GOF8 GYB5:GYB8 HHX5:HHX8 HRT5:HRT8 IBP5:IBP8 ILL5:ILL8 IVH5:IVH8 JFD5:JFD8 JOZ5:JOZ8 JYV5:JYV8 KIR5:KIR8 KSN5:KSN8 LCJ5:LCJ8 LMF5:LMF8 LWB5:LWB8 MFX5:MFX8 MPT5:MPT8 MZP5:MZP8 NJL5:NJL8 NTH5:NTH8 ODD5:ODD8 OMZ5:OMZ8 OWV5:OWV8 PGR5:PGR8 PQN5:PQN8 QAJ5:QAJ8 QKF5:QKF8 QUB5:QUB8 RDX5:RDX8 RNT5:RNT8 RXP5:RXP8 SHL5:SHL8 SRH5:SRH8 TBD5:TBD8 TKZ5:TKZ8 TUV5:TUV8 UER5:UER8 UON5:UON8 UYJ5:UYJ8 VIF5:VIF8 VSB5:VSB8 WBX5:WBX8 WLT5:WLT8 WVP5:WVP8 VIU5:VIU8 JG5:JG8 TC5:TC8 ACY5:ACY8 AMU5:AMU8 AWQ5:AWQ8 BGM5:BGM8 BQI5:BQI8 CAE5:CAE8 CKA5:CKA8 CTW5:CTW8 DDS5:DDS8 DNO5:DNO8 DXK5:DXK8 EHG5:EHG8 ERC5:ERC8 FAY5:FAY8 FKU5:FKU8 FUQ5:FUQ8 GEM5:GEM8 GOI5:GOI8 GYE5:GYE8 HIA5:HIA8 HRW5:HRW8 IBS5:IBS8 ILO5:ILO8 IVK5:IVK8 JFG5:JFG8 JPC5:JPC8 JYY5:JYY8 KIU5:KIU8 KSQ5:KSQ8 LCM5:LCM8 LMI5:LMI8 LWE5:LWE8 MGA5:MGA8 MPW5:MPW8 MZS5:MZS8 NJO5:NJO8 NTK5:NTK8 ODG5:ODG8 ONC5:ONC8 OWY5:OWY8 PGU5:PGU8 PQQ5:PQQ8 QAM5:QAM8 QKI5:QKI8 QUE5:QUE8 REA5:REA8 RNW5:RNW8 RXS5:RXS8 SHO5:SHO8 SRK5:SRK8 TBG5:TBG8 TLC5:TLC8 TUY5:TUY8 UEU5:UEU8 UOQ5:UOQ8 UYM5:UYM8 VII5:VII8 VSE5:VSE8 WCA5:WCA8 WLW5:WLW8 WVS5:WVS8 VSQ5:VSQ8 JJ5:JJ8 TF5:TF8 ADB5:ADB8 AMX5:AMX8 AWT5:AWT8 BGP5:BGP8 BQL5:BQL8 CAH5:CAH8 CKD5:CKD8 CTZ5:CTZ8 DDV5:DDV8 DNR5:DNR8 DXN5:DXN8 EHJ5:EHJ8 ERF5:ERF8 FBB5:FBB8 FKX5:FKX8 FUT5:FUT8 GEP5:GEP8 GOL5:GOL8 GYH5:GYH8 HID5:HID8 HRZ5:HRZ8 IBV5:IBV8 ILR5:ILR8 IVN5:IVN8 JFJ5:JFJ8 JPF5:JPF8 JZB5:JZB8 KIX5:KIX8 KST5:KST8 LCP5:LCP8 LML5:LML8 LWH5:LWH8 MGD5:MGD8 MPZ5:MPZ8 MZV5:MZV8 NJR5:NJR8 NTN5:NTN8 ODJ5:ODJ8 ONF5:ONF8 OXB5:OXB8 PGX5:PGX8 PQT5:PQT8 QAP5:QAP8 QKL5:QKL8 QUH5:QUH8 RED5:RED8 RNZ5:RNZ8 RXV5:RXV8 SHR5:SHR8 SRN5:SRN8 TBJ5:TBJ8 TLF5:TLF8 TVB5:TVB8 UEX5:UEX8 UOT5:UOT8 UYP5:UYP8 VIL5:VIL8 VSH5:VSH8 WCD5:WCD8 WLZ5:WLZ8 WVV5:WVV8 WCM5:WCM8 JM5:JM8 TI5:TI8 ADE5:ADE8 ANA5:ANA8 AWW5:AWW8 BGS5:BGS8 BQO5:BQO8 CAK5:CAK8 CKG5:CKG8 CUC5:CUC8 DDY5:DDY8 DNU5:DNU8 DXQ5:DXQ8 EHM5:EHM8 ERI5:ERI8 FBE5:FBE8 FLA5:FLA8 FUW5:FUW8 GES5:GES8 GOO5:GOO8 GYK5:GYK8 HIG5:HIG8 HSC5:HSC8 IBY5:IBY8 ILU5:ILU8 IVQ5:IVQ8 JFM5:JFM8 JPI5:JPI8 JZE5:JZE8 KJA5:KJA8 KSW5:KSW8 LCS5:LCS8 LMO5:LMO8 LWK5:LWK8 MGG5:MGG8 MQC5:MQC8 MZY5:MZY8 NJU5:NJU8 NTQ5:NTQ8 ODM5:ODM8 ONI5:ONI8 OXE5:OXE8 PHA5:PHA8 PQW5:PQW8 QAS5:QAS8 QKO5:QKO8 QUK5:QUK8 REG5:REG8 ROC5:ROC8 RXY5:RXY8 SHU5:SHU8 SRQ5:SRQ8 TBM5:TBM8 TLI5:TLI8 TVE5:TVE8 UFA5:UFA8 UOW5:UOW8 UYS5:UYS8 VIO5:VIO8 VSK5:VSK8 WCG5:WCG8 WMC5:WMC8 WVY5:WVY8 WMI5:WMI8 JP5:JP8 TL5:TL8 ADH5:ADH8 AND5:AND8 AWZ5:AWZ8 BGV5:BGV8 BQR5:BQR8 CAN5:CAN8 CKJ5:CKJ8 CUF5:CUF8 DEB5:DEB8 DNX5:DNX8 DXT5:DXT8 EHP5:EHP8 ERL5:ERL8 FBH5:FBH8 FLD5:FLD8 FUZ5:FUZ8 GEV5:GEV8 GOR5:GOR8 GYN5:GYN8 HIJ5:HIJ8 HSF5:HSF8 ICB5:ICB8 ILX5:ILX8 IVT5:IVT8 JFP5:JFP8 JPL5:JPL8 JZH5:JZH8 KJD5:KJD8 KSZ5:KSZ8 LCV5:LCV8 LMR5:LMR8 LWN5:LWN8 MGJ5:MGJ8 MQF5:MQF8 NAB5:NAB8 NJX5:NJX8 NTT5:NTT8 ODP5:ODP8 ONL5:ONL8 OXH5:OXH8 PHD5:PHD8 PQZ5:PQZ8 QAV5:QAV8 QKR5:QKR8 QUN5:QUN8 REJ5:REJ8 ROF5:ROF8 RYB5:RYB8 SHX5:SHX8 SRT5:SRT8 TBP5:TBP8 TLL5:TLL8 TVH5:TVH8 UFD5:UFD8 UOZ5:UOZ8 UYV5:UYV8 VIR5:VIR8 VSN5:VSN8 WCJ5:WCJ8 WMF5:WMF8 WWB5:WWB8 WWE5:WWE8 JS5:JS8 TO5:TO8 ADK5:ADK8 ANG5:ANG8 AXC5:AXC8 BGY5:BGY8 BQU5:BQU8 CAQ5:CAQ8 CKM5:CKM8 CUI5:CUI8 DEE5:DEE8 DOA5:DOA8 DXW5:DXW8 EHS5:EHS8 ERO5:ERO8 FBK5:FBK8 FLG5:FLG8 FVC5:FVC8 GEY5:GEY8 GOU5:GOU8 GYQ5:GYQ8 HIM5:HIM8 HSI5:HSI8 ICE5:ICE8 IMA5:IMA8 IVW5:IVW8 JFS5:JFS8 JPO5:JPO8 JZK5:JZK8 KJG5:KJG8 KTC5:KTC8 LCY5:LCY8 LMU5:LMU8 LWQ5:LWQ8 MGM5:MGM8 MQI5:MQI8 NAE5:NAE8 NKA5:NKA8 NTW5:NTW8 ODS5:ODS8 ONO5:ONO8 OXK5:OXK8 PHG5:PHG8 PRC5:PRC8 QAY5:QAY8 QKU5:QKU8 QUQ5:QUQ8 REM5:REM8 ROI5:ROI8 RYE5:RYE8 SIA5:SIA8 SRW5:SRW8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CT48"/>
  <sheetViews>
    <sheetView showGridLines="0" tabSelected="1" topLeftCell="A6" workbookViewId="0">
      <pane xSplit="1" topLeftCell="B1" activePane="topRight" state="frozen"/>
      <selection activeCell="A2" sqref="A2"/>
      <selection pane="topRight" activeCell="B21" sqref="B21"/>
    </sheetView>
  </sheetViews>
  <sheetFormatPr defaultColWidth="0" defaultRowHeight="14.25" zeroHeight="1"/>
  <cols>
    <col min="1" max="1" width="15.28515625" style="452" customWidth="1"/>
    <col min="2" max="73" width="12.7109375" style="452" customWidth="1"/>
    <col min="74" max="98" width="9.140625" style="452" customWidth="1"/>
    <col min="99" max="16384" width="9.140625" style="452" hidden="1"/>
  </cols>
  <sheetData>
    <row r="1" spans="1:73" ht="15.75" thickBot="1">
      <c r="A1" s="467" t="s">
        <v>842</v>
      </c>
      <c r="C1" s="1580" t="s">
        <v>1015</v>
      </c>
      <c r="D1" s="1580"/>
      <c r="E1" s="1580"/>
      <c r="F1" s="1580"/>
      <c r="G1" s="1580"/>
      <c r="H1" s="1580"/>
      <c r="I1" s="1580"/>
      <c r="J1" s="1580"/>
      <c r="K1" s="1580"/>
      <c r="L1" s="1580"/>
      <c r="M1" s="1580"/>
      <c r="BC1" s="451"/>
      <c r="BD1" s="451"/>
      <c r="BE1" s="451"/>
      <c r="BF1" s="451"/>
      <c r="BG1" s="451"/>
      <c r="BH1" s="451"/>
      <c r="BI1" s="451"/>
      <c r="BJ1" s="451"/>
      <c r="BK1" s="451"/>
      <c r="BL1" s="451"/>
      <c r="BM1" s="451"/>
      <c r="BN1" s="451"/>
    </row>
    <row r="2" spans="1:73" ht="15.75" thickBot="1">
      <c r="A2" s="451"/>
      <c r="C2" s="1550" t="s">
        <v>1020</v>
      </c>
      <c r="D2" s="1550"/>
      <c r="E2" s="1550"/>
      <c r="F2" s="1550"/>
      <c r="G2" s="1550"/>
      <c r="H2" s="1550"/>
      <c r="I2" s="1550"/>
      <c r="J2" s="1550"/>
      <c r="K2" s="1550"/>
      <c r="L2" s="1550"/>
      <c r="M2" s="1550"/>
      <c r="BC2" s="451"/>
      <c r="BD2" s="451"/>
      <c r="BE2" s="451"/>
      <c r="BF2" s="451"/>
      <c r="BG2" s="451"/>
      <c r="BH2" s="451"/>
      <c r="BI2" s="451"/>
      <c r="BJ2" s="451"/>
      <c r="BK2" s="451"/>
      <c r="BL2" s="451"/>
      <c r="BM2" s="451"/>
      <c r="BN2" s="451"/>
    </row>
    <row r="3" spans="1:73" ht="15" customHeight="1">
      <c r="A3" s="303" t="s">
        <v>47</v>
      </c>
      <c r="B3" s="1542" t="s">
        <v>48</v>
      </c>
      <c r="C3" s="1543"/>
      <c r="D3" s="1543"/>
      <c r="E3" s="1543"/>
      <c r="F3" s="1543"/>
      <c r="G3" s="1544"/>
      <c r="H3" s="1542" t="s">
        <v>49</v>
      </c>
      <c r="I3" s="1543"/>
      <c r="J3" s="1543"/>
      <c r="K3" s="1543"/>
      <c r="L3" s="1543"/>
      <c r="M3" s="1544"/>
      <c r="N3" s="1542" t="s">
        <v>49</v>
      </c>
      <c r="O3" s="1543"/>
      <c r="P3" s="1543"/>
      <c r="Q3" s="1543"/>
      <c r="R3" s="1543"/>
      <c r="S3" s="1544"/>
      <c r="T3" s="1542" t="s">
        <v>49</v>
      </c>
      <c r="U3" s="1543"/>
      <c r="V3" s="1543"/>
      <c r="W3" s="1543"/>
      <c r="X3" s="1543"/>
      <c r="Y3" s="1544"/>
      <c r="Z3" s="1542" t="s">
        <v>49</v>
      </c>
      <c r="AA3" s="1543"/>
      <c r="AB3" s="1543"/>
      <c r="AC3" s="1543"/>
      <c r="AD3" s="1543"/>
      <c r="AE3" s="1544"/>
      <c r="AF3" s="1542" t="s">
        <v>49</v>
      </c>
      <c r="AG3" s="1543"/>
      <c r="AH3" s="1543"/>
      <c r="AI3" s="1543"/>
      <c r="AJ3" s="1543"/>
      <c r="AK3" s="1544"/>
      <c r="AL3" s="1542" t="s">
        <v>49</v>
      </c>
      <c r="AM3" s="1543"/>
      <c r="AN3" s="1543"/>
      <c r="AO3" s="1543"/>
      <c r="AP3" s="1543"/>
      <c r="AQ3" s="1544"/>
      <c r="AR3" s="1542" t="s">
        <v>49</v>
      </c>
      <c r="AS3" s="1543"/>
      <c r="AT3" s="1543"/>
      <c r="AU3" s="1543"/>
      <c r="AV3" s="1543"/>
      <c r="AW3" s="1545"/>
      <c r="AX3" s="1546" t="s">
        <v>49</v>
      </c>
      <c r="AY3" s="1543"/>
      <c r="AZ3" s="1543"/>
      <c r="BA3" s="1543"/>
      <c r="BB3" s="1543"/>
      <c r="BC3" s="1544"/>
      <c r="BD3" s="1542" t="s">
        <v>49</v>
      </c>
      <c r="BE3" s="1543"/>
      <c r="BF3" s="1543"/>
      <c r="BG3" s="1543"/>
      <c r="BH3" s="1543"/>
      <c r="BI3" s="1544"/>
      <c r="BJ3" s="1547" t="s">
        <v>49</v>
      </c>
      <c r="BK3" s="1548"/>
      <c r="BL3" s="1548"/>
      <c r="BM3" s="1548"/>
      <c r="BN3" s="1548"/>
      <c r="BO3" s="1549"/>
      <c r="BP3" s="1547" t="s">
        <v>49</v>
      </c>
      <c r="BQ3" s="1548"/>
      <c r="BR3" s="1548"/>
      <c r="BS3" s="1548"/>
      <c r="BT3" s="1548"/>
      <c r="BU3" s="1548"/>
    </row>
    <row r="4" spans="1:73">
      <c r="A4" s="304" t="s">
        <v>41</v>
      </c>
      <c r="B4" s="1538"/>
      <c r="C4" s="1530"/>
      <c r="D4" s="1530"/>
      <c r="E4" s="1530"/>
      <c r="F4" s="1530"/>
      <c r="G4" s="1539"/>
      <c r="H4" s="1538"/>
      <c r="I4" s="1530"/>
      <c r="J4" s="1530"/>
      <c r="K4" s="1530"/>
      <c r="L4" s="1530"/>
      <c r="M4" s="1539"/>
      <c r="N4" s="1538"/>
      <c r="O4" s="1530"/>
      <c r="P4" s="1530"/>
      <c r="Q4" s="1530"/>
      <c r="R4" s="1530"/>
      <c r="S4" s="1539"/>
      <c r="T4" s="1538"/>
      <c r="U4" s="1530"/>
      <c r="V4" s="1530"/>
      <c r="W4" s="1530"/>
      <c r="X4" s="1530"/>
      <c r="Y4" s="1539"/>
      <c r="Z4" s="1538"/>
      <c r="AA4" s="1530"/>
      <c r="AB4" s="1530"/>
      <c r="AC4" s="1530"/>
      <c r="AD4" s="1530"/>
      <c r="AE4" s="1531"/>
      <c r="AF4" s="1529"/>
      <c r="AG4" s="1530"/>
      <c r="AH4" s="1530"/>
      <c r="AI4" s="1530"/>
      <c r="AJ4" s="1530"/>
      <c r="AK4" s="1531"/>
      <c r="AL4" s="1529"/>
      <c r="AM4" s="1530"/>
      <c r="AN4" s="1530"/>
      <c r="AO4" s="1530"/>
      <c r="AP4" s="1530"/>
      <c r="AQ4" s="1531"/>
      <c r="AR4" s="1529"/>
      <c r="AS4" s="1530"/>
      <c r="AT4" s="1530"/>
      <c r="AU4" s="1530"/>
      <c r="AV4" s="1530"/>
      <c r="AW4" s="1531"/>
      <c r="AX4" s="1529"/>
      <c r="AY4" s="1530"/>
      <c r="AZ4" s="1530"/>
      <c r="BA4" s="1530"/>
      <c r="BB4" s="1530"/>
      <c r="BC4" s="1531"/>
      <c r="BD4" s="1529"/>
      <c r="BE4" s="1530"/>
      <c r="BF4" s="1530"/>
      <c r="BG4" s="1530"/>
      <c r="BH4" s="1530"/>
      <c r="BI4" s="1531"/>
      <c r="BJ4" s="1529"/>
      <c r="BK4" s="1530"/>
      <c r="BL4" s="1530"/>
      <c r="BM4" s="1530"/>
      <c r="BN4" s="1530"/>
      <c r="BO4" s="1531"/>
      <c r="BP4" s="1529"/>
      <c r="BQ4" s="1530"/>
      <c r="BR4" s="1530"/>
      <c r="BS4" s="1530"/>
      <c r="BT4" s="1530"/>
      <c r="BU4" s="1531"/>
    </row>
    <row r="5" spans="1:73" s="453" customFormat="1">
      <c r="A5" s="304" t="s">
        <v>42</v>
      </c>
      <c r="B5" s="1540"/>
      <c r="C5" s="1533"/>
      <c r="D5" s="1533"/>
      <c r="E5" s="1533"/>
      <c r="F5" s="1533"/>
      <c r="G5" s="1541"/>
      <c r="H5" s="1540"/>
      <c r="I5" s="1533"/>
      <c r="J5" s="1533"/>
      <c r="K5" s="1533"/>
      <c r="L5" s="1533"/>
      <c r="M5" s="1541"/>
      <c r="N5" s="1540"/>
      <c r="O5" s="1533"/>
      <c r="P5" s="1533"/>
      <c r="Q5" s="1533"/>
      <c r="R5" s="1533"/>
      <c r="S5" s="1541"/>
      <c r="T5" s="1540"/>
      <c r="U5" s="1533"/>
      <c r="V5" s="1533"/>
      <c r="W5" s="1533"/>
      <c r="X5" s="1533"/>
      <c r="Y5" s="1541"/>
      <c r="Z5" s="1540"/>
      <c r="AA5" s="1533"/>
      <c r="AB5" s="1533"/>
      <c r="AC5" s="1533"/>
      <c r="AD5" s="1533"/>
      <c r="AE5" s="1534"/>
      <c r="AF5" s="1532"/>
      <c r="AG5" s="1533"/>
      <c r="AH5" s="1533"/>
      <c r="AI5" s="1533"/>
      <c r="AJ5" s="1533"/>
      <c r="AK5" s="1534"/>
      <c r="AL5" s="1532"/>
      <c r="AM5" s="1533"/>
      <c r="AN5" s="1533"/>
      <c r="AO5" s="1533"/>
      <c r="AP5" s="1533"/>
      <c r="AQ5" s="1534"/>
      <c r="AR5" s="1532"/>
      <c r="AS5" s="1533"/>
      <c r="AT5" s="1533"/>
      <c r="AU5" s="1533"/>
      <c r="AV5" s="1533"/>
      <c r="AW5" s="1534"/>
      <c r="AX5" s="1532"/>
      <c r="AY5" s="1533"/>
      <c r="AZ5" s="1533"/>
      <c r="BA5" s="1533"/>
      <c r="BB5" s="1533"/>
      <c r="BC5" s="1534"/>
      <c r="BD5" s="1532"/>
      <c r="BE5" s="1533"/>
      <c r="BF5" s="1533"/>
      <c r="BG5" s="1533"/>
      <c r="BH5" s="1533"/>
      <c r="BI5" s="1534"/>
      <c r="BJ5" s="1532"/>
      <c r="BK5" s="1533"/>
      <c r="BL5" s="1533"/>
      <c r="BM5" s="1533"/>
      <c r="BN5" s="1533"/>
      <c r="BO5" s="1534"/>
      <c r="BP5" s="1532"/>
      <c r="BQ5" s="1533"/>
      <c r="BR5" s="1533"/>
      <c r="BS5" s="1533"/>
      <c r="BT5" s="1533"/>
      <c r="BU5" s="1534"/>
    </row>
    <row r="6" spans="1:73" s="453" customFormat="1" ht="26.25" customHeight="1">
      <c r="A6" s="313" t="s">
        <v>955</v>
      </c>
      <c r="B6" s="468" t="s">
        <v>954</v>
      </c>
      <c r="C6" s="1558" t="s">
        <v>787</v>
      </c>
      <c r="D6" s="1558"/>
      <c r="E6" s="468" t="s">
        <v>956</v>
      </c>
      <c r="F6" s="468"/>
      <c r="G6" s="372">
        <v>0</v>
      </c>
      <c r="H6" s="468" t="s">
        <v>954</v>
      </c>
      <c r="I6" s="1558">
        <v>0</v>
      </c>
      <c r="J6" s="1558"/>
      <c r="K6" s="468" t="s">
        <v>956</v>
      </c>
      <c r="L6" s="468"/>
      <c r="M6" s="372">
        <v>0</v>
      </c>
      <c r="N6" s="468" t="s">
        <v>954</v>
      </c>
      <c r="O6" s="1558">
        <v>0</v>
      </c>
      <c r="P6" s="1558"/>
      <c r="Q6" s="468" t="s">
        <v>956</v>
      </c>
      <c r="R6" s="468"/>
      <c r="S6" s="372">
        <v>0</v>
      </c>
      <c r="T6" s="468" t="s">
        <v>954</v>
      </c>
      <c r="U6" s="1558">
        <v>0</v>
      </c>
      <c r="V6" s="1558"/>
      <c r="W6" s="468" t="s">
        <v>956</v>
      </c>
      <c r="X6" s="468"/>
      <c r="Y6" s="372">
        <v>0</v>
      </c>
      <c r="Z6" s="468" t="s">
        <v>954</v>
      </c>
      <c r="AA6" s="1558">
        <v>0</v>
      </c>
      <c r="AB6" s="1558"/>
      <c r="AC6" s="468" t="s">
        <v>956</v>
      </c>
      <c r="AD6" s="468"/>
      <c r="AE6" s="372">
        <v>0</v>
      </c>
      <c r="AF6" s="468" t="s">
        <v>954</v>
      </c>
      <c r="AG6" s="1558">
        <v>0</v>
      </c>
      <c r="AH6" s="1558"/>
      <c r="AI6" s="468" t="s">
        <v>956</v>
      </c>
      <c r="AJ6" s="468"/>
      <c r="AK6" s="372">
        <v>0</v>
      </c>
      <c r="AL6" s="468" t="s">
        <v>954</v>
      </c>
      <c r="AM6" s="1558">
        <v>0</v>
      </c>
      <c r="AN6" s="1558"/>
      <c r="AO6" s="468" t="s">
        <v>956</v>
      </c>
      <c r="AP6" s="468"/>
      <c r="AQ6" s="372">
        <v>0</v>
      </c>
      <c r="AR6" s="468" t="s">
        <v>954</v>
      </c>
      <c r="AS6" s="1558">
        <v>0</v>
      </c>
      <c r="AT6" s="1558"/>
      <c r="AU6" s="468" t="s">
        <v>956</v>
      </c>
      <c r="AV6" s="468"/>
      <c r="AW6" s="372">
        <v>0</v>
      </c>
      <c r="AX6" s="468" t="s">
        <v>954</v>
      </c>
      <c r="AY6" s="1558">
        <v>0</v>
      </c>
      <c r="AZ6" s="1558"/>
      <c r="BA6" s="468" t="s">
        <v>956</v>
      </c>
      <c r="BB6" s="468"/>
      <c r="BC6" s="372">
        <v>0</v>
      </c>
      <c r="BD6" s="468" t="s">
        <v>954</v>
      </c>
      <c r="BE6" s="1558">
        <v>0</v>
      </c>
      <c r="BF6" s="1558"/>
      <c r="BG6" s="468" t="s">
        <v>956</v>
      </c>
      <c r="BH6" s="468"/>
      <c r="BI6" s="372">
        <v>0</v>
      </c>
      <c r="BJ6" s="468" t="s">
        <v>954</v>
      </c>
      <c r="BK6" s="1558">
        <v>0</v>
      </c>
      <c r="BL6" s="1558"/>
      <c r="BM6" s="468" t="s">
        <v>956</v>
      </c>
      <c r="BN6" s="468"/>
      <c r="BO6" s="372">
        <v>0</v>
      </c>
      <c r="BP6" s="468" t="s">
        <v>954</v>
      </c>
      <c r="BQ6" s="1558">
        <v>0</v>
      </c>
      <c r="BR6" s="1558"/>
      <c r="BS6" s="468" t="s">
        <v>956</v>
      </c>
      <c r="BT6" s="468"/>
      <c r="BU6" s="372">
        <v>0</v>
      </c>
    </row>
    <row r="7" spans="1:73" ht="38.25">
      <c r="A7" s="305" t="s">
        <v>39</v>
      </c>
      <c r="B7" s="1559" t="s">
        <v>45</v>
      </c>
      <c r="C7" s="1560"/>
      <c r="D7" s="1561"/>
      <c r="E7" s="469" t="s">
        <v>31</v>
      </c>
      <c r="F7" s="469" t="s">
        <v>1184</v>
      </c>
      <c r="G7" s="469" t="s">
        <v>50</v>
      </c>
      <c r="H7" s="1559" t="s">
        <v>45</v>
      </c>
      <c r="I7" s="1560"/>
      <c r="J7" s="1561"/>
      <c r="K7" s="470" t="s">
        <v>31</v>
      </c>
      <c r="L7" s="469" t="s">
        <v>1184</v>
      </c>
      <c r="M7" s="469" t="s">
        <v>50</v>
      </c>
      <c r="N7" s="1559" t="s">
        <v>45</v>
      </c>
      <c r="O7" s="1560"/>
      <c r="P7" s="1561"/>
      <c r="Q7" s="470" t="s">
        <v>31</v>
      </c>
      <c r="R7" s="469" t="s">
        <v>1184</v>
      </c>
      <c r="S7" s="469" t="s">
        <v>50</v>
      </c>
      <c r="T7" s="1559" t="s">
        <v>45</v>
      </c>
      <c r="U7" s="1560"/>
      <c r="V7" s="1561"/>
      <c r="W7" s="470" t="s">
        <v>31</v>
      </c>
      <c r="X7" s="469" t="s">
        <v>1184</v>
      </c>
      <c r="Y7" s="469" t="s">
        <v>50</v>
      </c>
      <c r="Z7" s="1559" t="s">
        <v>45</v>
      </c>
      <c r="AA7" s="1560"/>
      <c r="AB7" s="1561"/>
      <c r="AC7" s="470" t="s">
        <v>31</v>
      </c>
      <c r="AD7" s="469" t="s">
        <v>1184</v>
      </c>
      <c r="AE7" s="469" t="s">
        <v>50</v>
      </c>
      <c r="AF7" s="1559" t="s">
        <v>45</v>
      </c>
      <c r="AG7" s="1560"/>
      <c r="AH7" s="1561"/>
      <c r="AI7" s="470" t="s">
        <v>31</v>
      </c>
      <c r="AJ7" s="469" t="s">
        <v>1184</v>
      </c>
      <c r="AK7" s="469" t="s">
        <v>50</v>
      </c>
      <c r="AL7" s="1559" t="s">
        <v>45</v>
      </c>
      <c r="AM7" s="1560"/>
      <c r="AN7" s="1561"/>
      <c r="AO7" s="470" t="s">
        <v>31</v>
      </c>
      <c r="AP7" s="469" t="s">
        <v>1184</v>
      </c>
      <c r="AQ7" s="469" t="s">
        <v>50</v>
      </c>
      <c r="AR7" s="1559" t="s">
        <v>45</v>
      </c>
      <c r="AS7" s="1560"/>
      <c r="AT7" s="1561"/>
      <c r="AU7" s="470" t="s">
        <v>31</v>
      </c>
      <c r="AV7" s="469" t="s">
        <v>1184</v>
      </c>
      <c r="AW7" s="469" t="s">
        <v>50</v>
      </c>
      <c r="AX7" s="1559" t="s">
        <v>45</v>
      </c>
      <c r="AY7" s="1560"/>
      <c r="AZ7" s="1561"/>
      <c r="BA7" s="470" t="s">
        <v>31</v>
      </c>
      <c r="BB7" s="469" t="s">
        <v>1184</v>
      </c>
      <c r="BC7" s="469" t="s">
        <v>50</v>
      </c>
      <c r="BD7" s="1559" t="s">
        <v>45</v>
      </c>
      <c r="BE7" s="1560"/>
      <c r="BF7" s="1561"/>
      <c r="BG7" s="470" t="s">
        <v>31</v>
      </c>
      <c r="BH7" s="469" t="s">
        <v>1184</v>
      </c>
      <c r="BI7" s="469" t="s">
        <v>50</v>
      </c>
      <c r="BJ7" s="1559" t="s">
        <v>45</v>
      </c>
      <c r="BK7" s="1560"/>
      <c r="BL7" s="1561"/>
      <c r="BM7" s="470" t="s">
        <v>31</v>
      </c>
      <c r="BN7" s="469" t="s">
        <v>1184</v>
      </c>
      <c r="BO7" s="469" t="s">
        <v>50</v>
      </c>
      <c r="BP7" s="1559" t="s">
        <v>45</v>
      </c>
      <c r="BQ7" s="1560"/>
      <c r="BR7" s="1561"/>
      <c r="BS7" s="470" t="s">
        <v>31</v>
      </c>
      <c r="BT7" s="469" t="s">
        <v>1184</v>
      </c>
      <c r="BU7" s="469" t="s">
        <v>50</v>
      </c>
    </row>
    <row r="8" spans="1:73" ht="25.5" customHeight="1">
      <c r="A8" s="454"/>
      <c r="B8" s="306" t="s">
        <v>321</v>
      </c>
      <c r="C8" s="306" t="s">
        <v>322</v>
      </c>
      <c r="D8" s="306" t="s">
        <v>323</v>
      </c>
      <c r="E8" s="1535" t="s">
        <v>51</v>
      </c>
      <c r="F8" s="1536"/>
      <c r="G8" s="1537"/>
      <c r="H8" s="306" t="s">
        <v>321</v>
      </c>
      <c r="I8" s="306" t="s">
        <v>322</v>
      </c>
      <c r="J8" s="306" t="s">
        <v>323</v>
      </c>
      <c r="K8" s="1535" t="s">
        <v>51</v>
      </c>
      <c r="L8" s="1536"/>
      <c r="M8" s="1537"/>
      <c r="N8" s="306" t="s">
        <v>321</v>
      </c>
      <c r="O8" s="306" t="s">
        <v>322</v>
      </c>
      <c r="P8" s="306" t="s">
        <v>323</v>
      </c>
      <c r="Q8" s="1535" t="s">
        <v>51</v>
      </c>
      <c r="R8" s="1536"/>
      <c r="S8" s="1537"/>
      <c r="T8" s="306" t="s">
        <v>321</v>
      </c>
      <c r="U8" s="306" t="s">
        <v>322</v>
      </c>
      <c r="V8" s="306" t="s">
        <v>323</v>
      </c>
      <c r="W8" s="1535" t="s">
        <v>51</v>
      </c>
      <c r="X8" s="1536"/>
      <c r="Y8" s="1537"/>
      <c r="Z8" s="306" t="s">
        <v>321</v>
      </c>
      <c r="AA8" s="306" t="s">
        <v>322</v>
      </c>
      <c r="AB8" s="306" t="s">
        <v>323</v>
      </c>
      <c r="AC8" s="1535" t="s">
        <v>51</v>
      </c>
      <c r="AD8" s="1536"/>
      <c r="AE8" s="1537"/>
      <c r="AF8" s="306" t="s">
        <v>321</v>
      </c>
      <c r="AG8" s="306" t="s">
        <v>322</v>
      </c>
      <c r="AH8" s="306" t="s">
        <v>323</v>
      </c>
      <c r="AI8" s="1535" t="s">
        <v>51</v>
      </c>
      <c r="AJ8" s="1536"/>
      <c r="AK8" s="1537"/>
      <c r="AL8" s="306" t="s">
        <v>321</v>
      </c>
      <c r="AM8" s="306" t="s">
        <v>322</v>
      </c>
      <c r="AN8" s="306" t="s">
        <v>323</v>
      </c>
      <c r="AO8" s="1535" t="s">
        <v>51</v>
      </c>
      <c r="AP8" s="1536"/>
      <c r="AQ8" s="1537"/>
      <c r="AR8" s="306" t="s">
        <v>321</v>
      </c>
      <c r="AS8" s="306" t="s">
        <v>322</v>
      </c>
      <c r="AT8" s="306" t="s">
        <v>323</v>
      </c>
      <c r="AU8" s="1535" t="s">
        <v>51</v>
      </c>
      <c r="AV8" s="1536"/>
      <c r="AW8" s="1537"/>
      <c r="AX8" s="306" t="s">
        <v>321</v>
      </c>
      <c r="AY8" s="306" t="s">
        <v>322</v>
      </c>
      <c r="AZ8" s="306" t="s">
        <v>323</v>
      </c>
      <c r="BA8" s="1535" t="s">
        <v>51</v>
      </c>
      <c r="BB8" s="1536"/>
      <c r="BC8" s="1537"/>
      <c r="BD8" s="306" t="s">
        <v>321</v>
      </c>
      <c r="BE8" s="306" t="s">
        <v>322</v>
      </c>
      <c r="BF8" s="306" t="s">
        <v>323</v>
      </c>
      <c r="BG8" s="1535" t="s">
        <v>51</v>
      </c>
      <c r="BH8" s="1536"/>
      <c r="BI8" s="1537"/>
      <c r="BJ8" s="306" t="s">
        <v>321</v>
      </c>
      <c r="BK8" s="306" t="s">
        <v>322</v>
      </c>
      <c r="BL8" s="306" t="s">
        <v>323</v>
      </c>
      <c r="BM8" s="1535" t="s">
        <v>51</v>
      </c>
      <c r="BN8" s="1536"/>
      <c r="BO8" s="1537"/>
      <c r="BP8" s="306" t="s">
        <v>321</v>
      </c>
      <c r="BQ8" s="306" t="s">
        <v>322</v>
      </c>
      <c r="BR8" s="306" t="s">
        <v>323</v>
      </c>
      <c r="BS8" s="1535" t="s">
        <v>51</v>
      </c>
      <c r="BT8" s="1536"/>
      <c r="BU8" s="1537"/>
    </row>
    <row r="9" spans="1:73" ht="15">
      <c r="A9" s="898">
        <f t="shared" ref="A9:A18" si="0">EDATE(A10,-1)</f>
        <v>44348</v>
      </c>
      <c r="B9" s="308"/>
      <c r="C9" s="308"/>
      <c r="D9" s="308"/>
      <c r="E9" s="308"/>
      <c r="F9" s="308"/>
      <c r="G9" s="308"/>
      <c r="H9" s="308"/>
      <c r="I9" s="308"/>
      <c r="J9" s="308"/>
      <c r="K9" s="221"/>
      <c r="L9" s="221"/>
      <c r="M9" s="308"/>
      <c r="N9" s="308"/>
      <c r="O9" s="308"/>
      <c r="P9" s="308"/>
      <c r="Q9" s="221"/>
      <c r="R9" s="221"/>
      <c r="S9" s="308"/>
      <c r="T9" s="308"/>
      <c r="U9" s="308"/>
      <c r="V9" s="308"/>
      <c r="W9" s="308"/>
      <c r="X9" s="221"/>
      <c r="Y9" s="308"/>
      <c r="Z9" s="308"/>
      <c r="AA9" s="308"/>
      <c r="AB9" s="308"/>
      <c r="AC9" s="308"/>
      <c r="AD9" s="1078"/>
      <c r="AE9" s="309"/>
      <c r="AF9" s="308"/>
      <c r="AG9" s="308"/>
      <c r="AH9" s="308"/>
      <c r="AI9" s="308"/>
      <c r="AJ9" s="1078"/>
      <c r="AK9" s="309"/>
      <c r="AL9" s="308"/>
      <c r="AM9" s="308"/>
      <c r="AN9" s="308"/>
      <c r="AO9" s="308"/>
      <c r="AP9" s="1078"/>
      <c r="AQ9" s="309"/>
      <c r="AR9" s="308"/>
      <c r="AS9" s="308"/>
      <c r="AT9" s="308"/>
      <c r="AU9" s="308"/>
      <c r="AV9" s="1078"/>
      <c r="AW9" s="309"/>
      <c r="AX9" s="308"/>
      <c r="AY9" s="308"/>
      <c r="AZ9" s="308"/>
      <c r="BA9" s="308"/>
      <c r="BB9" s="1078"/>
      <c r="BC9" s="309"/>
      <c r="BD9" s="308"/>
      <c r="BE9" s="308"/>
      <c r="BF9" s="308"/>
      <c r="BG9" s="308"/>
      <c r="BH9" s="1078"/>
      <c r="BI9" s="309"/>
      <c r="BJ9" s="308"/>
      <c r="BK9" s="308"/>
      <c r="BL9" s="308"/>
      <c r="BM9" s="308"/>
      <c r="BN9" s="1078"/>
      <c r="BO9" s="309"/>
      <c r="BP9" s="308"/>
      <c r="BQ9" s="308"/>
      <c r="BR9" s="308"/>
      <c r="BS9" s="308"/>
      <c r="BT9" s="1078"/>
      <c r="BU9" s="309"/>
    </row>
    <row r="10" spans="1:73" ht="15">
      <c r="A10" s="898">
        <f t="shared" si="0"/>
        <v>44378</v>
      </c>
      <c r="B10" s="308"/>
      <c r="C10" s="308"/>
      <c r="D10" s="308"/>
      <c r="E10" s="308"/>
      <c r="F10" s="308"/>
      <c r="G10" s="308"/>
      <c r="H10" s="308"/>
      <c r="I10" s="308"/>
      <c r="J10" s="308"/>
      <c r="K10" s="221"/>
      <c r="L10" s="221"/>
      <c r="M10" s="308"/>
      <c r="N10" s="308"/>
      <c r="O10" s="308"/>
      <c r="P10" s="308"/>
      <c r="Q10" s="221"/>
      <c r="R10" s="221"/>
      <c r="S10" s="308"/>
      <c r="T10" s="308"/>
      <c r="U10" s="308"/>
      <c r="V10" s="308"/>
      <c r="W10" s="308"/>
      <c r="X10" s="221"/>
      <c r="Y10" s="308"/>
      <c r="Z10" s="308"/>
      <c r="AA10" s="308"/>
      <c r="AB10" s="308"/>
      <c r="AC10" s="308"/>
      <c r="AD10" s="1078"/>
      <c r="AE10" s="309"/>
      <c r="AF10" s="308"/>
      <c r="AG10" s="308"/>
      <c r="AH10" s="308"/>
      <c r="AI10" s="308"/>
      <c r="AJ10" s="1078"/>
      <c r="AK10" s="309"/>
      <c r="AL10" s="308"/>
      <c r="AM10" s="308"/>
      <c r="AN10" s="308"/>
      <c r="AO10" s="308"/>
      <c r="AP10" s="1078"/>
      <c r="AQ10" s="309"/>
      <c r="AR10" s="308"/>
      <c r="AS10" s="308"/>
      <c r="AT10" s="308"/>
      <c r="AU10" s="308"/>
      <c r="AV10" s="1078"/>
      <c r="AW10" s="309"/>
      <c r="AX10" s="308"/>
      <c r="AY10" s="308"/>
      <c r="AZ10" s="308"/>
      <c r="BA10" s="308"/>
      <c r="BB10" s="1078"/>
      <c r="BC10" s="309"/>
      <c r="BD10" s="308"/>
      <c r="BE10" s="308"/>
      <c r="BF10" s="308"/>
      <c r="BG10" s="308"/>
      <c r="BH10" s="1078"/>
      <c r="BI10" s="309"/>
      <c r="BJ10" s="308"/>
      <c r="BK10" s="308"/>
      <c r="BL10" s="308"/>
      <c r="BM10" s="308"/>
      <c r="BN10" s="1078"/>
      <c r="BO10" s="309"/>
      <c r="BP10" s="308"/>
      <c r="BQ10" s="308"/>
      <c r="BR10" s="308"/>
      <c r="BS10" s="308"/>
      <c r="BT10" s="1078"/>
      <c r="BU10" s="309"/>
    </row>
    <row r="11" spans="1:73" ht="15">
      <c r="A11" s="898">
        <f t="shared" si="0"/>
        <v>44409</v>
      </c>
      <c r="B11" s="308"/>
      <c r="C11" s="308"/>
      <c r="D11" s="308"/>
      <c r="E11" s="308"/>
      <c r="F11" s="308"/>
      <c r="G11" s="308"/>
      <c r="H11" s="308"/>
      <c r="I11" s="308"/>
      <c r="J11" s="308"/>
      <c r="K11" s="221"/>
      <c r="L11" s="221"/>
      <c r="M11" s="308"/>
      <c r="N11" s="308"/>
      <c r="O11" s="308"/>
      <c r="P11" s="308"/>
      <c r="Q11" s="221"/>
      <c r="R11" s="221"/>
      <c r="S11" s="308"/>
      <c r="T11" s="308"/>
      <c r="U11" s="308"/>
      <c r="V11" s="308"/>
      <c r="W11" s="308"/>
      <c r="X11" s="221"/>
      <c r="Y11" s="308"/>
      <c r="Z11" s="308"/>
      <c r="AA11" s="308"/>
      <c r="AB11" s="308"/>
      <c r="AC11" s="308"/>
      <c r="AD11" s="1078"/>
      <c r="AE11" s="309"/>
      <c r="AF11" s="308"/>
      <c r="AG11" s="308"/>
      <c r="AH11" s="308"/>
      <c r="AI11" s="308"/>
      <c r="AJ11" s="1078"/>
      <c r="AK11" s="309"/>
      <c r="AL11" s="308"/>
      <c r="AM11" s="308"/>
      <c r="AN11" s="308"/>
      <c r="AO11" s="308"/>
      <c r="AP11" s="1078"/>
      <c r="AQ11" s="309"/>
      <c r="AR11" s="308"/>
      <c r="AS11" s="308"/>
      <c r="AT11" s="308"/>
      <c r="AU11" s="308"/>
      <c r="AV11" s="1078"/>
      <c r="AW11" s="309"/>
      <c r="AX11" s="308"/>
      <c r="AY11" s="308"/>
      <c r="AZ11" s="308"/>
      <c r="BA11" s="308"/>
      <c r="BB11" s="1078"/>
      <c r="BC11" s="309"/>
      <c r="BD11" s="308"/>
      <c r="BE11" s="308"/>
      <c r="BF11" s="308"/>
      <c r="BG11" s="308"/>
      <c r="BH11" s="1078"/>
      <c r="BI11" s="309"/>
      <c r="BJ11" s="308"/>
      <c r="BK11" s="308"/>
      <c r="BL11" s="308"/>
      <c r="BM11" s="308"/>
      <c r="BN11" s="1078"/>
      <c r="BO11" s="309"/>
      <c r="BP11" s="308"/>
      <c r="BQ11" s="308"/>
      <c r="BR11" s="308"/>
      <c r="BS11" s="308"/>
      <c r="BT11" s="1078"/>
      <c r="BU11" s="309"/>
    </row>
    <row r="12" spans="1:73" ht="15">
      <c r="A12" s="898">
        <f t="shared" si="0"/>
        <v>44440</v>
      </c>
      <c r="B12" s="308"/>
      <c r="C12" s="308"/>
      <c r="D12" s="308"/>
      <c r="E12" s="308"/>
      <c r="F12" s="308"/>
      <c r="G12" s="308"/>
      <c r="H12" s="308"/>
      <c r="I12" s="308"/>
      <c r="J12" s="308"/>
      <c r="K12" s="221"/>
      <c r="L12" s="221"/>
      <c r="M12" s="308"/>
      <c r="N12" s="308"/>
      <c r="O12" s="308"/>
      <c r="P12" s="308"/>
      <c r="Q12" s="221"/>
      <c r="R12" s="221"/>
      <c r="S12" s="308"/>
      <c r="T12" s="308"/>
      <c r="U12" s="308"/>
      <c r="V12" s="308"/>
      <c r="W12" s="308"/>
      <c r="X12" s="221"/>
      <c r="Y12" s="308"/>
      <c r="Z12" s="308"/>
      <c r="AA12" s="308"/>
      <c r="AB12" s="308"/>
      <c r="AC12" s="308"/>
      <c r="AD12" s="1078"/>
      <c r="AE12" s="309"/>
      <c r="AF12" s="308"/>
      <c r="AG12" s="308"/>
      <c r="AH12" s="308"/>
      <c r="AI12" s="308"/>
      <c r="AJ12" s="1078"/>
      <c r="AK12" s="309"/>
      <c r="AL12" s="308"/>
      <c r="AM12" s="308"/>
      <c r="AN12" s="308"/>
      <c r="AO12" s="308"/>
      <c r="AP12" s="1078"/>
      <c r="AQ12" s="309"/>
      <c r="AR12" s="308"/>
      <c r="AS12" s="308"/>
      <c r="AT12" s="308"/>
      <c r="AU12" s="308"/>
      <c r="AV12" s="1078"/>
      <c r="AW12" s="309"/>
      <c r="AX12" s="308"/>
      <c r="AY12" s="308"/>
      <c r="AZ12" s="308"/>
      <c r="BA12" s="308"/>
      <c r="BB12" s="1078"/>
      <c r="BC12" s="309"/>
      <c r="BD12" s="308"/>
      <c r="BE12" s="308"/>
      <c r="BF12" s="308"/>
      <c r="BG12" s="308"/>
      <c r="BH12" s="1078"/>
      <c r="BI12" s="309"/>
      <c r="BJ12" s="308"/>
      <c r="BK12" s="308"/>
      <c r="BL12" s="308"/>
      <c r="BM12" s="308"/>
      <c r="BN12" s="1078"/>
      <c r="BO12" s="309"/>
      <c r="BP12" s="308"/>
      <c r="BQ12" s="308"/>
      <c r="BR12" s="308"/>
      <c r="BS12" s="308"/>
      <c r="BT12" s="1078"/>
      <c r="BU12" s="309"/>
    </row>
    <row r="13" spans="1:73" ht="15">
      <c r="A13" s="898">
        <f t="shared" si="0"/>
        <v>44470</v>
      </c>
      <c r="B13" s="308"/>
      <c r="C13" s="308"/>
      <c r="D13" s="308"/>
      <c r="E13" s="308"/>
      <c r="F13" s="308"/>
      <c r="G13" s="308"/>
      <c r="H13" s="308"/>
      <c r="I13" s="308"/>
      <c r="J13" s="308"/>
      <c r="K13" s="221"/>
      <c r="L13" s="221"/>
      <c r="M13" s="308"/>
      <c r="N13" s="308"/>
      <c r="O13" s="308"/>
      <c r="P13" s="308"/>
      <c r="Q13" s="221"/>
      <c r="R13" s="221"/>
      <c r="S13" s="308"/>
      <c r="T13" s="308"/>
      <c r="U13" s="308"/>
      <c r="V13" s="308"/>
      <c r="W13" s="308"/>
      <c r="X13" s="221"/>
      <c r="Y13" s="308"/>
      <c r="Z13" s="308"/>
      <c r="AA13" s="308"/>
      <c r="AB13" s="308"/>
      <c r="AC13" s="308"/>
      <c r="AD13" s="1078"/>
      <c r="AE13" s="309"/>
      <c r="AF13" s="308"/>
      <c r="AG13" s="308"/>
      <c r="AH13" s="308"/>
      <c r="AI13" s="308"/>
      <c r="AJ13" s="1078"/>
      <c r="AK13" s="309"/>
      <c r="AL13" s="308"/>
      <c r="AM13" s="308"/>
      <c r="AN13" s="308"/>
      <c r="AO13" s="308"/>
      <c r="AP13" s="1078"/>
      <c r="AQ13" s="309"/>
      <c r="AR13" s="308"/>
      <c r="AS13" s="308"/>
      <c r="AT13" s="308"/>
      <c r="AU13" s="308"/>
      <c r="AV13" s="1078"/>
      <c r="AW13" s="309"/>
      <c r="AX13" s="308"/>
      <c r="AY13" s="308"/>
      <c r="AZ13" s="308"/>
      <c r="BA13" s="308"/>
      <c r="BB13" s="1078"/>
      <c r="BC13" s="309"/>
      <c r="BD13" s="308"/>
      <c r="BE13" s="308"/>
      <c r="BF13" s="308"/>
      <c r="BG13" s="308"/>
      <c r="BH13" s="1078"/>
      <c r="BI13" s="309"/>
      <c r="BJ13" s="308"/>
      <c r="BK13" s="308"/>
      <c r="BL13" s="308"/>
      <c r="BM13" s="308"/>
      <c r="BN13" s="1078"/>
      <c r="BO13" s="309"/>
      <c r="BP13" s="308"/>
      <c r="BQ13" s="308"/>
      <c r="BR13" s="308"/>
      <c r="BS13" s="308"/>
      <c r="BT13" s="1078"/>
      <c r="BU13" s="309"/>
    </row>
    <row r="14" spans="1:73" ht="15">
      <c r="A14" s="898">
        <f t="shared" si="0"/>
        <v>44501</v>
      </c>
      <c r="B14" s="308"/>
      <c r="C14" s="308"/>
      <c r="D14" s="308"/>
      <c r="E14" s="308"/>
      <c r="F14" s="308"/>
      <c r="G14" s="308"/>
      <c r="H14" s="308"/>
      <c r="I14" s="308"/>
      <c r="J14" s="308"/>
      <c r="K14" s="221"/>
      <c r="L14" s="221"/>
      <c r="M14" s="308"/>
      <c r="N14" s="308"/>
      <c r="O14" s="308"/>
      <c r="P14" s="308"/>
      <c r="Q14" s="221"/>
      <c r="R14" s="221"/>
      <c r="S14" s="308"/>
      <c r="T14" s="308"/>
      <c r="U14" s="308"/>
      <c r="V14" s="308"/>
      <c r="W14" s="308"/>
      <c r="X14" s="221"/>
      <c r="Y14" s="308"/>
      <c r="Z14" s="308"/>
      <c r="AA14" s="308"/>
      <c r="AB14" s="308"/>
      <c r="AC14" s="308"/>
      <c r="AD14" s="1078"/>
      <c r="AE14" s="309"/>
      <c r="AF14" s="308"/>
      <c r="AG14" s="308"/>
      <c r="AH14" s="308"/>
      <c r="AI14" s="308"/>
      <c r="AJ14" s="1078"/>
      <c r="AK14" s="309"/>
      <c r="AL14" s="308"/>
      <c r="AM14" s="308"/>
      <c r="AN14" s="308"/>
      <c r="AO14" s="308"/>
      <c r="AP14" s="1078"/>
      <c r="AQ14" s="309"/>
      <c r="AR14" s="308"/>
      <c r="AS14" s="308"/>
      <c r="AT14" s="308"/>
      <c r="AU14" s="308"/>
      <c r="AV14" s="1078"/>
      <c r="AW14" s="309"/>
      <c r="AX14" s="308"/>
      <c r="AY14" s="308"/>
      <c r="AZ14" s="308"/>
      <c r="BA14" s="308"/>
      <c r="BB14" s="1078"/>
      <c r="BC14" s="309"/>
      <c r="BD14" s="308"/>
      <c r="BE14" s="308"/>
      <c r="BF14" s="308"/>
      <c r="BG14" s="308"/>
      <c r="BH14" s="1078"/>
      <c r="BI14" s="309"/>
      <c r="BJ14" s="308"/>
      <c r="BK14" s="308"/>
      <c r="BL14" s="308"/>
      <c r="BM14" s="308"/>
      <c r="BN14" s="1078"/>
      <c r="BO14" s="309"/>
      <c r="BP14" s="308"/>
      <c r="BQ14" s="308"/>
      <c r="BR14" s="308"/>
      <c r="BS14" s="308"/>
      <c r="BT14" s="1078"/>
      <c r="BU14" s="309"/>
    </row>
    <row r="15" spans="1:73" ht="15">
      <c r="A15" s="898">
        <f t="shared" si="0"/>
        <v>44531</v>
      </c>
      <c r="B15" s="308"/>
      <c r="C15" s="308"/>
      <c r="D15" s="308"/>
      <c r="E15" s="308"/>
      <c r="F15" s="308"/>
      <c r="G15" s="308"/>
      <c r="H15" s="308"/>
      <c r="I15" s="308"/>
      <c r="J15" s="308"/>
      <c r="K15" s="221"/>
      <c r="L15" s="221"/>
      <c r="M15" s="308"/>
      <c r="N15" s="308"/>
      <c r="O15" s="308"/>
      <c r="P15" s="308"/>
      <c r="Q15" s="221"/>
      <c r="R15" s="221"/>
      <c r="S15" s="308"/>
      <c r="T15" s="308"/>
      <c r="U15" s="308"/>
      <c r="V15" s="308"/>
      <c r="W15" s="308"/>
      <c r="X15" s="221"/>
      <c r="Y15" s="308"/>
      <c r="Z15" s="308"/>
      <c r="AA15" s="308"/>
      <c r="AB15" s="308"/>
      <c r="AC15" s="308"/>
      <c r="AD15" s="1078"/>
      <c r="AE15" s="309"/>
      <c r="AF15" s="308"/>
      <c r="AG15" s="308"/>
      <c r="AH15" s="308"/>
      <c r="AI15" s="308"/>
      <c r="AJ15" s="1078"/>
      <c r="AK15" s="309"/>
      <c r="AL15" s="308"/>
      <c r="AM15" s="308"/>
      <c r="AN15" s="308"/>
      <c r="AO15" s="308"/>
      <c r="AP15" s="1078"/>
      <c r="AQ15" s="309"/>
      <c r="AR15" s="308"/>
      <c r="AS15" s="308"/>
      <c r="AT15" s="308"/>
      <c r="AU15" s="308"/>
      <c r="AV15" s="1078"/>
      <c r="AW15" s="309"/>
      <c r="AX15" s="308"/>
      <c r="AY15" s="308"/>
      <c r="AZ15" s="308"/>
      <c r="BA15" s="308"/>
      <c r="BB15" s="1078"/>
      <c r="BC15" s="309"/>
      <c r="BD15" s="308"/>
      <c r="BE15" s="308"/>
      <c r="BF15" s="308"/>
      <c r="BG15" s="308"/>
      <c r="BH15" s="1078"/>
      <c r="BI15" s="309"/>
      <c r="BJ15" s="308"/>
      <c r="BK15" s="308"/>
      <c r="BL15" s="308"/>
      <c r="BM15" s="308"/>
      <c r="BN15" s="1078"/>
      <c r="BO15" s="309"/>
      <c r="BP15" s="308"/>
      <c r="BQ15" s="308"/>
      <c r="BR15" s="308"/>
      <c r="BS15" s="308"/>
      <c r="BT15" s="1078"/>
      <c r="BU15" s="309"/>
    </row>
    <row r="16" spans="1:73" ht="15">
      <c r="A16" s="898">
        <f t="shared" si="0"/>
        <v>44562</v>
      </c>
      <c r="B16" s="308"/>
      <c r="C16" s="308"/>
      <c r="D16" s="308"/>
      <c r="E16" s="308"/>
      <c r="F16" s="308"/>
      <c r="G16" s="308"/>
      <c r="H16" s="308"/>
      <c r="I16" s="308"/>
      <c r="J16" s="308"/>
      <c r="K16" s="221"/>
      <c r="L16" s="221"/>
      <c r="M16" s="308"/>
      <c r="N16" s="308"/>
      <c r="O16" s="308"/>
      <c r="P16" s="308"/>
      <c r="Q16" s="221"/>
      <c r="R16" s="221"/>
      <c r="S16" s="308"/>
      <c r="T16" s="308"/>
      <c r="U16" s="308"/>
      <c r="V16" s="308"/>
      <c r="W16" s="308"/>
      <c r="X16" s="221"/>
      <c r="Y16" s="308"/>
      <c r="Z16" s="308"/>
      <c r="AA16" s="308"/>
      <c r="AB16" s="308"/>
      <c r="AC16" s="308"/>
      <c r="AD16" s="1078"/>
      <c r="AE16" s="309"/>
      <c r="AF16" s="308"/>
      <c r="AG16" s="308"/>
      <c r="AH16" s="308"/>
      <c r="AI16" s="308"/>
      <c r="AJ16" s="1078"/>
      <c r="AK16" s="309"/>
      <c r="AL16" s="308"/>
      <c r="AM16" s="308"/>
      <c r="AN16" s="308"/>
      <c r="AO16" s="308"/>
      <c r="AP16" s="1078"/>
      <c r="AQ16" s="309"/>
      <c r="AR16" s="308"/>
      <c r="AS16" s="308"/>
      <c r="AT16" s="308"/>
      <c r="AU16" s="308"/>
      <c r="AV16" s="1078"/>
      <c r="AW16" s="309"/>
      <c r="AX16" s="308"/>
      <c r="AY16" s="308"/>
      <c r="AZ16" s="308"/>
      <c r="BA16" s="308"/>
      <c r="BB16" s="1078"/>
      <c r="BC16" s="309"/>
      <c r="BD16" s="308"/>
      <c r="BE16" s="308"/>
      <c r="BF16" s="308"/>
      <c r="BG16" s="308"/>
      <c r="BH16" s="1078"/>
      <c r="BI16" s="309"/>
      <c r="BJ16" s="308"/>
      <c r="BK16" s="308"/>
      <c r="BL16" s="308"/>
      <c r="BM16" s="308"/>
      <c r="BN16" s="1078"/>
      <c r="BO16" s="309"/>
      <c r="BP16" s="308"/>
      <c r="BQ16" s="308"/>
      <c r="BR16" s="308"/>
      <c r="BS16" s="308"/>
      <c r="BT16" s="1078"/>
      <c r="BU16" s="309"/>
    </row>
    <row r="17" spans="1:97" ht="15">
      <c r="A17" s="898">
        <f t="shared" si="0"/>
        <v>44593</v>
      </c>
      <c r="B17" s="308"/>
      <c r="C17" s="308"/>
      <c r="D17" s="308"/>
      <c r="E17" s="308"/>
      <c r="F17" s="308"/>
      <c r="G17" s="308"/>
      <c r="H17" s="308"/>
      <c r="I17" s="308"/>
      <c r="J17" s="308"/>
      <c r="K17" s="221"/>
      <c r="L17" s="221"/>
      <c r="M17" s="308"/>
      <c r="N17" s="308"/>
      <c r="O17" s="308"/>
      <c r="P17" s="308"/>
      <c r="Q17" s="221"/>
      <c r="R17" s="221"/>
      <c r="S17" s="308"/>
      <c r="T17" s="308"/>
      <c r="U17" s="308"/>
      <c r="V17" s="308"/>
      <c r="W17" s="308"/>
      <c r="X17" s="221"/>
      <c r="Y17" s="308"/>
      <c r="Z17" s="308"/>
      <c r="AA17" s="308"/>
      <c r="AB17" s="308"/>
      <c r="AC17" s="308"/>
      <c r="AD17" s="1078"/>
      <c r="AE17" s="309"/>
      <c r="AF17" s="308"/>
      <c r="AG17" s="308"/>
      <c r="AH17" s="308"/>
      <c r="AI17" s="308"/>
      <c r="AJ17" s="1078"/>
      <c r="AK17" s="309"/>
      <c r="AL17" s="308"/>
      <c r="AM17" s="308"/>
      <c r="AN17" s="308"/>
      <c r="AO17" s="308"/>
      <c r="AP17" s="1078"/>
      <c r="AQ17" s="309"/>
      <c r="AR17" s="308"/>
      <c r="AS17" s="308"/>
      <c r="AT17" s="308"/>
      <c r="AU17" s="308"/>
      <c r="AV17" s="1078"/>
      <c r="AW17" s="309"/>
      <c r="AX17" s="308"/>
      <c r="AY17" s="308"/>
      <c r="AZ17" s="308"/>
      <c r="BA17" s="308"/>
      <c r="BB17" s="1078"/>
      <c r="BC17" s="309"/>
      <c r="BD17" s="308"/>
      <c r="BE17" s="308"/>
      <c r="BF17" s="308"/>
      <c r="BG17" s="308"/>
      <c r="BH17" s="1078"/>
      <c r="BI17" s="309"/>
      <c r="BJ17" s="308"/>
      <c r="BK17" s="308"/>
      <c r="BL17" s="308"/>
      <c r="BM17" s="308"/>
      <c r="BN17" s="1078"/>
      <c r="BO17" s="309"/>
      <c r="BP17" s="308"/>
      <c r="BQ17" s="308"/>
      <c r="BR17" s="308"/>
      <c r="BS17" s="308"/>
      <c r="BT17" s="1078"/>
      <c r="BU17" s="309"/>
    </row>
    <row r="18" spans="1:97" ht="15">
      <c r="A18" s="898">
        <f t="shared" si="0"/>
        <v>44621</v>
      </c>
      <c r="B18" s="308"/>
      <c r="C18" s="308"/>
      <c r="D18" s="308"/>
      <c r="E18" s="308"/>
      <c r="F18" s="308"/>
      <c r="G18" s="308"/>
      <c r="H18" s="308"/>
      <c r="I18" s="308"/>
      <c r="J18" s="308"/>
      <c r="K18" s="221"/>
      <c r="L18" s="221"/>
      <c r="M18" s="308"/>
      <c r="N18" s="308"/>
      <c r="O18" s="308"/>
      <c r="P18" s="308"/>
      <c r="Q18" s="221"/>
      <c r="R18" s="221"/>
      <c r="S18" s="308"/>
      <c r="T18" s="308"/>
      <c r="U18" s="308"/>
      <c r="V18" s="308"/>
      <c r="W18" s="308"/>
      <c r="X18" s="221"/>
      <c r="Y18" s="308"/>
      <c r="Z18" s="308"/>
      <c r="AA18" s="308"/>
      <c r="AB18" s="308"/>
      <c r="AC18" s="308"/>
      <c r="AD18" s="1078"/>
      <c r="AE18" s="309"/>
      <c r="AF18" s="308"/>
      <c r="AG18" s="308"/>
      <c r="AH18" s="308"/>
      <c r="AI18" s="308"/>
      <c r="AJ18" s="1078"/>
      <c r="AK18" s="309"/>
      <c r="AL18" s="308"/>
      <c r="AM18" s="308"/>
      <c r="AN18" s="308"/>
      <c r="AO18" s="308"/>
      <c r="AP18" s="1078"/>
      <c r="AQ18" s="309"/>
      <c r="AR18" s="308"/>
      <c r="AS18" s="308"/>
      <c r="AT18" s="308"/>
      <c r="AU18" s="308"/>
      <c r="AV18" s="1078"/>
      <c r="AW18" s="309"/>
      <c r="AX18" s="308"/>
      <c r="AY18" s="308"/>
      <c r="AZ18" s="308"/>
      <c r="BA18" s="308"/>
      <c r="BB18" s="1078"/>
      <c r="BC18" s="309"/>
      <c r="BD18" s="308"/>
      <c r="BE18" s="308"/>
      <c r="BF18" s="308"/>
      <c r="BG18" s="308"/>
      <c r="BH18" s="1078"/>
      <c r="BI18" s="309"/>
      <c r="BJ18" s="308"/>
      <c r="BK18" s="308"/>
      <c r="BL18" s="308"/>
      <c r="BM18" s="308"/>
      <c r="BN18" s="1078"/>
      <c r="BO18" s="309"/>
      <c r="BP18" s="308"/>
      <c r="BQ18" s="308"/>
      <c r="BR18" s="308"/>
      <c r="BS18" s="308"/>
      <c r="BT18" s="1078"/>
      <c r="BU18" s="309"/>
    </row>
    <row r="19" spans="1:97" ht="15">
      <c r="A19" s="898">
        <f>EDATE(A20,-1)</f>
        <v>44652</v>
      </c>
      <c r="B19" s="308"/>
      <c r="C19" s="308"/>
      <c r="D19" s="308"/>
      <c r="E19" s="308"/>
      <c r="F19" s="308"/>
      <c r="G19" s="308"/>
      <c r="H19" s="308"/>
      <c r="I19" s="308"/>
      <c r="J19" s="308"/>
      <c r="K19" s="221"/>
      <c r="L19" s="221"/>
      <c r="M19" s="308"/>
      <c r="N19" s="308"/>
      <c r="O19" s="308"/>
      <c r="P19" s="308"/>
      <c r="Q19" s="221"/>
      <c r="R19" s="221"/>
      <c r="S19" s="308"/>
      <c r="T19" s="308"/>
      <c r="U19" s="308"/>
      <c r="V19" s="308"/>
      <c r="W19" s="308"/>
      <c r="X19" s="221"/>
      <c r="Y19" s="308"/>
      <c r="Z19" s="308"/>
      <c r="AA19" s="308"/>
      <c r="AB19" s="308"/>
      <c r="AC19" s="308"/>
      <c r="AD19" s="1078"/>
      <c r="AE19" s="309"/>
      <c r="AF19" s="308"/>
      <c r="AG19" s="308"/>
      <c r="AH19" s="308"/>
      <c r="AI19" s="308"/>
      <c r="AJ19" s="1078"/>
      <c r="AK19" s="309"/>
      <c r="AL19" s="308"/>
      <c r="AM19" s="308"/>
      <c r="AN19" s="308"/>
      <c r="AO19" s="308"/>
      <c r="AP19" s="1078"/>
      <c r="AQ19" s="309"/>
      <c r="AR19" s="308"/>
      <c r="AS19" s="308"/>
      <c r="AT19" s="308"/>
      <c r="AU19" s="308"/>
      <c r="AV19" s="1078"/>
      <c r="AW19" s="309"/>
      <c r="AX19" s="308"/>
      <c r="AY19" s="308"/>
      <c r="AZ19" s="308"/>
      <c r="BA19" s="308"/>
      <c r="BB19" s="1078"/>
      <c r="BC19" s="309"/>
      <c r="BD19" s="308"/>
      <c r="BE19" s="308"/>
      <c r="BF19" s="308"/>
      <c r="BG19" s="308"/>
      <c r="BH19" s="1078"/>
      <c r="BI19" s="309"/>
      <c r="BJ19" s="308"/>
      <c r="BK19" s="308"/>
      <c r="BL19" s="308"/>
      <c r="BM19" s="308"/>
      <c r="BN19" s="1078"/>
      <c r="BO19" s="309"/>
      <c r="BP19" s="308"/>
      <c r="BQ19" s="308"/>
      <c r="BR19" s="308"/>
      <c r="BS19" s="308"/>
      <c r="BT19" s="1078"/>
      <c r="BU19" s="309"/>
    </row>
    <row r="20" spans="1:97" ht="15">
      <c r="A20" s="307">
        <v>44682</v>
      </c>
      <c r="B20" s="308"/>
      <c r="C20" s="308"/>
      <c r="D20" s="308"/>
      <c r="E20" s="308"/>
      <c r="F20" s="308"/>
      <c r="G20" s="308"/>
      <c r="H20" s="308"/>
      <c r="I20" s="308"/>
      <c r="J20" s="308"/>
      <c r="K20" s="221"/>
      <c r="L20" s="221"/>
      <c r="M20" s="308"/>
      <c r="N20" s="308"/>
      <c r="O20" s="308"/>
      <c r="P20" s="308"/>
      <c r="Q20" s="221"/>
      <c r="R20" s="221"/>
      <c r="S20" s="308"/>
      <c r="T20" s="308"/>
      <c r="U20" s="308"/>
      <c r="V20" s="308"/>
      <c r="W20" s="308"/>
      <c r="X20" s="221"/>
      <c r="Y20" s="308"/>
      <c r="Z20" s="308"/>
      <c r="AA20" s="308"/>
      <c r="AB20" s="308"/>
      <c r="AC20" s="308"/>
      <c r="AD20" s="1078"/>
      <c r="AE20" s="309"/>
      <c r="AF20" s="308"/>
      <c r="AG20" s="308"/>
      <c r="AH20" s="308"/>
      <c r="AI20" s="308"/>
      <c r="AJ20" s="1078"/>
      <c r="AK20" s="309"/>
      <c r="AL20" s="308"/>
      <c r="AM20" s="308"/>
      <c r="AN20" s="308"/>
      <c r="AO20" s="308"/>
      <c r="AP20" s="1078"/>
      <c r="AQ20" s="309"/>
      <c r="AR20" s="308"/>
      <c r="AS20" s="308"/>
      <c r="AT20" s="308"/>
      <c r="AU20" s="308"/>
      <c r="AV20" s="1078"/>
      <c r="AW20" s="309"/>
      <c r="AX20" s="308"/>
      <c r="AY20" s="308"/>
      <c r="AZ20" s="308"/>
      <c r="BA20" s="308"/>
      <c r="BB20" s="1078"/>
      <c r="BC20" s="309"/>
      <c r="BD20" s="308"/>
      <c r="BE20" s="308"/>
      <c r="BF20" s="308"/>
      <c r="BG20" s="308"/>
      <c r="BH20" s="1078"/>
      <c r="BI20" s="309"/>
      <c r="BJ20" s="308"/>
      <c r="BK20" s="308"/>
      <c r="BL20" s="308"/>
      <c r="BM20" s="308"/>
      <c r="BN20" s="1078"/>
      <c r="BO20" s="309"/>
      <c r="BP20" s="308"/>
      <c r="BQ20" s="308"/>
      <c r="BR20" s="308"/>
      <c r="BS20" s="308"/>
      <c r="BT20" s="1078"/>
      <c r="BU20" s="309"/>
    </row>
    <row r="21" spans="1:97" ht="15" thickBot="1">
      <c r="A21" s="310" t="s">
        <v>40</v>
      </c>
      <c r="B21" s="948">
        <f>IFERROR(AVERAGE(B9:B20),0)</f>
        <v>0</v>
      </c>
      <c r="C21" s="948">
        <f>IFERROR(AVERAGE(C9:C20),0)</f>
        <v>0</v>
      </c>
      <c r="D21" s="948">
        <f>IFERROR(AVERAGE(D9:D20),0)</f>
        <v>0</v>
      </c>
      <c r="E21" s="948">
        <f>SUM(E9:E20)</f>
        <v>0</v>
      </c>
      <c r="F21" s="948">
        <f>SUM(F9:F20)</f>
        <v>0</v>
      </c>
      <c r="G21" s="948">
        <f t="shared" ref="G21:BR21" si="1">SUM(G9:G20)</f>
        <v>0</v>
      </c>
      <c r="H21" s="948">
        <f t="shared" si="1"/>
        <v>0</v>
      </c>
      <c r="I21" s="948">
        <f t="shared" si="1"/>
        <v>0</v>
      </c>
      <c r="J21" s="948">
        <f t="shared" si="1"/>
        <v>0</v>
      </c>
      <c r="K21" s="948">
        <f t="shared" si="1"/>
        <v>0</v>
      </c>
      <c r="L21" s="948">
        <f t="shared" si="1"/>
        <v>0</v>
      </c>
      <c r="M21" s="948">
        <f t="shared" si="1"/>
        <v>0</v>
      </c>
      <c r="N21" s="948">
        <f t="shared" si="1"/>
        <v>0</v>
      </c>
      <c r="O21" s="948">
        <f t="shared" si="1"/>
        <v>0</v>
      </c>
      <c r="P21" s="948">
        <f t="shared" si="1"/>
        <v>0</v>
      </c>
      <c r="Q21" s="948">
        <f t="shared" si="1"/>
        <v>0</v>
      </c>
      <c r="R21" s="948">
        <f t="shared" si="1"/>
        <v>0</v>
      </c>
      <c r="S21" s="948">
        <f t="shared" si="1"/>
        <v>0</v>
      </c>
      <c r="T21" s="948">
        <f t="shared" si="1"/>
        <v>0</v>
      </c>
      <c r="U21" s="948">
        <f t="shared" si="1"/>
        <v>0</v>
      </c>
      <c r="V21" s="948">
        <f t="shared" si="1"/>
        <v>0</v>
      </c>
      <c r="W21" s="948">
        <f t="shared" si="1"/>
        <v>0</v>
      </c>
      <c r="X21" s="948">
        <f t="shared" si="1"/>
        <v>0</v>
      </c>
      <c r="Y21" s="948">
        <f t="shared" si="1"/>
        <v>0</v>
      </c>
      <c r="Z21" s="948">
        <f t="shared" si="1"/>
        <v>0</v>
      </c>
      <c r="AA21" s="948">
        <f t="shared" si="1"/>
        <v>0</v>
      </c>
      <c r="AB21" s="948">
        <f t="shared" si="1"/>
        <v>0</v>
      </c>
      <c r="AC21" s="948">
        <f t="shared" si="1"/>
        <v>0</v>
      </c>
      <c r="AD21" s="948">
        <f t="shared" si="1"/>
        <v>0</v>
      </c>
      <c r="AE21" s="948">
        <f t="shared" si="1"/>
        <v>0</v>
      </c>
      <c r="AF21" s="948">
        <f t="shared" si="1"/>
        <v>0</v>
      </c>
      <c r="AG21" s="948">
        <f t="shared" si="1"/>
        <v>0</v>
      </c>
      <c r="AH21" s="948">
        <f t="shared" si="1"/>
        <v>0</v>
      </c>
      <c r="AI21" s="948">
        <f t="shared" si="1"/>
        <v>0</v>
      </c>
      <c r="AJ21" s="948">
        <f t="shared" si="1"/>
        <v>0</v>
      </c>
      <c r="AK21" s="948">
        <f t="shared" si="1"/>
        <v>0</v>
      </c>
      <c r="AL21" s="948">
        <f t="shared" si="1"/>
        <v>0</v>
      </c>
      <c r="AM21" s="948">
        <f t="shared" si="1"/>
        <v>0</v>
      </c>
      <c r="AN21" s="948">
        <f t="shared" si="1"/>
        <v>0</v>
      </c>
      <c r="AO21" s="948">
        <f t="shared" si="1"/>
        <v>0</v>
      </c>
      <c r="AP21" s="948">
        <f t="shared" si="1"/>
        <v>0</v>
      </c>
      <c r="AQ21" s="948">
        <f t="shared" si="1"/>
        <v>0</v>
      </c>
      <c r="AR21" s="948">
        <f t="shared" si="1"/>
        <v>0</v>
      </c>
      <c r="AS21" s="948">
        <f t="shared" si="1"/>
        <v>0</v>
      </c>
      <c r="AT21" s="948">
        <f t="shared" si="1"/>
        <v>0</v>
      </c>
      <c r="AU21" s="948">
        <f t="shared" si="1"/>
        <v>0</v>
      </c>
      <c r="AV21" s="948">
        <f t="shared" si="1"/>
        <v>0</v>
      </c>
      <c r="AW21" s="948">
        <f t="shared" si="1"/>
        <v>0</v>
      </c>
      <c r="AX21" s="948">
        <f t="shared" si="1"/>
        <v>0</v>
      </c>
      <c r="AY21" s="948">
        <f t="shared" si="1"/>
        <v>0</v>
      </c>
      <c r="AZ21" s="948">
        <f t="shared" si="1"/>
        <v>0</v>
      </c>
      <c r="BA21" s="948">
        <f t="shared" si="1"/>
        <v>0</v>
      </c>
      <c r="BB21" s="948">
        <f t="shared" si="1"/>
        <v>0</v>
      </c>
      <c r="BC21" s="948">
        <f t="shared" si="1"/>
        <v>0</v>
      </c>
      <c r="BD21" s="948">
        <f t="shared" si="1"/>
        <v>0</v>
      </c>
      <c r="BE21" s="948">
        <f t="shared" si="1"/>
        <v>0</v>
      </c>
      <c r="BF21" s="948">
        <f t="shared" si="1"/>
        <v>0</v>
      </c>
      <c r="BG21" s="948">
        <f t="shared" si="1"/>
        <v>0</v>
      </c>
      <c r="BH21" s="948">
        <f t="shared" si="1"/>
        <v>0</v>
      </c>
      <c r="BI21" s="948">
        <f t="shared" si="1"/>
        <v>0</v>
      </c>
      <c r="BJ21" s="948">
        <f t="shared" si="1"/>
        <v>0</v>
      </c>
      <c r="BK21" s="948">
        <f t="shared" si="1"/>
        <v>0</v>
      </c>
      <c r="BL21" s="948">
        <f t="shared" si="1"/>
        <v>0</v>
      </c>
      <c r="BM21" s="948">
        <f t="shared" si="1"/>
        <v>0</v>
      </c>
      <c r="BN21" s="948">
        <f t="shared" si="1"/>
        <v>0</v>
      </c>
      <c r="BO21" s="948">
        <f t="shared" si="1"/>
        <v>0</v>
      </c>
      <c r="BP21" s="948">
        <f t="shared" si="1"/>
        <v>0</v>
      </c>
      <c r="BQ21" s="948">
        <f t="shared" si="1"/>
        <v>0</v>
      </c>
      <c r="BR21" s="948">
        <f t="shared" si="1"/>
        <v>0</v>
      </c>
      <c r="BS21" s="948">
        <f t="shared" ref="BS21:BU21" si="2">SUM(BS9:BS20)</f>
        <v>0</v>
      </c>
      <c r="BT21" s="948">
        <f t="shared" si="2"/>
        <v>0</v>
      </c>
      <c r="BU21" s="948">
        <f t="shared" si="2"/>
        <v>0</v>
      </c>
    </row>
    <row r="22" spans="1:97" ht="15">
      <c r="A22" s="1574" t="s">
        <v>43</v>
      </c>
      <c r="B22" s="1575"/>
      <c r="C22" s="1575"/>
      <c r="D22" s="1575"/>
      <c r="E22" s="1576"/>
      <c r="F22" s="1577">
        <f>IFERROR(AVERAGE(B21:D21)+AVERAGE(H21:J21)+AVERAGE(N21:P21)+AVERAGE(T21:V21)+AVERAGE(Z21:AB21)+AVERAGE(AF21:AH21)+AVERAGE(AL21:AN21)+AVERAGE(AR21:AT21)+AVERAGE(AX21:AZ21)+AVERAGE(BD21:BF21)+AVERAGE(BJ21:BL21)+AVERAGE(BP21:BR21),0)</f>
        <v>0</v>
      </c>
      <c r="G22" s="1578"/>
      <c r="H22" s="1579"/>
      <c r="I22" s="471" t="s">
        <v>973</v>
      </c>
    </row>
    <row r="23" spans="1:97" ht="15">
      <c r="A23" s="1571" t="s">
        <v>44</v>
      </c>
      <c r="B23" s="1572"/>
      <c r="C23" s="1572"/>
      <c r="D23" s="1572"/>
      <c r="E23" s="1573"/>
      <c r="F23" s="1562">
        <f>F22</f>
        <v>0</v>
      </c>
      <c r="G23" s="1563"/>
      <c r="H23" s="1564"/>
      <c r="I23" s="471" t="s">
        <v>974</v>
      </c>
    </row>
    <row r="24" spans="1:97" s="455" customFormat="1" ht="15.75" thickBot="1">
      <c r="A24" s="1568" t="s">
        <v>46</v>
      </c>
      <c r="B24" s="1569"/>
      <c r="C24" s="1569"/>
      <c r="D24" s="1569"/>
      <c r="E24" s="1570"/>
      <c r="F24" s="1565">
        <f>E21+K21+Q21+X21+AC21+AI21+AO21+AU21+BA21+BG21+BM21+BS21</f>
        <v>0</v>
      </c>
      <c r="G24" s="1566"/>
      <c r="H24" s="1567"/>
      <c r="I24" s="471" t="s">
        <v>975</v>
      </c>
      <c r="J24" s="452"/>
      <c r="K24" s="452"/>
      <c r="L24" s="452"/>
      <c r="M24" s="452"/>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c r="AL24" s="452"/>
      <c r="AM24" s="452"/>
      <c r="AN24" s="452"/>
      <c r="AO24" s="452"/>
      <c r="AP24" s="452"/>
      <c r="AQ24" s="452"/>
      <c r="AR24" s="452"/>
      <c r="AS24" s="452"/>
      <c r="AT24" s="452"/>
      <c r="AU24" s="452"/>
      <c r="AV24" s="452"/>
      <c r="AW24" s="452"/>
      <c r="AX24" s="452"/>
      <c r="AY24" s="452"/>
      <c r="AZ24" s="452"/>
      <c r="BA24" s="452"/>
    </row>
    <row r="25" spans="1:97" s="455" customFormat="1" ht="15">
      <c r="A25" s="456"/>
      <c r="B25" s="456"/>
      <c r="C25" s="456"/>
      <c r="D25" s="456"/>
      <c r="E25" s="456"/>
      <c r="F25" s="457"/>
      <c r="G25" s="457"/>
      <c r="H25" s="457"/>
      <c r="I25" s="471" t="s">
        <v>976</v>
      </c>
    </row>
    <row r="26" spans="1:97" ht="15">
      <c r="A26" s="472" t="s">
        <v>876</v>
      </c>
      <c r="B26" s="458"/>
      <c r="C26" s="458"/>
      <c r="D26" s="458"/>
      <c r="E26" s="458"/>
      <c r="F26" s="458"/>
      <c r="G26" s="458"/>
      <c r="H26" s="458"/>
      <c r="I26" s="458"/>
      <c r="J26" s="458"/>
      <c r="K26" s="458"/>
      <c r="L26" s="458"/>
      <c r="M26" s="458"/>
      <c r="N26" s="458"/>
      <c r="O26" s="458"/>
      <c r="P26" s="458"/>
      <c r="Q26" s="458"/>
      <c r="R26" s="458"/>
      <c r="S26" s="458"/>
      <c r="T26" s="458"/>
      <c r="U26" s="458"/>
      <c r="V26" s="458"/>
      <c r="W26" s="458"/>
      <c r="X26" s="458"/>
      <c r="Y26" s="458"/>
      <c r="Z26" s="458"/>
      <c r="AA26" s="458"/>
      <c r="AB26" s="458"/>
      <c r="AC26" s="458"/>
      <c r="AD26" s="458"/>
      <c r="AE26" s="458"/>
      <c r="AF26" s="458"/>
      <c r="AG26" s="458"/>
      <c r="AH26" s="458"/>
      <c r="AI26" s="458"/>
      <c r="AJ26" s="458"/>
      <c r="AK26" s="458"/>
      <c r="AL26" s="458"/>
      <c r="AM26" s="458"/>
      <c r="AN26" s="458"/>
      <c r="AO26" s="458"/>
      <c r="AP26" s="459"/>
      <c r="AQ26" s="459"/>
      <c r="AR26" s="459"/>
      <c r="AS26" s="459"/>
      <c r="AT26" s="459"/>
      <c r="AU26" s="459"/>
      <c r="AV26" s="459"/>
      <c r="AW26" s="459"/>
      <c r="AX26" s="459"/>
      <c r="AY26" s="459"/>
      <c r="AZ26" s="459"/>
      <c r="BA26" s="459"/>
    </row>
    <row r="27" spans="1:97" ht="15" thickBot="1">
      <c r="A27" s="459"/>
      <c r="B27" s="459"/>
      <c r="C27" s="459"/>
      <c r="D27" s="459"/>
      <c r="E27" s="459"/>
      <c r="F27" s="459"/>
      <c r="G27" s="459"/>
      <c r="H27" s="459"/>
      <c r="I27" s="459"/>
      <c r="J27" s="459"/>
      <c r="K27" s="459"/>
      <c r="L27" s="459"/>
      <c r="M27" s="459"/>
      <c r="N27" s="459"/>
      <c r="O27" s="459"/>
      <c r="P27" s="459"/>
      <c r="Q27" s="459"/>
      <c r="R27" s="459"/>
      <c r="S27" s="459"/>
      <c r="T27" s="459"/>
      <c r="U27" s="459"/>
      <c r="V27" s="459"/>
      <c r="W27" s="459"/>
      <c r="X27" s="459"/>
      <c r="Y27" s="459"/>
      <c r="Z27" s="459"/>
      <c r="AA27" s="459"/>
      <c r="AB27" s="459"/>
      <c r="AC27" s="459"/>
      <c r="AD27" s="459"/>
      <c r="AE27" s="459"/>
      <c r="AF27" s="459"/>
      <c r="AG27" s="459"/>
      <c r="AH27" s="459"/>
      <c r="AI27" s="459"/>
      <c r="AJ27" s="459"/>
      <c r="AK27" s="459"/>
      <c r="AL27" s="459"/>
      <c r="AM27" s="459"/>
      <c r="AN27" s="459"/>
      <c r="AO27" s="459"/>
      <c r="AP27" s="459"/>
      <c r="AQ27" s="459"/>
      <c r="AR27" s="459"/>
      <c r="AS27" s="459"/>
      <c r="AT27" s="459"/>
      <c r="AU27" s="459"/>
      <c r="AV27" s="459"/>
      <c r="AW27" s="459"/>
      <c r="AX27" s="459"/>
      <c r="AY27" s="459"/>
      <c r="AZ27" s="459"/>
      <c r="BA27" s="459"/>
    </row>
    <row r="28" spans="1:97" ht="15">
      <c r="A28" s="460"/>
      <c r="B28" s="1581">
        <f>+B5</f>
        <v>0</v>
      </c>
      <c r="C28" s="1552"/>
      <c r="D28" s="1552"/>
      <c r="E28" s="1552"/>
      <c r="F28" s="1552"/>
      <c r="G28" s="1552"/>
      <c r="H28" s="1552"/>
      <c r="I28" s="1553"/>
      <c r="J28" s="1582">
        <f>+H5</f>
        <v>0</v>
      </c>
      <c r="K28" s="1552"/>
      <c r="L28" s="1552"/>
      <c r="M28" s="1552"/>
      <c r="N28" s="1552"/>
      <c r="O28" s="1552"/>
      <c r="P28" s="1552"/>
      <c r="Q28" s="1553"/>
      <c r="R28" s="1551"/>
      <c r="S28" s="1552"/>
      <c r="T28" s="1552"/>
      <c r="U28" s="1552"/>
      <c r="V28" s="1552"/>
      <c r="W28" s="1552"/>
      <c r="X28" s="1552"/>
      <c r="Y28" s="1553"/>
      <c r="Z28" s="1551"/>
      <c r="AA28" s="1552"/>
      <c r="AB28" s="1552"/>
      <c r="AC28" s="1552"/>
      <c r="AD28" s="1552"/>
      <c r="AE28" s="1552"/>
      <c r="AF28" s="1552"/>
      <c r="AG28" s="1553"/>
      <c r="AH28" s="1551"/>
      <c r="AI28" s="1552"/>
      <c r="AJ28" s="1552"/>
      <c r="AK28" s="1552"/>
      <c r="AL28" s="1552"/>
      <c r="AM28" s="1552"/>
      <c r="AN28" s="1552"/>
      <c r="AO28" s="1553"/>
      <c r="AP28" s="1551"/>
      <c r="AQ28" s="1552"/>
      <c r="AR28" s="1552"/>
      <c r="AS28" s="1552"/>
      <c r="AT28" s="1552"/>
      <c r="AU28" s="1552"/>
      <c r="AV28" s="1552"/>
      <c r="AW28" s="1553"/>
      <c r="AX28" s="1551"/>
      <c r="AY28" s="1552"/>
      <c r="AZ28" s="1552"/>
      <c r="BA28" s="1552"/>
      <c r="BB28" s="1552"/>
      <c r="BC28" s="1552"/>
      <c r="BD28" s="1552"/>
      <c r="BE28" s="1553"/>
      <c r="BF28" s="1551"/>
      <c r="BG28" s="1552"/>
      <c r="BH28" s="1552"/>
      <c r="BI28" s="1552"/>
      <c r="BJ28" s="1552"/>
      <c r="BK28" s="1552"/>
      <c r="BL28" s="1552"/>
      <c r="BM28" s="1553"/>
      <c r="BN28" s="1551"/>
      <c r="BO28" s="1552"/>
      <c r="BP28" s="1552"/>
      <c r="BQ28" s="1552"/>
      <c r="BR28" s="1552"/>
      <c r="BS28" s="1552"/>
      <c r="BT28" s="1552"/>
      <c r="BU28" s="1553"/>
      <c r="BV28" s="1551"/>
      <c r="BW28" s="1552"/>
      <c r="BX28" s="1552"/>
      <c r="BY28" s="1552"/>
      <c r="BZ28" s="1552"/>
      <c r="CA28" s="1552"/>
      <c r="CB28" s="1552"/>
      <c r="CC28" s="1553"/>
      <c r="CD28" s="1551"/>
      <c r="CE28" s="1552"/>
      <c r="CF28" s="1552"/>
      <c r="CG28" s="1552"/>
      <c r="CH28" s="1552"/>
      <c r="CI28" s="1552"/>
      <c r="CJ28" s="1552"/>
      <c r="CK28" s="1553"/>
      <c r="CL28" s="1551"/>
      <c r="CM28" s="1552"/>
      <c r="CN28" s="1552"/>
      <c r="CO28" s="1552"/>
      <c r="CP28" s="1552"/>
      <c r="CQ28" s="1552"/>
      <c r="CR28" s="1552"/>
      <c r="CS28" s="1553"/>
    </row>
    <row r="29" spans="1:97">
      <c r="A29" s="461"/>
      <c r="B29" s="1554" t="s">
        <v>844</v>
      </c>
      <c r="C29" s="1583"/>
      <c r="D29" s="1584" t="s">
        <v>846</v>
      </c>
      <c r="E29" s="1584"/>
      <c r="F29" s="1583" t="s">
        <v>739</v>
      </c>
      <c r="G29" s="1583"/>
      <c r="H29" s="1584" t="s">
        <v>957</v>
      </c>
      <c r="I29" s="1584"/>
      <c r="J29" s="1554" t="s">
        <v>844</v>
      </c>
      <c r="K29" s="1555"/>
      <c r="L29" s="1556" t="s">
        <v>846</v>
      </c>
      <c r="M29" s="1555"/>
      <c r="N29" s="1556" t="s">
        <v>739</v>
      </c>
      <c r="O29" s="1555"/>
      <c r="P29" s="1556" t="s">
        <v>957</v>
      </c>
      <c r="Q29" s="1557"/>
      <c r="R29" s="1554" t="s">
        <v>844</v>
      </c>
      <c r="S29" s="1555"/>
      <c r="T29" s="1556" t="s">
        <v>846</v>
      </c>
      <c r="U29" s="1555"/>
      <c r="V29" s="1556" t="s">
        <v>739</v>
      </c>
      <c r="W29" s="1555"/>
      <c r="X29" s="1556" t="s">
        <v>957</v>
      </c>
      <c r="Y29" s="1557"/>
      <c r="Z29" s="1554" t="s">
        <v>844</v>
      </c>
      <c r="AA29" s="1555"/>
      <c r="AB29" s="1556" t="s">
        <v>846</v>
      </c>
      <c r="AC29" s="1555"/>
      <c r="AD29" s="1556" t="s">
        <v>739</v>
      </c>
      <c r="AE29" s="1555"/>
      <c r="AF29" s="1556" t="s">
        <v>957</v>
      </c>
      <c r="AG29" s="1557"/>
      <c r="AH29" s="1554" t="s">
        <v>844</v>
      </c>
      <c r="AI29" s="1555"/>
      <c r="AJ29" s="1556" t="s">
        <v>846</v>
      </c>
      <c r="AK29" s="1555"/>
      <c r="AL29" s="1556" t="s">
        <v>739</v>
      </c>
      <c r="AM29" s="1555"/>
      <c r="AN29" s="1556" t="s">
        <v>957</v>
      </c>
      <c r="AO29" s="1557"/>
      <c r="AP29" s="1554" t="s">
        <v>844</v>
      </c>
      <c r="AQ29" s="1555"/>
      <c r="AR29" s="1556" t="s">
        <v>846</v>
      </c>
      <c r="AS29" s="1555"/>
      <c r="AT29" s="1556" t="s">
        <v>739</v>
      </c>
      <c r="AU29" s="1555"/>
      <c r="AV29" s="1556" t="s">
        <v>957</v>
      </c>
      <c r="AW29" s="1557"/>
      <c r="AX29" s="1554" t="s">
        <v>844</v>
      </c>
      <c r="AY29" s="1555"/>
      <c r="AZ29" s="1556" t="s">
        <v>846</v>
      </c>
      <c r="BA29" s="1555"/>
      <c r="BB29" s="1556" t="s">
        <v>739</v>
      </c>
      <c r="BC29" s="1555"/>
      <c r="BD29" s="1556" t="s">
        <v>957</v>
      </c>
      <c r="BE29" s="1557"/>
      <c r="BF29" s="1554" t="s">
        <v>844</v>
      </c>
      <c r="BG29" s="1555"/>
      <c r="BH29" s="1556" t="s">
        <v>846</v>
      </c>
      <c r="BI29" s="1555"/>
      <c r="BJ29" s="1556" t="s">
        <v>739</v>
      </c>
      <c r="BK29" s="1555"/>
      <c r="BL29" s="1556" t="s">
        <v>957</v>
      </c>
      <c r="BM29" s="1557"/>
      <c r="BN29" s="1554" t="s">
        <v>844</v>
      </c>
      <c r="BO29" s="1555"/>
      <c r="BP29" s="1556" t="s">
        <v>846</v>
      </c>
      <c r="BQ29" s="1555"/>
      <c r="BR29" s="1556" t="s">
        <v>739</v>
      </c>
      <c r="BS29" s="1555"/>
      <c r="BT29" s="1556" t="s">
        <v>957</v>
      </c>
      <c r="BU29" s="1557"/>
      <c r="BV29" s="1554" t="s">
        <v>844</v>
      </c>
      <c r="BW29" s="1555"/>
      <c r="BX29" s="1556" t="s">
        <v>846</v>
      </c>
      <c r="BY29" s="1555"/>
      <c r="BZ29" s="1556" t="s">
        <v>739</v>
      </c>
      <c r="CA29" s="1555"/>
      <c r="CB29" s="1556" t="s">
        <v>957</v>
      </c>
      <c r="CC29" s="1557"/>
      <c r="CD29" s="1554" t="s">
        <v>844</v>
      </c>
      <c r="CE29" s="1555"/>
      <c r="CF29" s="1556" t="s">
        <v>846</v>
      </c>
      <c r="CG29" s="1555"/>
      <c r="CH29" s="1556" t="s">
        <v>739</v>
      </c>
      <c r="CI29" s="1555"/>
      <c r="CJ29" s="1556" t="s">
        <v>957</v>
      </c>
      <c r="CK29" s="1557"/>
      <c r="CL29" s="1554" t="s">
        <v>844</v>
      </c>
      <c r="CM29" s="1555"/>
      <c r="CN29" s="1556" t="s">
        <v>846</v>
      </c>
      <c r="CO29" s="1555"/>
      <c r="CP29" s="1556" t="s">
        <v>739</v>
      </c>
      <c r="CQ29" s="1555"/>
      <c r="CR29" s="1556" t="s">
        <v>957</v>
      </c>
      <c r="CS29" s="1557"/>
    </row>
    <row r="30" spans="1:97">
      <c r="A30" s="462"/>
      <c r="B30" s="473" t="s">
        <v>845</v>
      </c>
      <c r="C30" s="474" t="s">
        <v>566</v>
      </c>
      <c r="D30" s="474" t="s">
        <v>845</v>
      </c>
      <c r="E30" s="474" t="s">
        <v>566</v>
      </c>
      <c r="F30" s="474" t="s">
        <v>845</v>
      </c>
      <c r="G30" s="474" t="s">
        <v>566</v>
      </c>
      <c r="H30" s="474" t="s">
        <v>845</v>
      </c>
      <c r="I30" s="474" t="s">
        <v>566</v>
      </c>
      <c r="J30" s="473" t="s">
        <v>845</v>
      </c>
      <c r="K30" s="474" t="s">
        <v>566</v>
      </c>
      <c r="L30" s="474" t="s">
        <v>845</v>
      </c>
      <c r="M30" s="474" t="s">
        <v>566</v>
      </c>
      <c r="N30" s="474" t="s">
        <v>845</v>
      </c>
      <c r="O30" s="474" t="s">
        <v>566</v>
      </c>
      <c r="P30" s="474" t="s">
        <v>845</v>
      </c>
      <c r="Q30" s="474" t="s">
        <v>566</v>
      </c>
      <c r="R30" s="473" t="s">
        <v>845</v>
      </c>
      <c r="S30" s="474" t="s">
        <v>566</v>
      </c>
      <c r="T30" s="474" t="s">
        <v>845</v>
      </c>
      <c r="U30" s="474" t="s">
        <v>566</v>
      </c>
      <c r="V30" s="474" t="s">
        <v>845</v>
      </c>
      <c r="W30" s="474" t="s">
        <v>566</v>
      </c>
      <c r="X30" s="474" t="s">
        <v>845</v>
      </c>
      <c r="Y30" s="474" t="s">
        <v>566</v>
      </c>
      <c r="Z30" s="473" t="s">
        <v>845</v>
      </c>
      <c r="AA30" s="474" t="s">
        <v>566</v>
      </c>
      <c r="AB30" s="474" t="s">
        <v>845</v>
      </c>
      <c r="AC30" s="474" t="s">
        <v>566</v>
      </c>
      <c r="AD30" s="474" t="s">
        <v>845</v>
      </c>
      <c r="AE30" s="474" t="s">
        <v>566</v>
      </c>
      <c r="AF30" s="474" t="s">
        <v>845</v>
      </c>
      <c r="AG30" s="474" t="s">
        <v>566</v>
      </c>
      <c r="AH30" s="473" t="s">
        <v>845</v>
      </c>
      <c r="AI30" s="474" t="s">
        <v>566</v>
      </c>
      <c r="AJ30" s="474" t="s">
        <v>845</v>
      </c>
      <c r="AK30" s="474" t="s">
        <v>566</v>
      </c>
      <c r="AL30" s="474" t="s">
        <v>845</v>
      </c>
      <c r="AM30" s="474" t="s">
        <v>566</v>
      </c>
      <c r="AN30" s="474" t="s">
        <v>845</v>
      </c>
      <c r="AO30" s="475" t="s">
        <v>566</v>
      </c>
      <c r="AP30" s="473" t="s">
        <v>845</v>
      </c>
      <c r="AQ30" s="474" t="s">
        <v>566</v>
      </c>
      <c r="AR30" s="474" t="s">
        <v>845</v>
      </c>
      <c r="AS30" s="474" t="s">
        <v>566</v>
      </c>
      <c r="AT30" s="474" t="s">
        <v>845</v>
      </c>
      <c r="AU30" s="474" t="s">
        <v>566</v>
      </c>
      <c r="AV30" s="474" t="s">
        <v>845</v>
      </c>
      <c r="AW30" s="475" t="s">
        <v>566</v>
      </c>
      <c r="AX30" s="473" t="s">
        <v>845</v>
      </c>
      <c r="AY30" s="474" t="s">
        <v>566</v>
      </c>
      <c r="AZ30" s="474" t="s">
        <v>845</v>
      </c>
      <c r="BA30" s="474" t="s">
        <v>566</v>
      </c>
      <c r="BB30" s="474" t="s">
        <v>845</v>
      </c>
      <c r="BC30" s="474" t="s">
        <v>566</v>
      </c>
      <c r="BD30" s="474" t="s">
        <v>845</v>
      </c>
      <c r="BE30" s="475" t="s">
        <v>566</v>
      </c>
      <c r="BF30" s="473" t="s">
        <v>845</v>
      </c>
      <c r="BG30" s="474" t="s">
        <v>566</v>
      </c>
      <c r="BH30" s="474" t="s">
        <v>845</v>
      </c>
      <c r="BI30" s="474" t="s">
        <v>566</v>
      </c>
      <c r="BJ30" s="474" t="s">
        <v>845</v>
      </c>
      <c r="BK30" s="474" t="s">
        <v>566</v>
      </c>
      <c r="BL30" s="474" t="s">
        <v>845</v>
      </c>
      <c r="BM30" s="475" t="s">
        <v>566</v>
      </c>
      <c r="BN30" s="473" t="s">
        <v>845</v>
      </c>
      <c r="BO30" s="474" t="s">
        <v>566</v>
      </c>
      <c r="BP30" s="474" t="s">
        <v>845</v>
      </c>
      <c r="BQ30" s="474" t="s">
        <v>566</v>
      </c>
      <c r="BR30" s="474" t="s">
        <v>845</v>
      </c>
      <c r="BS30" s="474" t="s">
        <v>566</v>
      </c>
      <c r="BT30" s="474" t="s">
        <v>845</v>
      </c>
      <c r="BU30" s="475" t="s">
        <v>566</v>
      </c>
      <c r="BV30" s="473" t="s">
        <v>845</v>
      </c>
      <c r="BW30" s="474" t="s">
        <v>566</v>
      </c>
      <c r="BX30" s="474" t="s">
        <v>845</v>
      </c>
      <c r="BY30" s="474" t="s">
        <v>566</v>
      </c>
      <c r="BZ30" s="474" t="s">
        <v>845</v>
      </c>
      <c r="CA30" s="474" t="s">
        <v>566</v>
      </c>
      <c r="CB30" s="474" t="s">
        <v>845</v>
      </c>
      <c r="CC30" s="475" t="s">
        <v>566</v>
      </c>
      <c r="CD30" s="473" t="s">
        <v>845</v>
      </c>
      <c r="CE30" s="474" t="s">
        <v>566</v>
      </c>
      <c r="CF30" s="474" t="s">
        <v>845</v>
      </c>
      <c r="CG30" s="474" t="s">
        <v>566</v>
      </c>
      <c r="CH30" s="474" t="s">
        <v>845</v>
      </c>
      <c r="CI30" s="474" t="s">
        <v>566</v>
      </c>
      <c r="CJ30" s="474" t="s">
        <v>845</v>
      </c>
      <c r="CK30" s="475" t="s">
        <v>566</v>
      </c>
      <c r="CL30" s="473" t="s">
        <v>845</v>
      </c>
      <c r="CM30" s="474" t="s">
        <v>566</v>
      </c>
      <c r="CN30" s="474" t="s">
        <v>845</v>
      </c>
      <c r="CO30" s="474" t="s">
        <v>566</v>
      </c>
      <c r="CP30" s="474" t="s">
        <v>845</v>
      </c>
      <c r="CQ30" s="474" t="s">
        <v>566</v>
      </c>
      <c r="CR30" s="474" t="s">
        <v>845</v>
      </c>
      <c r="CS30" s="475" t="s">
        <v>566</v>
      </c>
    </row>
    <row r="31" spans="1:97" ht="15">
      <c r="A31" s="899">
        <f t="shared" ref="A31:A40" si="3">EDATE(A32,-1)</f>
        <v>44348</v>
      </c>
      <c r="B31" s="463"/>
      <c r="C31" s="464"/>
      <c r="D31" s="464"/>
      <c r="E31" s="464"/>
      <c r="F31" s="464"/>
      <c r="G31" s="464"/>
      <c r="H31" s="464"/>
      <c r="I31" s="464"/>
      <c r="J31" s="463"/>
      <c r="K31" s="464"/>
      <c r="L31" s="464"/>
      <c r="M31" s="464"/>
      <c r="N31" s="464"/>
      <c r="O31" s="464"/>
      <c r="P31" s="464"/>
      <c r="Q31" s="464"/>
      <c r="R31" s="463"/>
      <c r="S31" s="464"/>
      <c r="T31" s="464"/>
      <c r="U31" s="464"/>
      <c r="V31" s="464"/>
      <c r="W31" s="464"/>
      <c r="X31" s="464"/>
      <c r="Y31" s="464"/>
      <c r="Z31" s="463"/>
      <c r="AA31" s="464"/>
      <c r="AB31" s="464"/>
      <c r="AC31" s="464"/>
      <c r="AD31" s="464"/>
      <c r="AE31" s="464"/>
      <c r="AF31" s="464"/>
      <c r="AG31" s="464"/>
      <c r="AH31" s="463"/>
      <c r="AI31" s="464"/>
      <c r="AJ31" s="464"/>
      <c r="AK31" s="464"/>
      <c r="AL31" s="464"/>
      <c r="AM31" s="464"/>
      <c r="AN31" s="464"/>
      <c r="AO31" s="465"/>
      <c r="AP31" s="463"/>
      <c r="AQ31" s="464"/>
      <c r="AR31" s="464"/>
      <c r="AS31" s="464"/>
      <c r="AT31" s="464"/>
      <c r="AU31" s="464"/>
      <c r="AV31" s="464"/>
      <c r="AW31" s="465"/>
      <c r="AX31" s="463"/>
      <c r="AY31" s="464"/>
      <c r="AZ31" s="464"/>
      <c r="BA31" s="464"/>
      <c r="BB31" s="464"/>
      <c r="BC31" s="464"/>
      <c r="BD31" s="464"/>
      <c r="BE31" s="465"/>
      <c r="BF31" s="463"/>
      <c r="BG31" s="464"/>
      <c r="BH31" s="464"/>
      <c r="BI31" s="464"/>
      <c r="BJ31" s="464"/>
      <c r="BK31" s="464"/>
      <c r="BL31" s="464"/>
      <c r="BM31" s="465"/>
      <c r="BN31" s="463"/>
      <c r="BO31" s="464"/>
      <c r="BP31" s="464"/>
      <c r="BQ31" s="464"/>
      <c r="BR31" s="464"/>
      <c r="BS31" s="464"/>
      <c r="BT31" s="464"/>
      <c r="BU31" s="465"/>
      <c r="BV31" s="463"/>
      <c r="BW31" s="464"/>
      <c r="BX31" s="464"/>
      <c r="BY31" s="464"/>
      <c r="BZ31" s="464"/>
      <c r="CA31" s="464"/>
      <c r="CB31" s="464"/>
      <c r="CC31" s="465"/>
      <c r="CD31" s="463"/>
      <c r="CE31" s="464"/>
      <c r="CF31" s="464"/>
      <c r="CG31" s="464"/>
      <c r="CH31" s="464"/>
      <c r="CI31" s="464"/>
      <c r="CJ31" s="464"/>
      <c r="CK31" s="465"/>
      <c r="CL31" s="463"/>
      <c r="CM31" s="464"/>
      <c r="CN31" s="464"/>
      <c r="CO31" s="464"/>
      <c r="CP31" s="464"/>
      <c r="CQ31" s="464"/>
      <c r="CR31" s="464"/>
      <c r="CS31" s="465"/>
    </row>
    <row r="32" spans="1:97" ht="15">
      <c r="A32" s="899">
        <f t="shared" si="3"/>
        <v>44378</v>
      </c>
      <c r="B32" s="463"/>
      <c r="C32" s="464"/>
      <c r="D32" s="464"/>
      <c r="E32" s="464"/>
      <c r="F32" s="464"/>
      <c r="G32" s="464"/>
      <c r="H32" s="464"/>
      <c r="I32" s="464"/>
      <c r="J32" s="463"/>
      <c r="K32" s="464"/>
      <c r="L32" s="464"/>
      <c r="M32" s="464"/>
      <c r="N32" s="464"/>
      <c r="O32" s="464"/>
      <c r="P32" s="464"/>
      <c r="Q32" s="464"/>
      <c r="R32" s="463"/>
      <c r="S32" s="464"/>
      <c r="T32" s="464"/>
      <c r="U32" s="464"/>
      <c r="V32" s="464"/>
      <c r="W32" s="464"/>
      <c r="X32" s="464"/>
      <c r="Y32" s="464"/>
      <c r="Z32" s="463"/>
      <c r="AA32" s="464"/>
      <c r="AB32" s="464"/>
      <c r="AC32" s="464"/>
      <c r="AD32" s="464"/>
      <c r="AE32" s="464"/>
      <c r="AF32" s="464"/>
      <c r="AG32" s="464"/>
      <c r="AH32" s="463"/>
      <c r="AI32" s="464"/>
      <c r="AJ32" s="464"/>
      <c r="AK32" s="464"/>
      <c r="AL32" s="464"/>
      <c r="AM32" s="464"/>
      <c r="AN32" s="464"/>
      <c r="AO32" s="465"/>
      <c r="AP32" s="463"/>
      <c r="AQ32" s="464"/>
      <c r="AR32" s="464"/>
      <c r="AS32" s="464"/>
      <c r="AT32" s="464"/>
      <c r="AU32" s="464"/>
      <c r="AV32" s="464"/>
      <c r="AW32" s="465"/>
      <c r="AX32" s="463"/>
      <c r="AY32" s="464"/>
      <c r="AZ32" s="464"/>
      <c r="BA32" s="464"/>
      <c r="BB32" s="464"/>
      <c r="BC32" s="464"/>
      <c r="BD32" s="464"/>
      <c r="BE32" s="465"/>
      <c r="BF32" s="463"/>
      <c r="BG32" s="464"/>
      <c r="BH32" s="464"/>
      <c r="BI32" s="464"/>
      <c r="BJ32" s="464"/>
      <c r="BK32" s="464"/>
      <c r="BL32" s="464"/>
      <c r="BM32" s="465"/>
      <c r="BN32" s="463"/>
      <c r="BO32" s="464"/>
      <c r="BP32" s="464"/>
      <c r="BQ32" s="464"/>
      <c r="BR32" s="464"/>
      <c r="BS32" s="464"/>
      <c r="BT32" s="464"/>
      <c r="BU32" s="465"/>
      <c r="BV32" s="463"/>
      <c r="BW32" s="464"/>
      <c r="BX32" s="464"/>
      <c r="BY32" s="464"/>
      <c r="BZ32" s="464"/>
      <c r="CA32" s="464"/>
      <c r="CB32" s="464"/>
      <c r="CC32" s="465"/>
      <c r="CD32" s="463"/>
      <c r="CE32" s="464"/>
      <c r="CF32" s="464"/>
      <c r="CG32" s="464"/>
      <c r="CH32" s="464"/>
      <c r="CI32" s="464"/>
      <c r="CJ32" s="464"/>
      <c r="CK32" s="465"/>
      <c r="CL32" s="463"/>
      <c r="CM32" s="464"/>
      <c r="CN32" s="464"/>
      <c r="CO32" s="464"/>
      <c r="CP32" s="464"/>
      <c r="CQ32" s="464"/>
      <c r="CR32" s="464"/>
      <c r="CS32" s="465"/>
    </row>
    <row r="33" spans="1:97" s="466" customFormat="1" ht="15">
      <c r="A33" s="899">
        <f t="shared" si="3"/>
        <v>44409</v>
      </c>
      <c r="B33" s="463"/>
      <c r="C33" s="464"/>
      <c r="D33" s="464"/>
      <c r="E33" s="464"/>
      <c r="F33" s="464"/>
      <c r="G33" s="464"/>
      <c r="H33" s="464"/>
      <c r="I33" s="464"/>
      <c r="J33" s="463"/>
      <c r="K33" s="464"/>
      <c r="L33" s="464"/>
      <c r="M33" s="464"/>
      <c r="N33" s="464"/>
      <c r="O33" s="464"/>
      <c r="P33" s="464"/>
      <c r="Q33" s="464"/>
      <c r="R33" s="463"/>
      <c r="S33" s="464"/>
      <c r="T33" s="464"/>
      <c r="U33" s="464"/>
      <c r="V33" s="464"/>
      <c r="W33" s="464"/>
      <c r="X33" s="464"/>
      <c r="Y33" s="464"/>
      <c r="Z33" s="463"/>
      <c r="AA33" s="464"/>
      <c r="AB33" s="464"/>
      <c r="AC33" s="464"/>
      <c r="AD33" s="464"/>
      <c r="AE33" s="464"/>
      <c r="AF33" s="464"/>
      <c r="AG33" s="464"/>
      <c r="AH33" s="463"/>
      <c r="AI33" s="464"/>
      <c r="AJ33" s="464"/>
      <c r="AK33" s="464"/>
      <c r="AL33" s="464"/>
      <c r="AM33" s="464"/>
      <c r="AN33" s="464"/>
      <c r="AO33" s="465"/>
      <c r="AP33" s="463"/>
      <c r="AQ33" s="464"/>
      <c r="AR33" s="464"/>
      <c r="AS33" s="464"/>
      <c r="AT33" s="464"/>
      <c r="AU33" s="464"/>
      <c r="AV33" s="464"/>
      <c r="AW33" s="465"/>
      <c r="AX33" s="463"/>
      <c r="AY33" s="464"/>
      <c r="AZ33" s="464"/>
      <c r="BA33" s="464"/>
      <c r="BB33" s="464"/>
      <c r="BC33" s="464"/>
      <c r="BD33" s="464"/>
      <c r="BE33" s="465"/>
      <c r="BF33" s="463"/>
      <c r="BG33" s="464"/>
      <c r="BH33" s="464"/>
      <c r="BI33" s="464"/>
      <c r="BJ33" s="464"/>
      <c r="BK33" s="464"/>
      <c r="BL33" s="464"/>
      <c r="BM33" s="465"/>
      <c r="BN33" s="463"/>
      <c r="BO33" s="464"/>
      <c r="BP33" s="464"/>
      <c r="BQ33" s="464"/>
      <c r="BR33" s="464"/>
      <c r="BS33" s="464"/>
      <c r="BT33" s="464"/>
      <c r="BU33" s="465"/>
      <c r="BV33" s="463"/>
      <c r="BW33" s="464"/>
      <c r="BX33" s="464"/>
      <c r="BY33" s="464"/>
      <c r="BZ33" s="464"/>
      <c r="CA33" s="464"/>
      <c r="CB33" s="464"/>
      <c r="CC33" s="465"/>
      <c r="CD33" s="463"/>
      <c r="CE33" s="464"/>
      <c r="CF33" s="464"/>
      <c r="CG33" s="464"/>
      <c r="CH33" s="464"/>
      <c r="CI33" s="464"/>
      <c r="CJ33" s="464"/>
      <c r="CK33" s="465"/>
      <c r="CL33" s="463"/>
      <c r="CM33" s="464"/>
      <c r="CN33" s="464"/>
      <c r="CO33" s="464"/>
      <c r="CP33" s="464"/>
      <c r="CQ33" s="464"/>
      <c r="CR33" s="464"/>
      <c r="CS33" s="465"/>
    </row>
    <row r="34" spans="1:97" ht="15">
      <c r="A34" s="899">
        <f t="shared" si="3"/>
        <v>44440</v>
      </c>
      <c r="B34" s="463"/>
      <c r="C34" s="464"/>
      <c r="D34" s="464"/>
      <c r="E34" s="464"/>
      <c r="F34" s="464"/>
      <c r="G34" s="464"/>
      <c r="H34" s="464"/>
      <c r="I34" s="464"/>
      <c r="J34" s="463"/>
      <c r="K34" s="464"/>
      <c r="L34" s="464"/>
      <c r="M34" s="464"/>
      <c r="N34" s="464"/>
      <c r="O34" s="464"/>
      <c r="P34" s="464"/>
      <c r="Q34" s="464"/>
      <c r="R34" s="463"/>
      <c r="S34" s="464"/>
      <c r="T34" s="464"/>
      <c r="U34" s="464"/>
      <c r="V34" s="464"/>
      <c r="W34" s="464"/>
      <c r="X34" s="464"/>
      <c r="Y34" s="464"/>
      <c r="Z34" s="463"/>
      <c r="AA34" s="464"/>
      <c r="AB34" s="464"/>
      <c r="AC34" s="464"/>
      <c r="AD34" s="464"/>
      <c r="AE34" s="464"/>
      <c r="AF34" s="464"/>
      <c r="AG34" s="464"/>
      <c r="AH34" s="463"/>
      <c r="AI34" s="464"/>
      <c r="AJ34" s="464"/>
      <c r="AK34" s="464"/>
      <c r="AL34" s="464"/>
      <c r="AM34" s="464"/>
      <c r="AN34" s="464"/>
      <c r="AO34" s="465"/>
      <c r="AP34" s="463"/>
      <c r="AQ34" s="464"/>
      <c r="AR34" s="464"/>
      <c r="AS34" s="464"/>
      <c r="AT34" s="464"/>
      <c r="AU34" s="464"/>
      <c r="AV34" s="464"/>
      <c r="AW34" s="465"/>
      <c r="AX34" s="463"/>
      <c r="AY34" s="464"/>
      <c r="AZ34" s="464"/>
      <c r="BA34" s="464"/>
      <c r="BB34" s="464"/>
      <c r="BC34" s="464"/>
      <c r="BD34" s="464"/>
      <c r="BE34" s="465"/>
      <c r="BF34" s="463"/>
      <c r="BG34" s="464"/>
      <c r="BH34" s="464"/>
      <c r="BI34" s="464"/>
      <c r="BJ34" s="464"/>
      <c r="BK34" s="464"/>
      <c r="BL34" s="464"/>
      <c r="BM34" s="465"/>
      <c r="BN34" s="463"/>
      <c r="BO34" s="464"/>
      <c r="BP34" s="464"/>
      <c r="BQ34" s="464"/>
      <c r="BR34" s="464"/>
      <c r="BS34" s="464"/>
      <c r="BT34" s="464"/>
      <c r="BU34" s="465"/>
      <c r="BV34" s="463"/>
      <c r="BW34" s="464"/>
      <c r="BX34" s="464"/>
      <c r="BY34" s="464"/>
      <c r="BZ34" s="464"/>
      <c r="CA34" s="464"/>
      <c r="CB34" s="464"/>
      <c r="CC34" s="465"/>
      <c r="CD34" s="463"/>
      <c r="CE34" s="464"/>
      <c r="CF34" s="464"/>
      <c r="CG34" s="464"/>
      <c r="CH34" s="464"/>
      <c r="CI34" s="464"/>
      <c r="CJ34" s="464"/>
      <c r="CK34" s="465"/>
      <c r="CL34" s="463"/>
      <c r="CM34" s="464"/>
      <c r="CN34" s="464"/>
      <c r="CO34" s="464"/>
      <c r="CP34" s="464"/>
      <c r="CQ34" s="464"/>
      <c r="CR34" s="464"/>
      <c r="CS34" s="465"/>
    </row>
    <row r="35" spans="1:97" ht="15">
      <c r="A35" s="899">
        <f t="shared" si="3"/>
        <v>44470</v>
      </c>
      <c r="B35" s="463"/>
      <c r="C35" s="464"/>
      <c r="D35" s="464"/>
      <c r="E35" s="464"/>
      <c r="F35" s="464"/>
      <c r="G35" s="464"/>
      <c r="H35" s="464"/>
      <c r="I35" s="464"/>
      <c r="J35" s="463"/>
      <c r="K35" s="464"/>
      <c r="L35" s="464"/>
      <c r="M35" s="464"/>
      <c r="N35" s="464"/>
      <c r="O35" s="464"/>
      <c r="P35" s="464"/>
      <c r="Q35" s="464"/>
      <c r="R35" s="463"/>
      <c r="S35" s="464"/>
      <c r="T35" s="464"/>
      <c r="U35" s="464"/>
      <c r="V35" s="464"/>
      <c r="W35" s="464"/>
      <c r="X35" s="464"/>
      <c r="Y35" s="464"/>
      <c r="Z35" s="463"/>
      <c r="AA35" s="464"/>
      <c r="AB35" s="464"/>
      <c r="AC35" s="464"/>
      <c r="AD35" s="464"/>
      <c r="AE35" s="464"/>
      <c r="AF35" s="464"/>
      <c r="AG35" s="464"/>
      <c r="AH35" s="463"/>
      <c r="AI35" s="464"/>
      <c r="AJ35" s="464"/>
      <c r="AK35" s="464"/>
      <c r="AL35" s="464"/>
      <c r="AM35" s="464"/>
      <c r="AN35" s="464"/>
      <c r="AO35" s="465"/>
      <c r="AP35" s="463"/>
      <c r="AQ35" s="464"/>
      <c r="AR35" s="464"/>
      <c r="AS35" s="464"/>
      <c r="AT35" s="464"/>
      <c r="AU35" s="464"/>
      <c r="AV35" s="464"/>
      <c r="AW35" s="465"/>
      <c r="AX35" s="463"/>
      <c r="AY35" s="464"/>
      <c r="AZ35" s="464"/>
      <c r="BA35" s="464"/>
      <c r="BB35" s="464"/>
      <c r="BC35" s="464"/>
      <c r="BD35" s="464"/>
      <c r="BE35" s="465"/>
      <c r="BF35" s="463"/>
      <c r="BG35" s="464"/>
      <c r="BH35" s="464"/>
      <c r="BI35" s="464"/>
      <c r="BJ35" s="464"/>
      <c r="BK35" s="464"/>
      <c r="BL35" s="464"/>
      <c r="BM35" s="465"/>
      <c r="BN35" s="463"/>
      <c r="BO35" s="464"/>
      <c r="BP35" s="464"/>
      <c r="BQ35" s="464"/>
      <c r="BR35" s="464"/>
      <c r="BS35" s="464"/>
      <c r="BT35" s="464"/>
      <c r="BU35" s="465"/>
      <c r="BV35" s="463"/>
      <c r="BW35" s="464"/>
      <c r="BX35" s="464"/>
      <c r="BY35" s="464"/>
      <c r="BZ35" s="464"/>
      <c r="CA35" s="464"/>
      <c r="CB35" s="464"/>
      <c r="CC35" s="465"/>
      <c r="CD35" s="463"/>
      <c r="CE35" s="464"/>
      <c r="CF35" s="464"/>
      <c r="CG35" s="464"/>
      <c r="CH35" s="464"/>
      <c r="CI35" s="464"/>
      <c r="CJ35" s="464"/>
      <c r="CK35" s="465"/>
      <c r="CL35" s="463"/>
      <c r="CM35" s="464"/>
      <c r="CN35" s="464"/>
      <c r="CO35" s="464"/>
      <c r="CP35" s="464"/>
      <c r="CQ35" s="464"/>
      <c r="CR35" s="464"/>
      <c r="CS35" s="465"/>
    </row>
    <row r="36" spans="1:97" ht="15">
      <c r="A36" s="899">
        <f t="shared" si="3"/>
        <v>44501</v>
      </c>
      <c r="B36" s="463"/>
      <c r="C36" s="464"/>
      <c r="D36" s="464"/>
      <c r="E36" s="464"/>
      <c r="F36" s="464"/>
      <c r="G36" s="464"/>
      <c r="H36" s="464"/>
      <c r="I36" s="464"/>
      <c r="J36" s="463"/>
      <c r="K36" s="464"/>
      <c r="L36" s="464"/>
      <c r="M36" s="464"/>
      <c r="N36" s="464"/>
      <c r="O36" s="464"/>
      <c r="P36" s="464"/>
      <c r="Q36" s="464"/>
      <c r="R36" s="463"/>
      <c r="S36" s="464"/>
      <c r="T36" s="464"/>
      <c r="U36" s="464"/>
      <c r="V36" s="464"/>
      <c r="W36" s="464"/>
      <c r="X36" s="464"/>
      <c r="Y36" s="464"/>
      <c r="Z36" s="463"/>
      <c r="AA36" s="464"/>
      <c r="AB36" s="464"/>
      <c r="AC36" s="464"/>
      <c r="AD36" s="464"/>
      <c r="AE36" s="464"/>
      <c r="AF36" s="464"/>
      <c r="AG36" s="464"/>
      <c r="AH36" s="463"/>
      <c r="AI36" s="464"/>
      <c r="AJ36" s="464"/>
      <c r="AK36" s="464"/>
      <c r="AL36" s="464"/>
      <c r="AM36" s="464"/>
      <c r="AN36" s="464"/>
      <c r="AO36" s="465"/>
      <c r="AP36" s="463"/>
      <c r="AQ36" s="464"/>
      <c r="AR36" s="464"/>
      <c r="AS36" s="464"/>
      <c r="AT36" s="464"/>
      <c r="AU36" s="464"/>
      <c r="AV36" s="464"/>
      <c r="AW36" s="465"/>
      <c r="AX36" s="463"/>
      <c r="AY36" s="464"/>
      <c r="AZ36" s="464"/>
      <c r="BA36" s="464"/>
      <c r="BB36" s="464"/>
      <c r="BC36" s="464"/>
      <c r="BD36" s="464"/>
      <c r="BE36" s="465"/>
      <c r="BF36" s="463"/>
      <c r="BG36" s="464"/>
      <c r="BH36" s="464"/>
      <c r="BI36" s="464"/>
      <c r="BJ36" s="464"/>
      <c r="BK36" s="464"/>
      <c r="BL36" s="464"/>
      <c r="BM36" s="465"/>
      <c r="BN36" s="463"/>
      <c r="BO36" s="464"/>
      <c r="BP36" s="464"/>
      <c r="BQ36" s="464"/>
      <c r="BR36" s="464"/>
      <c r="BS36" s="464"/>
      <c r="BT36" s="464"/>
      <c r="BU36" s="465"/>
      <c r="BV36" s="463"/>
      <c r="BW36" s="464"/>
      <c r="BX36" s="464"/>
      <c r="BY36" s="464"/>
      <c r="BZ36" s="464"/>
      <c r="CA36" s="464"/>
      <c r="CB36" s="464"/>
      <c r="CC36" s="465"/>
      <c r="CD36" s="463"/>
      <c r="CE36" s="464"/>
      <c r="CF36" s="464"/>
      <c r="CG36" s="464"/>
      <c r="CH36" s="464"/>
      <c r="CI36" s="464"/>
      <c r="CJ36" s="464"/>
      <c r="CK36" s="465"/>
      <c r="CL36" s="463"/>
      <c r="CM36" s="464"/>
      <c r="CN36" s="464"/>
      <c r="CO36" s="464"/>
      <c r="CP36" s="464"/>
      <c r="CQ36" s="464"/>
      <c r="CR36" s="464"/>
      <c r="CS36" s="465"/>
    </row>
    <row r="37" spans="1:97" ht="15">
      <c r="A37" s="899">
        <f t="shared" si="3"/>
        <v>44531</v>
      </c>
      <c r="B37" s="463"/>
      <c r="C37" s="464"/>
      <c r="D37" s="464"/>
      <c r="E37" s="464"/>
      <c r="F37" s="464"/>
      <c r="G37" s="464"/>
      <c r="H37" s="464"/>
      <c r="I37" s="464"/>
      <c r="J37" s="463"/>
      <c r="K37" s="464"/>
      <c r="L37" s="464"/>
      <c r="M37" s="464"/>
      <c r="N37" s="464"/>
      <c r="O37" s="464"/>
      <c r="P37" s="464"/>
      <c r="Q37" s="464"/>
      <c r="R37" s="463"/>
      <c r="S37" s="464"/>
      <c r="T37" s="464"/>
      <c r="U37" s="464"/>
      <c r="V37" s="464"/>
      <c r="W37" s="464"/>
      <c r="X37" s="464"/>
      <c r="Y37" s="464"/>
      <c r="Z37" s="463"/>
      <c r="AA37" s="464"/>
      <c r="AB37" s="464"/>
      <c r="AC37" s="464"/>
      <c r="AD37" s="464"/>
      <c r="AE37" s="464"/>
      <c r="AF37" s="464"/>
      <c r="AG37" s="464"/>
      <c r="AH37" s="463"/>
      <c r="AI37" s="464"/>
      <c r="AJ37" s="464"/>
      <c r="AK37" s="464"/>
      <c r="AL37" s="464"/>
      <c r="AM37" s="464"/>
      <c r="AN37" s="464"/>
      <c r="AO37" s="465"/>
      <c r="AP37" s="463"/>
      <c r="AQ37" s="464"/>
      <c r="AR37" s="464"/>
      <c r="AS37" s="464"/>
      <c r="AT37" s="464"/>
      <c r="AU37" s="464"/>
      <c r="AV37" s="464"/>
      <c r="AW37" s="465"/>
      <c r="AX37" s="463"/>
      <c r="AY37" s="464"/>
      <c r="AZ37" s="464"/>
      <c r="BA37" s="464"/>
      <c r="BB37" s="464"/>
      <c r="BC37" s="464"/>
      <c r="BD37" s="464"/>
      <c r="BE37" s="465"/>
      <c r="BF37" s="463"/>
      <c r="BG37" s="464"/>
      <c r="BH37" s="464"/>
      <c r="BI37" s="464"/>
      <c r="BJ37" s="464"/>
      <c r="BK37" s="464"/>
      <c r="BL37" s="464"/>
      <c r="BM37" s="465"/>
      <c r="BN37" s="463"/>
      <c r="BO37" s="464"/>
      <c r="BP37" s="464"/>
      <c r="BQ37" s="464"/>
      <c r="BR37" s="464"/>
      <c r="BS37" s="464"/>
      <c r="BT37" s="464"/>
      <c r="BU37" s="465"/>
      <c r="BV37" s="463"/>
      <c r="BW37" s="464"/>
      <c r="BX37" s="464"/>
      <c r="BY37" s="464"/>
      <c r="BZ37" s="464"/>
      <c r="CA37" s="464"/>
      <c r="CB37" s="464"/>
      <c r="CC37" s="465"/>
      <c r="CD37" s="463"/>
      <c r="CE37" s="464"/>
      <c r="CF37" s="464"/>
      <c r="CG37" s="464"/>
      <c r="CH37" s="464"/>
      <c r="CI37" s="464"/>
      <c r="CJ37" s="464"/>
      <c r="CK37" s="465"/>
      <c r="CL37" s="463"/>
      <c r="CM37" s="464"/>
      <c r="CN37" s="464"/>
      <c r="CO37" s="464"/>
      <c r="CP37" s="464"/>
      <c r="CQ37" s="464"/>
      <c r="CR37" s="464"/>
      <c r="CS37" s="465"/>
    </row>
    <row r="38" spans="1:97" ht="15">
      <c r="A38" s="899">
        <f t="shared" si="3"/>
        <v>44562</v>
      </c>
      <c r="B38" s="463"/>
      <c r="C38" s="464"/>
      <c r="D38" s="464"/>
      <c r="E38" s="464"/>
      <c r="F38" s="464"/>
      <c r="G38" s="464"/>
      <c r="H38" s="464"/>
      <c r="I38" s="464"/>
      <c r="J38" s="463"/>
      <c r="K38" s="464"/>
      <c r="L38" s="464"/>
      <c r="M38" s="464"/>
      <c r="N38" s="464"/>
      <c r="O38" s="464"/>
      <c r="P38" s="464"/>
      <c r="Q38" s="464"/>
      <c r="R38" s="463"/>
      <c r="S38" s="464"/>
      <c r="T38" s="464"/>
      <c r="U38" s="464"/>
      <c r="V38" s="464"/>
      <c r="W38" s="464"/>
      <c r="X38" s="464"/>
      <c r="Y38" s="464"/>
      <c r="Z38" s="463"/>
      <c r="AA38" s="464"/>
      <c r="AB38" s="464"/>
      <c r="AC38" s="464"/>
      <c r="AD38" s="464"/>
      <c r="AE38" s="464"/>
      <c r="AF38" s="464"/>
      <c r="AG38" s="464"/>
      <c r="AH38" s="463"/>
      <c r="AI38" s="464"/>
      <c r="AJ38" s="464"/>
      <c r="AK38" s="464"/>
      <c r="AL38" s="464"/>
      <c r="AM38" s="464"/>
      <c r="AN38" s="464"/>
      <c r="AO38" s="465"/>
      <c r="AP38" s="463"/>
      <c r="AQ38" s="464"/>
      <c r="AR38" s="464"/>
      <c r="AS38" s="464"/>
      <c r="AT38" s="464"/>
      <c r="AU38" s="464"/>
      <c r="AV38" s="464"/>
      <c r="AW38" s="465"/>
      <c r="AX38" s="463"/>
      <c r="AY38" s="464"/>
      <c r="AZ38" s="464"/>
      <c r="BA38" s="464"/>
      <c r="BB38" s="464"/>
      <c r="BC38" s="464"/>
      <c r="BD38" s="464"/>
      <c r="BE38" s="465"/>
      <c r="BF38" s="463"/>
      <c r="BG38" s="464"/>
      <c r="BH38" s="464"/>
      <c r="BI38" s="464"/>
      <c r="BJ38" s="464"/>
      <c r="BK38" s="464"/>
      <c r="BL38" s="464"/>
      <c r="BM38" s="465"/>
      <c r="BN38" s="463"/>
      <c r="BO38" s="464"/>
      <c r="BP38" s="464"/>
      <c r="BQ38" s="464"/>
      <c r="BR38" s="464"/>
      <c r="BS38" s="464"/>
      <c r="BT38" s="464"/>
      <c r="BU38" s="465"/>
      <c r="BV38" s="463"/>
      <c r="BW38" s="464"/>
      <c r="BX38" s="464"/>
      <c r="BY38" s="464"/>
      <c r="BZ38" s="464"/>
      <c r="CA38" s="464"/>
      <c r="CB38" s="464"/>
      <c r="CC38" s="465"/>
      <c r="CD38" s="463"/>
      <c r="CE38" s="464"/>
      <c r="CF38" s="464"/>
      <c r="CG38" s="464"/>
      <c r="CH38" s="464"/>
      <c r="CI38" s="464"/>
      <c r="CJ38" s="464"/>
      <c r="CK38" s="465"/>
      <c r="CL38" s="463"/>
      <c r="CM38" s="464"/>
      <c r="CN38" s="464"/>
      <c r="CO38" s="464"/>
      <c r="CP38" s="464"/>
      <c r="CQ38" s="464"/>
      <c r="CR38" s="464"/>
      <c r="CS38" s="465"/>
    </row>
    <row r="39" spans="1:97" ht="15">
      <c r="A39" s="899">
        <f t="shared" si="3"/>
        <v>44593</v>
      </c>
      <c r="B39" s="463"/>
      <c r="C39" s="464"/>
      <c r="D39" s="464"/>
      <c r="E39" s="464"/>
      <c r="F39" s="464"/>
      <c r="G39" s="464"/>
      <c r="H39" s="464"/>
      <c r="I39" s="464"/>
      <c r="J39" s="463"/>
      <c r="K39" s="464"/>
      <c r="L39" s="464"/>
      <c r="M39" s="464"/>
      <c r="N39" s="464"/>
      <c r="O39" s="464"/>
      <c r="P39" s="464"/>
      <c r="Q39" s="464"/>
      <c r="R39" s="463"/>
      <c r="S39" s="464"/>
      <c r="T39" s="464"/>
      <c r="U39" s="464"/>
      <c r="V39" s="464"/>
      <c r="W39" s="464"/>
      <c r="X39" s="464"/>
      <c r="Y39" s="464"/>
      <c r="Z39" s="463"/>
      <c r="AA39" s="464"/>
      <c r="AB39" s="464"/>
      <c r="AC39" s="464"/>
      <c r="AD39" s="464"/>
      <c r="AE39" s="464"/>
      <c r="AF39" s="464"/>
      <c r="AG39" s="464"/>
      <c r="AH39" s="463"/>
      <c r="AI39" s="464"/>
      <c r="AJ39" s="464"/>
      <c r="AK39" s="464"/>
      <c r="AL39" s="464"/>
      <c r="AM39" s="464"/>
      <c r="AN39" s="464"/>
      <c r="AO39" s="465"/>
      <c r="AP39" s="463"/>
      <c r="AQ39" s="464"/>
      <c r="AR39" s="464"/>
      <c r="AS39" s="464"/>
      <c r="AT39" s="464"/>
      <c r="AU39" s="464"/>
      <c r="AV39" s="464"/>
      <c r="AW39" s="465"/>
      <c r="AX39" s="463"/>
      <c r="AY39" s="464"/>
      <c r="AZ39" s="464"/>
      <c r="BA39" s="464"/>
      <c r="BB39" s="464"/>
      <c r="BC39" s="464"/>
      <c r="BD39" s="464"/>
      <c r="BE39" s="465"/>
      <c r="BF39" s="463"/>
      <c r="BG39" s="464"/>
      <c r="BH39" s="464"/>
      <c r="BI39" s="464"/>
      <c r="BJ39" s="464"/>
      <c r="BK39" s="464"/>
      <c r="BL39" s="464"/>
      <c r="BM39" s="465"/>
      <c r="BN39" s="463"/>
      <c r="BO39" s="464"/>
      <c r="BP39" s="464"/>
      <c r="BQ39" s="464"/>
      <c r="BR39" s="464"/>
      <c r="BS39" s="464"/>
      <c r="BT39" s="464"/>
      <c r="BU39" s="465"/>
      <c r="BV39" s="463"/>
      <c r="BW39" s="464"/>
      <c r="BX39" s="464"/>
      <c r="BY39" s="464"/>
      <c r="BZ39" s="464"/>
      <c r="CA39" s="464"/>
      <c r="CB39" s="464"/>
      <c r="CC39" s="465"/>
      <c r="CD39" s="463"/>
      <c r="CE39" s="464"/>
      <c r="CF39" s="464"/>
      <c r="CG39" s="464"/>
      <c r="CH39" s="464"/>
      <c r="CI39" s="464"/>
      <c r="CJ39" s="464"/>
      <c r="CK39" s="465"/>
      <c r="CL39" s="463"/>
      <c r="CM39" s="464"/>
      <c r="CN39" s="464"/>
      <c r="CO39" s="464"/>
      <c r="CP39" s="464"/>
      <c r="CQ39" s="464"/>
      <c r="CR39" s="464"/>
      <c r="CS39" s="465"/>
    </row>
    <row r="40" spans="1:97" ht="15">
      <c r="A40" s="899">
        <f t="shared" si="3"/>
        <v>44621</v>
      </c>
      <c r="B40" s="463"/>
      <c r="C40" s="464"/>
      <c r="D40" s="464"/>
      <c r="E40" s="464"/>
      <c r="F40" s="464"/>
      <c r="G40" s="464"/>
      <c r="H40" s="464"/>
      <c r="I40" s="464"/>
      <c r="J40" s="463"/>
      <c r="K40" s="464"/>
      <c r="L40" s="464"/>
      <c r="M40" s="464"/>
      <c r="N40" s="464"/>
      <c r="O40" s="464"/>
      <c r="P40" s="464"/>
      <c r="Q40" s="464"/>
      <c r="R40" s="463"/>
      <c r="S40" s="464"/>
      <c r="T40" s="464"/>
      <c r="U40" s="464"/>
      <c r="V40" s="464"/>
      <c r="W40" s="464"/>
      <c r="X40" s="464"/>
      <c r="Y40" s="464"/>
      <c r="Z40" s="463"/>
      <c r="AA40" s="464"/>
      <c r="AB40" s="464"/>
      <c r="AC40" s="464"/>
      <c r="AD40" s="464"/>
      <c r="AE40" s="464"/>
      <c r="AF40" s="464"/>
      <c r="AG40" s="464"/>
      <c r="AH40" s="463"/>
      <c r="AI40" s="464"/>
      <c r="AJ40" s="464"/>
      <c r="AK40" s="464"/>
      <c r="AL40" s="464"/>
      <c r="AM40" s="464"/>
      <c r="AN40" s="464"/>
      <c r="AO40" s="465"/>
      <c r="AP40" s="463"/>
      <c r="AQ40" s="464"/>
      <c r="AR40" s="464"/>
      <c r="AS40" s="464"/>
      <c r="AT40" s="464"/>
      <c r="AU40" s="464"/>
      <c r="AV40" s="464"/>
      <c r="AW40" s="465"/>
      <c r="AX40" s="463"/>
      <c r="AY40" s="464"/>
      <c r="AZ40" s="464"/>
      <c r="BA40" s="464"/>
      <c r="BB40" s="464"/>
      <c r="BC40" s="464"/>
      <c r="BD40" s="464"/>
      <c r="BE40" s="465"/>
      <c r="BF40" s="463"/>
      <c r="BG40" s="464"/>
      <c r="BH40" s="464"/>
      <c r="BI40" s="464"/>
      <c r="BJ40" s="464"/>
      <c r="BK40" s="464"/>
      <c r="BL40" s="464"/>
      <c r="BM40" s="465"/>
      <c r="BN40" s="463"/>
      <c r="BO40" s="464"/>
      <c r="BP40" s="464"/>
      <c r="BQ40" s="464"/>
      <c r="BR40" s="464"/>
      <c r="BS40" s="464"/>
      <c r="BT40" s="464"/>
      <c r="BU40" s="465"/>
      <c r="BV40" s="463"/>
      <c r="BW40" s="464"/>
      <c r="BX40" s="464"/>
      <c r="BY40" s="464"/>
      <c r="BZ40" s="464"/>
      <c r="CA40" s="464"/>
      <c r="CB40" s="464"/>
      <c r="CC40" s="465"/>
      <c r="CD40" s="463"/>
      <c r="CE40" s="464"/>
      <c r="CF40" s="464"/>
      <c r="CG40" s="464"/>
      <c r="CH40" s="464"/>
      <c r="CI40" s="464"/>
      <c r="CJ40" s="464"/>
      <c r="CK40" s="465"/>
      <c r="CL40" s="463"/>
      <c r="CM40" s="464"/>
      <c r="CN40" s="464"/>
      <c r="CO40" s="464"/>
      <c r="CP40" s="464"/>
      <c r="CQ40" s="464"/>
      <c r="CR40" s="464"/>
      <c r="CS40" s="465"/>
    </row>
    <row r="41" spans="1:97" ht="15">
      <c r="A41" s="899">
        <f>EDATE(A42,-1)</f>
        <v>44652</v>
      </c>
      <c r="B41" s="463"/>
      <c r="C41" s="464"/>
      <c r="D41" s="464"/>
      <c r="E41" s="464"/>
      <c r="F41" s="464"/>
      <c r="G41" s="464"/>
      <c r="H41" s="464"/>
      <c r="I41" s="464"/>
      <c r="J41" s="463"/>
      <c r="K41" s="464"/>
      <c r="L41" s="464"/>
      <c r="M41" s="464"/>
      <c r="N41" s="464"/>
      <c r="O41" s="464"/>
      <c r="P41" s="464"/>
      <c r="Q41" s="464"/>
      <c r="R41" s="463"/>
      <c r="S41" s="464"/>
      <c r="T41" s="464"/>
      <c r="U41" s="464"/>
      <c r="V41" s="464"/>
      <c r="W41" s="464"/>
      <c r="X41" s="464"/>
      <c r="Y41" s="464"/>
      <c r="Z41" s="463"/>
      <c r="AA41" s="464"/>
      <c r="AB41" s="464"/>
      <c r="AC41" s="464"/>
      <c r="AD41" s="464"/>
      <c r="AE41" s="464"/>
      <c r="AF41" s="464"/>
      <c r="AG41" s="464"/>
      <c r="AH41" s="463"/>
      <c r="AI41" s="464"/>
      <c r="AJ41" s="464"/>
      <c r="AK41" s="464"/>
      <c r="AL41" s="464"/>
      <c r="AM41" s="464"/>
      <c r="AN41" s="464"/>
      <c r="AO41" s="465"/>
      <c r="AP41" s="463"/>
      <c r="AQ41" s="464"/>
      <c r="AR41" s="464"/>
      <c r="AS41" s="464"/>
      <c r="AT41" s="464"/>
      <c r="AU41" s="464"/>
      <c r="AV41" s="464"/>
      <c r="AW41" s="465"/>
      <c r="AX41" s="463"/>
      <c r="AY41" s="464"/>
      <c r="AZ41" s="464"/>
      <c r="BA41" s="464"/>
      <c r="BB41" s="464"/>
      <c r="BC41" s="464"/>
      <c r="BD41" s="464"/>
      <c r="BE41" s="465"/>
      <c r="BF41" s="463"/>
      <c r="BG41" s="464"/>
      <c r="BH41" s="464"/>
      <c r="BI41" s="464"/>
      <c r="BJ41" s="464"/>
      <c r="BK41" s="464"/>
      <c r="BL41" s="464"/>
      <c r="BM41" s="465"/>
      <c r="BN41" s="463"/>
      <c r="BO41" s="464"/>
      <c r="BP41" s="464"/>
      <c r="BQ41" s="464"/>
      <c r="BR41" s="464"/>
      <c r="BS41" s="464"/>
      <c r="BT41" s="464"/>
      <c r="BU41" s="465"/>
      <c r="BV41" s="463"/>
      <c r="BW41" s="464"/>
      <c r="BX41" s="464"/>
      <c r="BY41" s="464"/>
      <c r="BZ41" s="464"/>
      <c r="CA41" s="464"/>
      <c r="CB41" s="464"/>
      <c r="CC41" s="465"/>
      <c r="CD41" s="463"/>
      <c r="CE41" s="464"/>
      <c r="CF41" s="464"/>
      <c r="CG41" s="464"/>
      <c r="CH41" s="464"/>
      <c r="CI41" s="464"/>
      <c r="CJ41" s="464"/>
      <c r="CK41" s="465"/>
      <c r="CL41" s="463"/>
      <c r="CM41" s="464"/>
      <c r="CN41" s="464"/>
      <c r="CO41" s="464"/>
      <c r="CP41" s="464"/>
      <c r="CQ41" s="464"/>
      <c r="CR41" s="464"/>
      <c r="CS41" s="465"/>
    </row>
    <row r="42" spans="1:97" ht="15">
      <c r="A42" s="311">
        <f>A20</f>
        <v>44682</v>
      </c>
      <c r="B42" s="463"/>
      <c r="C42" s="464"/>
      <c r="D42" s="464"/>
      <c r="E42" s="464"/>
      <c r="F42" s="464"/>
      <c r="G42" s="464"/>
      <c r="H42" s="464"/>
      <c r="I42" s="464"/>
      <c r="J42" s="463"/>
      <c r="K42" s="464"/>
      <c r="L42" s="464"/>
      <c r="M42" s="464"/>
      <c r="N42" s="464"/>
      <c r="O42" s="464"/>
      <c r="P42" s="464"/>
      <c r="Q42" s="464"/>
      <c r="R42" s="463"/>
      <c r="S42" s="464"/>
      <c r="T42" s="464"/>
      <c r="U42" s="464"/>
      <c r="V42" s="464"/>
      <c r="W42" s="464"/>
      <c r="X42" s="464"/>
      <c r="Y42" s="464"/>
      <c r="Z42" s="463"/>
      <c r="AA42" s="464"/>
      <c r="AB42" s="464"/>
      <c r="AC42" s="464"/>
      <c r="AD42" s="464"/>
      <c r="AE42" s="464"/>
      <c r="AF42" s="464"/>
      <c r="AG42" s="464"/>
      <c r="AH42" s="463"/>
      <c r="AI42" s="464"/>
      <c r="AJ42" s="464"/>
      <c r="AK42" s="464"/>
      <c r="AL42" s="464"/>
      <c r="AM42" s="464"/>
      <c r="AN42" s="464"/>
      <c r="AO42" s="465"/>
      <c r="AP42" s="463"/>
      <c r="AQ42" s="464"/>
      <c r="AR42" s="464"/>
      <c r="AS42" s="464"/>
      <c r="AT42" s="464"/>
      <c r="AU42" s="464"/>
      <c r="AV42" s="464"/>
      <c r="AW42" s="465"/>
      <c r="AX42" s="463"/>
      <c r="AY42" s="464"/>
      <c r="AZ42" s="464"/>
      <c r="BA42" s="464"/>
      <c r="BB42" s="464"/>
      <c r="BC42" s="464"/>
      <c r="BD42" s="464"/>
      <c r="BE42" s="465"/>
      <c r="BF42" s="463"/>
      <c r="BG42" s="464"/>
      <c r="BH42" s="464"/>
      <c r="BI42" s="464"/>
      <c r="BJ42" s="464"/>
      <c r="BK42" s="464"/>
      <c r="BL42" s="464"/>
      <c r="BM42" s="465"/>
      <c r="BN42" s="463"/>
      <c r="BO42" s="464"/>
      <c r="BP42" s="464"/>
      <c r="BQ42" s="464"/>
      <c r="BR42" s="464"/>
      <c r="BS42" s="464"/>
      <c r="BT42" s="464"/>
      <c r="BU42" s="465"/>
      <c r="BV42" s="463"/>
      <c r="BW42" s="464"/>
      <c r="BX42" s="464"/>
      <c r="BY42" s="464"/>
      <c r="BZ42" s="464"/>
      <c r="CA42" s="464"/>
      <c r="CB42" s="464"/>
      <c r="CC42" s="465"/>
      <c r="CD42" s="463"/>
      <c r="CE42" s="464"/>
      <c r="CF42" s="464"/>
      <c r="CG42" s="464"/>
      <c r="CH42" s="464"/>
      <c r="CI42" s="464"/>
      <c r="CJ42" s="464"/>
      <c r="CK42" s="465"/>
      <c r="CL42" s="463"/>
      <c r="CM42" s="464"/>
      <c r="CN42" s="464"/>
      <c r="CO42" s="464"/>
      <c r="CP42" s="464"/>
      <c r="CQ42" s="464"/>
      <c r="CR42" s="464"/>
      <c r="CS42" s="465"/>
    </row>
    <row r="43" spans="1:97" ht="15.75" thickBot="1">
      <c r="A43" s="476" t="s">
        <v>40</v>
      </c>
      <c r="B43" s="900">
        <f>SUM(B31:B42)</f>
        <v>0</v>
      </c>
      <c r="C43" s="901">
        <f t="shared" ref="C43:I43" si="4">SUM(C31:C42)</f>
        <v>0</v>
      </c>
      <c r="D43" s="901">
        <f t="shared" si="4"/>
        <v>0</v>
      </c>
      <c r="E43" s="901">
        <f t="shared" si="4"/>
        <v>0</v>
      </c>
      <c r="F43" s="901">
        <f t="shared" si="4"/>
        <v>0</v>
      </c>
      <c r="G43" s="901">
        <f t="shared" si="4"/>
        <v>0</v>
      </c>
      <c r="H43" s="901">
        <f t="shared" si="4"/>
        <v>0</v>
      </c>
      <c r="I43" s="901">
        <f t="shared" si="4"/>
        <v>0</v>
      </c>
      <c r="J43" s="900">
        <f t="shared" ref="J43:Q43" si="5">SUM(J31:J42)</f>
        <v>0</v>
      </c>
      <c r="K43" s="901">
        <f t="shared" si="5"/>
        <v>0</v>
      </c>
      <c r="L43" s="901">
        <f t="shared" si="5"/>
        <v>0</v>
      </c>
      <c r="M43" s="901">
        <f t="shared" si="5"/>
        <v>0</v>
      </c>
      <c r="N43" s="901">
        <f t="shared" si="5"/>
        <v>0</v>
      </c>
      <c r="O43" s="901">
        <f t="shared" si="5"/>
        <v>0</v>
      </c>
      <c r="P43" s="901">
        <f t="shared" si="5"/>
        <v>0</v>
      </c>
      <c r="Q43" s="901">
        <f t="shared" si="5"/>
        <v>0</v>
      </c>
      <c r="R43" s="900">
        <f t="shared" ref="R43:Y43" si="6">SUM(R31:R42)</f>
        <v>0</v>
      </c>
      <c r="S43" s="901">
        <f t="shared" si="6"/>
        <v>0</v>
      </c>
      <c r="T43" s="901">
        <f t="shared" si="6"/>
        <v>0</v>
      </c>
      <c r="U43" s="901">
        <f t="shared" si="6"/>
        <v>0</v>
      </c>
      <c r="V43" s="901">
        <f t="shared" si="6"/>
        <v>0</v>
      </c>
      <c r="W43" s="901">
        <f t="shared" si="6"/>
        <v>0</v>
      </c>
      <c r="X43" s="901">
        <f t="shared" si="6"/>
        <v>0</v>
      </c>
      <c r="Y43" s="901">
        <f t="shared" si="6"/>
        <v>0</v>
      </c>
      <c r="Z43" s="900">
        <f t="shared" ref="Z43:AG43" si="7">SUM(Z31:Z42)</f>
        <v>0</v>
      </c>
      <c r="AA43" s="901">
        <f t="shared" si="7"/>
        <v>0</v>
      </c>
      <c r="AB43" s="901">
        <f t="shared" si="7"/>
        <v>0</v>
      </c>
      <c r="AC43" s="901">
        <f t="shared" si="7"/>
        <v>0</v>
      </c>
      <c r="AD43" s="901">
        <f t="shared" si="7"/>
        <v>0</v>
      </c>
      <c r="AE43" s="901">
        <f t="shared" si="7"/>
        <v>0</v>
      </c>
      <c r="AF43" s="901">
        <f t="shared" si="7"/>
        <v>0</v>
      </c>
      <c r="AG43" s="901">
        <f t="shared" si="7"/>
        <v>0</v>
      </c>
      <c r="AH43" s="900">
        <f t="shared" ref="AH43:AO43" si="8">SUM(AH31:AH42)</f>
        <v>0</v>
      </c>
      <c r="AI43" s="901">
        <f t="shared" si="8"/>
        <v>0</v>
      </c>
      <c r="AJ43" s="901">
        <f t="shared" si="8"/>
        <v>0</v>
      </c>
      <c r="AK43" s="901">
        <f t="shared" si="8"/>
        <v>0</v>
      </c>
      <c r="AL43" s="901">
        <f t="shared" si="8"/>
        <v>0</v>
      </c>
      <c r="AM43" s="901">
        <f t="shared" si="8"/>
        <v>0</v>
      </c>
      <c r="AN43" s="901">
        <f t="shared" si="8"/>
        <v>0</v>
      </c>
      <c r="AO43" s="902">
        <f t="shared" si="8"/>
        <v>0</v>
      </c>
      <c r="AP43" s="900">
        <f t="shared" ref="AP43:BE43" si="9">SUM(AP31:AP42)</f>
        <v>0</v>
      </c>
      <c r="AQ43" s="901">
        <f t="shared" si="9"/>
        <v>0</v>
      </c>
      <c r="AR43" s="901">
        <f t="shared" si="9"/>
        <v>0</v>
      </c>
      <c r="AS43" s="901">
        <f t="shared" si="9"/>
        <v>0</v>
      </c>
      <c r="AT43" s="901">
        <f t="shared" si="9"/>
        <v>0</v>
      </c>
      <c r="AU43" s="901">
        <f t="shared" si="9"/>
        <v>0</v>
      </c>
      <c r="AV43" s="901">
        <f t="shared" si="9"/>
        <v>0</v>
      </c>
      <c r="AW43" s="902">
        <f t="shared" si="9"/>
        <v>0</v>
      </c>
      <c r="AX43" s="900">
        <f t="shared" si="9"/>
        <v>0</v>
      </c>
      <c r="AY43" s="901">
        <f t="shared" si="9"/>
        <v>0</v>
      </c>
      <c r="AZ43" s="901">
        <f t="shared" si="9"/>
        <v>0</v>
      </c>
      <c r="BA43" s="901">
        <f t="shared" si="9"/>
        <v>0</v>
      </c>
      <c r="BB43" s="901">
        <f t="shared" si="9"/>
        <v>0</v>
      </c>
      <c r="BC43" s="901">
        <f t="shared" si="9"/>
        <v>0</v>
      </c>
      <c r="BD43" s="901">
        <f t="shared" si="9"/>
        <v>0</v>
      </c>
      <c r="BE43" s="902">
        <f t="shared" si="9"/>
        <v>0</v>
      </c>
      <c r="BF43" s="900">
        <f t="shared" ref="BF43:CS43" si="10">SUM(BF31:BF42)</f>
        <v>0</v>
      </c>
      <c r="BG43" s="901">
        <f t="shared" si="10"/>
        <v>0</v>
      </c>
      <c r="BH43" s="901">
        <f t="shared" si="10"/>
        <v>0</v>
      </c>
      <c r="BI43" s="901">
        <f t="shared" si="10"/>
        <v>0</v>
      </c>
      <c r="BJ43" s="901">
        <f t="shared" si="10"/>
        <v>0</v>
      </c>
      <c r="BK43" s="901">
        <f t="shared" si="10"/>
        <v>0</v>
      </c>
      <c r="BL43" s="901">
        <f t="shared" si="10"/>
        <v>0</v>
      </c>
      <c r="BM43" s="902">
        <f t="shared" si="10"/>
        <v>0</v>
      </c>
      <c r="BN43" s="900">
        <f t="shared" si="10"/>
        <v>0</v>
      </c>
      <c r="BO43" s="901">
        <f t="shared" si="10"/>
        <v>0</v>
      </c>
      <c r="BP43" s="901">
        <f t="shared" si="10"/>
        <v>0</v>
      </c>
      <c r="BQ43" s="901">
        <f t="shared" si="10"/>
        <v>0</v>
      </c>
      <c r="BR43" s="901">
        <f t="shared" si="10"/>
        <v>0</v>
      </c>
      <c r="BS43" s="901">
        <f t="shared" si="10"/>
        <v>0</v>
      </c>
      <c r="BT43" s="901">
        <f t="shared" si="10"/>
        <v>0</v>
      </c>
      <c r="BU43" s="902">
        <f t="shared" si="10"/>
        <v>0</v>
      </c>
      <c r="BV43" s="900">
        <f t="shared" si="10"/>
        <v>0</v>
      </c>
      <c r="BW43" s="901">
        <f t="shared" si="10"/>
        <v>0</v>
      </c>
      <c r="BX43" s="901">
        <f t="shared" si="10"/>
        <v>0</v>
      </c>
      <c r="BY43" s="901">
        <f t="shared" si="10"/>
        <v>0</v>
      </c>
      <c r="BZ43" s="901">
        <f t="shared" si="10"/>
        <v>0</v>
      </c>
      <c r="CA43" s="901">
        <f t="shared" si="10"/>
        <v>0</v>
      </c>
      <c r="CB43" s="901">
        <f t="shared" si="10"/>
        <v>0</v>
      </c>
      <c r="CC43" s="902">
        <f t="shared" si="10"/>
        <v>0</v>
      </c>
      <c r="CD43" s="900">
        <f t="shared" si="10"/>
        <v>0</v>
      </c>
      <c r="CE43" s="901">
        <f t="shared" si="10"/>
        <v>0</v>
      </c>
      <c r="CF43" s="901">
        <f t="shared" si="10"/>
        <v>0</v>
      </c>
      <c r="CG43" s="901">
        <f t="shared" si="10"/>
        <v>0</v>
      </c>
      <c r="CH43" s="901">
        <f t="shared" si="10"/>
        <v>0</v>
      </c>
      <c r="CI43" s="901">
        <f t="shared" si="10"/>
        <v>0</v>
      </c>
      <c r="CJ43" s="901">
        <f t="shared" si="10"/>
        <v>0</v>
      </c>
      <c r="CK43" s="902">
        <f t="shared" si="10"/>
        <v>0</v>
      </c>
      <c r="CL43" s="900">
        <f t="shared" si="10"/>
        <v>0</v>
      </c>
      <c r="CM43" s="901">
        <f t="shared" si="10"/>
        <v>0</v>
      </c>
      <c r="CN43" s="901">
        <f t="shared" si="10"/>
        <v>0</v>
      </c>
      <c r="CO43" s="901">
        <f t="shared" si="10"/>
        <v>0</v>
      </c>
      <c r="CP43" s="901">
        <f t="shared" si="10"/>
        <v>0</v>
      </c>
      <c r="CQ43" s="901">
        <f t="shared" si="10"/>
        <v>0</v>
      </c>
      <c r="CR43" s="901">
        <f t="shared" si="10"/>
        <v>0</v>
      </c>
      <c r="CS43" s="902">
        <f t="shared" si="10"/>
        <v>0</v>
      </c>
    </row>
    <row r="44" spans="1:97"/>
    <row r="45" spans="1:97"/>
    <row r="46" spans="1:97">
      <c r="A46" s="452">
        <f>COUNTIF(B31:CS42,"&gt;0")</f>
        <v>0</v>
      </c>
      <c r="B46" s="452" t="s">
        <v>1026</v>
      </c>
    </row>
    <row r="47" spans="1:97">
      <c r="A47" s="452">
        <f>COUNTIF(B31:CS42,"0")</f>
        <v>0</v>
      </c>
      <c r="B47" s="452" t="s">
        <v>1025</v>
      </c>
    </row>
    <row r="48" spans="1:97"/>
  </sheetData>
  <mergeCells count="140">
    <mergeCell ref="C1:M1"/>
    <mergeCell ref="AL29:AM29"/>
    <mergeCell ref="AN29:AO29"/>
    <mergeCell ref="B28:I28"/>
    <mergeCell ref="J28:Q28"/>
    <mergeCell ref="R28:Y28"/>
    <mergeCell ref="Z28:AG28"/>
    <mergeCell ref="AH28:AO28"/>
    <mergeCell ref="AB29:AC29"/>
    <mergeCell ref="AD29:AE29"/>
    <mergeCell ref="AF29:AG29"/>
    <mergeCell ref="AH29:AI29"/>
    <mergeCell ref="AJ29:AK29"/>
    <mergeCell ref="B29:C29"/>
    <mergeCell ref="D29:E29"/>
    <mergeCell ref="F29:G29"/>
    <mergeCell ref="H29:I29"/>
    <mergeCell ref="J29:K29"/>
    <mergeCell ref="V29:W29"/>
    <mergeCell ref="X29:Y29"/>
    <mergeCell ref="Z29:AA29"/>
    <mergeCell ref="L29:M29"/>
    <mergeCell ref="N29:O29"/>
    <mergeCell ref="P29:Q29"/>
    <mergeCell ref="H3:M3"/>
    <mergeCell ref="B3:G3"/>
    <mergeCell ref="N3:S3"/>
    <mergeCell ref="T3:Y3"/>
    <mergeCell ref="Z3:AE3"/>
    <mergeCell ref="AF3:AK3"/>
    <mergeCell ref="R29:S29"/>
    <mergeCell ref="T29:U29"/>
    <mergeCell ref="F23:H23"/>
    <mergeCell ref="F24:H24"/>
    <mergeCell ref="A24:E24"/>
    <mergeCell ref="A23:E23"/>
    <mergeCell ref="A22:E22"/>
    <mergeCell ref="F22:H22"/>
    <mergeCell ref="C6:D6"/>
    <mergeCell ref="I6:J6"/>
    <mergeCell ref="O6:P6"/>
    <mergeCell ref="AM6:AN6"/>
    <mergeCell ref="AL7:AN7"/>
    <mergeCell ref="AG6:AH6"/>
    <mergeCell ref="AF7:AH7"/>
    <mergeCell ref="B7:D7"/>
    <mergeCell ref="H7:J7"/>
    <mergeCell ref="N7:P7"/>
    <mergeCell ref="T7:V7"/>
    <mergeCell ref="Z7:AB7"/>
    <mergeCell ref="U6:V6"/>
    <mergeCell ref="AA6:AB6"/>
    <mergeCell ref="AP28:AW28"/>
    <mergeCell ref="AP29:AQ29"/>
    <mergeCell ref="AR29:AS29"/>
    <mergeCell ref="AT29:AU29"/>
    <mergeCell ref="AV29:AW29"/>
    <mergeCell ref="BQ6:BR6"/>
    <mergeCell ref="BP7:BR7"/>
    <mergeCell ref="BK6:BL6"/>
    <mergeCell ref="BJ7:BL7"/>
    <mergeCell ref="BE6:BF6"/>
    <mergeCell ref="BD7:BF7"/>
    <mergeCell ref="AY6:AZ6"/>
    <mergeCell ref="AX7:AZ7"/>
    <mergeCell ref="AS6:AT6"/>
    <mergeCell ref="AR7:AT7"/>
    <mergeCell ref="BP29:BQ29"/>
    <mergeCell ref="BR29:BS29"/>
    <mergeCell ref="BT29:BU29"/>
    <mergeCell ref="BF28:BM28"/>
    <mergeCell ref="BF29:BG29"/>
    <mergeCell ref="BH29:BI29"/>
    <mergeCell ref="BJ29:BK29"/>
    <mergeCell ref="BL29:BM29"/>
    <mergeCell ref="AX28:BE28"/>
    <mergeCell ref="AX29:AY29"/>
    <mergeCell ref="AZ29:BA29"/>
    <mergeCell ref="BB29:BC29"/>
    <mergeCell ref="BD29:BE29"/>
    <mergeCell ref="AL3:AQ3"/>
    <mergeCell ref="AR3:AW3"/>
    <mergeCell ref="AX3:BC3"/>
    <mergeCell ref="BD3:BI3"/>
    <mergeCell ref="BJ3:BO3"/>
    <mergeCell ref="BP3:BU3"/>
    <mergeCell ref="C2:M2"/>
    <mergeCell ref="CL28:CS28"/>
    <mergeCell ref="CL29:CM29"/>
    <mergeCell ref="CN29:CO29"/>
    <mergeCell ref="CP29:CQ29"/>
    <mergeCell ref="CR29:CS29"/>
    <mergeCell ref="CD28:CK28"/>
    <mergeCell ref="CD29:CE29"/>
    <mergeCell ref="CF29:CG29"/>
    <mergeCell ref="CH29:CI29"/>
    <mergeCell ref="CJ29:CK29"/>
    <mergeCell ref="BV28:CC28"/>
    <mergeCell ref="BV29:BW29"/>
    <mergeCell ref="BX29:BY29"/>
    <mergeCell ref="BZ29:CA29"/>
    <mergeCell ref="CB29:CC29"/>
    <mergeCell ref="BN28:BU28"/>
    <mergeCell ref="BN29:BO29"/>
    <mergeCell ref="BD4:BI4"/>
    <mergeCell ref="BD5:BI5"/>
    <mergeCell ref="B4:G4"/>
    <mergeCell ref="B5:G5"/>
    <mergeCell ref="H4:M4"/>
    <mergeCell ref="H5:M5"/>
    <mergeCell ref="N4:S4"/>
    <mergeCell ref="N5:S5"/>
    <mergeCell ref="T4:Y4"/>
    <mergeCell ref="T5:Y5"/>
    <mergeCell ref="Z4:AE4"/>
    <mergeCell ref="Z5:AE5"/>
    <mergeCell ref="BJ4:BO4"/>
    <mergeCell ref="BJ5:BO5"/>
    <mergeCell ref="BP4:BU4"/>
    <mergeCell ref="BP5:BU5"/>
    <mergeCell ref="E8:G8"/>
    <mergeCell ref="K8:M8"/>
    <mergeCell ref="Q8:S8"/>
    <mergeCell ref="W8:Y8"/>
    <mergeCell ref="AC8:AE8"/>
    <mergeCell ref="AI8:AK8"/>
    <mergeCell ref="AO8:AQ8"/>
    <mergeCell ref="AU8:AW8"/>
    <mergeCell ref="BA8:BC8"/>
    <mergeCell ref="BG8:BI8"/>
    <mergeCell ref="BM8:BO8"/>
    <mergeCell ref="BS8:BU8"/>
    <mergeCell ref="AF4:AK4"/>
    <mergeCell ref="AF5:AK5"/>
    <mergeCell ref="AL4:AQ4"/>
    <mergeCell ref="AL5:AQ5"/>
    <mergeCell ref="AR4:AW4"/>
    <mergeCell ref="AR5:AW5"/>
    <mergeCell ref="AX4:BC4"/>
    <mergeCell ref="AX5:BC5"/>
  </mergeCells>
  <dataValidations count="1">
    <dataValidation type="list" allowBlank="1" showInputMessage="1" showErrorMessage="1" prompt="Select Account Type for Banking Product- Additional Current or Savings Account" sqref="H3 N3 T3 Z3 AF3 AL3 AR3 AX3 BD3 BJ3 BP3" xr:uid="{00000000-0002-0000-1300-000000000000}">
      <formula1>"Additional Current Account, Additional Savings Account"</formula1>
    </dataValidation>
  </dataValidations>
  <hyperlinks>
    <hyperlink ref="A1" location="'Sheet Index'!A1" display="Table of Content" xr:uid="{00000000-0004-0000-1300-00000000000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B1:F138"/>
  <sheetViews>
    <sheetView workbookViewId="0">
      <selection activeCell="G12" sqref="G12"/>
    </sheetView>
  </sheetViews>
  <sheetFormatPr defaultRowHeight="15"/>
  <cols>
    <col min="2" max="2" width="43.28515625" customWidth="1"/>
    <col min="3" max="3" width="4.28515625" bestFit="1" customWidth="1"/>
    <col min="4" max="4" width="7.85546875" bestFit="1" customWidth="1"/>
    <col min="5" max="5" width="11.28515625" bestFit="1" customWidth="1"/>
    <col min="6" max="6" width="6.28515625" bestFit="1" customWidth="1"/>
  </cols>
  <sheetData>
    <row r="1" spans="2:6">
      <c r="B1" s="89" t="s">
        <v>352</v>
      </c>
      <c r="C1" s="89" t="s">
        <v>357</v>
      </c>
      <c r="D1" s="89" t="s">
        <v>348</v>
      </c>
      <c r="E1" s="89" t="s">
        <v>350</v>
      </c>
      <c r="F1" s="89" t="s">
        <v>359</v>
      </c>
    </row>
    <row r="2" spans="2:6">
      <c r="B2" s="91" t="s">
        <v>360</v>
      </c>
      <c r="C2" s="92">
        <v>0.02</v>
      </c>
      <c r="D2" s="92">
        <v>0</v>
      </c>
      <c r="E2" s="92">
        <v>0.03</v>
      </c>
      <c r="F2" s="92">
        <v>0.06</v>
      </c>
    </row>
    <row r="3" spans="2:6">
      <c r="B3" s="91" t="s">
        <v>361</v>
      </c>
      <c r="C3" s="92">
        <v>0</v>
      </c>
      <c r="D3" s="92">
        <v>0</v>
      </c>
      <c r="E3" s="92">
        <v>0.03</v>
      </c>
      <c r="F3" s="92">
        <v>0.06</v>
      </c>
    </row>
    <row r="4" spans="2:6">
      <c r="B4" s="91" t="s">
        <v>362</v>
      </c>
      <c r="C4" s="92">
        <v>0</v>
      </c>
      <c r="D4" s="92">
        <v>0</v>
      </c>
      <c r="E4" s="92">
        <v>0.03</v>
      </c>
      <c r="F4" s="92">
        <v>0.06</v>
      </c>
    </row>
    <row r="5" spans="2:6">
      <c r="B5" s="91" t="s">
        <v>363</v>
      </c>
      <c r="C5" s="92">
        <v>0.02</v>
      </c>
      <c r="D5" s="92">
        <v>0</v>
      </c>
      <c r="E5" s="92">
        <v>0.03</v>
      </c>
      <c r="F5" s="92">
        <v>0.06</v>
      </c>
    </row>
    <row r="6" spans="2:6" ht="27">
      <c r="B6" s="91" t="s">
        <v>364</v>
      </c>
      <c r="C6" s="92">
        <v>0.02</v>
      </c>
      <c r="D6" s="92">
        <v>0</v>
      </c>
      <c r="E6" s="92">
        <v>0.03</v>
      </c>
      <c r="F6" s="92">
        <v>0.06</v>
      </c>
    </row>
    <row r="7" spans="2:6">
      <c r="B7" s="91" t="s">
        <v>365</v>
      </c>
      <c r="C7" s="92">
        <v>0.02</v>
      </c>
      <c r="D7" s="92">
        <v>0</v>
      </c>
      <c r="E7" s="92">
        <v>0.03</v>
      </c>
      <c r="F7" s="92">
        <v>0.06</v>
      </c>
    </row>
    <row r="8" spans="2:6">
      <c r="B8" s="91" t="s">
        <v>366</v>
      </c>
      <c r="C8" s="92">
        <v>0.05</v>
      </c>
      <c r="D8" s="92">
        <v>0</v>
      </c>
      <c r="E8" s="92">
        <v>0.03</v>
      </c>
      <c r="F8" s="92">
        <v>0.06</v>
      </c>
    </row>
    <row r="9" spans="2:6">
      <c r="B9" s="91" t="s">
        <v>367</v>
      </c>
      <c r="C9" s="92">
        <v>0.05</v>
      </c>
      <c r="D9" s="92">
        <v>0.06</v>
      </c>
      <c r="E9" s="92">
        <v>0</v>
      </c>
      <c r="F9" s="92">
        <v>0</v>
      </c>
    </row>
    <row r="10" spans="2:6">
      <c r="B10" s="91" t="s">
        <v>368</v>
      </c>
      <c r="C10" s="92">
        <v>0.05</v>
      </c>
      <c r="D10" s="92">
        <v>0.06</v>
      </c>
      <c r="E10" s="92">
        <v>0.03</v>
      </c>
      <c r="F10" s="92">
        <v>0.06</v>
      </c>
    </row>
    <row r="11" spans="2:6">
      <c r="B11" s="91" t="s">
        <v>369</v>
      </c>
      <c r="C11" s="92">
        <v>0.02</v>
      </c>
      <c r="D11" s="92">
        <v>0.01</v>
      </c>
      <c r="E11" s="92">
        <v>0</v>
      </c>
      <c r="F11" s="92">
        <v>0.06</v>
      </c>
    </row>
    <row r="12" spans="2:6" ht="27">
      <c r="B12" s="91" t="s">
        <v>370</v>
      </c>
      <c r="C12" s="92">
        <v>0.05</v>
      </c>
      <c r="D12" s="92">
        <v>0.06</v>
      </c>
      <c r="E12" s="92">
        <v>0</v>
      </c>
      <c r="F12" s="92">
        <v>0.06</v>
      </c>
    </row>
    <row r="13" spans="2:6">
      <c r="B13" s="91" t="s">
        <v>371</v>
      </c>
      <c r="C13" s="92">
        <v>0.02</v>
      </c>
      <c r="D13" s="92">
        <v>0.01</v>
      </c>
      <c r="E13" s="92">
        <v>0.02</v>
      </c>
      <c r="F13" s="92">
        <v>0.02</v>
      </c>
    </row>
    <row r="14" spans="2:6">
      <c r="B14" s="91" t="s">
        <v>373</v>
      </c>
      <c r="C14" s="92"/>
      <c r="D14" s="92"/>
      <c r="E14" s="92"/>
      <c r="F14" s="92"/>
    </row>
    <row r="15" spans="2:6">
      <c r="B15" s="94" t="s">
        <v>376</v>
      </c>
      <c r="C15" s="92">
        <v>0.02</v>
      </c>
      <c r="D15" s="92">
        <v>0.01</v>
      </c>
      <c r="E15" s="92">
        <v>0.02</v>
      </c>
      <c r="F15" s="92">
        <v>0.02</v>
      </c>
    </row>
    <row r="16" spans="2:6">
      <c r="B16" s="94" t="s">
        <v>378</v>
      </c>
      <c r="C16" s="92">
        <v>0.02</v>
      </c>
      <c r="D16" s="92">
        <v>0.01</v>
      </c>
      <c r="E16" s="92">
        <v>0.02</v>
      </c>
      <c r="F16" s="92">
        <v>0.02</v>
      </c>
    </row>
    <row r="17" spans="2:6">
      <c r="B17" s="94" t="s">
        <v>380</v>
      </c>
      <c r="C17" s="92">
        <v>0.02</v>
      </c>
      <c r="D17" s="92">
        <v>0.01</v>
      </c>
      <c r="E17" s="92">
        <v>0.02</v>
      </c>
      <c r="F17" s="92">
        <v>0.02</v>
      </c>
    </row>
    <row r="18" spans="2:6">
      <c r="B18" s="91" t="s">
        <v>381</v>
      </c>
      <c r="C18" s="92">
        <v>0.05</v>
      </c>
      <c r="D18" s="92">
        <v>0.06</v>
      </c>
      <c r="E18" s="92">
        <v>0.03</v>
      </c>
      <c r="F18" s="92">
        <v>0.06</v>
      </c>
    </row>
    <row r="19" spans="2:6">
      <c r="B19" s="91" t="s">
        <v>382</v>
      </c>
      <c r="C19" s="92">
        <v>0.05</v>
      </c>
      <c r="D19" s="92">
        <v>0.06</v>
      </c>
      <c r="E19" s="92">
        <v>0.03</v>
      </c>
      <c r="F19" s="92">
        <v>0.06</v>
      </c>
    </row>
    <row r="20" spans="2:6" ht="27">
      <c r="B20" s="91" t="s">
        <v>383</v>
      </c>
      <c r="C20" s="92">
        <v>0</v>
      </c>
      <c r="D20" s="92">
        <v>0</v>
      </c>
      <c r="E20" s="92">
        <v>0</v>
      </c>
      <c r="F20" s="92">
        <v>0.06</v>
      </c>
    </row>
    <row r="21" spans="2:6">
      <c r="B21" s="91" t="s">
        <v>384</v>
      </c>
      <c r="C21" s="92">
        <v>0.02</v>
      </c>
      <c r="D21" s="92">
        <v>0.01</v>
      </c>
      <c r="E21" s="92">
        <v>0.02</v>
      </c>
      <c r="F21" s="92">
        <v>0.02</v>
      </c>
    </row>
    <row r="22" spans="2:6">
      <c r="B22" s="91" t="s">
        <v>385</v>
      </c>
      <c r="C22" s="92">
        <v>0.05</v>
      </c>
      <c r="D22" s="92">
        <v>0.06</v>
      </c>
      <c r="E22" s="92">
        <v>0.03</v>
      </c>
      <c r="F22" s="92">
        <v>0.06</v>
      </c>
    </row>
    <row r="23" spans="2:6">
      <c r="B23" s="91" t="s">
        <v>386</v>
      </c>
      <c r="C23" s="92">
        <v>0</v>
      </c>
      <c r="D23" s="92">
        <v>0.06</v>
      </c>
      <c r="E23" s="92">
        <v>0</v>
      </c>
      <c r="F23" s="92">
        <v>0.06</v>
      </c>
    </row>
    <row r="24" spans="2:6" ht="27">
      <c r="B24" s="91" t="s">
        <v>388</v>
      </c>
      <c r="C24" s="92">
        <v>0</v>
      </c>
      <c r="D24" s="92">
        <v>0.06</v>
      </c>
      <c r="E24" s="92">
        <v>0.03</v>
      </c>
      <c r="F24" s="92">
        <v>0.06</v>
      </c>
    </row>
    <row r="25" spans="2:6">
      <c r="B25" s="91" t="s">
        <v>389</v>
      </c>
      <c r="C25" s="92">
        <v>0</v>
      </c>
      <c r="D25" s="92">
        <v>0.06</v>
      </c>
      <c r="E25" s="92">
        <v>0.03</v>
      </c>
      <c r="F25" s="92">
        <v>0</v>
      </c>
    </row>
    <row r="26" spans="2:6">
      <c r="B26" s="91" t="s">
        <v>390</v>
      </c>
      <c r="C26" s="92">
        <v>0</v>
      </c>
      <c r="D26" s="92">
        <v>0</v>
      </c>
      <c r="E26" s="92">
        <v>0</v>
      </c>
      <c r="F26" s="92">
        <v>0</v>
      </c>
    </row>
    <row r="27" spans="2:6">
      <c r="B27" s="91" t="s">
        <v>391</v>
      </c>
      <c r="C27" s="92">
        <v>0.02</v>
      </c>
      <c r="D27" s="92">
        <v>0</v>
      </c>
      <c r="E27" s="92">
        <v>0.03</v>
      </c>
      <c r="F27" s="92">
        <v>0.06</v>
      </c>
    </row>
    <row r="28" spans="2:6">
      <c r="B28" s="91" t="s">
        <v>392</v>
      </c>
      <c r="C28" s="92">
        <v>0.02</v>
      </c>
      <c r="D28" s="92">
        <v>0</v>
      </c>
      <c r="E28" s="92">
        <v>0.03</v>
      </c>
      <c r="F28" s="92">
        <v>0.06</v>
      </c>
    </row>
    <row r="29" spans="2:6">
      <c r="B29" s="91" t="s">
        <v>393</v>
      </c>
      <c r="C29" s="92">
        <v>0.02</v>
      </c>
      <c r="D29" s="92">
        <v>0</v>
      </c>
      <c r="E29" s="92">
        <v>0.03</v>
      </c>
      <c r="F29" s="92">
        <v>0.06</v>
      </c>
    </row>
    <row r="30" spans="2:6" ht="27">
      <c r="B30" s="91" t="s">
        <v>394</v>
      </c>
      <c r="C30" s="92">
        <v>0.02</v>
      </c>
      <c r="D30" s="92">
        <v>0</v>
      </c>
      <c r="E30" s="92">
        <v>0</v>
      </c>
      <c r="F30" s="92">
        <v>0</v>
      </c>
    </row>
    <row r="31" spans="2:6" ht="27">
      <c r="B31" s="91" t="s">
        <v>395</v>
      </c>
      <c r="C31" s="92">
        <v>0</v>
      </c>
      <c r="D31" s="92">
        <v>0</v>
      </c>
      <c r="E31" s="92">
        <v>0.03</v>
      </c>
      <c r="F31" s="92">
        <v>0.06</v>
      </c>
    </row>
    <row r="32" spans="2:6">
      <c r="B32" s="91" t="s">
        <v>396</v>
      </c>
      <c r="C32" s="92">
        <v>0.05</v>
      </c>
      <c r="D32" s="92">
        <v>0</v>
      </c>
      <c r="E32" s="92">
        <v>0.03</v>
      </c>
      <c r="F32" s="92">
        <v>0.06</v>
      </c>
    </row>
    <row r="33" spans="2:6">
      <c r="B33" s="91" t="s">
        <v>397</v>
      </c>
      <c r="C33" s="92">
        <v>0.05</v>
      </c>
      <c r="D33" s="92">
        <v>0</v>
      </c>
      <c r="E33" s="92">
        <v>0.03</v>
      </c>
      <c r="F33" s="92">
        <v>0.06</v>
      </c>
    </row>
    <row r="34" spans="2:6">
      <c r="B34" s="91" t="s">
        <v>398</v>
      </c>
      <c r="C34" s="92">
        <v>0.05</v>
      </c>
      <c r="D34" s="92">
        <v>0</v>
      </c>
      <c r="E34" s="92">
        <v>0.03</v>
      </c>
      <c r="F34" s="92">
        <v>0.06</v>
      </c>
    </row>
    <row r="35" spans="2:6">
      <c r="B35" s="91" t="s">
        <v>399</v>
      </c>
      <c r="C35" s="92">
        <v>0.05</v>
      </c>
      <c r="D35" s="92">
        <v>0</v>
      </c>
      <c r="E35" s="92">
        <v>0.03</v>
      </c>
      <c r="F35" s="92">
        <v>0.06</v>
      </c>
    </row>
    <row r="36" spans="2:6" ht="27">
      <c r="B36" s="91" t="s">
        <v>400</v>
      </c>
      <c r="C36" s="92">
        <v>0.05</v>
      </c>
      <c r="D36" s="92">
        <v>0</v>
      </c>
      <c r="E36" s="92">
        <v>0.03</v>
      </c>
      <c r="F36" s="92">
        <v>0.06</v>
      </c>
    </row>
    <row r="37" spans="2:6">
      <c r="B37" s="91" t="s">
        <v>402</v>
      </c>
      <c r="C37" s="92">
        <v>0.05</v>
      </c>
      <c r="D37" s="92">
        <v>0</v>
      </c>
      <c r="E37" s="92">
        <v>0.03</v>
      </c>
      <c r="F37" s="92">
        <v>0.06</v>
      </c>
    </row>
    <row r="38" spans="2:6">
      <c r="B38" s="91" t="s">
        <v>403</v>
      </c>
      <c r="C38" s="92">
        <v>0.05</v>
      </c>
      <c r="D38" s="92">
        <v>0</v>
      </c>
      <c r="E38" s="92">
        <v>0.03</v>
      </c>
      <c r="F38" s="92">
        <v>0.06</v>
      </c>
    </row>
    <row r="39" spans="2:6">
      <c r="B39" s="91" t="s">
        <v>404</v>
      </c>
      <c r="C39" s="92">
        <v>0.05</v>
      </c>
      <c r="D39" s="92">
        <v>0</v>
      </c>
      <c r="E39" s="92">
        <v>0.03</v>
      </c>
      <c r="F39" s="92">
        <v>0.06</v>
      </c>
    </row>
    <row r="40" spans="2:6">
      <c r="B40" s="91" t="s">
        <v>405</v>
      </c>
      <c r="C40" s="92">
        <v>0.05</v>
      </c>
      <c r="D40" s="92">
        <v>0</v>
      </c>
      <c r="E40" s="92">
        <v>0.03</v>
      </c>
      <c r="F40" s="92">
        <v>0.06</v>
      </c>
    </row>
    <row r="41" spans="2:6">
      <c r="B41" s="91" t="s">
        <v>406</v>
      </c>
      <c r="C41" s="92">
        <v>0.05</v>
      </c>
      <c r="D41" s="92">
        <v>0</v>
      </c>
      <c r="E41" s="92">
        <v>0.03</v>
      </c>
      <c r="F41" s="92">
        <v>0.06</v>
      </c>
    </row>
    <row r="42" spans="2:6">
      <c r="B42" s="91" t="s">
        <v>407</v>
      </c>
      <c r="C42" s="92">
        <v>0.02</v>
      </c>
      <c r="D42" s="92">
        <v>0</v>
      </c>
      <c r="E42" s="92">
        <v>0.02</v>
      </c>
      <c r="F42" s="92">
        <v>0.02</v>
      </c>
    </row>
    <row r="43" spans="2:6">
      <c r="B43" s="91" t="s">
        <v>408</v>
      </c>
      <c r="C43" s="92">
        <v>0.05</v>
      </c>
      <c r="D43" s="92">
        <v>0</v>
      </c>
      <c r="E43" s="92">
        <v>0.03</v>
      </c>
      <c r="F43" s="92">
        <v>0.06</v>
      </c>
    </row>
    <row r="44" spans="2:6">
      <c r="B44" s="91" t="s">
        <v>409</v>
      </c>
      <c r="C44" s="92">
        <v>0.05</v>
      </c>
      <c r="D44" s="92">
        <v>0</v>
      </c>
      <c r="E44" s="92">
        <v>0.02</v>
      </c>
      <c r="F44" s="92">
        <v>0.02</v>
      </c>
    </row>
    <row r="45" spans="2:6">
      <c r="B45" s="91" t="s">
        <v>410</v>
      </c>
      <c r="C45" s="92">
        <v>0</v>
      </c>
      <c r="D45" s="92">
        <v>0</v>
      </c>
      <c r="E45" s="92">
        <v>0</v>
      </c>
      <c r="F45" s="92">
        <v>0</v>
      </c>
    </row>
    <row r="46" spans="2:6" ht="27">
      <c r="B46" s="91" t="s">
        <v>411</v>
      </c>
      <c r="C46" s="92">
        <v>0.05</v>
      </c>
      <c r="D46" s="92">
        <v>0</v>
      </c>
      <c r="E46" s="92">
        <v>0.03</v>
      </c>
      <c r="F46" s="92">
        <v>0.06</v>
      </c>
    </row>
    <row r="47" spans="2:6" ht="27">
      <c r="B47" s="91" t="s">
        <v>412</v>
      </c>
      <c r="C47" s="92">
        <v>0.05</v>
      </c>
      <c r="D47" s="92">
        <v>0</v>
      </c>
      <c r="E47" s="92">
        <v>0.03</v>
      </c>
      <c r="F47" s="92">
        <v>0.06</v>
      </c>
    </row>
    <row r="48" spans="2:6" ht="54">
      <c r="B48" s="91" t="s">
        <v>413</v>
      </c>
      <c r="C48" s="92">
        <v>0.02</v>
      </c>
      <c r="D48" s="92">
        <v>0</v>
      </c>
      <c r="E48" s="92">
        <v>0.02</v>
      </c>
      <c r="F48" s="92">
        <v>0.02</v>
      </c>
    </row>
    <row r="49" spans="2:6">
      <c r="B49" s="91" t="s">
        <v>415</v>
      </c>
      <c r="C49" s="92">
        <v>0.05</v>
      </c>
      <c r="D49" s="92">
        <v>0</v>
      </c>
      <c r="E49" s="92">
        <v>0.03</v>
      </c>
      <c r="F49" s="92">
        <v>0.06</v>
      </c>
    </row>
    <row r="50" spans="2:6">
      <c r="B50" s="91" t="s">
        <v>417</v>
      </c>
      <c r="C50" s="92">
        <v>0.05</v>
      </c>
      <c r="D50" s="92">
        <v>0</v>
      </c>
      <c r="E50" s="92">
        <v>0.03</v>
      </c>
      <c r="F50" s="92">
        <v>0.06</v>
      </c>
    </row>
    <row r="51" spans="2:6">
      <c r="B51" s="91" t="s">
        <v>418</v>
      </c>
      <c r="C51" s="92">
        <v>0.05</v>
      </c>
      <c r="D51" s="92">
        <v>0</v>
      </c>
      <c r="E51" s="92">
        <v>0.03</v>
      </c>
      <c r="F51" s="92">
        <v>0.06</v>
      </c>
    </row>
    <row r="52" spans="2:6">
      <c r="B52" s="91" t="s">
        <v>419</v>
      </c>
      <c r="C52" s="92">
        <v>0.05</v>
      </c>
      <c r="D52" s="92">
        <v>0.06</v>
      </c>
      <c r="E52" s="92">
        <v>0.03</v>
      </c>
      <c r="F52" s="92">
        <v>0.06</v>
      </c>
    </row>
    <row r="53" spans="2:6">
      <c r="B53" s="91" t="s">
        <v>420</v>
      </c>
      <c r="C53" s="92">
        <v>0.05</v>
      </c>
      <c r="D53" s="92">
        <v>0.06</v>
      </c>
      <c r="E53" s="92">
        <v>0.03</v>
      </c>
      <c r="F53" s="92">
        <v>0.06</v>
      </c>
    </row>
    <row r="54" spans="2:6">
      <c r="B54" s="94" t="s">
        <v>422</v>
      </c>
      <c r="C54" s="92">
        <v>0.02</v>
      </c>
      <c r="D54" s="92">
        <v>0.01</v>
      </c>
      <c r="E54" s="92">
        <v>0.02</v>
      </c>
      <c r="F54" s="92">
        <v>0.02</v>
      </c>
    </row>
    <row r="55" spans="2:6">
      <c r="B55" s="91" t="s">
        <v>423</v>
      </c>
      <c r="C55" s="92"/>
      <c r="D55" s="92"/>
      <c r="E55" s="92"/>
      <c r="F55" s="92"/>
    </row>
    <row r="56" spans="2:6">
      <c r="B56" s="94" t="s">
        <v>425</v>
      </c>
      <c r="C56" s="92">
        <v>0.05</v>
      </c>
      <c r="D56" s="92">
        <v>0</v>
      </c>
      <c r="E56" s="92">
        <v>0.03</v>
      </c>
      <c r="F56" s="92">
        <v>0.06</v>
      </c>
    </row>
    <row r="57" spans="2:6">
      <c r="B57" s="94" t="s">
        <v>427</v>
      </c>
      <c r="C57" s="92">
        <v>0.05</v>
      </c>
      <c r="D57" s="92">
        <v>0</v>
      </c>
      <c r="E57" s="92">
        <v>0.03</v>
      </c>
      <c r="F57" s="92">
        <v>0.06</v>
      </c>
    </row>
    <row r="58" spans="2:6">
      <c r="B58" s="94" t="s">
        <v>429</v>
      </c>
      <c r="C58" s="92">
        <v>0.05</v>
      </c>
      <c r="D58" s="92">
        <v>0</v>
      </c>
      <c r="E58" s="92">
        <v>0.02</v>
      </c>
      <c r="F58" s="92">
        <v>0</v>
      </c>
    </row>
    <row r="59" spans="2:6">
      <c r="B59" s="94" t="s">
        <v>431</v>
      </c>
      <c r="C59" s="92">
        <v>0.05</v>
      </c>
      <c r="D59" s="92">
        <v>0.06</v>
      </c>
      <c r="E59" s="92">
        <v>0.02</v>
      </c>
      <c r="F59" s="92">
        <v>0</v>
      </c>
    </row>
    <row r="60" spans="2:6">
      <c r="B60" s="91" t="s">
        <v>432</v>
      </c>
      <c r="C60" s="92"/>
      <c r="D60" s="92"/>
      <c r="E60" s="92"/>
      <c r="F60" s="92"/>
    </row>
    <row r="61" spans="2:6">
      <c r="B61" s="94" t="s">
        <v>434</v>
      </c>
      <c r="C61" s="92">
        <v>0.02</v>
      </c>
      <c r="D61" s="92">
        <v>0</v>
      </c>
      <c r="E61" s="92">
        <v>0.02</v>
      </c>
      <c r="F61" s="92">
        <v>0.02</v>
      </c>
    </row>
    <row r="62" spans="2:6">
      <c r="B62" s="94" t="s">
        <v>436</v>
      </c>
      <c r="C62" s="92">
        <v>0.02</v>
      </c>
      <c r="D62" s="92">
        <v>0</v>
      </c>
      <c r="E62" s="92">
        <v>0.02</v>
      </c>
      <c r="F62" s="92">
        <v>0.02</v>
      </c>
    </row>
    <row r="63" spans="2:6">
      <c r="B63" s="91" t="s">
        <v>437</v>
      </c>
      <c r="C63" s="92">
        <v>0.05</v>
      </c>
      <c r="D63" s="92">
        <v>0</v>
      </c>
      <c r="E63" s="92">
        <v>0.03</v>
      </c>
      <c r="F63" s="92">
        <v>0.06</v>
      </c>
    </row>
    <row r="64" spans="2:6">
      <c r="B64" s="91" t="s">
        <v>438</v>
      </c>
      <c r="C64" s="92">
        <v>0.05</v>
      </c>
      <c r="D64" s="92">
        <v>0</v>
      </c>
      <c r="E64" s="92">
        <v>0.03</v>
      </c>
      <c r="F64" s="92">
        <v>0.06</v>
      </c>
    </row>
    <row r="65" spans="2:6">
      <c r="B65" s="91" t="s">
        <v>439</v>
      </c>
      <c r="C65" s="92"/>
      <c r="D65" s="92"/>
      <c r="E65" s="92"/>
      <c r="F65" s="92"/>
    </row>
    <row r="66" spans="2:6">
      <c r="B66" s="94" t="s">
        <v>441</v>
      </c>
      <c r="C66" s="92">
        <v>0.05</v>
      </c>
      <c r="D66" s="92">
        <v>0</v>
      </c>
      <c r="E66" s="92">
        <v>0</v>
      </c>
      <c r="F66" s="92">
        <v>0</v>
      </c>
    </row>
    <row r="67" spans="2:6">
      <c r="B67" s="94" t="s">
        <v>443</v>
      </c>
      <c r="C67" s="92">
        <v>0.05</v>
      </c>
      <c r="D67" s="92">
        <v>0</v>
      </c>
      <c r="E67" s="92">
        <v>0</v>
      </c>
      <c r="F67" s="92">
        <v>0</v>
      </c>
    </row>
    <row r="68" spans="2:6">
      <c r="B68" s="91" t="s">
        <v>444</v>
      </c>
      <c r="C68" s="92">
        <v>0.05</v>
      </c>
      <c r="D68" s="92">
        <v>0</v>
      </c>
      <c r="E68" s="92">
        <v>0.03</v>
      </c>
      <c r="F68" s="92">
        <v>0.06</v>
      </c>
    </row>
    <row r="69" spans="2:6" ht="27">
      <c r="B69" s="91" t="s">
        <v>445</v>
      </c>
      <c r="C69" s="92">
        <v>0.05</v>
      </c>
      <c r="D69" s="92">
        <v>0</v>
      </c>
      <c r="E69" s="92">
        <v>0.03</v>
      </c>
      <c r="F69" s="92">
        <v>0.06</v>
      </c>
    </row>
    <row r="70" spans="2:6">
      <c r="B70" s="91" t="s">
        <v>446</v>
      </c>
      <c r="C70" s="92">
        <v>0.05</v>
      </c>
      <c r="D70" s="92">
        <v>0</v>
      </c>
      <c r="E70" s="92">
        <v>0.03</v>
      </c>
      <c r="F70" s="92">
        <v>0.06</v>
      </c>
    </row>
    <row r="71" spans="2:6">
      <c r="B71" s="91" t="s">
        <v>447</v>
      </c>
      <c r="C71" s="92">
        <v>0.05</v>
      </c>
      <c r="D71" s="92">
        <v>0</v>
      </c>
      <c r="E71" s="92">
        <v>0.03</v>
      </c>
      <c r="F71" s="92">
        <v>0.06</v>
      </c>
    </row>
    <row r="72" spans="2:6">
      <c r="B72" s="91" t="s">
        <v>448</v>
      </c>
      <c r="C72" s="92">
        <v>0.05</v>
      </c>
      <c r="D72" s="92">
        <v>0</v>
      </c>
      <c r="E72" s="92">
        <v>0.03</v>
      </c>
      <c r="F72" s="92">
        <v>0.06</v>
      </c>
    </row>
    <row r="73" spans="2:6">
      <c r="B73" s="91" t="s">
        <v>449</v>
      </c>
      <c r="C73" s="92">
        <v>0.02</v>
      </c>
      <c r="D73" s="92">
        <v>0</v>
      </c>
      <c r="E73" s="92">
        <v>0.03</v>
      </c>
      <c r="F73" s="92">
        <v>0.06</v>
      </c>
    </row>
    <row r="74" spans="2:6">
      <c r="B74" s="91" t="s">
        <v>450</v>
      </c>
      <c r="C74" s="92"/>
      <c r="D74" s="92"/>
      <c r="E74" s="92"/>
      <c r="F74" s="92"/>
    </row>
    <row r="75" spans="2:6">
      <c r="B75" s="94" t="s">
        <v>452</v>
      </c>
      <c r="C75" s="92">
        <v>0</v>
      </c>
      <c r="D75" s="92">
        <v>0</v>
      </c>
      <c r="E75" s="92">
        <v>0.03</v>
      </c>
      <c r="F75" s="92">
        <v>0.06</v>
      </c>
    </row>
    <row r="76" spans="2:6">
      <c r="B76" s="94" t="s">
        <v>454</v>
      </c>
      <c r="C76" s="92">
        <v>0</v>
      </c>
      <c r="D76" s="92">
        <v>0</v>
      </c>
      <c r="E76" s="92">
        <v>0.03</v>
      </c>
      <c r="F76" s="92">
        <v>0.06</v>
      </c>
    </row>
    <row r="77" spans="2:6" ht="27">
      <c r="B77" s="94" t="s">
        <v>456</v>
      </c>
      <c r="C77" s="92"/>
      <c r="D77" s="92"/>
      <c r="E77" s="92"/>
      <c r="F77" s="92"/>
    </row>
    <row r="78" spans="2:6">
      <c r="B78" s="94" t="s">
        <v>459</v>
      </c>
      <c r="C78" s="92">
        <v>0</v>
      </c>
      <c r="D78" s="92">
        <v>0</v>
      </c>
      <c r="E78" s="92">
        <v>0.03</v>
      </c>
      <c r="F78" s="92">
        <v>0</v>
      </c>
    </row>
    <row r="79" spans="2:6">
      <c r="B79" s="94" t="s">
        <v>461</v>
      </c>
      <c r="C79" s="92">
        <v>0</v>
      </c>
      <c r="D79" s="92">
        <v>0</v>
      </c>
      <c r="E79" s="92">
        <v>0.03</v>
      </c>
      <c r="F79" s="92">
        <v>0</v>
      </c>
    </row>
    <row r="80" spans="2:6" ht="27">
      <c r="B80" s="94" t="s">
        <v>463</v>
      </c>
      <c r="C80" s="92">
        <v>0</v>
      </c>
      <c r="D80" s="92">
        <v>0</v>
      </c>
      <c r="E80" s="92">
        <v>0</v>
      </c>
      <c r="F80" s="92">
        <v>0.06</v>
      </c>
    </row>
    <row r="81" spans="2:6">
      <c r="B81" s="94" t="s">
        <v>465</v>
      </c>
      <c r="C81" s="92">
        <v>0</v>
      </c>
      <c r="D81" s="92">
        <v>0</v>
      </c>
      <c r="E81" s="92">
        <v>0.02</v>
      </c>
      <c r="F81" s="92">
        <v>0.06</v>
      </c>
    </row>
    <row r="82" spans="2:6">
      <c r="B82" s="94" t="s">
        <v>467</v>
      </c>
      <c r="C82" s="92">
        <v>0</v>
      </c>
      <c r="D82" s="92">
        <v>0</v>
      </c>
      <c r="E82" s="92">
        <v>0.03</v>
      </c>
      <c r="F82" s="92">
        <v>0</v>
      </c>
    </row>
    <row r="83" spans="2:6">
      <c r="B83" s="95" t="s">
        <v>468</v>
      </c>
      <c r="C83" s="92">
        <v>0</v>
      </c>
      <c r="D83" s="92">
        <v>0.06</v>
      </c>
      <c r="E83" s="92">
        <v>0</v>
      </c>
      <c r="F83" s="92">
        <v>0.06</v>
      </c>
    </row>
    <row r="84" spans="2:6">
      <c r="B84" s="95" t="s">
        <v>470</v>
      </c>
      <c r="C84" s="92">
        <v>0</v>
      </c>
      <c r="D84" s="92">
        <v>0.06</v>
      </c>
      <c r="E84" s="92">
        <v>0</v>
      </c>
      <c r="F84" s="92">
        <v>0.06</v>
      </c>
    </row>
    <row r="85" spans="2:6">
      <c r="B85" s="95" t="s">
        <v>471</v>
      </c>
      <c r="C85" s="92">
        <v>0</v>
      </c>
      <c r="D85" s="92">
        <v>0.06</v>
      </c>
      <c r="E85" s="92">
        <v>0</v>
      </c>
      <c r="F85" s="92">
        <v>0.06</v>
      </c>
    </row>
    <row r="86" spans="2:6">
      <c r="B86" s="95" t="s">
        <v>472</v>
      </c>
      <c r="C86" s="92">
        <v>0.02</v>
      </c>
      <c r="D86" s="92">
        <v>0.01</v>
      </c>
      <c r="E86" s="92">
        <v>0.02</v>
      </c>
      <c r="F86" s="92">
        <v>0.06</v>
      </c>
    </row>
    <row r="87" spans="2:6">
      <c r="B87" s="95" t="s">
        <v>473</v>
      </c>
      <c r="C87" s="92">
        <v>0.05</v>
      </c>
      <c r="D87" s="92">
        <v>0</v>
      </c>
      <c r="E87" s="92">
        <v>0.03</v>
      </c>
      <c r="F87" s="92">
        <v>0.06</v>
      </c>
    </row>
    <row r="88" spans="2:6">
      <c r="B88" s="95" t="s">
        <v>474</v>
      </c>
      <c r="C88" s="92">
        <v>0</v>
      </c>
      <c r="D88" s="92">
        <v>0.06</v>
      </c>
      <c r="E88" s="92">
        <v>0</v>
      </c>
      <c r="F88" s="92">
        <v>0.06</v>
      </c>
    </row>
    <row r="89" spans="2:6">
      <c r="B89" s="95" t="s">
        <v>476</v>
      </c>
      <c r="C89" s="92">
        <v>0</v>
      </c>
      <c r="D89" s="92">
        <v>0</v>
      </c>
      <c r="E89" s="92">
        <v>0</v>
      </c>
      <c r="F89" s="92">
        <v>0.06</v>
      </c>
    </row>
    <row r="90" spans="2:6">
      <c r="B90" s="95" t="s">
        <v>478</v>
      </c>
      <c r="C90" s="92">
        <v>0</v>
      </c>
      <c r="D90" s="92">
        <v>0.06</v>
      </c>
      <c r="E90" s="92">
        <v>0</v>
      </c>
      <c r="F90" s="92">
        <v>0.06</v>
      </c>
    </row>
    <row r="91" spans="2:6">
      <c r="B91" s="95" t="s">
        <v>480</v>
      </c>
      <c r="C91" s="92">
        <v>0</v>
      </c>
      <c r="D91" s="92">
        <v>0.06</v>
      </c>
      <c r="E91" s="92">
        <v>0</v>
      </c>
      <c r="F91" s="92">
        <v>0.06</v>
      </c>
    </row>
    <row r="92" spans="2:6">
      <c r="B92" s="95" t="s">
        <v>482</v>
      </c>
      <c r="C92" s="92">
        <v>0.05</v>
      </c>
      <c r="D92" s="92">
        <v>0</v>
      </c>
      <c r="E92" s="92">
        <v>0.03</v>
      </c>
      <c r="F92" s="92">
        <v>0.06</v>
      </c>
    </row>
    <row r="93" spans="2:6">
      <c r="B93" s="91" t="s">
        <v>483</v>
      </c>
      <c r="C93" s="92">
        <v>0.05</v>
      </c>
      <c r="D93" s="92">
        <v>0</v>
      </c>
      <c r="E93" s="92">
        <v>0.03</v>
      </c>
      <c r="F93" s="92">
        <v>0.06</v>
      </c>
    </row>
    <row r="94" spans="2:6">
      <c r="B94" s="95" t="s">
        <v>484</v>
      </c>
      <c r="C94" s="92">
        <v>0.05</v>
      </c>
      <c r="D94" s="92">
        <v>0</v>
      </c>
      <c r="E94" s="92">
        <v>0.03</v>
      </c>
      <c r="F94" s="92">
        <v>0.06</v>
      </c>
    </row>
    <row r="95" spans="2:6">
      <c r="B95" s="95" t="s">
        <v>485</v>
      </c>
      <c r="C95" s="92">
        <v>0.02</v>
      </c>
      <c r="D95" s="92">
        <v>0</v>
      </c>
      <c r="E95" s="92">
        <v>0.02</v>
      </c>
      <c r="F95" s="92">
        <v>0.06</v>
      </c>
    </row>
    <row r="96" spans="2:6" ht="54">
      <c r="B96" s="95" t="s">
        <v>486</v>
      </c>
      <c r="C96" s="92">
        <v>0</v>
      </c>
      <c r="D96" s="92">
        <v>0.06</v>
      </c>
      <c r="E96" s="92">
        <v>0</v>
      </c>
      <c r="F96" s="92">
        <v>0.06</v>
      </c>
    </row>
    <row r="97" spans="2:6">
      <c r="B97" s="95" t="s">
        <v>487</v>
      </c>
      <c r="C97" s="92">
        <v>0</v>
      </c>
      <c r="D97" s="92">
        <v>0.06</v>
      </c>
      <c r="E97" s="92">
        <v>0</v>
      </c>
      <c r="F97" s="92">
        <v>0.06</v>
      </c>
    </row>
    <row r="98" spans="2:6">
      <c r="B98" s="95" t="s">
        <v>488</v>
      </c>
      <c r="C98" s="92">
        <v>0</v>
      </c>
      <c r="D98" s="92">
        <v>0.06</v>
      </c>
      <c r="E98" s="92">
        <v>0</v>
      </c>
      <c r="F98" s="92">
        <v>0.06</v>
      </c>
    </row>
    <row r="99" spans="2:6">
      <c r="B99" s="95" t="s">
        <v>489</v>
      </c>
      <c r="C99" s="92">
        <v>0</v>
      </c>
      <c r="D99" s="92">
        <v>0.06</v>
      </c>
      <c r="E99" s="92">
        <v>0</v>
      </c>
      <c r="F99" s="92">
        <v>0.06</v>
      </c>
    </row>
    <row r="100" spans="2:6" ht="43.5">
      <c r="B100" s="98" t="s">
        <v>490</v>
      </c>
      <c r="C100" s="92">
        <v>0.05</v>
      </c>
      <c r="D100" s="92">
        <v>0.06</v>
      </c>
      <c r="E100" s="92">
        <v>0.03</v>
      </c>
      <c r="F100" s="92">
        <v>0.06</v>
      </c>
    </row>
    <row r="101" spans="2:6">
      <c r="B101" s="99" t="s">
        <v>491</v>
      </c>
      <c r="C101" s="92">
        <v>0.05</v>
      </c>
      <c r="D101" s="92">
        <v>0.06</v>
      </c>
      <c r="E101" s="92">
        <v>0</v>
      </c>
      <c r="F101" s="92">
        <v>0</v>
      </c>
    </row>
    <row r="102" spans="2:6">
      <c r="B102" s="99" t="s">
        <v>492</v>
      </c>
      <c r="C102" s="92">
        <v>0.05</v>
      </c>
      <c r="D102" s="92">
        <v>0.06</v>
      </c>
      <c r="E102" s="92">
        <v>0</v>
      </c>
      <c r="F102" s="92">
        <v>0</v>
      </c>
    </row>
    <row r="103" spans="2:6">
      <c r="B103" s="100" t="s">
        <v>493</v>
      </c>
      <c r="C103" s="92"/>
      <c r="D103" s="92"/>
      <c r="E103" s="92"/>
      <c r="F103" s="92"/>
    </row>
    <row r="104" spans="2:6">
      <c r="B104" s="102" t="s">
        <v>495</v>
      </c>
      <c r="C104" s="92">
        <v>0.05</v>
      </c>
      <c r="D104" s="92">
        <v>0</v>
      </c>
      <c r="E104" s="92">
        <v>0.03</v>
      </c>
      <c r="F104" s="92">
        <v>0.06</v>
      </c>
    </row>
    <row r="105" spans="2:6">
      <c r="B105" s="104" t="s">
        <v>497</v>
      </c>
      <c r="C105" s="92">
        <v>0</v>
      </c>
      <c r="D105" s="92">
        <v>0.06</v>
      </c>
      <c r="E105" s="92">
        <v>0.03</v>
      </c>
      <c r="F105" s="92">
        <v>0</v>
      </c>
    </row>
    <row r="106" spans="2:6">
      <c r="B106" s="104" t="s">
        <v>499</v>
      </c>
      <c r="C106" s="92">
        <v>0.02</v>
      </c>
      <c r="D106" s="92">
        <v>0.01</v>
      </c>
      <c r="E106" s="92">
        <v>0.02</v>
      </c>
      <c r="F106" s="92">
        <v>0</v>
      </c>
    </row>
    <row r="107" spans="2:6">
      <c r="B107" s="95" t="s">
        <v>500</v>
      </c>
      <c r="C107" s="92">
        <v>0.05</v>
      </c>
      <c r="D107" s="92">
        <v>0</v>
      </c>
      <c r="E107" s="92">
        <v>0.03</v>
      </c>
      <c r="F107" s="92">
        <v>0.06</v>
      </c>
    </row>
    <row r="108" spans="2:6" ht="27">
      <c r="B108" s="95" t="s">
        <v>501</v>
      </c>
      <c r="C108" s="106"/>
      <c r="D108" s="106"/>
      <c r="E108" s="106"/>
      <c r="F108" s="106"/>
    </row>
    <row r="109" spans="2:6">
      <c r="B109" s="95" t="s">
        <v>503</v>
      </c>
      <c r="C109" s="92">
        <v>0.05</v>
      </c>
      <c r="D109" s="92">
        <v>0</v>
      </c>
      <c r="E109" s="92">
        <v>0</v>
      </c>
      <c r="F109" s="92">
        <v>0</v>
      </c>
    </row>
    <row r="110" spans="2:6">
      <c r="B110" s="107" t="s">
        <v>504</v>
      </c>
      <c r="C110" s="92">
        <v>0.05</v>
      </c>
      <c r="D110" s="92">
        <v>0</v>
      </c>
      <c r="E110" s="92">
        <v>0.03</v>
      </c>
      <c r="F110" s="92">
        <v>0.06</v>
      </c>
    </row>
    <row r="111" spans="2:6" ht="27">
      <c r="B111" s="95" t="s">
        <v>505</v>
      </c>
      <c r="C111" s="92">
        <v>0.05</v>
      </c>
      <c r="D111" s="92">
        <v>0.06</v>
      </c>
      <c r="E111" s="92">
        <v>0.03</v>
      </c>
      <c r="F111" s="92">
        <v>0.06</v>
      </c>
    </row>
    <row r="112" spans="2:6">
      <c r="B112" s="95" t="s">
        <v>506</v>
      </c>
      <c r="C112" s="92"/>
      <c r="D112" s="92"/>
      <c r="E112" s="92"/>
      <c r="F112" s="92"/>
    </row>
    <row r="113" spans="2:6">
      <c r="B113" s="94" t="s">
        <v>508</v>
      </c>
      <c r="C113" s="92">
        <v>0.05</v>
      </c>
      <c r="D113" s="92">
        <v>0.06</v>
      </c>
      <c r="E113" s="92">
        <v>0.03</v>
      </c>
      <c r="F113" s="92">
        <v>0.06</v>
      </c>
    </row>
    <row r="114" spans="2:6">
      <c r="B114" s="94" t="s">
        <v>510</v>
      </c>
      <c r="C114" s="92">
        <v>0.05</v>
      </c>
      <c r="D114" s="92">
        <v>0.06</v>
      </c>
      <c r="E114" s="92">
        <v>0.03</v>
      </c>
      <c r="F114" s="92">
        <v>0.06</v>
      </c>
    </row>
    <row r="115" spans="2:6">
      <c r="B115" s="109" t="s">
        <v>511</v>
      </c>
      <c r="C115" s="92">
        <v>0.05</v>
      </c>
      <c r="D115" s="92">
        <v>0</v>
      </c>
      <c r="E115" s="92">
        <v>0.03</v>
      </c>
      <c r="F115" s="92">
        <v>0</v>
      </c>
    </row>
    <row r="116" spans="2:6">
      <c r="B116" s="110" t="s">
        <v>513</v>
      </c>
      <c r="C116" s="106">
        <v>0</v>
      </c>
      <c r="D116" s="106">
        <v>0</v>
      </c>
      <c r="E116" s="92">
        <v>0</v>
      </c>
      <c r="F116" s="92">
        <v>0.06</v>
      </c>
    </row>
    <row r="117" spans="2:6" ht="27.75">
      <c r="B117" s="111" t="s">
        <v>514</v>
      </c>
      <c r="C117" s="92">
        <v>0.05</v>
      </c>
      <c r="D117" s="92">
        <v>0.06</v>
      </c>
      <c r="E117" s="92">
        <v>0.03</v>
      </c>
      <c r="F117" s="92">
        <v>0.06</v>
      </c>
    </row>
    <row r="118" spans="2:6">
      <c r="B118" s="109" t="s">
        <v>515</v>
      </c>
      <c r="C118" s="92">
        <v>0.05</v>
      </c>
      <c r="D118" s="92">
        <v>0.06</v>
      </c>
      <c r="E118" s="92">
        <v>0.03</v>
      </c>
      <c r="F118" s="92">
        <v>0.06</v>
      </c>
    </row>
    <row r="119" spans="2:6">
      <c r="B119" s="107" t="s">
        <v>516</v>
      </c>
      <c r="C119" s="92">
        <v>0.05</v>
      </c>
      <c r="D119" s="92">
        <v>0</v>
      </c>
      <c r="E119" s="92">
        <v>0.03</v>
      </c>
      <c r="F119" s="92">
        <v>0.06</v>
      </c>
    </row>
    <row r="120" spans="2:6">
      <c r="B120" s="107" t="s">
        <v>517</v>
      </c>
      <c r="C120" s="92"/>
      <c r="D120" s="92"/>
      <c r="E120" s="92"/>
      <c r="F120" s="92"/>
    </row>
    <row r="121" spans="2:6">
      <c r="B121" s="93" t="s">
        <v>519</v>
      </c>
      <c r="C121" s="92">
        <v>0.05</v>
      </c>
      <c r="D121" s="92">
        <v>0</v>
      </c>
      <c r="E121" s="92">
        <v>0.03</v>
      </c>
      <c r="F121" s="92">
        <v>0.06</v>
      </c>
    </row>
    <row r="122" spans="2:6">
      <c r="B122" s="93" t="s">
        <v>522</v>
      </c>
      <c r="C122" s="92">
        <v>0.05</v>
      </c>
      <c r="D122" s="92">
        <v>0</v>
      </c>
      <c r="E122" s="92">
        <v>0.03</v>
      </c>
      <c r="F122" s="92">
        <v>0.06</v>
      </c>
    </row>
    <row r="123" spans="2:6">
      <c r="B123" s="93" t="s">
        <v>525</v>
      </c>
      <c r="C123" s="92">
        <v>0.05</v>
      </c>
      <c r="D123" s="92">
        <v>0</v>
      </c>
      <c r="E123" s="92">
        <v>0.03</v>
      </c>
      <c r="F123" s="92">
        <v>0.06</v>
      </c>
    </row>
    <row r="124" spans="2:6">
      <c r="B124" s="93" t="s">
        <v>528</v>
      </c>
      <c r="C124" s="92">
        <v>0.05</v>
      </c>
      <c r="D124" s="92">
        <v>0</v>
      </c>
      <c r="E124" s="92">
        <v>0.03</v>
      </c>
      <c r="F124" s="92">
        <v>0.06</v>
      </c>
    </row>
    <row r="125" spans="2:6">
      <c r="B125" s="93" t="s">
        <v>530</v>
      </c>
      <c r="C125" s="92">
        <v>0.05</v>
      </c>
      <c r="D125" s="92">
        <v>0</v>
      </c>
      <c r="E125" s="92">
        <v>0.03</v>
      </c>
      <c r="F125" s="92">
        <v>0.06</v>
      </c>
    </row>
    <row r="126" spans="2:6">
      <c r="B126" s="93" t="s">
        <v>533</v>
      </c>
      <c r="C126" s="92">
        <v>0.05</v>
      </c>
      <c r="D126" s="92">
        <v>0</v>
      </c>
      <c r="E126" s="92">
        <v>0.03</v>
      </c>
      <c r="F126" s="92">
        <v>0.06</v>
      </c>
    </row>
    <row r="127" spans="2:6">
      <c r="B127" s="107" t="s">
        <v>534</v>
      </c>
      <c r="C127" s="92">
        <v>0.05</v>
      </c>
      <c r="D127" s="92">
        <v>0</v>
      </c>
      <c r="E127" s="92">
        <v>0.03</v>
      </c>
      <c r="F127" s="92">
        <v>0.06</v>
      </c>
    </row>
    <row r="128" spans="2:6">
      <c r="B128" s="107" t="s">
        <v>535</v>
      </c>
      <c r="C128" s="106">
        <v>0</v>
      </c>
      <c r="D128" s="106">
        <v>0</v>
      </c>
      <c r="E128" s="92">
        <v>0.03</v>
      </c>
      <c r="F128" s="92">
        <v>0.06</v>
      </c>
    </row>
    <row r="129" spans="2:6">
      <c r="B129" s="107" t="s">
        <v>538</v>
      </c>
      <c r="C129" s="92">
        <v>0.02</v>
      </c>
      <c r="D129" s="92">
        <v>0.01</v>
      </c>
      <c r="E129" s="92">
        <v>0.02</v>
      </c>
      <c r="F129" s="92">
        <v>0.06</v>
      </c>
    </row>
    <row r="130" spans="2:6">
      <c r="B130" s="109" t="s">
        <v>539</v>
      </c>
      <c r="C130" s="92">
        <v>0</v>
      </c>
      <c r="D130" s="92">
        <v>0</v>
      </c>
      <c r="E130" s="92">
        <v>0.03</v>
      </c>
      <c r="F130" s="92">
        <v>0.06</v>
      </c>
    </row>
    <row r="131" spans="2:6">
      <c r="B131" s="107" t="s">
        <v>540</v>
      </c>
      <c r="C131" s="92">
        <v>0.02</v>
      </c>
      <c r="D131" s="92">
        <v>0</v>
      </c>
      <c r="E131" s="92">
        <v>0.03</v>
      </c>
      <c r="F131" s="92">
        <v>0.06</v>
      </c>
    </row>
    <row r="132" spans="2:6">
      <c r="B132" s="107" t="s">
        <v>541</v>
      </c>
      <c r="C132" s="92">
        <v>0.05</v>
      </c>
      <c r="D132" s="92">
        <v>0</v>
      </c>
      <c r="E132" s="92">
        <v>0.03</v>
      </c>
      <c r="F132" s="92">
        <v>0.06</v>
      </c>
    </row>
    <row r="133" spans="2:6">
      <c r="B133" s="107" t="s">
        <v>542</v>
      </c>
      <c r="C133" s="92">
        <v>0</v>
      </c>
      <c r="D133" s="92">
        <v>0.01</v>
      </c>
      <c r="E133" s="92">
        <v>0.02</v>
      </c>
      <c r="F133" s="92">
        <v>0.02</v>
      </c>
    </row>
    <row r="134" spans="2:6">
      <c r="B134" s="107" t="s">
        <v>543</v>
      </c>
      <c r="C134" s="92">
        <v>0</v>
      </c>
      <c r="D134" s="92">
        <v>0.06</v>
      </c>
      <c r="E134" s="92">
        <v>0.03</v>
      </c>
      <c r="F134" s="92">
        <v>0.06</v>
      </c>
    </row>
    <row r="135" spans="2:6" ht="27">
      <c r="B135" s="95" t="s">
        <v>546</v>
      </c>
      <c r="C135" s="92">
        <v>0.05</v>
      </c>
      <c r="D135" s="92">
        <v>0.06</v>
      </c>
      <c r="E135" s="92">
        <v>0.03</v>
      </c>
      <c r="F135" s="92">
        <v>0.06</v>
      </c>
    </row>
    <row r="136" spans="2:6">
      <c r="B136" s="111" t="s">
        <v>550</v>
      </c>
      <c r="C136" s="92"/>
      <c r="D136" s="92"/>
      <c r="E136" s="92"/>
      <c r="F136" s="92"/>
    </row>
    <row r="137" spans="2:6">
      <c r="B137" s="101" t="s">
        <v>552</v>
      </c>
      <c r="C137" s="92">
        <v>0</v>
      </c>
      <c r="D137" s="92">
        <v>0.01</v>
      </c>
      <c r="E137" s="92">
        <v>0</v>
      </c>
      <c r="F137" s="92">
        <v>0.02</v>
      </c>
    </row>
    <row r="138" spans="2:6">
      <c r="B138" s="101" t="s">
        <v>555</v>
      </c>
      <c r="C138" s="92">
        <v>0</v>
      </c>
      <c r="D138" s="92">
        <v>0.06</v>
      </c>
      <c r="E138" s="92">
        <v>0</v>
      </c>
      <c r="F138" s="92">
        <v>0.06</v>
      </c>
    </row>
  </sheetData>
  <sheetProtection algorithmName="SHA-512" hashValue="2tgmiBdgres5PGjVFfvkXsXVeVOFhq2HllKwNlZY0zW9ruM/Hoky/h8cTzK4FLgYgY6VEO1ZOky5c8DE8fmR6Q==" saltValue="a7prmr/xzBrP45hm0+eDgA==" spinCount="100000" sheet="1" objects="1" scenarios="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dimension ref="A1:P141"/>
  <sheetViews>
    <sheetView showGridLines="0" workbookViewId="0">
      <pane xSplit="2" ySplit="2" topLeftCell="F3" activePane="bottomRight" state="frozen"/>
      <selection activeCell="E3" sqref="E3:F3"/>
      <selection pane="topRight" activeCell="E3" sqref="E3:F3"/>
      <selection pane="bottomLeft" activeCell="E3" sqref="E3:F3"/>
      <selection pane="bottomRight" activeCell="K136" sqref="K136"/>
    </sheetView>
  </sheetViews>
  <sheetFormatPr defaultColWidth="0" defaultRowHeight="15" zeroHeight="1"/>
  <cols>
    <col min="1" max="1" width="9.140625" style="96" customWidth="1"/>
    <col min="2" max="2" width="57.42578125" style="113" customWidth="1"/>
    <col min="3" max="3" width="21" style="114" hidden="1" customWidth="1"/>
    <col min="4" max="4" width="19.5703125" style="114" hidden="1" customWidth="1"/>
    <col min="5" max="5" width="1.140625" style="114" hidden="1" customWidth="1"/>
    <col min="6" max="6" width="10.5703125" style="114" customWidth="1"/>
    <col min="7" max="7" width="10.42578125" style="114" customWidth="1"/>
    <col min="8" max="8" width="20.140625" style="114" bestFit="1" customWidth="1"/>
    <col min="9" max="9" width="19" style="114" customWidth="1"/>
    <col min="10" max="10" width="1.85546875" customWidth="1"/>
    <col min="11" max="11" width="9.140625" customWidth="1"/>
    <col min="12" max="12" width="10.5703125" customWidth="1"/>
    <col min="13" max="13" width="12" bestFit="1" customWidth="1"/>
    <col min="14" max="16" width="9.140625" customWidth="1"/>
    <col min="17" max="16384" width="9.140625" hidden="1"/>
  </cols>
  <sheetData>
    <row r="1" spans="1:14">
      <c r="A1" s="1591" t="s">
        <v>351</v>
      </c>
      <c r="B1" s="1591" t="s">
        <v>352</v>
      </c>
      <c r="C1" s="1592" t="s">
        <v>353</v>
      </c>
      <c r="D1" s="1592" t="s">
        <v>354</v>
      </c>
      <c r="E1" s="1593"/>
      <c r="F1" s="1585" t="s">
        <v>355</v>
      </c>
      <c r="G1" s="1586"/>
      <c r="H1" s="1586"/>
      <c r="I1" s="1586"/>
      <c r="K1" s="1585" t="s">
        <v>356</v>
      </c>
      <c r="L1" s="1586"/>
      <c r="M1" s="1586"/>
      <c r="N1" s="1586"/>
    </row>
    <row r="2" spans="1:14">
      <c r="A2" s="1591" t="s">
        <v>351</v>
      </c>
      <c r="B2" s="1591"/>
      <c r="C2" s="1592"/>
      <c r="D2" s="1592"/>
      <c r="E2" s="1593"/>
      <c r="F2" s="89" t="s">
        <v>347</v>
      </c>
      <c r="G2" s="89" t="s">
        <v>348</v>
      </c>
      <c r="H2" s="89" t="s">
        <v>358</v>
      </c>
      <c r="I2" s="89" t="s">
        <v>359</v>
      </c>
      <c r="K2" s="89" t="s">
        <v>347</v>
      </c>
      <c r="L2" s="89" t="s">
        <v>348</v>
      </c>
      <c r="M2" s="89" t="s">
        <v>350</v>
      </c>
      <c r="N2" s="89" t="s">
        <v>349</v>
      </c>
    </row>
    <row r="3" spans="1:14">
      <c r="A3" s="90">
        <v>1</v>
      </c>
      <c r="B3" s="179" t="s">
        <v>360</v>
      </c>
      <c r="C3" s="188"/>
      <c r="D3" s="188"/>
      <c r="E3" s="189"/>
      <c r="F3" s="188" t="str">
        <f>IF(AND($B$3='Input-Loan Product and details'!$C$15,'Input-Loan Product and details'!$C$14="Manufacturers"),VLOOKUP($B$3,Margins!B:F,2,0),"-")</f>
        <v>-</v>
      </c>
      <c r="G3" s="188" t="str">
        <f>IF(AND(B3='Input-Loan Product and details'!$C$15,'Input-Loan Product and details'!$C$14="Service"),VLOOKUP(B3,Margins!$B:$F,3,0),"-")</f>
        <v>-</v>
      </c>
      <c r="H3" s="190" t="str">
        <f>IF(AND(B3='Input-Loan Product and details'!$C$15,'Input-Loan Product and details'!$C$14="Wholesaler"),VLOOKUP(B3,Margins!B:F,4,0),"-")</f>
        <v>-</v>
      </c>
      <c r="I3" s="190" t="str">
        <f>IF(AND(B3='Input-Loan Product and details'!$C$15,'Input-Loan Product and details'!$C$14="Retailer"),VLOOKUP(B3,Margins!$B:$F,5,0),"-")</f>
        <v>-</v>
      </c>
      <c r="K3" s="92">
        <v>0.02</v>
      </c>
      <c r="L3" s="92">
        <v>0</v>
      </c>
      <c r="M3" s="92">
        <v>0.03</v>
      </c>
      <c r="N3" s="92">
        <v>0.06</v>
      </c>
    </row>
    <row r="4" spans="1:14">
      <c r="A4" s="90">
        <v>2</v>
      </c>
      <c r="B4" s="179" t="s">
        <v>361</v>
      </c>
      <c r="C4" s="191"/>
      <c r="D4" s="191"/>
      <c r="E4" s="189"/>
      <c r="F4" s="188" t="str">
        <f>IF(AND(B4='Input-Loan Product and details'!$C$15,'Input-Loan Product and details'!$C$14="Manufacturers"),VLOOKUP(B4,Margins!B:F,2,0),"-")</f>
        <v>-</v>
      </c>
      <c r="G4" s="188" t="str">
        <f>IF(AND(B4='Input-Loan Product and details'!$C$15,'Input-Loan Product and details'!$C$14="Service"),VLOOKUP(B4,Margins!$B:$F,3,0),"-")</f>
        <v>-</v>
      </c>
      <c r="H4" s="190" t="str">
        <f>IF(AND(B4='Input-Loan Product and details'!$C$15,'Input-Loan Product and details'!$C$14="Wholesaler"),VLOOKUP(B4,Margins!B:F,4,0),"-")</f>
        <v>-</v>
      </c>
      <c r="I4" s="190" t="str">
        <f>IF(AND(B4='Input-Loan Product and details'!$C$15,'Input-Loan Product and details'!$C$14="Retailer"),VLOOKUP(B4,Margins!$B:$F,5,0),"-")</f>
        <v>-</v>
      </c>
      <c r="K4" s="92">
        <v>0</v>
      </c>
      <c r="L4" s="92">
        <v>0</v>
      </c>
      <c r="M4" s="92">
        <v>0.03</v>
      </c>
      <c r="N4" s="92">
        <v>0.06</v>
      </c>
    </row>
    <row r="5" spans="1:14">
      <c r="A5" s="90">
        <v>3</v>
      </c>
      <c r="B5" s="179" t="s">
        <v>362</v>
      </c>
      <c r="C5" s="191"/>
      <c r="D5" s="191"/>
      <c r="E5" s="189"/>
      <c r="F5" s="188" t="str">
        <f>IF(AND(B5='Input-Loan Product and details'!$C$15,'Input-Loan Product and details'!$C$14="Manufacturers"),VLOOKUP(B5,Margins!B:F,2,0),"-")</f>
        <v>-</v>
      </c>
      <c r="G5" s="191" t="str">
        <f>IF(AND(B5='Input-Loan Product and details'!$C$15,'Input-Loan Product and details'!$C$14="Service"),VLOOKUP(B5,Margins!$B:$F,3,0),"-")</f>
        <v>-</v>
      </c>
      <c r="H5" s="190" t="str">
        <f>IF(AND(B5='Input-Loan Product and details'!$C$15,'Input-Loan Product and details'!$C$14="Wholesaler"),VLOOKUP(B5,Margins!B:F,4,0),"-")</f>
        <v>-</v>
      </c>
      <c r="I5" s="190" t="str">
        <f>IF(AND(B5='Input-Loan Product and details'!$C$15,'Input-Loan Product and details'!$C$14="Retailer"),VLOOKUP(B5,Margins!$B:$F,5,0),"-")</f>
        <v>-</v>
      </c>
      <c r="K5" s="92">
        <v>0</v>
      </c>
      <c r="L5" s="92">
        <v>0</v>
      </c>
      <c r="M5" s="92">
        <v>0.03</v>
      </c>
      <c r="N5" s="92">
        <v>0.06</v>
      </c>
    </row>
    <row r="6" spans="1:14">
      <c r="A6" s="90">
        <v>4</v>
      </c>
      <c r="B6" s="179" t="s">
        <v>363</v>
      </c>
      <c r="C6" s="191"/>
      <c r="D6" s="188"/>
      <c r="E6" s="189"/>
      <c r="F6" s="188" t="str">
        <f>IF(AND(B6='Input-Loan Product and details'!$C$15,'Input-Loan Product and details'!$C$14="Manufacturers"),VLOOKUP(B6,Margins!B:F,2,0),"-")</f>
        <v>-</v>
      </c>
      <c r="G6" s="188" t="str">
        <f>IF(AND(B6='Input-Loan Product and details'!$C$15,'Input-Loan Product and details'!$C$14="Service"),VLOOKUP(B6,Margins!$B:$F,3,0),"-")</f>
        <v>-</v>
      </c>
      <c r="H6" s="190" t="str">
        <f>IF(AND(B6='Input-Loan Product and details'!$C$15,'Input-Loan Product and details'!$C$14="Wholesaler"),VLOOKUP(B6,Margins!B:F,4,0),"-")</f>
        <v>-</v>
      </c>
      <c r="I6" s="190" t="str">
        <f>IF(AND(B6='Input-Loan Product and details'!$C$15,'Input-Loan Product and details'!$C$14="Retailer"),VLOOKUP(B6,Margins!$B:$F,5,0),"-")</f>
        <v>-</v>
      </c>
      <c r="K6" s="92">
        <v>0.02</v>
      </c>
      <c r="L6" s="92">
        <v>0</v>
      </c>
      <c r="M6" s="92">
        <v>0.03</v>
      </c>
      <c r="N6" s="92">
        <v>0.06</v>
      </c>
    </row>
    <row r="7" spans="1:14">
      <c r="A7" s="90">
        <v>5</v>
      </c>
      <c r="B7" s="179" t="s">
        <v>364</v>
      </c>
      <c r="C7" s="188"/>
      <c r="D7" s="188"/>
      <c r="E7" s="189"/>
      <c r="F7" s="188" t="str">
        <f>IF(AND(B7='Input-Loan Product and details'!$C$15,'Input-Loan Product and details'!$C$14="Manufacturers"),VLOOKUP(B7,Margins!B:F,2,0),"-")</f>
        <v>-</v>
      </c>
      <c r="G7" s="188" t="str">
        <f>IF(AND(B7='Input-Loan Product and details'!$C$15,'Input-Loan Product and details'!$C$14="Service"),VLOOKUP(B7,Margins!$B:$F,3,0),"-")</f>
        <v>-</v>
      </c>
      <c r="H7" s="190" t="str">
        <f>IF(AND(B7='Input-Loan Product and details'!$C$15,'Input-Loan Product and details'!$C$14="Wholesaler"),VLOOKUP(B7,Margins!B:F,4,0),"-")</f>
        <v>-</v>
      </c>
      <c r="I7" s="192" t="str">
        <f>IF(AND(B7='Input-Loan Product and details'!$C$15,'Input-Loan Product and details'!$C$14="Retailer"),VLOOKUP(B7,Margins!$B:$F,5,0),"-")</f>
        <v>-</v>
      </c>
      <c r="K7" s="92">
        <v>0.02</v>
      </c>
      <c r="L7" s="92">
        <v>0</v>
      </c>
      <c r="M7" s="92">
        <v>0.03</v>
      </c>
      <c r="N7" s="92">
        <v>0.06</v>
      </c>
    </row>
    <row r="8" spans="1:14">
      <c r="A8" s="90">
        <v>6</v>
      </c>
      <c r="B8" s="179" t="s">
        <v>365</v>
      </c>
      <c r="C8" s="188"/>
      <c r="D8" s="188"/>
      <c r="E8" s="189"/>
      <c r="F8" s="188" t="str">
        <f>IF(AND(B8='Input-Loan Product and details'!$C$15,'Input-Loan Product and details'!$C$14="Manufacturers"),VLOOKUP(B8,Margins!B:F,2,0),"-")</f>
        <v>-</v>
      </c>
      <c r="G8" s="188" t="str">
        <f>IF(AND(B8='Input-Loan Product and details'!$C$15,'Input-Loan Product and details'!$C$14="Service"),VLOOKUP(B8,Margins!$B:$F,3,0),"-")</f>
        <v>-</v>
      </c>
      <c r="H8" s="190" t="str">
        <f>IF(AND(B8='Input-Loan Product and details'!$C$15,'Input-Loan Product and details'!$C$14="Wholesaler"),VLOOKUP(B8,Margins!B:F,4,0),"-")</f>
        <v>-</v>
      </c>
      <c r="I8" s="190" t="str">
        <f>IF(AND(B8='Input-Loan Product and details'!$C$15,'Input-Loan Product and details'!$C$14="Retailer"),VLOOKUP(B8,Margins!$B:$F,5,0),"-")</f>
        <v>-</v>
      </c>
      <c r="K8" s="92">
        <v>0.02</v>
      </c>
      <c r="L8" s="92">
        <v>0</v>
      </c>
      <c r="M8" s="92">
        <v>0.03</v>
      </c>
      <c r="N8" s="92">
        <v>0.06</v>
      </c>
    </row>
    <row r="9" spans="1:14">
      <c r="A9" s="90">
        <v>7</v>
      </c>
      <c r="B9" s="179" t="s">
        <v>366</v>
      </c>
      <c r="C9" s="191"/>
      <c r="D9" s="190"/>
      <c r="E9" s="189"/>
      <c r="F9" s="190" t="str">
        <f>IF(AND(B9='Input-Loan Product and details'!$C$15,'Input-Loan Product and details'!$C$14="Manufacturers"),VLOOKUP(B9,Margins!B:F,2,0),"-")</f>
        <v>-</v>
      </c>
      <c r="G9" s="190" t="str">
        <f>IF(AND(B9='Input-Loan Product and details'!$C$15,'Input-Loan Product and details'!$C$14="Service"),VLOOKUP(B9,Margins!$B:$F,3,0),"-")</f>
        <v>-</v>
      </c>
      <c r="H9" s="190" t="str">
        <f>IF(AND(B9='Input-Loan Product and details'!$C$15,'Input-Loan Product and details'!$C$14="Wholesaler"),VLOOKUP(B9,Margins!B:F,4,0),"-")</f>
        <v>-</v>
      </c>
      <c r="I9" s="190" t="str">
        <f>IF(AND(B9='Input-Loan Product and details'!$C$15,'Input-Loan Product and details'!$C$14="Retailer"),VLOOKUP(B9,Margins!$B:$F,5,0),"-")</f>
        <v>-</v>
      </c>
      <c r="K9" s="92">
        <v>0.05</v>
      </c>
      <c r="L9" s="92">
        <v>0</v>
      </c>
      <c r="M9" s="92">
        <v>0.03</v>
      </c>
      <c r="N9" s="92">
        <v>0.06</v>
      </c>
    </row>
    <row r="10" spans="1:14">
      <c r="A10" s="90">
        <v>8</v>
      </c>
      <c r="B10" s="179" t="s">
        <v>367</v>
      </c>
      <c r="C10" s="193"/>
      <c r="D10" s="194"/>
      <c r="E10" s="189"/>
      <c r="F10" s="190" t="str">
        <f>IF(AND(B10='Input-Loan Product and details'!$C$15,'Input-Loan Product and details'!$C$14="Manufacturers"),VLOOKUP(B10,Margins!B:F,2,0),"-")</f>
        <v>-</v>
      </c>
      <c r="G10" s="190" t="str">
        <f>IF(AND(B10='Input-Loan Product and details'!$C$15,'Input-Loan Product and details'!$C$14="Service"),VLOOKUP(B10,Margins!$B:$F,3,0),"-")</f>
        <v>-</v>
      </c>
      <c r="H10" s="189" t="s">
        <v>125</v>
      </c>
      <c r="I10" s="189" t="s">
        <v>125</v>
      </c>
      <c r="K10" s="92">
        <v>0.05</v>
      </c>
      <c r="L10" s="92">
        <v>0.06</v>
      </c>
      <c r="M10" s="92">
        <v>0</v>
      </c>
      <c r="N10" s="92">
        <v>0</v>
      </c>
    </row>
    <row r="11" spans="1:14">
      <c r="A11" s="90">
        <v>9</v>
      </c>
      <c r="B11" s="179" t="s">
        <v>368</v>
      </c>
      <c r="C11" s="191"/>
      <c r="D11" s="190"/>
      <c r="E11" s="189"/>
      <c r="F11" s="190" t="str">
        <f>IF(AND(B11='Input-Loan Product and details'!$C$15,'Input-Loan Product and details'!$C$14="Manufacturers"),VLOOKUP(B11,Margins!B:F,2,0),"-")</f>
        <v>-</v>
      </c>
      <c r="G11" s="190" t="str">
        <f>IF(AND(B11='Input-Loan Product and details'!$C$15,'Input-Loan Product and details'!$C$14="Service"),VLOOKUP(B11,Margins!$B:$F,3,0),"-")</f>
        <v>-</v>
      </c>
      <c r="H11" s="190" t="str">
        <f>IF(AND(B11='Input-Loan Product and details'!$C$15,'Input-Loan Product and details'!$C$14="Wholesaler"),VLOOKUP(B11,Margins!B:F,4,0),"-")</f>
        <v>-</v>
      </c>
      <c r="I11" s="190" t="str">
        <f>IF(AND(B11='Input-Loan Product and details'!$C$15,'Input-Loan Product and details'!$C$14="Retailer"),VLOOKUP(B11,Margins!$B:$F,5,0),"-")</f>
        <v>-</v>
      </c>
      <c r="K11" s="92">
        <v>0.05</v>
      </c>
      <c r="L11" s="92">
        <v>0.06</v>
      </c>
      <c r="M11" s="92">
        <v>0.03</v>
      </c>
      <c r="N11" s="92">
        <v>0.06</v>
      </c>
    </row>
    <row r="12" spans="1:14">
      <c r="A12" s="90">
        <v>10</v>
      </c>
      <c r="B12" s="179" t="s">
        <v>369</v>
      </c>
      <c r="C12" s="188"/>
      <c r="D12" s="188"/>
      <c r="E12" s="189"/>
      <c r="F12" s="188" t="str">
        <f>IF(AND(B12='Input-Loan Product and details'!$C$15,'Input-Loan Product and details'!$C$14="Manufacturers"),VLOOKUP(B12,Margins!B:F,2,0),"-")</f>
        <v>-</v>
      </c>
      <c r="G12" s="188" t="str">
        <f>IF(AND(B12='Input-Loan Product and details'!$C$15,'Input-Loan Product and details'!$C$14="Service"),VLOOKUP(B12,Margins!$B:$F,3,0),"-")</f>
        <v>-</v>
      </c>
      <c r="H12" s="189" t="s">
        <v>125</v>
      </c>
      <c r="I12" s="190" t="str">
        <f>IF(AND(B12='Input-Loan Product and details'!$C$15,'Input-Loan Product and details'!$C$14="Retailer"),VLOOKUP(B12,Margins!$B:$F,5,0),"-")</f>
        <v>-</v>
      </c>
      <c r="K12" s="92">
        <v>0.02</v>
      </c>
      <c r="L12" s="92">
        <v>0.01</v>
      </c>
      <c r="M12" s="92">
        <v>0</v>
      </c>
      <c r="N12" s="92">
        <v>0.06</v>
      </c>
    </row>
    <row r="13" spans="1:14">
      <c r="A13" s="90">
        <v>11</v>
      </c>
      <c r="B13" s="179" t="s">
        <v>370</v>
      </c>
      <c r="C13" s="191"/>
      <c r="D13" s="190"/>
      <c r="E13" s="189"/>
      <c r="F13" s="190" t="str">
        <f>IF(AND(B13='Input-Loan Product and details'!$C$15,'Input-Loan Product and details'!$C$14="Manufacturers"),VLOOKUP(B13,Margins!B:F,2,0),"-")</f>
        <v>-</v>
      </c>
      <c r="G13" s="190" t="str">
        <f>IF(AND(B13='Input-Loan Product and details'!$C$15,'Input-Loan Product and details'!$C$14="Service"),VLOOKUP(B13,Margins!$B:$F,3,0),"-")</f>
        <v>-</v>
      </c>
      <c r="H13" s="189" t="s">
        <v>125</v>
      </c>
      <c r="I13" s="190" t="str">
        <f>IF(AND(B13='Input-Loan Product and details'!$C$15,'Input-Loan Product and details'!$C$14="Retailer"),VLOOKUP(B13,Margins!$B:$F,5,0),"-")</f>
        <v>-</v>
      </c>
      <c r="K13" s="92">
        <v>0.05</v>
      </c>
      <c r="L13" s="92">
        <v>0.06</v>
      </c>
      <c r="M13" s="92">
        <v>0</v>
      </c>
      <c r="N13" s="92">
        <v>0.06</v>
      </c>
    </row>
    <row r="14" spans="1:14">
      <c r="A14" s="90">
        <v>12</v>
      </c>
      <c r="B14" s="179" t="s">
        <v>371</v>
      </c>
      <c r="C14" s="191"/>
      <c r="D14" s="191"/>
      <c r="E14" s="189"/>
      <c r="F14" s="188" t="str">
        <f>IF(AND(B14='Input-Loan Product and details'!$C$15,'Input-Loan Product and details'!$C$14="Manufacturers"),VLOOKUP(B14,Margins!B:F,2,0),"-")</f>
        <v>-</v>
      </c>
      <c r="G14" s="188" t="str">
        <f>IF(AND(B14='Input-Loan Product and details'!$C$15,'Input-Loan Product and details'!$C$14="Service"),VLOOKUP(B14,Margins!$B:$F,3,0),"-")</f>
        <v>-</v>
      </c>
      <c r="H14" s="188" t="str">
        <f>IF(AND(B14='Input-Loan Product and details'!$C$15,'Input-Loan Product and details'!$C$14="Wholesaler"),VLOOKUP(B14,Margins!B:F,4,0),"-")</f>
        <v>-</v>
      </c>
      <c r="I14" s="191" t="s">
        <v>372</v>
      </c>
      <c r="K14" s="92">
        <v>0.02</v>
      </c>
      <c r="L14" s="92">
        <v>0.01</v>
      </c>
      <c r="M14" s="92">
        <v>0.02</v>
      </c>
      <c r="N14" s="92">
        <v>0.02</v>
      </c>
    </row>
    <row r="15" spans="1:14">
      <c r="A15" s="90">
        <v>13</v>
      </c>
      <c r="B15" s="179" t="s">
        <v>373</v>
      </c>
      <c r="C15" s="189" t="s">
        <v>374</v>
      </c>
      <c r="D15" s="189"/>
      <c r="E15" s="189"/>
      <c r="F15" s="189"/>
      <c r="G15" s="189"/>
      <c r="H15" s="189"/>
      <c r="I15" s="189"/>
      <c r="K15" s="92"/>
      <c r="L15" s="92"/>
      <c r="M15" s="92"/>
      <c r="N15" s="92"/>
    </row>
    <row r="16" spans="1:14">
      <c r="A16" s="93" t="s">
        <v>375</v>
      </c>
      <c r="B16" s="180" t="s">
        <v>376</v>
      </c>
      <c r="C16" s="191"/>
      <c r="D16" s="188"/>
      <c r="E16" s="189"/>
      <c r="F16" s="188" t="str">
        <f>IF(AND(B16='Input-Loan Product and details'!$C$15,'Input-Loan Product and details'!$C$14="Manufacturers"),VLOOKUP(B16,Margins!B:F,2,0),"-")</f>
        <v>-</v>
      </c>
      <c r="G16" s="188" t="str">
        <f>IF(AND(B16='Input-Loan Product and details'!$C$15,'Input-Loan Product and details'!$C$14="Service"),VLOOKUP(B16,Margins!$B:$F,3,0),"-")</f>
        <v>-</v>
      </c>
      <c r="H16" s="188" t="str">
        <f>IF(AND(B16='Input-Loan Product and details'!$C$15,'Input-Loan Product and details'!$C$14="Wholesaler"),VLOOKUP(B16,Margins!B:F,4,0),"-")</f>
        <v>-</v>
      </c>
      <c r="I16" s="188" t="str">
        <f>IF(AND(B16='Input-Loan Product and details'!$C$15,'Input-Loan Product and details'!$C$14="Retailer"),VLOOKUP(B16,Margins!$B:$F,5,0),"-")</f>
        <v>-</v>
      </c>
      <c r="K16" s="92">
        <v>0.02</v>
      </c>
      <c r="L16" s="92">
        <v>0.01</v>
      </c>
      <c r="M16" s="92">
        <v>0.02</v>
      </c>
      <c r="N16" s="92">
        <v>0.02</v>
      </c>
    </row>
    <row r="17" spans="1:14">
      <c r="A17" s="93" t="s">
        <v>377</v>
      </c>
      <c r="B17" s="180" t="s">
        <v>378</v>
      </c>
      <c r="C17" s="191"/>
      <c r="D17" s="188"/>
      <c r="E17" s="189"/>
      <c r="F17" s="188" t="str">
        <f>IF(AND(B17='Input-Loan Product and details'!$C$15,'Input-Loan Product and details'!$C$14="Manufacturers"),VLOOKUP(B17,Margins!B:F,2,0),"-")</f>
        <v>-</v>
      </c>
      <c r="G17" s="188" t="str">
        <f>IF(AND(B17='Input-Loan Product and details'!$C$15,'Input-Loan Product and details'!$C$14="Service"),VLOOKUP(B17,Margins!$B:$F,3,0),"-")</f>
        <v>-</v>
      </c>
      <c r="H17" s="188" t="str">
        <f>IF(AND(B17='Input-Loan Product and details'!$C$15,'Input-Loan Product and details'!$C$14="Wholesaler"),VLOOKUP(B17,Margins!B:F,4,0),"-")</f>
        <v>-</v>
      </c>
      <c r="I17" s="188" t="str">
        <f>IF(AND(B17='Input-Loan Product and details'!$C$15,'Input-Loan Product and details'!$C$14="Retailer"),VLOOKUP(B17,Margins!$B:$F,5,0),"-")</f>
        <v>-</v>
      </c>
      <c r="K17" s="92">
        <v>0.02</v>
      </c>
      <c r="L17" s="92">
        <v>0.01</v>
      </c>
      <c r="M17" s="92">
        <v>0.02</v>
      </c>
      <c r="N17" s="92">
        <v>0.02</v>
      </c>
    </row>
    <row r="18" spans="1:14">
      <c r="A18" s="93" t="s">
        <v>379</v>
      </c>
      <c r="B18" s="180" t="s">
        <v>380</v>
      </c>
      <c r="C18" s="191"/>
      <c r="D18" s="190"/>
      <c r="E18" s="189"/>
      <c r="F18" s="188" t="str">
        <f>IF(AND(B18='Input-Loan Product and details'!$C$15,'Input-Loan Product and details'!$C$14="Manufacturers"),VLOOKUP(B18,Margins!B:F,2,0),"-")</f>
        <v>-</v>
      </c>
      <c r="G18" s="188" t="str">
        <f>IF(AND(B18='Input-Loan Product and details'!$C$15,'Input-Loan Product and details'!$C$14="Service"),VLOOKUP(B18,Margins!$B:$F,3,0),"-")</f>
        <v>-</v>
      </c>
      <c r="H18" s="188" t="str">
        <f>IF(AND(B18='Input-Loan Product and details'!$C$15,'Input-Loan Product and details'!$C$14="Wholesaler"),VLOOKUP(B18,Margins!B:F,4,0),"-")</f>
        <v>-</v>
      </c>
      <c r="I18" s="188" t="str">
        <f>IF(AND(B18='Input-Loan Product and details'!$C$15,'Input-Loan Product and details'!$C$14="Retailer"),VLOOKUP(B18,Margins!$B:$F,5,0),"-")</f>
        <v>-</v>
      </c>
      <c r="K18" s="92">
        <v>0.02</v>
      </c>
      <c r="L18" s="92">
        <v>0.01</v>
      </c>
      <c r="M18" s="92">
        <v>0.02</v>
      </c>
      <c r="N18" s="92">
        <v>0.02</v>
      </c>
    </row>
    <row r="19" spans="1:14">
      <c r="A19" s="90">
        <v>14</v>
      </c>
      <c r="B19" s="179" t="s">
        <v>381</v>
      </c>
      <c r="C19" s="188"/>
      <c r="D19" s="190"/>
      <c r="E19" s="195"/>
      <c r="F19" s="190" t="str">
        <f>IF(AND(B19='Input-Loan Product and details'!$C$15,'Input-Loan Product and details'!$C$14="Manufacturers"),VLOOKUP(B19,Margins!B:F,2,0),"-")</f>
        <v>-</v>
      </c>
      <c r="G19" s="190" t="str">
        <f>IF(AND(B19='Input-Loan Product and details'!$C$15,'Input-Loan Product and details'!$C$14="Service"),VLOOKUP(B19,Margins!$B:$F,3,0),"-")</f>
        <v>-</v>
      </c>
      <c r="H19" s="190" t="str">
        <f>IF(AND(B19='Input-Loan Product and details'!$C$15,'Input-Loan Product and details'!$C$14="Wholesaler"),VLOOKUP(B19,Margins!B:F,4,0),"-")</f>
        <v>-</v>
      </c>
      <c r="I19" s="190" t="str">
        <f>IF(AND(B19='Input-Loan Product and details'!$C$15,'Input-Loan Product and details'!$C$14="Retailer"),VLOOKUP(B19,Margins!$B:$F,5,0),"-")</f>
        <v>-</v>
      </c>
      <c r="K19" s="92">
        <v>0.05</v>
      </c>
      <c r="L19" s="92">
        <v>0.06</v>
      </c>
      <c r="M19" s="92">
        <v>0.03</v>
      </c>
      <c r="N19" s="92">
        <v>0.06</v>
      </c>
    </row>
    <row r="20" spans="1:14">
      <c r="A20" s="90">
        <v>15</v>
      </c>
      <c r="B20" s="179" t="s">
        <v>382</v>
      </c>
      <c r="C20" s="188"/>
      <c r="D20" s="190"/>
      <c r="E20" s="195"/>
      <c r="F20" s="190" t="str">
        <f>IF(AND(B20='Input-Loan Product and details'!$C$15,'Input-Loan Product and details'!$C$14="Manufacturers"),VLOOKUP(B20,Margins!B:F,2,0),"-")</f>
        <v>-</v>
      </c>
      <c r="G20" s="190" t="str">
        <f>IF(AND(B20='Input-Loan Product and details'!$C$15,'Input-Loan Product and details'!$C$14="Service"),VLOOKUP(B20,Margins!$B:$F,3,0),"-")</f>
        <v>-</v>
      </c>
      <c r="H20" s="190" t="str">
        <f>IF(AND(B20='Input-Loan Product and details'!$C$15,'Input-Loan Product and details'!$C$14="Wholesaler"),VLOOKUP(B20,Margins!B:F,4,0),"-")</f>
        <v>-</v>
      </c>
      <c r="I20" s="190" t="str">
        <f>IF(AND(B20='Input-Loan Product and details'!$C$15,'Input-Loan Product and details'!$C$14="Retailer"),VLOOKUP(B20,Margins!$B:$F,5,0),"-")</f>
        <v>-</v>
      </c>
      <c r="K20" s="92">
        <v>0.05</v>
      </c>
      <c r="L20" s="92">
        <v>0.06</v>
      </c>
      <c r="M20" s="92">
        <v>0.03</v>
      </c>
      <c r="N20" s="92">
        <v>0.06</v>
      </c>
    </row>
    <row r="21" spans="1:14">
      <c r="A21" s="90">
        <v>16</v>
      </c>
      <c r="B21" s="179" t="s">
        <v>383</v>
      </c>
      <c r="C21" s="188"/>
      <c r="D21" s="190"/>
      <c r="E21" s="189"/>
      <c r="F21" s="195" t="s">
        <v>125</v>
      </c>
      <c r="G21" s="195"/>
      <c r="H21" s="195" t="s">
        <v>125</v>
      </c>
      <c r="I21" s="190" t="str">
        <f>IF(AND(B21='Input-Loan Product and details'!$C$15,'Input-Loan Product and details'!$C$14="Retailer"),VLOOKUP(B21,Margins!$B:$F,5,0),"-")</f>
        <v>-</v>
      </c>
      <c r="K21" s="92">
        <v>0</v>
      </c>
      <c r="L21" s="92">
        <v>0</v>
      </c>
      <c r="M21" s="92">
        <v>0</v>
      </c>
      <c r="N21" s="92">
        <v>0.06</v>
      </c>
    </row>
    <row r="22" spans="1:14">
      <c r="A22" s="90">
        <v>17</v>
      </c>
      <c r="B22" s="179" t="s">
        <v>384</v>
      </c>
      <c r="C22" s="188"/>
      <c r="D22" s="188"/>
      <c r="E22" s="189"/>
      <c r="F22" s="188" t="s">
        <v>787</v>
      </c>
      <c r="G22" s="188" t="str">
        <f>IF(AND(B22='Input-Loan Product and details'!$C$15,'Input-Loan Product and details'!$C$14="Service"),VLOOKUP(B22,Margins!$B:$F,3,0),"-")</f>
        <v>-</v>
      </c>
      <c r="H22" s="188" t="str">
        <f>IF(AND(B22='Input-Loan Product and details'!$C$15,'Input-Loan Product and details'!$C$14="Wholesaler"),VLOOKUP(B22,Margins!B:F,4,0),"-")</f>
        <v>-</v>
      </c>
      <c r="I22" s="188" t="str">
        <f>IF(AND(B22='Input-Loan Product and details'!$C$15,'Input-Loan Product and details'!$C$14="Retailer"),VLOOKUP(B22,Margins!$B:$F,5,0),"-")</f>
        <v>-</v>
      </c>
      <c r="K22" s="92">
        <v>0.02</v>
      </c>
      <c r="L22" s="92">
        <v>0.01</v>
      </c>
      <c r="M22" s="92">
        <v>0.02</v>
      </c>
      <c r="N22" s="92">
        <v>0.02</v>
      </c>
    </row>
    <row r="23" spans="1:14">
      <c r="A23" s="90">
        <v>18</v>
      </c>
      <c r="B23" s="179" t="s">
        <v>385</v>
      </c>
      <c r="C23" s="188"/>
      <c r="D23" s="188"/>
      <c r="E23" s="189"/>
      <c r="F23" s="190" t="s">
        <v>787</v>
      </c>
      <c r="G23" s="190" t="str">
        <f>IF(AND(B23='Input-Loan Product and details'!$C$15,'Input-Loan Product and details'!$C$14="Service"),VLOOKUP(B23,Margins!$B:$F,3,0),"-")</f>
        <v>-</v>
      </c>
      <c r="H23" s="190" t="str">
        <f>IF(AND(B23='Input-Loan Product and details'!$C$15,'Input-Loan Product and details'!$C$14="Wholesaler"),VLOOKUP(B23,Margins!B:F,4,0),"-")</f>
        <v>-</v>
      </c>
      <c r="I23" s="192" t="str">
        <f>IF(AND(B23='Input-Loan Product and details'!$C$15,'Input-Loan Product and details'!$C$14="Retailer"),VLOOKUP(B23,Margins!$B:$F,5,0),"-")</f>
        <v>-</v>
      </c>
      <c r="K23" s="92">
        <v>0.05</v>
      </c>
      <c r="L23" s="92">
        <v>0.06</v>
      </c>
      <c r="M23" s="92">
        <v>0.03</v>
      </c>
      <c r="N23" s="92">
        <v>0.06</v>
      </c>
    </row>
    <row r="24" spans="1:14">
      <c r="A24" s="90">
        <v>19</v>
      </c>
      <c r="B24" s="179" t="s">
        <v>386</v>
      </c>
      <c r="C24" s="192"/>
      <c r="D24" s="192"/>
      <c r="E24" s="189"/>
      <c r="F24" s="189" t="s">
        <v>125</v>
      </c>
      <c r="G24" s="189"/>
      <c r="H24" s="189" t="s">
        <v>125</v>
      </c>
      <c r="I24" s="196" t="s">
        <v>387</v>
      </c>
      <c r="K24" s="92">
        <v>0</v>
      </c>
      <c r="L24" s="92">
        <v>0.06</v>
      </c>
      <c r="M24" s="92">
        <v>0</v>
      </c>
      <c r="N24" s="92">
        <v>0.06</v>
      </c>
    </row>
    <row r="25" spans="1:14">
      <c r="A25" s="90">
        <v>20</v>
      </c>
      <c r="B25" s="179" t="s">
        <v>388</v>
      </c>
      <c r="C25" s="188"/>
      <c r="D25" s="190"/>
      <c r="E25" s="189"/>
      <c r="F25" s="189" t="s">
        <v>125</v>
      </c>
      <c r="G25" s="189"/>
      <c r="H25" s="190" t="str">
        <f>IF(AND(B25='Input-Loan Product and details'!$C$15,'Input-Loan Product and details'!$C$14="Wholesaler"),VLOOKUP(B25,Margins!B:F,4,0),"-")</f>
        <v>-</v>
      </c>
      <c r="I25" s="190" t="str">
        <f>IF(AND(B25='Input-Loan Product and details'!$C$15,'Input-Loan Product and details'!$C$14="Retailer"),VLOOKUP(B25,Margins!$B:$F,5,0),"-")</f>
        <v>-</v>
      </c>
      <c r="K25" s="92">
        <v>0</v>
      </c>
      <c r="L25" s="92">
        <v>0.06</v>
      </c>
      <c r="M25" s="92">
        <v>0.03</v>
      </c>
      <c r="N25" s="92">
        <v>0.06</v>
      </c>
    </row>
    <row r="26" spans="1:14">
      <c r="A26" s="90">
        <v>21</v>
      </c>
      <c r="B26" s="179" t="s">
        <v>389</v>
      </c>
      <c r="C26" s="188"/>
      <c r="D26" s="190"/>
      <c r="E26" s="189"/>
      <c r="F26" s="189" t="s">
        <v>125</v>
      </c>
      <c r="G26" s="189"/>
      <c r="H26" s="190" t="str">
        <f>IF(AND(B26='Input-Loan Product and details'!$C$15,'Input-Loan Product and details'!$C$14="Wholesaler"),VLOOKUP(B26,Margins!B:F,4,0),"-")</f>
        <v>-</v>
      </c>
      <c r="I26" s="189" t="s">
        <v>125</v>
      </c>
      <c r="K26" s="92">
        <v>0</v>
      </c>
      <c r="L26" s="92">
        <v>0.06</v>
      </c>
      <c r="M26" s="92">
        <v>0.03</v>
      </c>
      <c r="N26" s="92">
        <v>0</v>
      </c>
    </row>
    <row r="27" spans="1:14">
      <c r="A27" s="90">
        <v>22</v>
      </c>
      <c r="B27" s="179" t="s">
        <v>390</v>
      </c>
      <c r="C27" s="188"/>
      <c r="D27" s="188"/>
      <c r="E27" s="189"/>
      <c r="F27" s="189" t="s">
        <v>125</v>
      </c>
      <c r="G27" s="189"/>
      <c r="H27" s="189" t="s">
        <v>125</v>
      </c>
      <c r="I27" s="189" t="s">
        <v>125</v>
      </c>
      <c r="K27" s="92">
        <v>0</v>
      </c>
      <c r="L27" s="92">
        <v>0</v>
      </c>
      <c r="M27" s="92">
        <v>0</v>
      </c>
      <c r="N27" s="92">
        <v>0</v>
      </c>
    </row>
    <row r="28" spans="1:14">
      <c r="A28" s="90">
        <v>23</v>
      </c>
      <c r="B28" s="179" t="s">
        <v>391</v>
      </c>
      <c r="C28" s="188"/>
      <c r="D28" s="188"/>
      <c r="E28" s="189"/>
      <c r="F28" s="188" t="s">
        <v>787</v>
      </c>
      <c r="G28" s="188" t="str">
        <f>IF(AND(B28='Input-Loan Product and details'!$C$15,'Input-Loan Product and details'!$C$14="Service"),VLOOKUP(B28,Margins!$B:$F,3,0),"-")</f>
        <v>-</v>
      </c>
      <c r="H28" s="190" t="str">
        <f>IF(AND(B28='Input-Loan Product and details'!$C$15,'Input-Loan Product and details'!$C$14="Wholesaler"),VLOOKUP(B28,Margins!B:F,4,0),"-")</f>
        <v>-</v>
      </c>
      <c r="I28" s="190" t="str">
        <f>IF(AND(B28='Input-Loan Product and details'!$C$15,'Input-Loan Product and details'!$C$14="Retailer"),VLOOKUP(B28,Margins!$B:$F,5,0),"-")</f>
        <v>-</v>
      </c>
      <c r="K28" s="92">
        <v>0.02</v>
      </c>
      <c r="L28" s="92">
        <v>0</v>
      </c>
      <c r="M28" s="92">
        <v>0.03</v>
      </c>
      <c r="N28" s="92">
        <v>0.06</v>
      </c>
    </row>
    <row r="29" spans="1:14">
      <c r="A29" s="90">
        <v>24</v>
      </c>
      <c r="B29" s="179" t="s">
        <v>392</v>
      </c>
      <c r="C29" s="188"/>
      <c r="D29" s="188"/>
      <c r="E29" s="189"/>
      <c r="F29" s="188" t="s">
        <v>787</v>
      </c>
      <c r="G29" s="188" t="str">
        <f>IF(AND(B29='Input-Loan Product and details'!$C$15,'Input-Loan Product and details'!$C$14="Service"),VLOOKUP(B29,Margins!$B:$F,3,0),"-")</f>
        <v>-</v>
      </c>
      <c r="H29" s="190" t="str">
        <f>IF(AND(B29='Input-Loan Product and details'!$C$15,'Input-Loan Product and details'!$C$14="Wholesaler"),VLOOKUP(B29,Margins!B:F,4,0),"-")</f>
        <v>-</v>
      </c>
      <c r="I29" s="190" t="str">
        <f>IF(AND(B29='Input-Loan Product and details'!$C$15,'Input-Loan Product and details'!$C$14="Retailer"),VLOOKUP(B29,Margins!$B:$F,5,0),"-")</f>
        <v>-</v>
      </c>
      <c r="K29" s="92">
        <v>0.02</v>
      </c>
      <c r="L29" s="92">
        <v>0</v>
      </c>
      <c r="M29" s="92">
        <v>0.03</v>
      </c>
      <c r="N29" s="92">
        <v>0.06</v>
      </c>
    </row>
    <row r="30" spans="1:14">
      <c r="A30" s="90">
        <v>25</v>
      </c>
      <c r="B30" s="179" t="s">
        <v>393</v>
      </c>
      <c r="C30" s="188"/>
      <c r="D30" s="188"/>
      <c r="E30" s="189"/>
      <c r="F30" s="188" t="s">
        <v>787</v>
      </c>
      <c r="G30" s="188" t="str">
        <f>IF(AND(B30='Input-Loan Product and details'!$C$15,'Input-Loan Product and details'!$C$14="Service"),VLOOKUP(B30,Margins!$B:$F,3,0),"-")</f>
        <v>-</v>
      </c>
      <c r="H30" s="190" t="str">
        <f>IF(AND(B30='Input-Loan Product and details'!$C$15,'Input-Loan Product and details'!$C$14="Wholesaler"),VLOOKUP(B30,Margins!B:F,4,0),"-")</f>
        <v>-</v>
      </c>
      <c r="I30" s="190" t="str">
        <f>IF(AND(B30='Input-Loan Product and details'!$C$15,'Input-Loan Product and details'!$C$14="Retailer"),VLOOKUP(B30,Margins!$B:$F,5,0),"-")</f>
        <v>-</v>
      </c>
      <c r="K30" s="92">
        <v>0.02</v>
      </c>
      <c r="L30" s="92">
        <v>0</v>
      </c>
      <c r="M30" s="92">
        <v>0.03</v>
      </c>
      <c r="N30" s="92">
        <v>0.06</v>
      </c>
    </row>
    <row r="31" spans="1:14">
      <c r="A31" s="90">
        <v>26</v>
      </c>
      <c r="B31" s="179" t="s">
        <v>394</v>
      </c>
      <c r="C31" s="188"/>
      <c r="D31" s="188"/>
      <c r="E31" s="189"/>
      <c r="F31" s="188" t="s">
        <v>787</v>
      </c>
      <c r="G31" s="188" t="str">
        <f>IF(AND(B31='Input-Loan Product and details'!$C$15,'Input-Loan Product and details'!$C$14="Service"),VLOOKUP(B31,Margins!$B:$F,3,0),"-")</f>
        <v>-</v>
      </c>
      <c r="H31" s="189" t="s">
        <v>125</v>
      </c>
      <c r="I31" s="189" t="s">
        <v>125</v>
      </c>
      <c r="K31" s="92">
        <v>0.02</v>
      </c>
      <c r="L31" s="92">
        <v>0</v>
      </c>
      <c r="M31" s="92">
        <v>0</v>
      </c>
      <c r="N31" s="92">
        <v>0</v>
      </c>
    </row>
    <row r="32" spans="1:14" ht="27">
      <c r="A32" s="90">
        <v>27</v>
      </c>
      <c r="B32" s="179" t="s">
        <v>395</v>
      </c>
      <c r="C32" s="188"/>
      <c r="D32" s="188"/>
      <c r="E32" s="189"/>
      <c r="F32" s="189" t="s">
        <v>125</v>
      </c>
      <c r="G32" s="189"/>
      <c r="H32" s="190" t="str">
        <f>IF(AND(B32='Input-Loan Product and details'!$C$15,'Input-Loan Product and details'!$C$14="Wholesaler"),VLOOKUP(B32,Margins!B:F,4,0),"-")</f>
        <v>-</v>
      </c>
      <c r="I32" s="190" t="str">
        <f>IF(AND(B32='Input-Loan Product and details'!$C$15,'Input-Loan Product and details'!$C$14="Retailer"),VLOOKUP(B32,Margins!$B:$F,5,0),"-")</f>
        <v>-</v>
      </c>
      <c r="K32" s="92">
        <v>0</v>
      </c>
      <c r="L32" s="92">
        <v>0</v>
      </c>
      <c r="M32" s="92">
        <v>0.03</v>
      </c>
      <c r="N32" s="92">
        <v>0.06</v>
      </c>
    </row>
    <row r="33" spans="1:14">
      <c r="A33" s="90">
        <v>28</v>
      </c>
      <c r="B33" s="179" t="s">
        <v>396</v>
      </c>
      <c r="C33" s="192"/>
      <c r="D33" s="196"/>
      <c r="E33" s="195"/>
      <c r="F33" s="196" t="str">
        <f>IF(AND(B33='Input-Loan Product and details'!$C$15,'Input-Loan Product and details'!$C$14="Manufacturers"),VLOOKUP(B33,Margins!B:F,2,0),"-")</f>
        <v>-</v>
      </c>
      <c r="G33" s="196" t="str">
        <f>IF(AND(B33='Input-Loan Product and details'!$C$15,'Input-Loan Product and details'!$C$14="Service"),VLOOKUP(B33,Margins!$B:$F,3,0),"-")</f>
        <v>-</v>
      </c>
      <c r="H33" s="196" t="str">
        <f>IF(AND(B33='Input-Loan Product and details'!$C$15,'Input-Loan Product and details'!$C$14="Wholesaler"),VLOOKUP(B33,Margins!B:F,4,0),"-")</f>
        <v>-</v>
      </c>
      <c r="I33" s="196" t="str">
        <f>IF(AND(B33='Input-Loan Product and details'!$C$15,'Input-Loan Product and details'!$C$14="Retailer"),VLOOKUP(B33,Margins!$B:$F,5,0),"-")</f>
        <v>-</v>
      </c>
      <c r="K33" s="92">
        <v>0.05</v>
      </c>
      <c r="L33" s="92">
        <v>0</v>
      </c>
      <c r="M33" s="92">
        <v>0.03</v>
      </c>
      <c r="N33" s="92">
        <v>0.06</v>
      </c>
    </row>
    <row r="34" spans="1:14">
      <c r="A34" s="90">
        <v>29</v>
      </c>
      <c r="B34" s="179" t="s">
        <v>397</v>
      </c>
      <c r="C34" s="192"/>
      <c r="D34" s="196"/>
      <c r="E34" s="195"/>
      <c r="F34" s="196" t="str">
        <f>IF(AND(B34='Input-Loan Product and details'!$C$15,'Input-Loan Product and details'!$C$14="Manufacturers"),VLOOKUP(B34,Margins!B:F,2,0),"-")</f>
        <v>-</v>
      </c>
      <c r="G34" s="196" t="str">
        <f>IF(AND(B34='Input-Loan Product and details'!$C$15,'Input-Loan Product and details'!$C$14="Service"),VLOOKUP(B34,Margins!$B:$F,3,0),"-")</f>
        <v>-</v>
      </c>
      <c r="H34" s="196" t="str">
        <f>IF(AND(B34='Input-Loan Product and details'!$C$15,'Input-Loan Product and details'!$C$14="Wholesaler"),VLOOKUP(B34,Margins!B:F,4,0),"-")</f>
        <v>-</v>
      </c>
      <c r="I34" s="196" t="str">
        <f>IF(AND(B34='Input-Loan Product and details'!$C$15,'Input-Loan Product and details'!$C$14="Retailer"),VLOOKUP(B34,Margins!$B:$F,5,0),"-")</f>
        <v>-</v>
      </c>
      <c r="K34" s="92">
        <v>0.05</v>
      </c>
      <c r="L34" s="92">
        <v>0</v>
      </c>
      <c r="M34" s="92">
        <v>0.03</v>
      </c>
      <c r="N34" s="92">
        <v>0.06</v>
      </c>
    </row>
    <row r="35" spans="1:14">
      <c r="A35" s="90">
        <v>30</v>
      </c>
      <c r="B35" s="179" t="s">
        <v>398</v>
      </c>
      <c r="C35" s="194"/>
      <c r="D35" s="196"/>
      <c r="E35" s="195"/>
      <c r="F35" s="196" t="str">
        <f>IF(AND(B35='Input-Loan Product and details'!$C$15,'Input-Loan Product and details'!$C$14="Manufacturers"),VLOOKUP(B35,Margins!B:F,2,0),"-")</f>
        <v>-</v>
      </c>
      <c r="G35" s="196" t="str">
        <f>IF(AND(B35='Input-Loan Product and details'!$C$15,'Input-Loan Product and details'!$C$14="Service"),VLOOKUP(B35,Margins!$B:$F,3,0),"-")</f>
        <v>-</v>
      </c>
      <c r="H35" s="196" t="str">
        <f>IF(AND(B35='Input-Loan Product and details'!$C$15,'Input-Loan Product and details'!$C$14="Wholesaler"),VLOOKUP(B35,Margins!B:F,4,0),"-")</f>
        <v>-</v>
      </c>
      <c r="I35" s="196" t="str">
        <f>IF(AND(B35='Input-Loan Product and details'!$C$15,'Input-Loan Product and details'!$C$14="Retailer"),VLOOKUP(B35,Margins!$B:$F,5,0),"-")</f>
        <v>-</v>
      </c>
      <c r="K35" s="92">
        <v>0.05</v>
      </c>
      <c r="L35" s="92">
        <v>0</v>
      </c>
      <c r="M35" s="92">
        <v>0.03</v>
      </c>
      <c r="N35" s="92">
        <v>0.06</v>
      </c>
    </row>
    <row r="36" spans="1:14">
      <c r="A36" s="90">
        <v>31</v>
      </c>
      <c r="B36" s="179" t="s">
        <v>399</v>
      </c>
      <c r="C36" s="197"/>
      <c r="D36" s="196"/>
      <c r="E36" s="195"/>
      <c r="F36" s="194" t="str">
        <f>IF(AND(B36='Input-Loan Product and details'!$C$15,'Input-Loan Product and details'!$C$14="Manufacturers"),VLOOKUP(B36,Margins!B:F,2,0),"-")</f>
        <v>-</v>
      </c>
      <c r="G36" s="194" t="str">
        <f>IF(AND(B36='Input-Loan Product and details'!$C$15,'Input-Loan Product and details'!$C$14="Service"),VLOOKUP(B36,Margins!$B:$F,3,0),"-")</f>
        <v>-</v>
      </c>
      <c r="H36" s="194" t="str">
        <f>IF(AND(B36='Input-Loan Product and details'!$C$15,'Input-Loan Product and details'!$C$14="Wholesaler"),VLOOKUP(B36,Margins!B:F,4,0),"-")</f>
        <v>-</v>
      </c>
      <c r="I36" s="194" t="str">
        <f>IF(AND(B36='Input-Loan Product and details'!$C$15,'Input-Loan Product and details'!$C$14="Retailer"),VLOOKUP(B36,Margins!$B:$F,5,0),"-")</f>
        <v>-</v>
      </c>
      <c r="K36" s="92">
        <v>0.05</v>
      </c>
      <c r="L36" s="92">
        <v>0</v>
      </c>
      <c r="M36" s="92">
        <v>0.03</v>
      </c>
      <c r="N36" s="92">
        <v>0.06</v>
      </c>
    </row>
    <row r="37" spans="1:14">
      <c r="A37" s="90">
        <v>32</v>
      </c>
      <c r="B37" s="179" t="s">
        <v>400</v>
      </c>
      <c r="C37" s="194" t="s">
        <v>401</v>
      </c>
      <c r="D37" s="196"/>
      <c r="E37" s="195"/>
      <c r="F37" s="196" t="str">
        <f>IF(AND(B37='Input-Loan Product and details'!$C$15,'Input-Loan Product and details'!$C$14="Manufacturers"),VLOOKUP(B37,Margins!B:F,2,0),"-")</f>
        <v>-</v>
      </c>
      <c r="G37" s="196" t="str">
        <f>IF(AND(B37='Input-Loan Product and details'!$C$15,'Input-Loan Product and details'!$C$14="Service"),VLOOKUP(B37,Margins!$B:$F,3,0),"-")</f>
        <v>-</v>
      </c>
      <c r="H37" s="196" t="str">
        <f>IF(AND(B37='Input-Loan Product and details'!$C$15,'Input-Loan Product and details'!$C$14="Wholesaler"),VLOOKUP(B37,Margins!B:F,4,0),"-")</f>
        <v>-</v>
      </c>
      <c r="I37" s="196" t="str">
        <f>IF(AND(B37='Input-Loan Product and details'!$C$15,'Input-Loan Product and details'!$C$14="Retailer"),VLOOKUP(B37,Margins!$B:$F,5,0),"-")</f>
        <v>-</v>
      </c>
      <c r="K37" s="92">
        <v>0.05</v>
      </c>
      <c r="L37" s="92">
        <v>0</v>
      </c>
      <c r="M37" s="92">
        <v>0.03</v>
      </c>
      <c r="N37" s="92">
        <v>0.06</v>
      </c>
    </row>
    <row r="38" spans="1:14">
      <c r="A38" s="90">
        <v>33</v>
      </c>
      <c r="B38" s="179" t="s">
        <v>402</v>
      </c>
      <c r="C38" s="194"/>
      <c r="D38" s="196"/>
      <c r="E38" s="195"/>
      <c r="F38" s="196" t="str">
        <f>IF(AND(B38='Input-Loan Product and details'!$C$15,'Input-Loan Product and details'!$C$14="Manufacturers"),VLOOKUP(B38,Margins!B:F,2,0),"-")</f>
        <v>-</v>
      </c>
      <c r="G38" s="196" t="str">
        <f>IF(AND(B38='Input-Loan Product and details'!$C$15,'Input-Loan Product and details'!$C$14="Service"),VLOOKUP(B38,Margins!$B:$F,3,0),"-")</f>
        <v>-</v>
      </c>
      <c r="H38" s="194" t="str">
        <f>IF(AND(B38='Input-Loan Product and details'!$C$15,'Input-Loan Product and details'!$C$14="Wholesaler"),VLOOKUP(B38,Margins!B:F,4,0),"-")</f>
        <v>-</v>
      </c>
      <c r="I38" s="196" t="str">
        <f>IF(AND(B38='Input-Loan Product and details'!$C$15,'Input-Loan Product and details'!$C$14="Retailer"),VLOOKUP(B38,Margins!$B:$F,5,0),"-")</f>
        <v>-</v>
      </c>
      <c r="K38" s="92">
        <v>0.05</v>
      </c>
      <c r="L38" s="92">
        <v>0</v>
      </c>
      <c r="M38" s="92">
        <v>0.03</v>
      </c>
      <c r="N38" s="92">
        <v>0.06</v>
      </c>
    </row>
    <row r="39" spans="1:14">
      <c r="A39" s="90">
        <v>34</v>
      </c>
      <c r="B39" s="179" t="s">
        <v>403</v>
      </c>
      <c r="C39" s="198"/>
      <c r="D39" s="196"/>
      <c r="E39" s="189"/>
      <c r="F39" s="194" t="str">
        <f>IF(AND(B39='Input-Loan Product and details'!$C$15,'Input-Loan Product and details'!$C$14="Manufacturers"),VLOOKUP(B39,Margins!B:F,2,0),"-")</f>
        <v>-</v>
      </c>
      <c r="G39" s="194" t="str">
        <f>IF(AND(B39='Input-Loan Product and details'!$C$15,'Input-Loan Product and details'!$C$14="Service"),VLOOKUP(B39,Margins!$B:$F,3,0),"-")</f>
        <v>-</v>
      </c>
      <c r="H39" s="194" t="str">
        <f>IF(AND(B39='Input-Loan Product and details'!$C$15,'Input-Loan Product and details'!$C$14="Wholesaler"),VLOOKUP(B39,Margins!B:F,4,0),"-")</f>
        <v>-</v>
      </c>
      <c r="I39" s="194" t="str">
        <f>IF(AND(B39='Input-Loan Product and details'!$C$15,'Input-Loan Product and details'!$C$14="Retailer"),VLOOKUP(B39,Margins!$B:$F,5,0),"-")</f>
        <v>-</v>
      </c>
      <c r="K39" s="92">
        <v>0.05</v>
      </c>
      <c r="L39" s="92">
        <v>0</v>
      </c>
      <c r="M39" s="92">
        <v>0.03</v>
      </c>
      <c r="N39" s="92">
        <v>0.06</v>
      </c>
    </row>
    <row r="40" spans="1:14">
      <c r="A40" s="90">
        <v>35</v>
      </c>
      <c r="B40" s="179" t="s">
        <v>404</v>
      </c>
      <c r="C40" s="192"/>
      <c r="D40" s="196"/>
      <c r="E40" s="189"/>
      <c r="F40" s="194" t="str">
        <f>IF(AND(B40='Input-Loan Product and details'!$C$15,'Input-Loan Product and details'!$C$14="Manufacturers"),VLOOKUP(B40,Margins!B:F,2,0),"-")</f>
        <v>-</v>
      </c>
      <c r="G40" s="194" t="str">
        <f>IF(AND(B40='Input-Loan Product and details'!$C$15,'Input-Loan Product and details'!$C$14="Service"),VLOOKUP(B40,Margins!$B:$F,3,0),"-")</f>
        <v>-</v>
      </c>
      <c r="H40" s="196" t="str">
        <f>IF(AND(B40='Input-Loan Product and details'!$C$15,'Input-Loan Product and details'!$C$14="Wholesaler"),VLOOKUP(B40,Margins!B:F,4,0),"-")</f>
        <v>-</v>
      </c>
      <c r="I40" s="196" t="str">
        <f>IF(AND(B40='Input-Loan Product and details'!$C$15,'Input-Loan Product and details'!$C$14="Retailer"),VLOOKUP(B40,Margins!$B:$F,5,0),"-")</f>
        <v>-</v>
      </c>
      <c r="K40" s="92">
        <v>0.05</v>
      </c>
      <c r="L40" s="92">
        <v>0</v>
      </c>
      <c r="M40" s="92">
        <v>0.03</v>
      </c>
      <c r="N40" s="92">
        <v>0.06</v>
      </c>
    </row>
    <row r="41" spans="1:14">
      <c r="A41" s="90">
        <v>36</v>
      </c>
      <c r="B41" s="179" t="s">
        <v>405</v>
      </c>
      <c r="C41" s="197"/>
      <c r="D41" s="198"/>
      <c r="E41" s="195"/>
      <c r="F41" s="196" t="str">
        <f>IF(AND(B41='Input-Loan Product and details'!$C$15,'Input-Loan Product and details'!$C$14="Manufacturers"),VLOOKUP(B41,Margins!B:F,2,0),"-")</f>
        <v>-</v>
      </c>
      <c r="G41" s="196" t="str">
        <f>IF(AND(B41='Input-Loan Product and details'!$C$15,'Input-Loan Product and details'!$C$14="Service"),VLOOKUP(B41,Margins!$B:$F,3,0),"-")</f>
        <v>-</v>
      </c>
      <c r="H41" s="198" t="str">
        <f>IF(AND(B41='Input-Loan Product and details'!$C$15,'Input-Loan Product and details'!$C$14="Wholesaler"),VLOOKUP(B41,Margins!B:F,4,0),"-")</f>
        <v>-</v>
      </c>
      <c r="I41" s="198" t="str">
        <f>IF(AND(B41='Input-Loan Product and details'!$C$15,'Input-Loan Product and details'!$C$14="Retailer"),VLOOKUP(B41,Margins!$B:$F,5,0),"-")</f>
        <v>-</v>
      </c>
      <c r="K41" s="92">
        <v>0.05</v>
      </c>
      <c r="L41" s="92">
        <v>0</v>
      </c>
      <c r="M41" s="92">
        <v>0.03</v>
      </c>
      <c r="N41" s="92">
        <v>0.06</v>
      </c>
    </row>
    <row r="42" spans="1:14">
      <c r="A42" s="90">
        <v>37</v>
      </c>
      <c r="B42" s="179" t="s">
        <v>406</v>
      </c>
      <c r="C42" s="197"/>
      <c r="D42" s="196"/>
      <c r="E42" s="189"/>
      <c r="F42" s="198" t="str">
        <f>IF(AND(B42='Input-Loan Product and details'!$C$15,'Input-Loan Product and details'!$C$14="Manufacturers"),VLOOKUP(B42,Margins!B:F,2,0),"-")</f>
        <v>-</v>
      </c>
      <c r="G42" s="198" t="str">
        <f>IF(AND(B42='Input-Loan Product and details'!$C$15,'Input-Loan Product and details'!$C$14="Service"),VLOOKUP(B42,Margins!$B:$F,3,0),"-")</f>
        <v>-</v>
      </c>
      <c r="H42" s="198" t="str">
        <f>IF(AND(B42='Input-Loan Product and details'!$C$15,'Input-Loan Product and details'!$C$14="Wholesaler"),VLOOKUP(B42,Margins!B:F,4,0),"-")</f>
        <v>-</v>
      </c>
      <c r="I42" s="198" t="str">
        <f>IF(AND(B42='Input-Loan Product and details'!$C$15,'Input-Loan Product and details'!$C$14="Retailer"),VLOOKUP(B42,Margins!$B:$F,5,0),"-")</f>
        <v>-</v>
      </c>
      <c r="K42" s="92">
        <v>0.05</v>
      </c>
      <c r="L42" s="92">
        <v>0</v>
      </c>
      <c r="M42" s="92">
        <v>0.03</v>
      </c>
      <c r="N42" s="92">
        <v>0.06</v>
      </c>
    </row>
    <row r="43" spans="1:14">
      <c r="A43" s="90">
        <v>38</v>
      </c>
      <c r="B43" s="179" t="s">
        <v>407</v>
      </c>
      <c r="C43" s="199"/>
      <c r="D43" s="198"/>
      <c r="E43" s="189"/>
      <c r="F43" s="193" t="str">
        <f>IF(AND(B43='Input-Loan Product and details'!$C$15,'Input-Loan Product and details'!$C$14="Manufacturers"),VLOOKUP(B43,Margins!B:F,2,0),"-")</f>
        <v>-</v>
      </c>
      <c r="G43" s="193" t="str">
        <f>IF(AND(B43='Input-Loan Product and details'!$C$15,'Input-Loan Product and details'!$C$14="Service"),VLOOKUP(B43,Margins!$B:$F,3,0),"-")</f>
        <v>-</v>
      </c>
      <c r="H43" s="193" t="str">
        <f>IF(AND(B43='Input-Loan Product and details'!$C$15,'Input-Loan Product and details'!$C$14="Wholesaler"),VLOOKUP(B43,Margins!B:F,4,0),"-")</f>
        <v>-</v>
      </c>
      <c r="I43" s="193" t="str">
        <f>IF(AND(B43='Input-Loan Product and details'!$C$15,'Input-Loan Product and details'!$C$14="Retailer"),VLOOKUP(B43,Margins!$B:$F,5,0),"-")</f>
        <v>-</v>
      </c>
      <c r="K43" s="92">
        <v>0.02</v>
      </c>
      <c r="L43" s="92">
        <v>0</v>
      </c>
      <c r="M43" s="92">
        <v>0.02</v>
      </c>
      <c r="N43" s="92">
        <v>0.02</v>
      </c>
    </row>
    <row r="44" spans="1:14">
      <c r="A44" s="90">
        <v>39</v>
      </c>
      <c r="B44" s="179" t="s">
        <v>408</v>
      </c>
      <c r="C44" s="198"/>
      <c r="D44" s="198"/>
      <c r="E44" s="189"/>
      <c r="F44" s="194" t="str">
        <f>IF(AND(B44='Input-Loan Product and details'!$C$15,'Input-Loan Product and details'!$C$14="Manufacturers"),VLOOKUP(B44,Margins!B:F,2,0),"-")</f>
        <v>-</v>
      </c>
      <c r="G44" s="194" t="str">
        <f>IF(AND(B44='Input-Loan Product and details'!$C$15,'Input-Loan Product and details'!$C$14="Service"),VLOOKUP(B44,Margins!$B:$F,3,0),"-")</f>
        <v>-</v>
      </c>
      <c r="H44" s="194" t="str">
        <f>IF(AND(B44='Input-Loan Product and details'!$C$15,'Input-Loan Product and details'!$C$14="Wholesaler"),VLOOKUP(B44,Margins!B:F,4,0),"-")</f>
        <v>-</v>
      </c>
      <c r="I44" s="194" t="str">
        <f>IF(AND(B44='Input-Loan Product and details'!$C$15,'Input-Loan Product and details'!$C$14="Retailer"),VLOOKUP(B44,Margins!$B:$F,5,0),"-")</f>
        <v>-</v>
      </c>
      <c r="K44" s="92">
        <v>0.05</v>
      </c>
      <c r="L44" s="92">
        <v>0</v>
      </c>
      <c r="M44" s="92">
        <v>0.03</v>
      </c>
      <c r="N44" s="92">
        <v>0.06</v>
      </c>
    </row>
    <row r="45" spans="1:14">
      <c r="A45" s="90">
        <v>40</v>
      </c>
      <c r="B45" s="179" t="s">
        <v>409</v>
      </c>
      <c r="C45" s="199"/>
      <c r="D45" s="198"/>
      <c r="E45" s="189"/>
      <c r="F45" s="198" t="str">
        <f>IF(AND(B45='Input-Loan Product and details'!$C$15,'Input-Loan Product and details'!$C$14="Manufacturers"),VLOOKUP(B45,Margins!B:F,2,0),"-")</f>
        <v>-</v>
      </c>
      <c r="G45" s="198" t="str">
        <f>IF(AND(B45='Input-Loan Product and details'!$C$15,'Input-Loan Product and details'!$C$14="Service"),VLOOKUP(B45,Margins!$B:$F,3,0),"-")</f>
        <v>-</v>
      </c>
      <c r="H45" s="199" t="str">
        <f>IF(AND(B45='Input-Loan Product and details'!$C$15,'Input-Loan Product and details'!$C$14="Wholesaler"),VLOOKUP(B45,Margins!B:F,4,0),"-")</f>
        <v>-</v>
      </c>
      <c r="I45" s="199" t="str">
        <f>IF(AND(B45='Input-Loan Product and details'!$C$15,'Input-Loan Product and details'!$C$14="Retailer"),VLOOKUP(B45,Margins!$B:$F,5,0),"-")</f>
        <v>-</v>
      </c>
      <c r="K45" s="92">
        <v>0.05</v>
      </c>
      <c r="L45" s="92">
        <v>0</v>
      </c>
      <c r="M45" s="92">
        <v>0.02</v>
      </c>
      <c r="N45" s="92">
        <v>0.02</v>
      </c>
    </row>
    <row r="46" spans="1:14">
      <c r="A46" s="90">
        <v>41</v>
      </c>
      <c r="B46" s="179" t="s">
        <v>410</v>
      </c>
      <c r="C46" s="198"/>
      <c r="D46" s="196"/>
      <c r="E46" s="189"/>
      <c r="F46" s="200" t="s">
        <v>125</v>
      </c>
      <c r="G46" s="200"/>
      <c r="H46" s="200" t="s">
        <v>125</v>
      </c>
      <c r="I46" s="200" t="s">
        <v>125</v>
      </c>
      <c r="K46" s="92">
        <v>0</v>
      </c>
      <c r="L46" s="92">
        <v>0</v>
      </c>
      <c r="M46" s="92">
        <v>0</v>
      </c>
      <c r="N46" s="92">
        <v>0</v>
      </c>
    </row>
    <row r="47" spans="1:14" ht="27">
      <c r="A47" s="90">
        <v>42</v>
      </c>
      <c r="B47" s="179" t="s">
        <v>411</v>
      </c>
      <c r="C47" s="198"/>
      <c r="D47" s="201"/>
      <c r="E47" s="189"/>
      <c r="F47" s="194" t="s">
        <v>787</v>
      </c>
      <c r="G47" s="194" t="str">
        <f>IF(AND(B47='Input-Loan Product and details'!$C$15,'Input-Loan Product and details'!$C$14="Service"),VLOOKUP(B47,Margins!$B:$F,3,0),"-")</f>
        <v>-</v>
      </c>
      <c r="H47" s="194" t="str">
        <f>IF(AND(B47='Input-Loan Product and details'!$C$15,'Input-Loan Product and details'!$C$14="Wholesaler"),VLOOKUP(B47,Margins!B:F,4,0),"-")</f>
        <v>-</v>
      </c>
      <c r="I47" s="194" t="str">
        <f>IF(AND(B47='Input-Loan Product and details'!$C$15,'Input-Loan Product and details'!$C$14="Retailer"),VLOOKUP(B47,Margins!$B:$F,5,0),"-")</f>
        <v>-</v>
      </c>
      <c r="K47" s="92">
        <v>0.05</v>
      </c>
      <c r="L47" s="92">
        <v>0</v>
      </c>
      <c r="M47" s="92">
        <v>0.03</v>
      </c>
      <c r="N47" s="92">
        <v>0.06</v>
      </c>
    </row>
    <row r="48" spans="1:14" ht="27">
      <c r="A48" s="90">
        <v>43</v>
      </c>
      <c r="B48" s="179" t="s">
        <v>412</v>
      </c>
      <c r="C48" s="192"/>
      <c r="D48" s="192"/>
      <c r="E48" s="189"/>
      <c r="F48" s="192" t="s">
        <v>787</v>
      </c>
      <c r="G48" s="192" t="str">
        <f>IF(AND(B48='Input-Loan Product and details'!$C$15,'Input-Loan Product and details'!$C$14="Service"),VLOOKUP(B48,Margins!$B:$F,3,0),"-")</f>
        <v>-</v>
      </c>
      <c r="H48" s="192" t="str">
        <f>IF(AND(B48='Input-Loan Product and details'!$C$15,'Input-Loan Product and details'!$C$14="Wholesaler"),VLOOKUP(B48,Margins!B:F,4,0),"-")</f>
        <v>-</v>
      </c>
      <c r="I48" s="192" t="str">
        <f>IF(AND(B48='Input-Loan Product and details'!$C$15,'Input-Loan Product and details'!$C$14="Retailer"),VLOOKUP(B48,Margins!$B:$F,5,0),"-")</f>
        <v>-</v>
      </c>
      <c r="K48" s="92">
        <v>0.05</v>
      </c>
      <c r="L48" s="92">
        <v>0</v>
      </c>
      <c r="M48" s="92">
        <v>0.03</v>
      </c>
      <c r="N48" s="92">
        <v>0.06</v>
      </c>
    </row>
    <row r="49" spans="1:14" ht="40.5">
      <c r="A49" s="90">
        <v>44</v>
      </c>
      <c r="B49" s="179" t="s">
        <v>413</v>
      </c>
      <c r="C49" s="202"/>
      <c r="D49" s="202"/>
      <c r="E49" s="189"/>
      <c r="F49" s="202" t="s">
        <v>787</v>
      </c>
      <c r="G49" s="202" t="str">
        <f>IF(AND(B49='Input-Loan Product and details'!$C$15,'Input-Loan Product and details'!$C$14="Service"),VLOOKUP(B49,Margins!$B:$F,3,0),"-")</f>
        <v>-</v>
      </c>
      <c r="H49" s="202" t="str">
        <f>IF(AND(B49='Input-Loan Product and details'!$C$15,'Input-Loan Product and details'!$C$14="Wholesaler"),VLOOKUP(B49,Margins!B:F,4,0),"-")</f>
        <v>-</v>
      </c>
      <c r="I49" s="202" t="str">
        <f>IF(AND(B49='Input-Loan Product and details'!$C$15,'Input-Loan Product and details'!$C$14="Retailer"),VLOOKUP(B49,Margins!$B:$F,5,0),"-")</f>
        <v>-</v>
      </c>
      <c r="K49" s="92">
        <v>0.02</v>
      </c>
      <c r="L49" s="92">
        <v>0</v>
      </c>
      <c r="M49" s="92">
        <v>0.02</v>
      </c>
      <c r="N49" s="92">
        <v>0.02</v>
      </c>
    </row>
    <row r="50" spans="1:14">
      <c r="A50" s="93" t="s">
        <v>414</v>
      </c>
      <c r="B50" s="179" t="s">
        <v>415</v>
      </c>
      <c r="C50" s="202"/>
      <c r="D50" s="202"/>
      <c r="E50" s="189"/>
      <c r="F50" s="203" t="s">
        <v>787</v>
      </c>
      <c r="G50" s="203" t="str">
        <f>IF(AND(B50='Input-Loan Product and details'!$C$15,'Input-Loan Product and details'!$C$14="Service"),VLOOKUP(B50,Margins!$B:$F,3,0),"-")</f>
        <v>-</v>
      </c>
      <c r="H50" s="203" t="str">
        <f>IF(AND(B50='Input-Loan Product and details'!$C$15,'Input-Loan Product and details'!$C$14="Wholesaler"),VLOOKUP(B50,Margins!B:F,4,0),"-")</f>
        <v>-</v>
      </c>
      <c r="I50" s="203" t="str">
        <f>IF(AND(B50='Input-Loan Product and details'!$C$15,'Input-Loan Product and details'!$C$14="Retailer"),VLOOKUP(B50,Margins!$B:$F,5,0),"-")</f>
        <v>-</v>
      </c>
      <c r="K50" s="92">
        <v>0.05</v>
      </c>
      <c r="L50" s="92">
        <v>0</v>
      </c>
      <c r="M50" s="92">
        <v>0.03</v>
      </c>
      <c r="N50" s="92">
        <v>0.06</v>
      </c>
    </row>
    <row r="51" spans="1:14">
      <c r="A51" s="93" t="s">
        <v>416</v>
      </c>
      <c r="B51" s="179" t="s">
        <v>417</v>
      </c>
      <c r="C51" s="202"/>
      <c r="D51" s="202"/>
      <c r="E51" s="189"/>
      <c r="F51" s="203" t="s">
        <v>787</v>
      </c>
      <c r="G51" s="203" t="str">
        <f>IF(AND(B51='Input-Loan Product and details'!$C$15,'Input-Loan Product and details'!$C$14="Service"),VLOOKUP(B51,Margins!$B:$F,3,0),"-")</f>
        <v>-</v>
      </c>
      <c r="H51" s="203" t="str">
        <f>IF(AND(B51='Input-Loan Product and details'!$C$15,'Input-Loan Product and details'!$C$14="Wholesaler"),VLOOKUP(B51,Margins!B:F,4,0),"-")</f>
        <v>-</v>
      </c>
      <c r="I51" s="203" t="str">
        <f>IF(AND(B51='Input-Loan Product and details'!$C$15,'Input-Loan Product and details'!$C$14="Retailer"),VLOOKUP(B51,Margins!$B:$F,5,0),"-")</f>
        <v>-</v>
      </c>
      <c r="K51" s="92">
        <v>0.05</v>
      </c>
      <c r="L51" s="92">
        <v>0</v>
      </c>
      <c r="M51" s="92">
        <v>0.03</v>
      </c>
      <c r="N51" s="92">
        <v>0.06</v>
      </c>
    </row>
    <row r="52" spans="1:14">
      <c r="A52" s="90">
        <v>45</v>
      </c>
      <c r="B52" s="179" t="s">
        <v>418</v>
      </c>
      <c r="C52" s="202"/>
      <c r="D52" s="204"/>
      <c r="E52" s="205"/>
      <c r="F52" s="204" t="s">
        <v>787</v>
      </c>
      <c r="G52" s="204" t="str">
        <f>IF(AND(B52='Input-Loan Product and details'!$C$15,'Input-Loan Product and details'!$C$14="Service"),VLOOKUP(B52,Margins!$B:$F,3,0),"-")</f>
        <v>-</v>
      </c>
      <c r="H52" s="206" t="str">
        <f>IF(AND(B52='Input-Loan Product and details'!$C$15,'Input-Loan Product and details'!$C$14="Wholesaler"),VLOOKUP(B52,Margins!B:F,4,0),"-")</f>
        <v>-</v>
      </c>
      <c r="I52" s="206" t="str">
        <f>IF(AND(B52='Input-Loan Product and details'!$C$15,'Input-Loan Product and details'!$C$14="Retailer"),VLOOKUP(B52,Margins!$B:$F,5,0),"-")</f>
        <v>-</v>
      </c>
      <c r="K52" s="92">
        <v>0.05</v>
      </c>
      <c r="L52" s="92">
        <v>0</v>
      </c>
      <c r="M52" s="92">
        <v>0.03</v>
      </c>
      <c r="N52" s="92">
        <v>0.06</v>
      </c>
    </row>
    <row r="53" spans="1:14">
      <c r="A53" s="90">
        <v>46</v>
      </c>
      <c r="B53" s="179" t="s">
        <v>419</v>
      </c>
      <c r="C53" s="190"/>
      <c r="D53" s="190"/>
      <c r="E53" s="189"/>
      <c r="F53" s="190" t="s">
        <v>787</v>
      </c>
      <c r="G53" s="190" t="str">
        <f>IF(AND(B53='Input-Loan Product and details'!$C$15,'Input-Loan Product and details'!$C$14="Service"),VLOOKUP(B53,Margins!$B:$F,3,0),"-")</f>
        <v>-</v>
      </c>
      <c r="H53" s="190" t="str">
        <f>IF(AND(B53='Input-Loan Product and details'!$C$15,'Input-Loan Product and details'!$C$14="Wholesaler"),VLOOKUP(B53,Margins!B:F,4,0),"-")</f>
        <v>-</v>
      </c>
      <c r="I53" s="190" t="str">
        <f>IF(AND(B53='Input-Loan Product and details'!$C$15,'Input-Loan Product and details'!$C$14="Retailer"),VLOOKUP(B53,Margins!$B:$F,5,0),"-")</f>
        <v>-</v>
      </c>
      <c r="K53" s="92">
        <v>0.05</v>
      </c>
      <c r="L53" s="92">
        <v>0.06</v>
      </c>
      <c r="M53" s="92">
        <v>0.03</v>
      </c>
      <c r="N53" s="92">
        <v>0.06</v>
      </c>
    </row>
    <row r="54" spans="1:14">
      <c r="A54" s="90">
        <v>47</v>
      </c>
      <c r="B54" s="179" t="s">
        <v>420</v>
      </c>
      <c r="C54" s="190"/>
      <c r="D54" s="190"/>
      <c r="E54" s="189"/>
      <c r="F54" s="190" t="s">
        <v>787</v>
      </c>
      <c r="G54" s="190" t="str">
        <f>IF(AND(B54='Input-Loan Product and details'!$C$15,'Input-Loan Product and details'!$C$14="Service"),VLOOKUP(B54,Margins!$B:$F,3,0),"-")</f>
        <v>-</v>
      </c>
      <c r="H54" s="190" t="str">
        <f>IF(AND(B54='Input-Loan Product and details'!$C$15,'Input-Loan Product and details'!$C$14="Wholesaler"),VLOOKUP(B54,Margins!B:F,4,0),"-")</f>
        <v>-</v>
      </c>
      <c r="I54" s="190" t="str">
        <f>IF(AND(B54='Input-Loan Product and details'!$C$15,'Input-Loan Product and details'!$C$14="Retailer"),VLOOKUP(B54,Margins!$B:$F,5,0),"-")</f>
        <v>-</v>
      </c>
      <c r="K54" s="92">
        <v>0.05</v>
      </c>
      <c r="L54" s="92">
        <v>0.06</v>
      </c>
      <c r="M54" s="92">
        <v>0.03</v>
      </c>
      <c r="N54" s="92">
        <v>0.06</v>
      </c>
    </row>
    <row r="55" spans="1:14">
      <c r="A55" s="93" t="s">
        <v>421</v>
      </c>
      <c r="B55" s="180" t="s">
        <v>422</v>
      </c>
      <c r="C55" s="190"/>
      <c r="D55" s="190"/>
      <c r="E55" s="189"/>
      <c r="F55" s="188" t="s">
        <v>787</v>
      </c>
      <c r="G55" s="188" t="str">
        <f>IF(AND(B55='Input-Loan Product and details'!$C$15,'Input-Loan Product and details'!$C$14="Service"),VLOOKUP(B55,Margins!$B:$F,3,0),"-")</f>
        <v>-</v>
      </c>
      <c r="H55" s="188" t="str">
        <f>IF(AND(B55='Input-Loan Product and details'!$C$15,'Input-Loan Product and details'!$C$14="Wholesaler"),VLOOKUP(B55,Margins!B:F,4,0),"-")</f>
        <v>-</v>
      </c>
      <c r="I55" s="188" t="str">
        <f>IF(AND(B55='Input-Loan Product and details'!$C$15,'Input-Loan Product and details'!$C$14="Retailer"),VLOOKUP(B55,Margins!$B:$F,5,0),"-")</f>
        <v>-</v>
      </c>
      <c r="K55" s="92">
        <v>0.02</v>
      </c>
      <c r="L55" s="92">
        <v>0.01</v>
      </c>
      <c r="M55" s="92">
        <v>0.02</v>
      </c>
      <c r="N55" s="92">
        <v>0.02</v>
      </c>
    </row>
    <row r="56" spans="1:14">
      <c r="A56" s="90">
        <v>48</v>
      </c>
      <c r="B56" s="179" t="s">
        <v>423</v>
      </c>
      <c r="C56" s="189" t="s">
        <v>374</v>
      </c>
      <c r="D56" s="189"/>
      <c r="E56" s="189"/>
      <c r="F56" s="189"/>
      <c r="G56" s="189"/>
      <c r="H56" s="189"/>
      <c r="I56" s="189"/>
      <c r="K56" s="92"/>
      <c r="L56" s="92"/>
      <c r="M56" s="92"/>
      <c r="N56" s="92"/>
    </row>
    <row r="57" spans="1:14">
      <c r="A57" s="93" t="s">
        <v>424</v>
      </c>
      <c r="B57" s="180" t="s">
        <v>425</v>
      </c>
      <c r="C57" s="190"/>
      <c r="D57" s="192"/>
      <c r="E57" s="189"/>
      <c r="F57" s="192" t="str">
        <f>IF(AND(B57='Input-Loan Product and details'!$C$15,'Input-Loan Product and details'!$C$14="Manufacturers"),VLOOKUP(B57,Margins!B:F,2,0),"-")</f>
        <v>-</v>
      </c>
      <c r="G57" s="192" t="str">
        <f>IF(AND(B57='Input-Loan Product and details'!$C$15,'Input-Loan Product and details'!$C$14="Service"),VLOOKUP(B57,Margins!$B:$F,3,0),"-")</f>
        <v>-</v>
      </c>
      <c r="H57" s="192" t="str">
        <f>IF(AND(B57='Input-Loan Product and details'!$C$15,'Input-Loan Product and details'!$C$14="Wholesaler"),VLOOKUP(B57,Margins!B:F,4,0),"-")</f>
        <v>-</v>
      </c>
      <c r="I57" s="192" t="str">
        <f>IF(AND(B57='Input-Loan Product and details'!$C$15,'Input-Loan Product and details'!$C$14="Retailer"),VLOOKUP(B57,Margins!$B:$F,5,0),"-")</f>
        <v>-</v>
      </c>
      <c r="K57" s="92">
        <v>0.05</v>
      </c>
      <c r="L57" s="92">
        <v>0</v>
      </c>
      <c r="M57" s="92">
        <v>0.03</v>
      </c>
      <c r="N57" s="92">
        <v>0.06</v>
      </c>
    </row>
    <row r="58" spans="1:14">
      <c r="A58" s="93" t="s">
        <v>426</v>
      </c>
      <c r="B58" s="180" t="s">
        <v>427</v>
      </c>
      <c r="C58" s="190"/>
      <c r="D58" s="192"/>
      <c r="E58" s="189"/>
      <c r="F58" s="192" t="str">
        <f>IF(AND(B58='Input-Loan Product and details'!$C$15,'Input-Loan Product and details'!$C$14="Manufacturers"),VLOOKUP(B58,Margins!B:F,2,0),"-")</f>
        <v>-</v>
      </c>
      <c r="G58" s="192" t="str">
        <f>IF(AND(B58='Input-Loan Product and details'!$C$15,'Input-Loan Product and details'!$C$14="Service"),VLOOKUP(B58,Margins!$B:$F,3,0),"-")</f>
        <v>-</v>
      </c>
      <c r="H58" s="192" t="str">
        <f>IF(AND(B58='Input-Loan Product and details'!$C$15,'Input-Loan Product and details'!$C$14="Wholesaler"),VLOOKUP(B58,Margins!B:F,4,0),"-")</f>
        <v>-</v>
      </c>
      <c r="I58" s="192" t="str">
        <f>IF(AND(B58='Input-Loan Product and details'!$C$15,'Input-Loan Product and details'!$C$14="Retailer"),VLOOKUP(B58,Margins!$B:$F,5,0),"-")</f>
        <v>-</v>
      </c>
      <c r="K58" s="92">
        <v>0.05</v>
      </c>
      <c r="L58" s="92">
        <v>0</v>
      </c>
      <c r="M58" s="92">
        <v>0.03</v>
      </c>
      <c r="N58" s="92">
        <v>0.06</v>
      </c>
    </row>
    <row r="59" spans="1:14">
      <c r="A59" s="93" t="s">
        <v>428</v>
      </c>
      <c r="B59" s="180" t="s">
        <v>429</v>
      </c>
      <c r="C59" s="192"/>
      <c r="D59" s="192"/>
      <c r="E59" s="189"/>
      <c r="F59" s="192" t="str">
        <f>IF(AND(B59='Input-Loan Product and details'!$C$15,'Input-Loan Product and details'!$C$14="Manufacturers"),VLOOKUP(B59,Margins!B:F,2,0),"-")</f>
        <v>-</v>
      </c>
      <c r="G59" s="192" t="str">
        <f>IF(AND(B59='Input-Loan Product and details'!$C$15,'Input-Loan Product and details'!$C$14="Service"),VLOOKUP(B59,Margins!$B:$F,3,0),"-")</f>
        <v>-</v>
      </c>
      <c r="H59" s="207" t="s">
        <v>125</v>
      </c>
      <c r="I59" s="207" t="s">
        <v>125</v>
      </c>
      <c r="K59" s="92">
        <v>0.05</v>
      </c>
      <c r="L59" s="92">
        <v>0</v>
      </c>
      <c r="M59" s="92">
        <v>0.02</v>
      </c>
      <c r="N59" s="92">
        <v>0</v>
      </c>
    </row>
    <row r="60" spans="1:14">
      <c r="A60" s="93" t="s">
        <v>430</v>
      </c>
      <c r="B60" s="180" t="s">
        <v>431</v>
      </c>
      <c r="C60" s="190"/>
      <c r="D60" s="192"/>
      <c r="E60" s="189"/>
      <c r="F60" s="192" t="str">
        <f>IF(AND(B60='Input-Loan Product and details'!$C$15,'Input-Loan Product and details'!$C$14="Manufacturers"),VLOOKUP(B60,Margins!B:F,2,0),"-")</f>
        <v>-</v>
      </c>
      <c r="G60" s="192" t="str">
        <f>IF(AND(B60='Input-Loan Product and details'!$C$15,'Input-Loan Product and details'!$C$14="Service"),VLOOKUP(B60,Margins!$B:$F,3,0),"-")</f>
        <v>-</v>
      </c>
      <c r="H60" s="207" t="s">
        <v>125</v>
      </c>
      <c r="I60" s="207" t="s">
        <v>125</v>
      </c>
      <c r="K60" s="92">
        <v>0.05</v>
      </c>
      <c r="L60" s="92">
        <v>0.06</v>
      </c>
      <c r="M60" s="92">
        <v>0.02</v>
      </c>
      <c r="N60" s="92">
        <v>0</v>
      </c>
    </row>
    <row r="61" spans="1:14">
      <c r="A61" s="90">
        <v>49</v>
      </c>
      <c r="B61" s="179" t="s">
        <v>432</v>
      </c>
      <c r="C61" s="189" t="s">
        <v>374</v>
      </c>
      <c r="D61" s="189"/>
      <c r="E61" s="189"/>
      <c r="F61" s="189"/>
      <c r="G61" s="189"/>
      <c r="H61" s="189"/>
      <c r="I61" s="189"/>
      <c r="K61" s="92"/>
      <c r="L61" s="92"/>
      <c r="M61" s="92"/>
      <c r="N61" s="92"/>
    </row>
    <row r="62" spans="1:14">
      <c r="A62" s="93" t="s">
        <v>433</v>
      </c>
      <c r="B62" s="180" t="s">
        <v>434</v>
      </c>
      <c r="C62" s="188"/>
      <c r="D62" s="190"/>
      <c r="E62" s="189"/>
      <c r="F62" s="188" t="str">
        <f>IF(AND(B62='Input-Loan Product and details'!$C$15,'Input-Loan Product and details'!$C$14="Manufacturers"),VLOOKUP(B62,Margins!B:F,2,0),"-")</f>
        <v>-</v>
      </c>
      <c r="G62" s="188" t="str">
        <f>IF(AND(B62='Input-Loan Product and details'!$C$15,'Input-Loan Product and details'!$C$14="Service"),VLOOKUP(B62,Margins!$B:$F,3,0),"-")</f>
        <v>-</v>
      </c>
      <c r="H62" s="188" t="str">
        <f>IF(AND(B62='Input-Loan Product and details'!$C$15,'Input-Loan Product and details'!$C$14="Wholesaler"),VLOOKUP(B62,Margins!B:F,4,0),"-")</f>
        <v>-</v>
      </c>
      <c r="I62" s="188" t="str">
        <f>IF(AND(B62='Input-Loan Product and details'!$C$15,'Input-Loan Product and details'!$C$14="Retailer"),VLOOKUP(B62,Margins!$B:$F,5,0),"-")</f>
        <v>-</v>
      </c>
      <c r="K62" s="92">
        <v>0.02</v>
      </c>
      <c r="L62" s="92">
        <v>0</v>
      </c>
      <c r="M62" s="92">
        <v>0.02</v>
      </c>
      <c r="N62" s="92">
        <v>0.02</v>
      </c>
    </row>
    <row r="63" spans="1:14">
      <c r="A63" s="93" t="s">
        <v>435</v>
      </c>
      <c r="B63" s="180" t="s">
        <v>436</v>
      </c>
      <c r="C63" s="188"/>
      <c r="D63" s="188"/>
      <c r="E63" s="189"/>
      <c r="F63" s="188" t="str">
        <f>IF(AND(B63='Input-Loan Product and details'!$C$15,'Input-Loan Product and details'!$C$14="Manufacturers"),VLOOKUP(B63,Margins!B:F,2,0),"-")</f>
        <v>-</v>
      </c>
      <c r="G63" s="188" t="str">
        <f>IF(AND(B63='Input-Loan Product and details'!$C$15,'Input-Loan Product and details'!$C$14="Service"),VLOOKUP(B63,Margins!$B:$F,3,0),"-")</f>
        <v>-</v>
      </c>
      <c r="H63" s="188" t="str">
        <f>IF(AND(B63='Input-Loan Product and details'!$C$15,'Input-Loan Product and details'!$C$14="Wholesaler"),VLOOKUP(B63,Margins!B:F,4,0),"-")</f>
        <v>-</v>
      </c>
      <c r="I63" s="188" t="str">
        <f>IF(AND(B63='Input-Loan Product and details'!$C$15,'Input-Loan Product and details'!$C$14="Retailer"),VLOOKUP(B63,Margins!$B:$F,5,0),"-")</f>
        <v>-</v>
      </c>
      <c r="K63" s="92">
        <v>0.02</v>
      </c>
      <c r="L63" s="92">
        <v>0</v>
      </c>
      <c r="M63" s="92">
        <v>0.02</v>
      </c>
      <c r="N63" s="92">
        <v>0.02</v>
      </c>
    </row>
    <row r="64" spans="1:14">
      <c r="A64" s="90">
        <v>50</v>
      </c>
      <c r="B64" s="179" t="s">
        <v>437</v>
      </c>
      <c r="C64" s="190"/>
      <c r="D64" s="192"/>
      <c r="E64" s="189"/>
      <c r="F64" s="190" t="str">
        <f>IF(AND(B64='Input-Loan Product and details'!$C$15,'Input-Loan Product and details'!$C$14="Manufacturers"),VLOOKUP(B64,Margins!B:F,2,0),"-")</f>
        <v>-</v>
      </c>
      <c r="G64" s="190" t="str">
        <f>IF(AND(B64='Input-Loan Product and details'!$C$15,'Input-Loan Product and details'!$C$14="Service"),VLOOKUP(B64,Margins!$B:$F,3,0),"-")</f>
        <v>-</v>
      </c>
      <c r="H64" s="190" t="str">
        <f>IF(AND(B64='Input-Loan Product and details'!$C$15,'Input-Loan Product and details'!$C$14="Wholesaler"),VLOOKUP(B64,Margins!B:F,4,0),"-")</f>
        <v>-</v>
      </c>
      <c r="I64" s="190" t="str">
        <f>IF(AND(B64='Input-Loan Product and details'!$C$15,'Input-Loan Product and details'!$C$14="Retailer"),VLOOKUP(B64,Margins!$B:$F,5,0),"-")</f>
        <v>-</v>
      </c>
      <c r="K64" s="92">
        <v>0.05</v>
      </c>
      <c r="L64" s="92">
        <v>0</v>
      </c>
      <c r="M64" s="92">
        <v>0.03</v>
      </c>
      <c r="N64" s="92">
        <v>0.06</v>
      </c>
    </row>
    <row r="65" spans="1:14">
      <c r="A65" s="90">
        <v>51</v>
      </c>
      <c r="B65" s="179" t="s">
        <v>438</v>
      </c>
      <c r="C65" s="188"/>
      <c r="D65" s="190"/>
      <c r="E65" s="189"/>
      <c r="F65" s="190" t="str">
        <f>IF(AND(B65='Input-Loan Product and details'!$C$15,'Input-Loan Product and details'!$C$14="Manufacturers"),VLOOKUP(B65,Margins!B:F,2,0),"-")</f>
        <v>-</v>
      </c>
      <c r="G65" s="190" t="str">
        <f>IF(AND(B65='Input-Loan Product and details'!$C$15,'Input-Loan Product and details'!$C$14="Service"),VLOOKUP(B65,Margins!$B:$F,3,0),"-")</f>
        <v>-</v>
      </c>
      <c r="H65" s="190" t="str">
        <f>IF(AND(B65='Input-Loan Product and details'!$C$15,'Input-Loan Product and details'!$C$14="Wholesaler"),VLOOKUP(B65,Margins!B:F,4,0),"-")</f>
        <v>-</v>
      </c>
      <c r="I65" s="190" t="str">
        <f>IF(AND(B65='Input-Loan Product and details'!$C$15,'Input-Loan Product and details'!$C$14="Retailer"),VLOOKUP(B65,Margins!$B:$F,5,0),"-")</f>
        <v>-</v>
      </c>
      <c r="K65" s="92">
        <v>0.05</v>
      </c>
      <c r="L65" s="92">
        <v>0</v>
      </c>
      <c r="M65" s="92">
        <v>0.03</v>
      </c>
      <c r="N65" s="92">
        <v>0.06</v>
      </c>
    </row>
    <row r="66" spans="1:14">
      <c r="A66" s="90">
        <v>52</v>
      </c>
      <c r="B66" s="179" t="s">
        <v>439</v>
      </c>
      <c r="C66" s="189" t="s">
        <v>374</v>
      </c>
      <c r="D66" s="189"/>
      <c r="E66" s="189"/>
      <c r="F66" s="189"/>
      <c r="G66" s="189"/>
      <c r="H66" s="189"/>
      <c r="I66" s="189"/>
      <c r="K66" s="92"/>
      <c r="L66" s="92"/>
      <c r="M66" s="92"/>
      <c r="N66" s="92"/>
    </row>
    <row r="67" spans="1:14">
      <c r="A67" s="93" t="s">
        <v>440</v>
      </c>
      <c r="B67" s="180" t="s">
        <v>441</v>
      </c>
      <c r="C67" s="192"/>
      <c r="D67" s="192"/>
      <c r="E67" s="189"/>
      <c r="F67" s="192" t="str">
        <f>IF(AND(B67='Input-Loan Product and details'!$C$15,'Input-Loan Product and details'!$C$14="Manufacturers"),VLOOKUP(B67,Margins!B:F,2,0),"-")</f>
        <v>-</v>
      </c>
      <c r="G67" s="192" t="str">
        <f>IF(AND(B67='Input-Loan Product and details'!$C$15,'Input-Loan Product and details'!$C$14="Service"),VLOOKUP(B67,Margins!$B:$F,3,0),"-")</f>
        <v>-</v>
      </c>
      <c r="H67" s="207" t="s">
        <v>125</v>
      </c>
      <c r="I67" s="207" t="s">
        <v>125</v>
      </c>
      <c r="K67" s="92">
        <v>0.05</v>
      </c>
      <c r="L67" s="92">
        <v>0</v>
      </c>
      <c r="M67" s="92">
        <v>0</v>
      </c>
      <c r="N67" s="92">
        <v>0</v>
      </c>
    </row>
    <row r="68" spans="1:14">
      <c r="A68" s="93" t="s">
        <v>442</v>
      </c>
      <c r="B68" s="180" t="s">
        <v>443</v>
      </c>
      <c r="C68" s="188"/>
      <c r="D68" s="192"/>
      <c r="E68" s="189"/>
      <c r="F68" s="190" t="str">
        <f>IF(AND(B68='Input-Loan Product and details'!$C$15,'Input-Loan Product and details'!$C$14="Manufacturers"),VLOOKUP(B68,Margins!B:F,2,0),"-")</f>
        <v>-</v>
      </c>
      <c r="G68" s="190" t="str">
        <f>IF(AND(B68='Input-Loan Product and details'!$C$15,'Input-Loan Product and details'!$C$14="Service"),VLOOKUP(B68,Margins!$B:$F,3,0),"-")</f>
        <v>-</v>
      </c>
      <c r="H68" s="207" t="s">
        <v>125</v>
      </c>
      <c r="I68" s="207" t="s">
        <v>125</v>
      </c>
      <c r="K68" s="92">
        <v>0.05</v>
      </c>
      <c r="L68" s="92">
        <v>0</v>
      </c>
      <c r="M68" s="92">
        <v>0</v>
      </c>
      <c r="N68" s="92">
        <v>0</v>
      </c>
    </row>
    <row r="69" spans="1:14">
      <c r="A69" s="90">
        <v>53</v>
      </c>
      <c r="B69" s="179" t="s">
        <v>444</v>
      </c>
      <c r="C69" s="188"/>
      <c r="D69" s="190"/>
      <c r="E69" s="189"/>
      <c r="F69" s="190" t="str">
        <f>IF(AND(B69='Input-Loan Product and details'!$C$15,'Input-Loan Product and details'!$C$14="Manufacturers"),VLOOKUP(B69,Margins!B:F,2,0),"-")</f>
        <v>-</v>
      </c>
      <c r="G69" s="190" t="str">
        <f>IF(AND(B69='Input-Loan Product and details'!$C$15,'Input-Loan Product and details'!$C$14="Service"),VLOOKUP(B69,Margins!$B:$F,3,0),"-")</f>
        <v>-</v>
      </c>
      <c r="H69" s="190" t="str">
        <f>IF(AND(B69='Input-Loan Product and details'!$C$15,'Input-Loan Product and details'!$C$14="Wholesaler"),VLOOKUP(B69,Margins!B:F,4,0),"-")</f>
        <v>-</v>
      </c>
      <c r="I69" s="190" t="str">
        <f>IF(AND(B69='Input-Loan Product and details'!$C$15,'Input-Loan Product and details'!$C$14="Retailer"),VLOOKUP(B69,Margins!$B:$F,5,0),"-")</f>
        <v>-</v>
      </c>
      <c r="K69" s="92">
        <v>0.05</v>
      </c>
      <c r="L69" s="92">
        <v>0</v>
      </c>
      <c r="M69" s="92">
        <v>0.03</v>
      </c>
      <c r="N69" s="92">
        <v>0.06</v>
      </c>
    </row>
    <row r="70" spans="1:14">
      <c r="A70" s="90">
        <v>54</v>
      </c>
      <c r="B70" s="179" t="s">
        <v>445</v>
      </c>
      <c r="C70" s="190"/>
      <c r="D70" s="190"/>
      <c r="E70" s="189"/>
      <c r="F70" s="190" t="str">
        <f>IF(AND(B70='Input-Loan Product and details'!$C$15,'Input-Loan Product and details'!$C$14="Manufacturers"),VLOOKUP(B70,Margins!B:F,2,0),"-")</f>
        <v>-</v>
      </c>
      <c r="G70" s="190" t="str">
        <f>IF(AND(B70='Input-Loan Product and details'!$C$15,'Input-Loan Product and details'!$C$14="Service"),VLOOKUP(B70,Margins!$B:$F,3,0),"-")</f>
        <v>-</v>
      </c>
      <c r="H70" s="190" t="str">
        <f>IF(AND(B70='Input-Loan Product and details'!$C$15,'Input-Loan Product and details'!$C$14="Wholesaler"),VLOOKUP(B70,Margins!B:F,4,0),"-")</f>
        <v>-</v>
      </c>
      <c r="I70" s="192" t="str">
        <f>IF(AND(B70='Input-Loan Product and details'!$C$15,'Input-Loan Product and details'!$C$14="Retailer"),VLOOKUP(B70,Margins!$B:$F,5,0),"-")</f>
        <v>-</v>
      </c>
      <c r="K70" s="92">
        <v>0.05</v>
      </c>
      <c r="L70" s="92">
        <v>0</v>
      </c>
      <c r="M70" s="92">
        <v>0.03</v>
      </c>
      <c r="N70" s="92">
        <v>0.06</v>
      </c>
    </row>
    <row r="71" spans="1:14">
      <c r="A71" s="90">
        <v>55</v>
      </c>
      <c r="B71" s="179" t="s">
        <v>446</v>
      </c>
      <c r="C71" s="190"/>
      <c r="D71" s="190"/>
      <c r="E71" s="189"/>
      <c r="F71" s="190" t="str">
        <f>IF(AND(B71='Input-Loan Product and details'!$C$15,'Input-Loan Product and details'!$C$14="Manufacturers"),VLOOKUP(B71,Margins!B:F,2,0),"-")</f>
        <v>-</v>
      </c>
      <c r="G71" s="190" t="str">
        <f>IF(AND(B71='Input-Loan Product and details'!$C$15,'Input-Loan Product and details'!$C$14="Service"),VLOOKUP(B71,Margins!$B:$F,3,0),"-")</f>
        <v>-</v>
      </c>
      <c r="H71" s="190" t="str">
        <f>IF(AND(B71='Input-Loan Product and details'!$C$15,'Input-Loan Product and details'!$C$14="Wholesaler"),VLOOKUP(B71,Margins!B:F,4,0),"-")</f>
        <v>-</v>
      </c>
      <c r="I71" s="192" t="str">
        <f>IF(AND(B71='Input-Loan Product and details'!$C$15,'Input-Loan Product and details'!$C$14="Retailer"),VLOOKUP(B71,Margins!$B:$F,5,0),"-")</f>
        <v>-</v>
      </c>
      <c r="K71" s="92">
        <v>0.05</v>
      </c>
      <c r="L71" s="92">
        <v>0</v>
      </c>
      <c r="M71" s="92">
        <v>0.03</v>
      </c>
      <c r="N71" s="92">
        <v>0.06</v>
      </c>
    </row>
    <row r="72" spans="1:14">
      <c r="A72" s="90">
        <v>56</v>
      </c>
      <c r="B72" s="179" t="s">
        <v>447</v>
      </c>
      <c r="C72" s="188"/>
      <c r="D72" s="190"/>
      <c r="E72" s="189"/>
      <c r="F72" s="190" t="str">
        <f>IF(AND(B72='Input-Loan Product and details'!$C$15,'Input-Loan Product and details'!$C$14="Manufacturers"),VLOOKUP(B72,Margins!B:F,2,0),"-")</f>
        <v>-</v>
      </c>
      <c r="G72" s="190" t="str">
        <f>IF(AND(B72='Input-Loan Product and details'!$C$15,'Input-Loan Product and details'!$C$14="Service"),VLOOKUP(B72,Margins!$B:$F,3,0),"-")</f>
        <v>-</v>
      </c>
      <c r="H72" s="190" t="str">
        <f>IF(AND(B72='Input-Loan Product and details'!$C$15,'Input-Loan Product and details'!$C$14="Wholesaler"),VLOOKUP(B72,Margins!B:F,4,0),"-")</f>
        <v>-</v>
      </c>
      <c r="I72" s="190" t="str">
        <f>IF(AND(B72='Input-Loan Product and details'!$C$15,'Input-Loan Product and details'!$C$14="Retailer"),VLOOKUP(B72,Margins!$B:$F,5,0),"-")</f>
        <v>-</v>
      </c>
      <c r="K72" s="92">
        <v>0.05</v>
      </c>
      <c r="L72" s="92">
        <v>0</v>
      </c>
      <c r="M72" s="92">
        <v>0.03</v>
      </c>
      <c r="N72" s="92">
        <v>0.06</v>
      </c>
    </row>
    <row r="73" spans="1:14">
      <c r="A73" s="90">
        <v>57</v>
      </c>
      <c r="B73" s="179" t="s">
        <v>448</v>
      </c>
      <c r="C73" s="208"/>
      <c r="D73" s="190"/>
      <c r="E73" s="189"/>
      <c r="F73" s="190" t="str">
        <f>IF(AND(B73='Input-Loan Product and details'!$C$15,'Input-Loan Product and details'!$C$14="Manufacturers"),VLOOKUP(B73,Margins!B:F,2,0),"-")</f>
        <v>-</v>
      </c>
      <c r="G73" s="190" t="str">
        <f>IF(AND(B73='Input-Loan Product and details'!$C$15,'Input-Loan Product and details'!$C$14="Service"),VLOOKUP(B73,Margins!$B:$F,3,0),"-")</f>
        <v>-</v>
      </c>
      <c r="H73" s="190" t="str">
        <f>IF(AND(B73='Input-Loan Product and details'!$C$15,'Input-Loan Product and details'!$C$14="Wholesaler"),VLOOKUP(B73,Margins!B:F,4,0),"-")</f>
        <v>-</v>
      </c>
      <c r="I73" s="190" t="str">
        <f>IF(AND(B73='Input-Loan Product and details'!$C$15,'Input-Loan Product and details'!$C$14="Retailer"),VLOOKUP(B73,Margins!$B:$F,5,0),"-")</f>
        <v>-</v>
      </c>
      <c r="K73" s="92">
        <v>0.05</v>
      </c>
      <c r="L73" s="92">
        <v>0</v>
      </c>
      <c r="M73" s="92">
        <v>0.03</v>
      </c>
      <c r="N73" s="92">
        <v>0.06</v>
      </c>
    </row>
    <row r="74" spans="1:14">
      <c r="A74" s="90">
        <v>58</v>
      </c>
      <c r="B74" s="179" t="s">
        <v>449</v>
      </c>
      <c r="C74" s="188"/>
      <c r="D74" s="190"/>
      <c r="E74" s="189"/>
      <c r="F74" s="188" t="str">
        <f>IF(AND(B74='Input-Loan Product and details'!$C$15,'Input-Loan Product and details'!$C$14="Manufacturers"),VLOOKUP(B74,Margins!B:F,2,0),"-")</f>
        <v>-</v>
      </c>
      <c r="G74" s="188" t="str">
        <f>IF(AND(B74='Input-Loan Product and details'!$C$15,'Input-Loan Product and details'!$C$14="Service"),VLOOKUP(B74,Margins!$B:$F,3,0),"-")</f>
        <v>-</v>
      </c>
      <c r="H74" s="192" t="str">
        <f>IF(AND(B74='Input-Loan Product and details'!$C$15,'Input-Loan Product and details'!$C$14="Wholesaler"),VLOOKUP(B74,Margins!B:F,4,0),"-")</f>
        <v>-</v>
      </c>
      <c r="I74" s="192" t="str">
        <f>IF(AND(B74='Input-Loan Product and details'!$C$15,'Input-Loan Product and details'!$C$14="Retailer"),VLOOKUP(B74,Margins!$B:$F,5,0),"-")</f>
        <v>-</v>
      </c>
      <c r="K74" s="92">
        <v>0.02</v>
      </c>
      <c r="L74" s="92">
        <v>0</v>
      </c>
      <c r="M74" s="92">
        <v>0.03</v>
      </c>
      <c r="N74" s="92">
        <v>0.06</v>
      </c>
    </row>
    <row r="75" spans="1:14">
      <c r="A75" s="90">
        <v>59</v>
      </c>
      <c r="B75" s="179" t="s">
        <v>450</v>
      </c>
      <c r="C75" s="189" t="s">
        <v>374</v>
      </c>
      <c r="D75" s="189"/>
      <c r="E75" s="189"/>
      <c r="F75" s="189"/>
      <c r="G75" s="189"/>
      <c r="H75" s="189"/>
      <c r="I75" s="189"/>
      <c r="K75" s="92"/>
      <c r="L75" s="92"/>
      <c r="M75" s="92"/>
      <c r="N75" s="92"/>
    </row>
    <row r="76" spans="1:14">
      <c r="A76" s="93" t="s">
        <v>451</v>
      </c>
      <c r="B76" s="180" t="s">
        <v>452</v>
      </c>
      <c r="C76" s="188"/>
      <c r="D76" s="192"/>
      <c r="E76" s="189"/>
      <c r="F76" s="207" t="s">
        <v>125</v>
      </c>
      <c r="G76" s="207"/>
      <c r="H76" s="198" t="str">
        <f>IF(AND(B76='Input-Loan Product and details'!$C$15,'Input-Loan Product and details'!$C$14="Wholesaler"),VLOOKUP(B76,Margins!B:F,4,0),"-")</f>
        <v>-</v>
      </c>
      <c r="I76" s="198" t="str">
        <f>IF(AND(B76='Input-Loan Product and details'!$C$15,'Input-Loan Product and details'!$C$14="Retailer"),VLOOKUP(B76,Margins!$B:$F,5,0),"-")</f>
        <v>-</v>
      </c>
      <c r="K76" s="92">
        <v>0</v>
      </c>
      <c r="L76" s="92">
        <v>0</v>
      </c>
      <c r="M76" s="92">
        <v>0.03</v>
      </c>
      <c r="N76" s="92">
        <v>0.06</v>
      </c>
    </row>
    <row r="77" spans="1:14">
      <c r="A77" s="93" t="s">
        <v>453</v>
      </c>
      <c r="B77" s="180" t="s">
        <v>454</v>
      </c>
      <c r="C77" s="192"/>
      <c r="D77" s="192"/>
      <c r="E77" s="189"/>
      <c r="F77" s="207" t="s">
        <v>125</v>
      </c>
      <c r="G77" s="207"/>
      <c r="H77" s="192" t="str">
        <f>IF(AND(B77='Input-Loan Product and details'!$C$15,'Input-Loan Product and details'!$C$14="Wholesaler"),VLOOKUP(B77,Margins!B:F,4,0),"-")</f>
        <v>-</v>
      </c>
      <c r="I77" s="192" t="str">
        <f>IF(AND(B77='Input-Loan Product and details'!$C$15,'Input-Loan Product and details'!$C$14="Retailer"),VLOOKUP(B77,Margins!$B:$F,5,0),"-")</f>
        <v>-</v>
      </c>
      <c r="K77" s="92">
        <v>0</v>
      </c>
      <c r="L77" s="92">
        <v>0</v>
      </c>
      <c r="M77" s="92">
        <v>0.03</v>
      </c>
      <c r="N77" s="92">
        <v>0.06</v>
      </c>
    </row>
    <row r="78" spans="1:14" ht="27">
      <c r="A78" s="93" t="s">
        <v>455</v>
      </c>
      <c r="B78" s="180" t="s">
        <v>456</v>
      </c>
      <c r="C78" s="189" t="s">
        <v>457</v>
      </c>
      <c r="D78" s="189"/>
      <c r="E78" s="189"/>
      <c r="F78" s="189"/>
      <c r="G78" s="189"/>
      <c r="H78" s="189"/>
      <c r="I78" s="189"/>
      <c r="K78" s="92"/>
      <c r="L78" s="92"/>
      <c r="M78" s="92"/>
      <c r="N78" s="92"/>
    </row>
    <row r="79" spans="1:14">
      <c r="A79" s="93" t="s">
        <v>458</v>
      </c>
      <c r="B79" s="180" t="s">
        <v>459</v>
      </c>
      <c r="C79" s="192"/>
      <c r="D79" s="192"/>
      <c r="E79" s="189"/>
      <c r="F79" s="207" t="s">
        <v>125</v>
      </c>
      <c r="G79" s="207"/>
      <c r="H79" s="192" t="str">
        <f>IF(AND(B79='Input-Loan Product and details'!$C$15,'Input-Loan Product and details'!$C$14="Wholesaler"),VLOOKUP(B79,Margins!B:F,4,0),"-")</f>
        <v>-</v>
      </c>
      <c r="I79" s="207" t="s">
        <v>125</v>
      </c>
      <c r="K79" s="92">
        <v>0</v>
      </c>
      <c r="L79" s="92">
        <v>0</v>
      </c>
      <c r="M79" s="92">
        <v>0.03</v>
      </c>
      <c r="N79" s="92">
        <v>0</v>
      </c>
    </row>
    <row r="80" spans="1:14">
      <c r="A80" s="93" t="s">
        <v>460</v>
      </c>
      <c r="B80" s="180" t="s">
        <v>461</v>
      </c>
      <c r="C80" s="188"/>
      <c r="D80" s="192"/>
      <c r="E80" s="189"/>
      <c r="F80" s="207" t="s">
        <v>125</v>
      </c>
      <c r="G80" s="207"/>
      <c r="H80" s="192" t="str">
        <f>IF(AND(B80='Input-Loan Product and details'!$C$15,'Input-Loan Product and details'!$C$14="Wholesaler"),VLOOKUP(B80,Margins!B:F,4,0),"-")</f>
        <v>-</v>
      </c>
      <c r="I80" s="207" t="s">
        <v>125</v>
      </c>
      <c r="K80" s="92">
        <v>0</v>
      </c>
      <c r="L80" s="92">
        <v>0</v>
      </c>
      <c r="M80" s="92">
        <v>0.03</v>
      </c>
      <c r="N80" s="92">
        <v>0</v>
      </c>
    </row>
    <row r="81" spans="1:14">
      <c r="A81" s="93" t="s">
        <v>462</v>
      </c>
      <c r="B81" s="180" t="s">
        <v>463</v>
      </c>
      <c r="C81" s="188"/>
      <c r="D81" s="192"/>
      <c r="E81" s="189"/>
      <c r="F81" s="207" t="s">
        <v>125</v>
      </c>
      <c r="G81" s="207"/>
      <c r="H81" s="207" t="s">
        <v>125</v>
      </c>
      <c r="I81" s="190" t="str">
        <f>IF(AND(B81='Input-Loan Product and details'!$C$15,'Input-Loan Product and details'!$C$14="Retailer"),VLOOKUP(B81,Margins!$B:$F,5,0),"-")</f>
        <v>-</v>
      </c>
      <c r="K81" s="92">
        <v>0</v>
      </c>
      <c r="L81" s="92">
        <v>0</v>
      </c>
      <c r="M81" s="92">
        <v>0</v>
      </c>
      <c r="N81" s="92">
        <v>0.06</v>
      </c>
    </row>
    <row r="82" spans="1:14">
      <c r="A82" s="93" t="s">
        <v>464</v>
      </c>
      <c r="B82" s="180" t="s">
        <v>465</v>
      </c>
      <c r="C82" s="188"/>
      <c r="D82" s="192"/>
      <c r="E82" s="189"/>
      <c r="F82" s="207" t="s">
        <v>125</v>
      </c>
      <c r="G82" s="207"/>
      <c r="H82" s="188" t="str">
        <f>IF(AND(B82='Input-Loan Product and details'!$C$15,'Input-Loan Product and details'!$C$14="Wholesaler"),VLOOKUP(B82,Margins!B:F,4,0),"-")</f>
        <v>-</v>
      </c>
      <c r="I82" s="190" t="str">
        <f>IF(AND(B82='Input-Loan Product and details'!$C$15,'Input-Loan Product and details'!$C$14="Retailer"),VLOOKUP(B82,Margins!$B:$F,5,0),"-")</f>
        <v>-</v>
      </c>
      <c r="K82" s="92">
        <v>0</v>
      </c>
      <c r="L82" s="92">
        <v>0</v>
      </c>
      <c r="M82" s="92">
        <v>0.02</v>
      </c>
      <c r="N82" s="92">
        <v>0.06</v>
      </c>
    </row>
    <row r="83" spans="1:14">
      <c r="A83" s="93" t="s">
        <v>466</v>
      </c>
      <c r="B83" s="180" t="s">
        <v>467</v>
      </c>
      <c r="C83" s="190"/>
      <c r="D83" s="192"/>
      <c r="E83" s="189"/>
      <c r="F83" s="207" t="s">
        <v>125</v>
      </c>
      <c r="G83" s="207"/>
      <c r="H83" s="190" t="str">
        <f>IF(AND(B83='Input-Loan Product and details'!$C$15,'Input-Loan Product and details'!$C$14="Wholesaler"),VLOOKUP(B83,Margins!B:F,4,0),"-")</f>
        <v>-</v>
      </c>
      <c r="I83" s="207" t="s">
        <v>125</v>
      </c>
      <c r="K83" s="92">
        <v>0</v>
      </c>
      <c r="L83" s="92">
        <v>0</v>
      </c>
      <c r="M83" s="92">
        <v>0.03</v>
      </c>
      <c r="N83" s="92">
        <v>0</v>
      </c>
    </row>
    <row r="84" spans="1:14">
      <c r="A84" s="90">
        <v>61</v>
      </c>
      <c r="B84" s="181" t="s">
        <v>468</v>
      </c>
      <c r="C84" s="188"/>
      <c r="D84" s="209"/>
      <c r="E84" s="189"/>
      <c r="F84" s="207" t="s">
        <v>125</v>
      </c>
      <c r="G84" s="207"/>
      <c r="H84" s="207" t="s">
        <v>125</v>
      </c>
      <c r="I84" s="210" t="s">
        <v>469</v>
      </c>
      <c r="K84" s="92">
        <v>0</v>
      </c>
      <c r="L84" s="92">
        <v>0.06</v>
      </c>
      <c r="M84" s="92">
        <v>0</v>
      </c>
      <c r="N84" s="92">
        <v>0.06</v>
      </c>
    </row>
    <row r="85" spans="1:14">
      <c r="A85" s="96">
        <v>62</v>
      </c>
      <c r="B85" s="181" t="s">
        <v>470</v>
      </c>
      <c r="C85" s="211"/>
      <c r="D85" s="209"/>
      <c r="E85" s="189"/>
      <c r="F85" s="207" t="s">
        <v>125</v>
      </c>
      <c r="G85" s="207"/>
      <c r="H85" s="207" t="s">
        <v>125</v>
      </c>
      <c r="I85" s="190" t="str">
        <f>IF(AND(B85='Input-Loan Product and details'!$C$15,'Input-Loan Product and details'!$C$14="Retailer"),VLOOKUP(B85,Margins!$B:$F,5,0),"-")</f>
        <v>-</v>
      </c>
      <c r="K85" s="92">
        <v>0</v>
      </c>
      <c r="L85" s="92">
        <v>0.06</v>
      </c>
      <c r="M85" s="92">
        <v>0</v>
      </c>
      <c r="N85" s="92">
        <v>0.06</v>
      </c>
    </row>
    <row r="86" spans="1:14">
      <c r="A86" s="90">
        <v>63</v>
      </c>
      <c r="B86" s="181" t="s">
        <v>471</v>
      </c>
      <c r="C86" s="211"/>
      <c r="D86" s="211"/>
      <c r="E86" s="189"/>
      <c r="F86" s="207" t="s">
        <v>125</v>
      </c>
      <c r="G86" s="207"/>
      <c r="H86" s="207" t="s">
        <v>125</v>
      </c>
      <c r="I86" s="190" t="str">
        <f>IF(AND(B86='Input-Loan Product and details'!$C$15,'Input-Loan Product and details'!$C$14="Retailer"),VLOOKUP(B86,Margins!$B:$F,5,0),"-")</f>
        <v>-</v>
      </c>
      <c r="K86" s="92">
        <v>0</v>
      </c>
      <c r="L86" s="92">
        <v>0.06</v>
      </c>
      <c r="M86" s="92">
        <v>0</v>
      </c>
      <c r="N86" s="92">
        <v>0.06</v>
      </c>
    </row>
    <row r="87" spans="1:14">
      <c r="A87" s="90">
        <v>64</v>
      </c>
      <c r="B87" s="181" t="s">
        <v>472</v>
      </c>
      <c r="C87" s="188"/>
      <c r="D87" s="188"/>
      <c r="E87" s="189"/>
      <c r="F87" s="188" t="str">
        <f>IF(AND(B87='Input-Loan Product and details'!$C$15,'Input-Loan Product and details'!$C$14="Manufacturers"),VLOOKUP(B87,Margins!B:F,2,0),"-")</f>
        <v>-</v>
      </c>
      <c r="G87" s="188" t="str">
        <f>IF(AND(B87='Input-Loan Product and details'!$C$15,'Input-Loan Product and details'!$C$14="Service"),VLOOKUP(B87,Margins!$B:$F,3,0),"-")</f>
        <v>-</v>
      </c>
      <c r="H87" s="188" t="str">
        <f>IF(AND(B87='Input-Loan Product and details'!$C$15,'Input-Loan Product and details'!$C$14="Wholesaler"),VLOOKUP(B87,Margins!B:F,4,0),"-")</f>
        <v>-</v>
      </c>
      <c r="I87" s="209" t="str">
        <f>IF(AND(B87='Input-Loan Product and details'!$C$15,'Input-Loan Product and details'!$C$14="Retailer"),VLOOKUP(B87,Margins!$B:$F,5,0),"-")</f>
        <v>-</v>
      </c>
      <c r="K87" s="92">
        <v>0.02</v>
      </c>
      <c r="L87" s="92">
        <v>0.01</v>
      </c>
      <c r="M87" s="92">
        <v>0.02</v>
      </c>
      <c r="N87" s="92">
        <v>0.06</v>
      </c>
    </row>
    <row r="88" spans="1:14">
      <c r="A88" s="90">
        <v>65</v>
      </c>
      <c r="B88" s="181" t="s">
        <v>473</v>
      </c>
      <c r="C88" s="209"/>
      <c r="D88" s="192"/>
      <c r="E88" s="189"/>
      <c r="F88" s="190" t="str">
        <f>IF(AND(B88='Input-Loan Product and details'!$C$15,'Input-Loan Product and details'!$C$14="Manufacturers"),VLOOKUP(B88,Margins!B:F,2,0),"-")</f>
        <v>-</v>
      </c>
      <c r="G88" s="190" t="str">
        <f>IF(AND(B88='Input-Loan Product and details'!$C$15,'Input-Loan Product and details'!$C$14="Service"),VLOOKUP(B88,Margins!$B:$F,3,0),"-")</f>
        <v>-</v>
      </c>
      <c r="H88" s="190" t="str">
        <f>IF(AND(B88='Input-Loan Product and details'!$C$15,'Input-Loan Product and details'!$C$14="Wholesaler"),VLOOKUP(B88,Margins!B:F,4,0),"-")</f>
        <v>-</v>
      </c>
      <c r="I88" s="192" t="str">
        <f>IF(AND(B88='Input-Loan Product and details'!$C$15,'Input-Loan Product and details'!$C$14="Retailer"),VLOOKUP(B88,Margins!$B:$F,5,0),"-")</f>
        <v>-</v>
      </c>
      <c r="K88" s="92">
        <v>0.05</v>
      </c>
      <c r="L88" s="92">
        <v>0</v>
      </c>
      <c r="M88" s="92">
        <v>0.03</v>
      </c>
      <c r="N88" s="92">
        <v>0.06</v>
      </c>
    </row>
    <row r="89" spans="1:14">
      <c r="A89" s="90">
        <v>66</v>
      </c>
      <c r="B89" s="181" t="s">
        <v>474</v>
      </c>
      <c r="C89" s="190"/>
      <c r="D89" s="192"/>
      <c r="E89" s="189"/>
      <c r="F89" s="207" t="s">
        <v>125</v>
      </c>
      <c r="G89" s="207"/>
      <c r="H89" s="207" t="s">
        <v>125</v>
      </c>
      <c r="I89" s="196" t="s">
        <v>475</v>
      </c>
      <c r="K89" s="92">
        <v>0</v>
      </c>
      <c r="L89" s="92">
        <v>0.06</v>
      </c>
      <c r="M89" s="92">
        <v>0</v>
      </c>
      <c r="N89" s="92">
        <v>0.06</v>
      </c>
    </row>
    <row r="90" spans="1:14">
      <c r="A90" s="90">
        <v>67</v>
      </c>
      <c r="B90" s="181" t="s">
        <v>476</v>
      </c>
      <c r="C90" s="188"/>
      <c r="D90" s="190"/>
      <c r="E90" s="189"/>
      <c r="F90" s="207" t="s">
        <v>125</v>
      </c>
      <c r="G90" s="207"/>
      <c r="H90" s="207" t="s">
        <v>125</v>
      </c>
      <c r="I90" s="194" t="s">
        <v>477</v>
      </c>
      <c r="K90" s="92">
        <v>0</v>
      </c>
      <c r="L90" s="92">
        <v>0</v>
      </c>
      <c r="M90" s="92">
        <v>0</v>
      </c>
      <c r="N90" s="92">
        <v>0.06</v>
      </c>
    </row>
    <row r="91" spans="1:14">
      <c r="A91" s="90">
        <v>68</v>
      </c>
      <c r="B91" s="181" t="s">
        <v>478</v>
      </c>
      <c r="C91" s="190"/>
      <c r="D91" s="190"/>
      <c r="E91" s="189"/>
      <c r="F91" s="207" t="s">
        <v>125</v>
      </c>
      <c r="G91" s="207"/>
      <c r="H91" s="207" t="s">
        <v>125</v>
      </c>
      <c r="I91" s="194" t="s">
        <v>479</v>
      </c>
      <c r="K91" s="92">
        <v>0</v>
      </c>
      <c r="L91" s="92">
        <v>0.06</v>
      </c>
      <c r="M91" s="92">
        <v>0</v>
      </c>
      <c r="N91" s="92">
        <v>0.06</v>
      </c>
    </row>
    <row r="92" spans="1:14">
      <c r="A92" s="90">
        <v>69</v>
      </c>
      <c r="B92" s="181" t="s">
        <v>480</v>
      </c>
      <c r="C92" s="190"/>
      <c r="D92" s="192"/>
      <c r="E92" s="189"/>
      <c r="F92" s="207" t="s">
        <v>125</v>
      </c>
      <c r="G92" s="207"/>
      <c r="H92" s="207" t="s">
        <v>125</v>
      </c>
      <c r="I92" s="190" t="s">
        <v>481</v>
      </c>
      <c r="K92" s="92">
        <v>0</v>
      </c>
      <c r="L92" s="92">
        <v>0.06</v>
      </c>
      <c r="M92" s="92">
        <v>0</v>
      </c>
      <c r="N92" s="92">
        <v>0.06</v>
      </c>
    </row>
    <row r="93" spans="1:14">
      <c r="A93" s="90">
        <v>70</v>
      </c>
      <c r="B93" s="181" t="s">
        <v>482</v>
      </c>
      <c r="C93" s="188"/>
      <c r="D93" s="188"/>
      <c r="E93" s="189"/>
      <c r="F93" s="209" t="str">
        <f>IF(AND(B93='Input-Loan Product and details'!$C$15,'Input-Loan Product and details'!$C$14="Manufacturers"),VLOOKUP(B93,Margins!B:F,2,0),"-")</f>
        <v>-</v>
      </c>
      <c r="G93" s="209" t="str">
        <f>IF(AND(B93='Input-Loan Product and details'!$C$15,'Input-Loan Product and details'!$C$14="Service"),VLOOKUP(B93,Margins!$B:$F,3,0),"-")</f>
        <v>-</v>
      </c>
      <c r="H93" s="190" t="str">
        <f>IF(AND(B93='Input-Loan Product and details'!$C$15,'Input-Loan Product and details'!$C$14="Wholesaler"),VLOOKUP(B93,Margins!B:F,4,0),"-")</f>
        <v>-</v>
      </c>
      <c r="I93" s="190" t="str">
        <f>IF(AND(B93='Input-Loan Product and details'!$C$15,'Input-Loan Product and details'!$C$14="Retailer"),VLOOKUP(B93,Margins!$B:$F,5,0),"-")</f>
        <v>-</v>
      </c>
      <c r="K93" s="92">
        <v>0.05</v>
      </c>
      <c r="L93" s="92">
        <v>0</v>
      </c>
      <c r="M93" s="92">
        <v>0.03</v>
      </c>
      <c r="N93" s="92">
        <v>0.06</v>
      </c>
    </row>
    <row r="94" spans="1:14">
      <c r="A94" s="90">
        <v>71</v>
      </c>
      <c r="B94" s="179" t="s">
        <v>483</v>
      </c>
      <c r="C94" s="188"/>
      <c r="D94" s="190"/>
      <c r="E94" s="189"/>
      <c r="F94" s="190" t="str">
        <f>IF(AND(B94='Input-Loan Product and details'!$C$15,'Input-Loan Product and details'!$C$14="Manufacturers"),VLOOKUP(B94,Margins!B:F,2,0),"-")</f>
        <v>-</v>
      </c>
      <c r="G94" s="190" t="str">
        <f>IF(AND(B94='Input-Loan Product and details'!$C$15,'Input-Loan Product and details'!$C$14="Service"),VLOOKUP(B94,Margins!$B:$F,3,0),"-")</f>
        <v>-</v>
      </c>
      <c r="H94" s="190" t="str">
        <f>IF(AND(B94='Input-Loan Product and details'!$C$15,'Input-Loan Product and details'!$C$14="Wholesaler"),VLOOKUP(B94,Margins!B:F,4,0),"-")</f>
        <v>-</v>
      </c>
      <c r="I94" s="190" t="str">
        <f>IF(AND(B94='Input-Loan Product and details'!$C$15,'Input-Loan Product and details'!$C$14="Retailer"),VLOOKUP(B94,Margins!$B:$F,5,0),"-")</f>
        <v>-</v>
      </c>
      <c r="K94" s="92">
        <v>0.05</v>
      </c>
      <c r="L94" s="92">
        <v>0</v>
      </c>
      <c r="M94" s="92">
        <v>0.03</v>
      </c>
      <c r="N94" s="92">
        <v>0.06</v>
      </c>
    </row>
    <row r="95" spans="1:14">
      <c r="A95" s="90">
        <v>72</v>
      </c>
      <c r="B95" s="181" t="s">
        <v>484</v>
      </c>
      <c r="C95" s="188"/>
      <c r="D95" s="188"/>
      <c r="E95" s="189"/>
      <c r="F95" s="190" t="str">
        <f>IF(AND(B95='Input-Loan Product and details'!$C$15,'Input-Loan Product and details'!$C$14="Manufacturers"),VLOOKUP(B95,Margins!B:F,2,0),"-")</f>
        <v>-</v>
      </c>
      <c r="G95" s="190" t="str">
        <f>IF(AND(B95='Input-Loan Product and details'!$C$15,'Input-Loan Product and details'!$C$14="Service"),VLOOKUP(B95,Margins!$B:$F,3,0),"-")</f>
        <v>-</v>
      </c>
      <c r="H95" s="190" t="str">
        <f>IF(AND(B95='Input-Loan Product and details'!$C$15,'Input-Loan Product and details'!$C$14="Wholesaler"),VLOOKUP(B95,Margins!B:F,4,0),"-")</f>
        <v>-</v>
      </c>
      <c r="I95" s="192" t="str">
        <f>IF(AND(B95='Input-Loan Product and details'!$C$15,'Input-Loan Product and details'!$C$14="Retailer"),VLOOKUP(B95,Margins!$B:$F,5,0),"-")</f>
        <v>-</v>
      </c>
      <c r="K95" s="92">
        <v>0.05</v>
      </c>
      <c r="L95" s="92">
        <v>0</v>
      </c>
      <c r="M95" s="92">
        <v>0.03</v>
      </c>
      <c r="N95" s="92">
        <v>0.06</v>
      </c>
    </row>
    <row r="96" spans="1:14">
      <c r="A96" s="90">
        <v>73</v>
      </c>
      <c r="B96" s="181" t="s">
        <v>485</v>
      </c>
      <c r="C96" s="188"/>
      <c r="D96" s="188"/>
      <c r="E96" s="189"/>
      <c r="F96" s="188" t="str">
        <f>IF(AND(B96='Input-Loan Product and details'!$C$15,'Input-Loan Product and details'!$C$14="Manufacturers"),VLOOKUP(B96,Margins!B:F,2,0),"-")</f>
        <v>-</v>
      </c>
      <c r="G96" s="188" t="str">
        <f>IF(AND(B96='Input-Loan Product and details'!$C$15,'Input-Loan Product and details'!$C$14="Service"),VLOOKUP(B96,Margins!$B:$F,3,0),"-")</f>
        <v>-</v>
      </c>
      <c r="H96" s="188" t="str">
        <f>IF(AND(B96='Input-Loan Product and details'!$C$15,'Input-Loan Product and details'!$C$14="Wholesaler"),VLOOKUP(B96,Margins!B:F,4,0),"-")</f>
        <v>-</v>
      </c>
      <c r="I96" s="209" t="str">
        <f>IF(AND(B96='Input-Loan Product and details'!$C$15,'Input-Loan Product and details'!$C$14="Retailer"),VLOOKUP(B96,Margins!$B:$F,5,0),"-")</f>
        <v>-</v>
      </c>
      <c r="K96" s="92">
        <v>0.02</v>
      </c>
      <c r="L96" s="92">
        <v>0</v>
      </c>
      <c r="M96" s="92">
        <v>0.02</v>
      </c>
      <c r="N96" s="92">
        <v>0.06</v>
      </c>
    </row>
    <row r="97" spans="1:14" ht="40.5">
      <c r="A97" s="90">
        <v>74</v>
      </c>
      <c r="B97" s="181" t="s">
        <v>486</v>
      </c>
      <c r="C97" s="188"/>
      <c r="D97" s="192"/>
      <c r="E97" s="189"/>
      <c r="F97" s="207" t="s">
        <v>125</v>
      </c>
      <c r="G97" s="207" t="str">
        <f>IF(AND(B97='Input-Loan Product and details'!$C$15,'Input-Loan Product and details'!$C$14="Service"),VLOOKUP(B97,Margins!$B:$F,3,0),"-")</f>
        <v>-</v>
      </c>
      <c r="H97" s="207" t="s">
        <v>125</v>
      </c>
      <c r="I97" s="209" t="str">
        <f>IF(AND(B97='Input-Loan Product and details'!$C$15,'Input-Loan Product and details'!$C$14="Retailer"),VLOOKUP(B97,Margins!$B:$F,5,0),"-")</f>
        <v>-</v>
      </c>
      <c r="K97" s="92">
        <v>0</v>
      </c>
      <c r="L97" s="92">
        <v>0.06</v>
      </c>
      <c r="M97" s="92">
        <v>0</v>
      </c>
      <c r="N97" s="92">
        <v>0.06</v>
      </c>
    </row>
    <row r="98" spans="1:14">
      <c r="A98" s="90">
        <v>75</v>
      </c>
      <c r="B98" s="181" t="s">
        <v>487</v>
      </c>
      <c r="C98" s="188"/>
      <c r="D98" s="209"/>
      <c r="E98" s="189"/>
      <c r="F98" s="207" t="s">
        <v>125</v>
      </c>
      <c r="G98" s="207" t="str">
        <f>IF(AND(B98='Input-Loan Product and details'!$C$15,'Input-Loan Product and details'!$C$14="Service"),VLOOKUP(B98,Margins!$B:$F,3,0),"-")</f>
        <v>-</v>
      </c>
      <c r="H98" s="207" t="s">
        <v>125</v>
      </c>
      <c r="I98" s="209" t="str">
        <f>IF(AND(B98='Input-Loan Product and details'!$C$15,'Input-Loan Product and details'!$C$14="Retailer"),VLOOKUP(B98,Margins!$B:$F,5,0),"-")</f>
        <v>-</v>
      </c>
      <c r="K98" s="92">
        <v>0</v>
      </c>
      <c r="L98" s="92">
        <v>0.06</v>
      </c>
      <c r="M98" s="92">
        <v>0</v>
      </c>
      <c r="N98" s="92">
        <v>0.06</v>
      </c>
    </row>
    <row r="99" spans="1:14">
      <c r="A99" s="90">
        <v>76</v>
      </c>
      <c r="B99" s="181" t="s">
        <v>488</v>
      </c>
      <c r="C99" s="190"/>
      <c r="D99" s="190"/>
      <c r="E99" s="189"/>
      <c r="F99" s="207" t="s">
        <v>125</v>
      </c>
      <c r="G99" s="207" t="str">
        <f>IF(AND(B99='Input-Loan Product and details'!$C$15,'Input-Loan Product and details'!$C$14="Service"),VLOOKUP(B99,Margins!$B:$F,3,0),"-")</f>
        <v>-</v>
      </c>
      <c r="H99" s="207" t="s">
        <v>125</v>
      </c>
      <c r="I99" s="192" t="str">
        <f>IF(AND(B99='Input-Loan Product and details'!$C$15,'Input-Loan Product and details'!$C$14="Retailer"),VLOOKUP(B99,Margins!$B:$F,5,0),"-")</f>
        <v>-</v>
      </c>
      <c r="K99" s="92">
        <v>0</v>
      </c>
      <c r="L99" s="92">
        <v>0.06</v>
      </c>
      <c r="M99" s="92">
        <v>0</v>
      </c>
      <c r="N99" s="92">
        <v>0.06</v>
      </c>
    </row>
    <row r="100" spans="1:14">
      <c r="A100" s="90">
        <v>77</v>
      </c>
      <c r="B100" s="181" t="s">
        <v>489</v>
      </c>
      <c r="C100" s="192"/>
      <c r="D100" s="192"/>
      <c r="E100" s="189"/>
      <c r="F100" s="207" t="s">
        <v>125</v>
      </c>
      <c r="G100" s="207" t="str">
        <f>IF(AND(B100='Input-Loan Product and details'!$C$15,'Input-Loan Product and details'!$C$14="Service"),VLOOKUP(B100,Margins!$B:$F,3,0),"-")</f>
        <v>-</v>
      </c>
      <c r="H100" s="207" t="s">
        <v>125</v>
      </c>
      <c r="I100" s="192" t="str">
        <f>IF(AND(B100='Input-Loan Product and details'!$C$15,'Input-Loan Product and details'!$C$14="Retailer"),VLOOKUP(B100,Margins!$B:$F,5,0),"-")</f>
        <v>-</v>
      </c>
      <c r="K100" s="92">
        <v>0</v>
      </c>
      <c r="L100" s="92">
        <v>0.06</v>
      </c>
      <c r="M100" s="92">
        <v>0</v>
      </c>
      <c r="N100" s="92">
        <v>0.06</v>
      </c>
    </row>
    <row r="101" spans="1:14" ht="42.75">
      <c r="A101" s="97">
        <v>78</v>
      </c>
      <c r="B101" s="182" t="s">
        <v>490</v>
      </c>
      <c r="C101" s="192"/>
      <c r="D101" s="212"/>
      <c r="E101" s="213"/>
      <c r="F101" s="212" t="str">
        <f>IF(AND(B101='Input-Loan Product and details'!$C$15,'Input-Loan Product and details'!$C$14="Manufacturers"),VLOOKUP(B101,Margins!B:F,2,0),"-")</f>
        <v>-</v>
      </c>
      <c r="G101" s="212" t="str">
        <f>IF(AND(B101='Input-Loan Product and details'!$C$15,'Input-Loan Product and details'!$C$14="Service"),VLOOKUP(B101,Margins!$B:$F,3,0),"-")</f>
        <v>-</v>
      </c>
      <c r="H101" s="212" t="str">
        <f>IF(AND(B101='Input-Loan Product and details'!$C$15,'Input-Loan Product and details'!$C$14="Wholesaler"),VLOOKUP(B101,Margins!B:F,4,0),"-")</f>
        <v>-</v>
      </c>
      <c r="I101" s="212" t="str">
        <f>IF(AND(B101='Input-Loan Product and details'!$C$15,'Input-Loan Product and details'!$C$14="Retailer"),VLOOKUP(B101,Margins!$B:$F,5,0),"-")</f>
        <v>-</v>
      </c>
      <c r="K101" s="92">
        <v>0.05</v>
      </c>
      <c r="L101" s="92">
        <v>0.06</v>
      </c>
      <c r="M101" s="92">
        <v>0.03</v>
      </c>
      <c r="N101" s="92">
        <v>0.06</v>
      </c>
    </row>
    <row r="102" spans="1:14">
      <c r="A102" s="97">
        <v>79</v>
      </c>
      <c r="B102" s="183" t="s">
        <v>491</v>
      </c>
      <c r="C102" s="194"/>
      <c r="D102" s="196"/>
      <c r="E102" s="200"/>
      <c r="F102" s="192" t="str">
        <f>IF(AND(B102='Input-Loan Product and details'!$C$15,'Input-Loan Product and details'!$C$14="Manufacturers"),VLOOKUP(B102,Margins!B:F,2,0),"-")</f>
        <v>-</v>
      </c>
      <c r="G102" s="192" t="str">
        <f>IF(AND(B102='Input-Loan Product and details'!$C$15,'Input-Loan Product and details'!$C$14="Service"),VLOOKUP(B102,Margins!$B:$F,3,0),"-")</f>
        <v>-</v>
      </c>
      <c r="H102" s="189" t="s">
        <v>125</v>
      </c>
      <c r="I102" s="189" t="s">
        <v>125</v>
      </c>
      <c r="K102" s="92">
        <v>0.05</v>
      </c>
      <c r="L102" s="92">
        <v>0.06</v>
      </c>
      <c r="M102" s="92">
        <v>0</v>
      </c>
      <c r="N102" s="92">
        <v>0</v>
      </c>
    </row>
    <row r="103" spans="1:14">
      <c r="A103" s="97">
        <v>80</v>
      </c>
      <c r="B103" s="183" t="s">
        <v>492</v>
      </c>
      <c r="C103" s="188"/>
      <c r="D103" s="192"/>
      <c r="E103" s="189"/>
      <c r="F103" s="192" t="str">
        <f>IF(AND(B103='Input-Loan Product and details'!$C$15,'Input-Loan Product and details'!$C$14="Manufacturers"),VLOOKUP(B103,Margins!B:F,2,0),"-")</f>
        <v>-</v>
      </c>
      <c r="G103" s="192" t="str">
        <f>IF(AND(B103='Input-Loan Product and details'!$C$15,'Input-Loan Product and details'!$C$14="Service"),VLOOKUP(B103,Margins!$B:$F,3,0),"-")</f>
        <v>-</v>
      </c>
      <c r="H103" s="189" t="s">
        <v>125</v>
      </c>
      <c r="I103" s="189" t="s">
        <v>125</v>
      </c>
      <c r="K103" s="92">
        <v>0.05</v>
      </c>
      <c r="L103" s="92">
        <v>0.06</v>
      </c>
      <c r="M103" s="92">
        <v>0</v>
      </c>
      <c r="N103" s="92">
        <v>0</v>
      </c>
    </row>
    <row r="104" spans="1:14">
      <c r="A104" s="90">
        <v>81</v>
      </c>
      <c r="B104" s="183" t="s">
        <v>493</v>
      </c>
      <c r="C104" s="189" t="s">
        <v>374</v>
      </c>
      <c r="D104" s="189"/>
      <c r="E104" s="189"/>
      <c r="F104" s="189"/>
      <c r="G104" s="189"/>
      <c r="H104" s="189"/>
      <c r="I104" s="189"/>
      <c r="K104" s="92"/>
      <c r="L104" s="92"/>
      <c r="M104" s="92"/>
      <c r="N104" s="92"/>
    </row>
    <row r="105" spans="1:14">
      <c r="A105" s="101" t="s">
        <v>494</v>
      </c>
      <c r="B105" s="184" t="s">
        <v>495</v>
      </c>
      <c r="C105" s="192"/>
      <c r="D105" s="212"/>
      <c r="E105" s="213"/>
      <c r="F105" s="212" t="str">
        <f>IF(AND(B105='Input-Loan Product and details'!$C$15,'Input-Loan Product and details'!$C$14="Manufacturers"),VLOOKUP(B105,Margins!B:F,2,0),"-")</f>
        <v>-</v>
      </c>
      <c r="G105" s="212" t="str">
        <f>IF(AND(B105='Input-Loan Product and details'!$C$15,'Input-Loan Product and details'!$C$14="Service"),VLOOKUP(B105,Margins!$B:$F,3,0),"-")</f>
        <v>-</v>
      </c>
      <c r="H105" s="212" t="str">
        <f>IF(AND(B105='Input-Loan Product and details'!$C$15,'Input-Loan Product and details'!$C$14="Wholesaler"),VLOOKUP(B105,Margins!B:F,4,0),"-")</f>
        <v>-</v>
      </c>
      <c r="I105" s="212" t="str">
        <f>IF(AND(B105='Input-Loan Product and details'!$C$15,'Input-Loan Product and details'!$C$14="Retailer"),VLOOKUP(B105,Margins!$B:$F,5,0),"-")</f>
        <v>-</v>
      </c>
      <c r="K105" s="92">
        <v>0.05</v>
      </c>
      <c r="L105" s="92">
        <v>0</v>
      </c>
      <c r="M105" s="92">
        <v>0.03</v>
      </c>
      <c r="N105" s="92">
        <v>0.06</v>
      </c>
    </row>
    <row r="106" spans="1:14">
      <c r="A106" s="103" t="s">
        <v>496</v>
      </c>
      <c r="B106" s="184" t="s">
        <v>497</v>
      </c>
      <c r="C106" s="191"/>
      <c r="D106" s="190"/>
      <c r="E106" s="189"/>
      <c r="F106" s="189" t="s">
        <v>125</v>
      </c>
      <c r="G106" s="189" t="str">
        <f>IF(AND(B106='Input-Loan Product and details'!$C$15,'Input-Loan Product and details'!$C$14="Service"),VLOOKUP(B106,Margins!$B:$F,3,0),"-")</f>
        <v>-</v>
      </c>
      <c r="H106" s="192" t="str">
        <f>IF(AND(B106='Input-Loan Product and details'!$C$15,'Input-Loan Product and details'!$C$14="Wholesaler"),VLOOKUP(B106,Margins!B:F,4,0),"-")</f>
        <v>-</v>
      </c>
      <c r="I106" s="189" t="s">
        <v>125</v>
      </c>
      <c r="K106" s="92">
        <v>0</v>
      </c>
      <c r="L106" s="92">
        <v>0.06</v>
      </c>
      <c r="M106" s="92">
        <v>0.03</v>
      </c>
      <c r="N106" s="92">
        <v>0</v>
      </c>
    </row>
    <row r="107" spans="1:14">
      <c r="A107" s="103" t="s">
        <v>498</v>
      </c>
      <c r="B107" s="184" t="s">
        <v>499</v>
      </c>
      <c r="C107" s="191"/>
      <c r="D107" s="188"/>
      <c r="E107" s="189"/>
      <c r="F107" s="188" t="str">
        <f>IF(AND(B107='Input-Loan Product and details'!$C$15,'Input-Loan Product and details'!$C$14="Manufacturers"),VLOOKUP(B107,Margins!B:F,2,0),"-")</f>
        <v>-</v>
      </c>
      <c r="G107" s="188" t="str">
        <f>IF(AND(B107='Input-Loan Product and details'!$C$15,'Input-Loan Product and details'!$C$14="Service"),VLOOKUP(B107,Margins!$B:$F,3,0),"-")</f>
        <v>-</v>
      </c>
      <c r="H107" s="188" t="str">
        <f>IF(AND(B107='Input-Loan Product and details'!$C$15,'Input-Loan Product and details'!$C$14="Wholesaler"),VLOOKUP(B107,Margins!B:F,4,0),"-")</f>
        <v>-</v>
      </c>
      <c r="I107" s="189" t="s">
        <v>125</v>
      </c>
      <c r="K107" s="92">
        <v>0.02</v>
      </c>
      <c r="L107" s="92">
        <v>0.01</v>
      </c>
      <c r="M107" s="92">
        <v>0.02</v>
      </c>
      <c r="N107" s="92">
        <v>0</v>
      </c>
    </row>
    <row r="108" spans="1:14">
      <c r="A108" s="105">
        <v>82</v>
      </c>
      <c r="B108" s="181" t="s">
        <v>500</v>
      </c>
      <c r="C108" s="194"/>
      <c r="D108" s="196"/>
      <c r="E108" s="200"/>
      <c r="F108" s="192" t="str">
        <f>IF(AND(B108='Input-Loan Product and details'!$C$15,'Input-Loan Product and details'!$C$14="Manufacturers"),VLOOKUP(B108,Margins!B:F,2,0),"-")</f>
        <v>-</v>
      </c>
      <c r="G108" s="192" t="str">
        <f>IF(AND(B108='Input-Loan Product and details'!$C$15,'Input-Loan Product and details'!$C$14="Service"),VLOOKUP(B108,Margins!$B:$F,3,0),"-")</f>
        <v>-</v>
      </c>
      <c r="H108" s="192" t="str">
        <f>IF(AND(B108='Input-Loan Product and details'!$C$15,'Input-Loan Product and details'!$C$14="Wholesaler"),VLOOKUP(B108,Margins!B:F,4,0),"-")</f>
        <v>-</v>
      </c>
      <c r="I108" s="192" t="str">
        <f>IF(AND(B108='Input-Loan Product and details'!$C$15,'Input-Loan Product and details'!$C$14="Retailer"),VLOOKUP(B108,Margins!$B:$F,5,0),"-")</f>
        <v>-</v>
      </c>
      <c r="K108" s="92">
        <v>0.05</v>
      </c>
      <c r="L108" s="92">
        <v>0</v>
      </c>
      <c r="M108" s="92">
        <v>0.03</v>
      </c>
      <c r="N108" s="92">
        <v>0.06</v>
      </c>
    </row>
    <row r="109" spans="1:14" ht="27">
      <c r="A109" s="105">
        <v>83</v>
      </c>
      <c r="B109" s="181" t="s">
        <v>501</v>
      </c>
      <c r="C109" s="189" t="s">
        <v>502</v>
      </c>
      <c r="D109" s="189"/>
      <c r="E109" s="189"/>
      <c r="F109" s="195"/>
      <c r="G109" s="195"/>
      <c r="H109" s="195"/>
      <c r="I109" s="195"/>
      <c r="K109" s="106"/>
      <c r="L109" s="106"/>
      <c r="M109" s="106"/>
      <c r="N109" s="106"/>
    </row>
    <row r="110" spans="1:14">
      <c r="A110" s="105">
        <v>84</v>
      </c>
      <c r="B110" s="181" t="s">
        <v>503</v>
      </c>
      <c r="C110" s="190"/>
      <c r="D110" s="196"/>
      <c r="E110" s="200"/>
      <c r="F110" s="192" t="str">
        <f>IF(AND(B110='Input-Loan Product and details'!$C$15,'Input-Loan Product and details'!$C$14="Manufacturers"),VLOOKUP(B110,Margins!B:F,2,0),"-")</f>
        <v>-</v>
      </c>
      <c r="G110" s="192" t="str">
        <f>IF(AND(B110='Input-Loan Product and details'!$C$15,'Input-Loan Product and details'!$C$14="Service"),VLOOKUP(B110,Margins!$B:$F,3,0),"-")</f>
        <v>-</v>
      </c>
      <c r="H110" s="189" t="s">
        <v>125</v>
      </c>
      <c r="I110" s="189" t="s">
        <v>125</v>
      </c>
      <c r="K110" s="92">
        <v>0.05</v>
      </c>
      <c r="L110" s="92">
        <v>0</v>
      </c>
      <c r="M110" s="92">
        <v>0</v>
      </c>
      <c r="N110" s="92">
        <v>0</v>
      </c>
    </row>
    <row r="111" spans="1:14">
      <c r="A111" s="105">
        <v>85</v>
      </c>
      <c r="B111" s="185" t="s">
        <v>504</v>
      </c>
      <c r="C111" s="190"/>
      <c r="D111" s="190"/>
      <c r="E111" s="189"/>
      <c r="F111" s="190" t="str">
        <f>IF(AND(B111='Input-Loan Product and details'!$C$15,'Input-Loan Product and details'!$C$14="Manufacturers"),VLOOKUP(B111,Margins!B:F,2,0),"-")</f>
        <v>-</v>
      </c>
      <c r="G111" s="190" t="str">
        <f>IF(AND(B111='Input-Loan Product and details'!$C$15,'Input-Loan Product and details'!$C$14="Service"),VLOOKUP(B111,Margins!$B:$F,3,0),"-")</f>
        <v>-</v>
      </c>
      <c r="H111" s="190" t="str">
        <f>IF(AND(B111='Input-Loan Product and details'!$C$15,'Input-Loan Product and details'!$C$14="Wholesaler"),VLOOKUP(B111,Margins!B:F,4,0),"-")</f>
        <v>-</v>
      </c>
      <c r="I111" s="190" t="str">
        <f>IF(AND(B111='Input-Loan Product and details'!$C$15,'Input-Loan Product and details'!$C$14="Retailer"),VLOOKUP(B111,Margins!$B:$F,5,0),"-")</f>
        <v>-</v>
      </c>
      <c r="K111" s="92">
        <v>0.05</v>
      </c>
      <c r="L111" s="92">
        <v>0</v>
      </c>
      <c r="M111" s="92">
        <v>0.03</v>
      </c>
      <c r="N111" s="92">
        <v>0.06</v>
      </c>
    </row>
    <row r="112" spans="1:14" ht="27">
      <c r="A112" s="105">
        <v>86</v>
      </c>
      <c r="B112" s="181" t="s">
        <v>505</v>
      </c>
      <c r="C112" s="192"/>
      <c r="D112" s="212"/>
      <c r="E112" s="213"/>
      <c r="F112" s="212" t="str">
        <f>IF(AND(B112='Input-Loan Product and details'!$C$15,'Input-Loan Product and details'!$C$14="Manufacturers"),VLOOKUP(B112,Margins!B:F,2,0),"-")</f>
        <v>-</v>
      </c>
      <c r="G112" s="212" t="str">
        <f>IF(AND(B112='Input-Loan Product and details'!$C$15,'Input-Loan Product and details'!$C$14="Service"),VLOOKUP(B112,Margins!$B:$F,3,0),"-")</f>
        <v>-</v>
      </c>
      <c r="H112" s="212" t="str">
        <f>IF(AND(B112='Input-Loan Product and details'!$C$15,'Input-Loan Product and details'!$C$14="Wholesaler"),VLOOKUP(B112,Margins!B:F,4,0),"-")</f>
        <v>-</v>
      </c>
      <c r="I112" s="212" t="str">
        <f>IF(AND(B112='Input-Loan Product and details'!$C$15,'Input-Loan Product and details'!$C$14="Retailer"),VLOOKUP(B112,Margins!$B:$F,5,0),"-")</f>
        <v>-</v>
      </c>
      <c r="K112" s="92">
        <v>0.05</v>
      </c>
      <c r="L112" s="92">
        <v>0.06</v>
      </c>
      <c r="M112" s="92">
        <v>0.03</v>
      </c>
      <c r="N112" s="92">
        <v>0.06</v>
      </c>
    </row>
    <row r="113" spans="1:14">
      <c r="A113" s="105">
        <v>87</v>
      </c>
      <c r="B113" s="181" t="s">
        <v>506</v>
      </c>
      <c r="C113" s="189" t="s">
        <v>502</v>
      </c>
      <c r="D113" s="189"/>
      <c r="E113" s="189"/>
      <c r="F113" s="189"/>
      <c r="G113" s="189"/>
      <c r="H113" s="189"/>
      <c r="I113" s="189"/>
      <c r="K113" s="92"/>
      <c r="L113" s="92"/>
      <c r="M113" s="92"/>
      <c r="N113" s="92"/>
    </row>
    <row r="114" spans="1:14">
      <c r="A114" s="103" t="s">
        <v>507</v>
      </c>
      <c r="B114" s="180" t="s">
        <v>508</v>
      </c>
      <c r="C114" s="192"/>
      <c r="D114" s="212"/>
      <c r="E114" s="213"/>
      <c r="F114" s="212" t="str">
        <f>IF(AND(B114='Input-Loan Product and details'!$C$15,'Input-Loan Product and details'!$C$14="Manufacturers"),VLOOKUP(B114,Margins!B:F,2,0),"-")</f>
        <v>-</v>
      </c>
      <c r="G114" s="212" t="str">
        <f>IF(AND(B114='Input-Loan Product and details'!$C$15,'Input-Loan Product and details'!$C$14="Service"),VLOOKUP(B114,Margins!$B:$F,3,0),"-")</f>
        <v>-</v>
      </c>
      <c r="H114" s="212" t="str">
        <f>IF(AND(B114='Input-Loan Product and details'!$C$15,'Input-Loan Product and details'!$C$14="Wholesaler"),VLOOKUP(B114,Margins!B:F,4,0),"-")</f>
        <v>-</v>
      </c>
      <c r="I114" s="212" t="str">
        <f>IF(AND(B114='Input-Loan Product and details'!$C$15,'Input-Loan Product and details'!$C$14="Retailer"),VLOOKUP(B114,Margins!$B:$F,5,0),"-")</f>
        <v>-</v>
      </c>
      <c r="K114" s="92">
        <v>0.05</v>
      </c>
      <c r="L114" s="92">
        <v>0.06</v>
      </c>
      <c r="M114" s="92">
        <v>0.03</v>
      </c>
      <c r="N114" s="92">
        <v>0.06</v>
      </c>
    </row>
    <row r="115" spans="1:14">
      <c r="A115" s="103" t="s">
        <v>509</v>
      </c>
      <c r="B115" s="180" t="s">
        <v>510</v>
      </c>
      <c r="C115" s="190"/>
      <c r="D115" s="196"/>
      <c r="E115" s="200"/>
      <c r="F115" s="190" t="str">
        <f>IF(AND(B115='Input-Loan Product and details'!$C$15,'Input-Loan Product and details'!$C$14="Manufacturers"),VLOOKUP(B115,Margins!B:F,2,0),"-")</f>
        <v>-</v>
      </c>
      <c r="G115" s="190" t="str">
        <f>IF(AND(B115='Input-Loan Product and details'!$C$15,'Input-Loan Product and details'!$C$14="Service"),VLOOKUP(B115,Margins!$B:$F,3,0),"-")</f>
        <v>-</v>
      </c>
      <c r="H115" s="192" t="str">
        <f>IF(AND(B115='Input-Loan Product and details'!$C$15,'Input-Loan Product and details'!$C$14="Wholesaler"),VLOOKUP(B115,Margins!B:F,4,0),"-")</f>
        <v>-</v>
      </c>
      <c r="I115" s="192" t="str">
        <f>IF(AND(B115='Input-Loan Product and details'!$C$15,'Input-Loan Product and details'!$C$14="Retailer"),VLOOKUP(B115,Margins!$B:$F,5,0),"-")</f>
        <v>-</v>
      </c>
      <c r="K115" s="92">
        <v>0.05</v>
      </c>
      <c r="L115" s="92">
        <v>0.06</v>
      </c>
      <c r="M115" s="92">
        <v>0.03</v>
      </c>
      <c r="N115" s="92">
        <v>0.06</v>
      </c>
    </row>
    <row r="116" spans="1:14">
      <c r="A116" s="108">
        <v>88</v>
      </c>
      <c r="B116" s="185" t="s">
        <v>511</v>
      </c>
      <c r="C116" s="192"/>
      <c r="D116" s="212"/>
      <c r="E116" s="213"/>
      <c r="F116" s="212" t="str">
        <f>IF(AND(B116='Input-Loan Product and details'!$C$15,'Input-Loan Product and details'!$C$14="Manufacturers"),VLOOKUP(B116,Margins!B:F,2,0),"-")</f>
        <v>-</v>
      </c>
      <c r="G116" s="212" t="str">
        <f>IF(AND(B116='Input-Loan Product and details'!$C$15,'Input-Loan Product and details'!$C$14="Service"),VLOOKUP(B116,Margins!$B:$F,3,0),"-")</f>
        <v>-</v>
      </c>
      <c r="H116" s="212" t="str">
        <f>IF(AND(B116='Input-Loan Product and details'!$C$15,'Input-Loan Product and details'!$C$14="Wholesaler"),VLOOKUP(B116,Margins!B:F,4,0),"-")</f>
        <v>-</v>
      </c>
      <c r="I116" s="214" t="s">
        <v>125</v>
      </c>
      <c r="K116" s="92">
        <v>0.05</v>
      </c>
      <c r="L116" s="92">
        <v>0</v>
      </c>
      <c r="M116" s="92">
        <v>0.03</v>
      </c>
      <c r="N116" s="92">
        <v>0</v>
      </c>
    </row>
    <row r="117" spans="1:14">
      <c r="A117" s="101" t="s">
        <v>512</v>
      </c>
      <c r="B117" s="186" t="s">
        <v>513</v>
      </c>
      <c r="C117" s="192"/>
      <c r="D117" s="212"/>
      <c r="E117" s="213"/>
      <c r="F117" s="214" t="s">
        <v>125</v>
      </c>
      <c r="G117" s="214"/>
      <c r="H117" s="214" t="s">
        <v>125</v>
      </c>
      <c r="I117" s="212" t="str">
        <f>IF(AND(B117='Input-Loan Product and details'!$C$15,'Input-Loan Product and details'!$C$14="Retailer"),VLOOKUP(B117,Margins!$B:$F,5,0),"-")</f>
        <v>-</v>
      </c>
      <c r="K117" s="106">
        <v>0</v>
      </c>
      <c r="L117" s="106">
        <v>0</v>
      </c>
      <c r="M117" s="92">
        <v>0</v>
      </c>
      <c r="N117" s="92">
        <v>0.06</v>
      </c>
    </row>
    <row r="118" spans="1:14" ht="27">
      <c r="A118" s="108">
        <v>89</v>
      </c>
      <c r="B118" s="181" t="s">
        <v>514</v>
      </c>
      <c r="C118" s="192"/>
      <c r="D118" s="212"/>
      <c r="E118" s="213"/>
      <c r="F118" s="212" t="str">
        <f>IF(AND(B118='Input-Loan Product and details'!$C$15,'Input-Loan Product and details'!$C$14="Manufacturers"),VLOOKUP(B118,Margins!B:F,2,0),"-")</f>
        <v>-</v>
      </c>
      <c r="G118" s="212" t="str">
        <f>IF(AND(B118='Input-Loan Product and details'!$C$15,'Input-Loan Product and details'!$C$14="Service"),VLOOKUP(B118,Margins!$B:$F,3,0),"-")</f>
        <v>-</v>
      </c>
      <c r="H118" s="212" t="str">
        <f>IF(AND(B118='Input-Loan Product and details'!$C$15,'Input-Loan Product and details'!$C$14="Wholesaler"),VLOOKUP(B118,Margins!B:F,4,0),"-")</f>
        <v>-</v>
      </c>
      <c r="I118" s="212" t="str">
        <f>IF(AND(B118='Input-Loan Product and details'!$C$15,'Input-Loan Product and details'!$C$14="Retailer"),VLOOKUP(B118,Margins!$B:$F,5,0),"-")</f>
        <v>-</v>
      </c>
      <c r="K118" s="92">
        <v>0.05</v>
      </c>
      <c r="L118" s="92">
        <v>0.06</v>
      </c>
      <c r="M118" s="92">
        <v>0.03</v>
      </c>
      <c r="N118" s="92">
        <v>0.06</v>
      </c>
    </row>
    <row r="119" spans="1:14">
      <c r="A119" s="108">
        <v>90</v>
      </c>
      <c r="B119" s="185" t="s">
        <v>515</v>
      </c>
      <c r="C119" s="194"/>
      <c r="D119" s="196"/>
      <c r="E119" s="200"/>
      <c r="F119" s="192" t="str">
        <f>IF(AND(B119='Input-Loan Product and details'!$C$15,'Input-Loan Product and details'!$C$14="Manufacturers"),VLOOKUP(B119,Margins!B:F,2,0),"-")</f>
        <v>-</v>
      </c>
      <c r="G119" s="192" t="str">
        <f>IF(AND(B119='Input-Loan Product and details'!$C$15,'Input-Loan Product and details'!$C$14="Service"),VLOOKUP(B119,Margins!$B:$F,3,0),"-")</f>
        <v>-</v>
      </c>
      <c r="H119" s="192" t="str">
        <f>IF(AND(B119='Input-Loan Product and details'!$C$15,'Input-Loan Product and details'!$C$14="Wholesaler"),VLOOKUP(B119,Margins!B:F,4,0),"-")</f>
        <v>-</v>
      </c>
      <c r="I119" s="192" t="str">
        <f>IF(AND(B119='Input-Loan Product and details'!$C$15,'Input-Loan Product and details'!$C$14="Retailer"),VLOOKUP(B119,Margins!$B:$F,5,0),"-")</f>
        <v>-</v>
      </c>
      <c r="K119" s="92">
        <v>0.05</v>
      </c>
      <c r="L119" s="92">
        <v>0.06</v>
      </c>
      <c r="M119" s="92">
        <v>0.03</v>
      </c>
      <c r="N119" s="92">
        <v>0.06</v>
      </c>
    </row>
    <row r="120" spans="1:14">
      <c r="A120" s="105">
        <v>91</v>
      </c>
      <c r="B120" s="185" t="s">
        <v>516</v>
      </c>
      <c r="C120" s="215"/>
      <c r="D120" s="194"/>
      <c r="E120" s="200"/>
      <c r="F120" s="190" t="str">
        <f>IF(AND(B120='Input-Loan Product and details'!$C$15,'Input-Loan Product and details'!$C$14="Manufacturers"),VLOOKUP(B120,Margins!B:F,2,0),"-")</f>
        <v>-</v>
      </c>
      <c r="G120" s="190" t="str">
        <f>IF(AND(B120='Input-Loan Product and details'!$C$15,'Input-Loan Product and details'!$C$14="Service"),VLOOKUP(B120,Margins!$B:$F,3,0),"-")</f>
        <v>-</v>
      </c>
      <c r="H120" s="192" t="str">
        <f>IF(AND(B120='Input-Loan Product and details'!$C$15,'Input-Loan Product and details'!$C$14="Wholesaler"),VLOOKUP(B120,Margins!B:F,4,0),"-")</f>
        <v>-</v>
      </c>
      <c r="I120" s="192" t="str">
        <f>IF(AND(B120='Input-Loan Product and details'!$C$15,'Input-Loan Product and details'!$C$14="Retailer"),VLOOKUP(B120,Margins!$B:$F,5,0),"-")</f>
        <v>-</v>
      </c>
      <c r="K120" s="92">
        <v>0.05</v>
      </c>
      <c r="L120" s="92">
        <v>0</v>
      </c>
      <c r="M120" s="92">
        <v>0.03</v>
      </c>
      <c r="N120" s="92">
        <v>0.06</v>
      </c>
    </row>
    <row r="121" spans="1:14">
      <c r="A121" s="105">
        <v>92</v>
      </c>
      <c r="B121" s="185" t="s">
        <v>517</v>
      </c>
      <c r="C121" s="189" t="s">
        <v>502</v>
      </c>
      <c r="D121" s="189"/>
      <c r="E121" s="189"/>
      <c r="F121" s="189"/>
      <c r="G121" s="189"/>
      <c r="H121" s="189"/>
      <c r="I121" s="189"/>
      <c r="K121" s="92"/>
      <c r="L121" s="92"/>
      <c r="M121" s="92"/>
      <c r="N121" s="92"/>
    </row>
    <row r="122" spans="1:14">
      <c r="A122" s="103" t="s">
        <v>518</v>
      </c>
      <c r="B122" s="186" t="s">
        <v>519</v>
      </c>
      <c r="C122" s="1587" t="s">
        <v>520</v>
      </c>
      <c r="D122" s="1588"/>
      <c r="E122" s="1588"/>
      <c r="F122" s="1588"/>
      <c r="G122" s="1588"/>
      <c r="H122" s="1588"/>
      <c r="I122" s="1588"/>
      <c r="K122" s="92">
        <v>0.05</v>
      </c>
      <c r="L122" s="92">
        <v>0</v>
      </c>
      <c r="M122" s="92">
        <v>0.03</v>
      </c>
      <c r="N122" s="92">
        <v>0.06</v>
      </c>
    </row>
    <row r="123" spans="1:14">
      <c r="A123" s="103" t="s">
        <v>521</v>
      </c>
      <c r="B123" s="186" t="s">
        <v>522</v>
      </c>
      <c r="C123" s="1589" t="s">
        <v>523</v>
      </c>
      <c r="D123" s="1590"/>
      <c r="E123" s="1590"/>
      <c r="F123" s="1590"/>
      <c r="G123" s="1590"/>
      <c r="H123" s="1590"/>
      <c r="I123" s="1590"/>
      <c r="K123" s="92">
        <v>0.05</v>
      </c>
      <c r="L123" s="92">
        <v>0</v>
      </c>
      <c r="M123" s="92">
        <v>0.03</v>
      </c>
      <c r="N123" s="92">
        <v>0.06</v>
      </c>
    </row>
    <row r="124" spans="1:14">
      <c r="A124" s="103" t="s">
        <v>524</v>
      </c>
      <c r="B124" s="186" t="s">
        <v>525</v>
      </c>
      <c r="C124" s="1589" t="s">
        <v>526</v>
      </c>
      <c r="D124" s="1590"/>
      <c r="E124" s="1590"/>
      <c r="F124" s="1590"/>
      <c r="G124" s="1590"/>
      <c r="H124" s="1590"/>
      <c r="I124" s="1590"/>
      <c r="K124" s="92">
        <v>0.05</v>
      </c>
      <c r="L124" s="92">
        <v>0</v>
      </c>
      <c r="M124" s="92">
        <v>0.03</v>
      </c>
      <c r="N124" s="92">
        <v>0.06</v>
      </c>
    </row>
    <row r="125" spans="1:14">
      <c r="A125" s="103" t="s">
        <v>527</v>
      </c>
      <c r="B125" s="186" t="s">
        <v>528</v>
      </c>
      <c r="C125" s="188"/>
      <c r="D125" s="190"/>
      <c r="E125" s="189"/>
      <c r="F125" s="190" t="str">
        <f>IF(AND(B125='Input-Loan Product and details'!$C$15,'Input-Loan Product and details'!$C$14="Manufacturers"),VLOOKUP(B125,Margins!B:F,2,0),"-")</f>
        <v>-</v>
      </c>
      <c r="G125" s="190" t="str">
        <f>IF(AND(B125='Input-Loan Product and details'!$C$15,'Input-Loan Product and details'!$C$14="Service"),VLOOKUP(B125,Margins!$B:$F,3,0),"-")</f>
        <v>-</v>
      </c>
      <c r="H125" s="190" t="str">
        <f>IF(AND(B125='Input-Loan Product and details'!$C$15,'Input-Loan Product and details'!$C$14="Wholesaler"),VLOOKUP(B125,Margins!B:F,4,0),"-")</f>
        <v>-</v>
      </c>
      <c r="I125" s="192" t="str">
        <f>IF(AND(B125='Input-Loan Product and details'!$C$15,'Input-Loan Product and details'!$C$14="Retailer"),VLOOKUP(B125,Margins!$B:$F,5,0),"-")</f>
        <v>-</v>
      </c>
      <c r="K125" s="92">
        <v>0.05</v>
      </c>
      <c r="L125" s="92">
        <v>0</v>
      </c>
      <c r="M125" s="92">
        <v>0.03</v>
      </c>
      <c r="N125" s="92">
        <v>0.06</v>
      </c>
    </row>
    <row r="126" spans="1:14">
      <c r="A126" s="103" t="s">
        <v>529</v>
      </c>
      <c r="B126" s="186" t="s">
        <v>530</v>
      </c>
      <c r="C126" s="1589" t="s">
        <v>531</v>
      </c>
      <c r="D126" s="1590"/>
      <c r="E126" s="1590"/>
      <c r="F126" s="1590"/>
      <c r="G126" s="1590"/>
      <c r="H126" s="1590"/>
      <c r="I126" s="1590"/>
      <c r="K126" s="92">
        <v>0.05</v>
      </c>
      <c r="L126" s="92">
        <v>0</v>
      </c>
      <c r="M126" s="92">
        <v>0.03</v>
      </c>
      <c r="N126" s="92">
        <v>0.06</v>
      </c>
    </row>
    <row r="127" spans="1:14">
      <c r="A127" s="103" t="s">
        <v>532</v>
      </c>
      <c r="B127" s="186" t="s">
        <v>533</v>
      </c>
      <c r="C127" s="193"/>
      <c r="D127" s="194"/>
      <c r="E127" s="200"/>
      <c r="F127" s="190" t="str">
        <f>IF(AND(B127='Input-Loan Product and details'!$C$15,'Input-Loan Product and details'!$C$14="Manufacturers"),VLOOKUP(B127,Margins!B:F,2,0),"-")</f>
        <v>-</v>
      </c>
      <c r="G127" s="190" t="str">
        <f>IF(AND(B127='Input-Loan Product and details'!$C$15,'Input-Loan Product and details'!$C$14="Service"),VLOOKUP(B127,Margins!$B:$F,3,0),"-")</f>
        <v>-</v>
      </c>
      <c r="H127" s="190" t="str">
        <f>IF(AND(B127='Input-Loan Product and details'!$C$15,'Input-Loan Product and details'!$C$14="Wholesaler"),VLOOKUP(B127,Margins!B:F,4,0),"-")</f>
        <v>-</v>
      </c>
      <c r="I127" s="190" t="str">
        <f>IF(AND(B127='Input-Loan Product and details'!$C$15,'Input-Loan Product and details'!$C$14="Retailer"),VLOOKUP(B127,Margins!$B:$F,5,0),"-")</f>
        <v>-</v>
      </c>
      <c r="K127" s="92">
        <v>0.05</v>
      </c>
      <c r="L127" s="92">
        <v>0</v>
      </c>
      <c r="M127" s="92">
        <v>0.03</v>
      </c>
      <c r="N127" s="92">
        <v>0.06</v>
      </c>
    </row>
    <row r="128" spans="1:14">
      <c r="A128" s="105">
        <v>93</v>
      </c>
      <c r="B128" s="185" t="s">
        <v>534</v>
      </c>
      <c r="C128" s="188"/>
      <c r="D128" s="190"/>
      <c r="E128" s="189"/>
      <c r="F128" s="190" t="str">
        <f>IF(AND(B128='Input-Loan Product and details'!$C$15,'Input-Loan Product and details'!$C$14="Manufacturers"),VLOOKUP(B128,Margins!B:F,2,0),"-")</f>
        <v>-</v>
      </c>
      <c r="G128" s="190" t="str">
        <f>IF(AND(B128='Input-Loan Product and details'!$C$15,'Input-Loan Product and details'!$C$14="Service"),VLOOKUP(B128,Margins!$B:$F,3,0),"-")</f>
        <v>-</v>
      </c>
      <c r="H128" s="190" t="str">
        <f>IF(AND(B128='Input-Loan Product and details'!$C$15,'Input-Loan Product and details'!$C$14="Wholesaler"),VLOOKUP(B128,Margins!B:F,4,0),"-")</f>
        <v>-</v>
      </c>
      <c r="I128" s="190" t="str">
        <f>IF(AND(B128='Input-Loan Product and details'!$C$15,'Input-Loan Product and details'!$C$14="Retailer"),VLOOKUP(B128,Margins!$B:$F,5,0),"-")</f>
        <v>-</v>
      </c>
      <c r="K128" s="92">
        <v>0.05</v>
      </c>
      <c r="L128" s="92">
        <v>0</v>
      </c>
      <c r="M128" s="92">
        <v>0.03</v>
      </c>
      <c r="N128" s="92">
        <v>0.06</v>
      </c>
    </row>
    <row r="129" spans="1:14" ht="89.25">
      <c r="A129" s="105">
        <v>94</v>
      </c>
      <c r="B129" s="185" t="s">
        <v>535</v>
      </c>
      <c r="C129" s="188"/>
      <c r="D129" s="190"/>
      <c r="E129" s="189"/>
      <c r="F129" s="189" t="s">
        <v>125</v>
      </c>
      <c r="G129" s="189" t="str">
        <f>IF(AND(B129='Input-Loan Product and details'!$C$15,'Input-Loan Product and details'!$C$14="Service"),VLOOKUP(B129,Margins!$B:$F,3,0),"-")</f>
        <v>-</v>
      </c>
      <c r="H129" s="194" t="s">
        <v>536</v>
      </c>
      <c r="I129" s="194" t="s">
        <v>537</v>
      </c>
      <c r="K129" s="106">
        <v>0</v>
      </c>
      <c r="L129" s="106">
        <v>0</v>
      </c>
      <c r="M129" s="92">
        <v>0.03</v>
      </c>
      <c r="N129" s="92">
        <v>0.06</v>
      </c>
    </row>
    <row r="130" spans="1:14">
      <c r="A130" s="105">
        <v>95</v>
      </c>
      <c r="B130" s="185" t="s">
        <v>538</v>
      </c>
      <c r="C130" s="215"/>
      <c r="D130" s="194"/>
      <c r="E130" s="200"/>
      <c r="F130" s="188" t="str">
        <f>IF(AND(B130='Input-Loan Product and details'!$C$15,'Input-Loan Product and details'!$C$14="Manufacturers"),VLOOKUP(B130,Margins!B:F,2,0),"-")</f>
        <v>-</v>
      </c>
      <c r="G130" s="188" t="str">
        <f>IF(AND(B130='Input-Loan Product and details'!$C$15,'Input-Loan Product and details'!$C$14="Service"),VLOOKUP(B130,Margins!$B:$F,3,0),"-")</f>
        <v>-</v>
      </c>
      <c r="H130" s="208" t="str">
        <f>IF(AND(B130='Input-Loan Product and details'!$C$15,'Input-Loan Product and details'!$C$14="Wholesaler"),VLOOKUP(B130,Margins!B:F,4,0),"-")</f>
        <v>-</v>
      </c>
      <c r="I130" s="190" t="str">
        <f>IF(AND(B130='Input-Loan Product and details'!$C$15,'Input-Loan Product and details'!$C$14="Retailer"),VLOOKUP(B130,Margins!$B:$F,5,0),"-")</f>
        <v>-</v>
      </c>
      <c r="K130" s="92">
        <v>0.02</v>
      </c>
      <c r="L130" s="92">
        <v>0.01</v>
      </c>
      <c r="M130" s="92">
        <v>0.02</v>
      </c>
      <c r="N130" s="92">
        <v>0.06</v>
      </c>
    </row>
    <row r="131" spans="1:14">
      <c r="A131" s="108">
        <v>96</v>
      </c>
      <c r="B131" s="185" t="s">
        <v>539</v>
      </c>
      <c r="C131" s="192"/>
      <c r="D131" s="212"/>
      <c r="E131" s="213"/>
      <c r="F131" s="214" t="s">
        <v>125</v>
      </c>
      <c r="G131" s="214" t="str">
        <f>IF(AND(B131='Input-Loan Product and details'!$C$15,'Input-Loan Product and details'!$C$14="Service"),VLOOKUP(B131,Margins!$B:$F,3,0),"-")</f>
        <v>-</v>
      </c>
      <c r="H131" s="212" t="str">
        <f>IF(AND(B131='Input-Loan Product and details'!$C$15,'Input-Loan Product and details'!$C$14="Wholesaler"),VLOOKUP(B131,Margins!B:F,4,0),"-")</f>
        <v>-</v>
      </c>
      <c r="I131" s="212" t="str">
        <f>IF(AND(B131='Input-Loan Product and details'!$C$15,'Input-Loan Product and details'!$C$14="Retailer"),VLOOKUP(B131,Margins!$B:$F,5,0),"-")</f>
        <v>-</v>
      </c>
      <c r="K131" s="92">
        <v>0</v>
      </c>
      <c r="L131" s="92">
        <v>0</v>
      </c>
      <c r="M131" s="92">
        <v>0.03</v>
      </c>
      <c r="N131" s="92">
        <v>0.06</v>
      </c>
    </row>
    <row r="132" spans="1:14">
      <c r="A132" s="105">
        <v>97</v>
      </c>
      <c r="B132" s="185" t="s">
        <v>540</v>
      </c>
      <c r="C132" s="193"/>
      <c r="D132" s="193"/>
      <c r="E132" s="200"/>
      <c r="F132" s="188" t="str">
        <f>IF(AND(B132='Input-Loan Product and details'!$C$15,'Input-Loan Product and details'!$C$14="Manufacturers"),VLOOKUP(B132,Margins!B:F,2,0),"-")</f>
        <v>-</v>
      </c>
      <c r="G132" s="188" t="str">
        <f>IF(AND(B132='Input-Loan Product and details'!$C$15,'Input-Loan Product and details'!$C$14="Service"),VLOOKUP(B132,Margins!$B:$F,3,0),"-")</f>
        <v>-</v>
      </c>
      <c r="H132" s="190" t="str">
        <f>IF(AND(B132='Input-Loan Product and details'!$C$15,'Input-Loan Product and details'!$C$14="Wholesaler"),VLOOKUP(B132,Margins!B:F,4,0),"-")</f>
        <v>-</v>
      </c>
      <c r="I132" s="190" t="str">
        <f>IF(AND(B132='Input-Loan Product and details'!$C$15,'Input-Loan Product and details'!$C$14="Retailer"),VLOOKUP(B132,Margins!$B:$F,5,0),"-")</f>
        <v>-</v>
      </c>
      <c r="K132" s="92">
        <v>0.02</v>
      </c>
      <c r="L132" s="92">
        <v>0</v>
      </c>
      <c r="M132" s="92">
        <v>0.03</v>
      </c>
      <c r="N132" s="92">
        <v>0.06</v>
      </c>
    </row>
    <row r="133" spans="1:14">
      <c r="A133" s="105">
        <v>98</v>
      </c>
      <c r="B133" s="185" t="s">
        <v>541</v>
      </c>
      <c r="C133" s="211"/>
      <c r="D133" s="190"/>
      <c r="E133" s="189"/>
      <c r="F133" s="190" t="str">
        <f>IF(AND(B133='Input-Loan Product and details'!$C$15,'Input-Loan Product and details'!$C$14="Manufacturers"),VLOOKUP(B133,Margins!B:F,2,0),"-")</f>
        <v>-</v>
      </c>
      <c r="G133" s="190" t="str">
        <f>IF(AND(B133='Input-Loan Product and details'!$C$15,'Input-Loan Product and details'!$C$14="Service"),VLOOKUP(B133,Margins!$B:$F,3,0),"-")</f>
        <v>-</v>
      </c>
      <c r="H133" s="190" t="str">
        <f>IF(AND(B133='Input-Loan Product and details'!$C$15,'Input-Loan Product and details'!$C$14="Wholesaler"),VLOOKUP(B133,Margins!B:F,4,0),"-")</f>
        <v>-</v>
      </c>
      <c r="I133" s="190" t="str">
        <f>IF(AND(B133='Input-Loan Product and details'!$C$15,'Input-Loan Product and details'!$C$14="Retailer"),VLOOKUP(B133,Margins!$B:$F,5,0),"-")</f>
        <v>-</v>
      </c>
      <c r="K133" s="92">
        <v>0.05</v>
      </c>
      <c r="L133" s="92">
        <v>0</v>
      </c>
      <c r="M133" s="92">
        <v>0.03</v>
      </c>
      <c r="N133" s="92">
        <v>0.06</v>
      </c>
    </row>
    <row r="134" spans="1:14">
      <c r="A134" s="105">
        <v>99</v>
      </c>
      <c r="B134" s="185" t="s">
        <v>542</v>
      </c>
      <c r="C134" s="191"/>
      <c r="D134" s="191"/>
      <c r="E134" s="189"/>
      <c r="F134" s="195" t="s">
        <v>125</v>
      </c>
      <c r="G134" s="195" t="str">
        <f>IF(AND(B134='Input-Loan Product and details'!$C$15,'Input-Loan Product and details'!$C$14="Service"),VLOOKUP(B134,Margins!$B:$F,3,0),"-")</f>
        <v>-</v>
      </c>
      <c r="H134" s="191" t="str">
        <f>IF(AND(B134='Input-Loan Product and details'!$C$15,'Input-Loan Product and details'!$C$14="Wholesaler"),VLOOKUP(B134,Margins!B:F,4,0),"-")</f>
        <v>-</v>
      </c>
      <c r="I134" s="191" t="str">
        <f>IF(AND(B134='Input-Loan Product and details'!$C$15,'Input-Loan Product and details'!$C$14="Retailer"),VLOOKUP(B134,Margins!$B:$F,5,0),"-")</f>
        <v>-</v>
      </c>
      <c r="K134" s="92">
        <v>0</v>
      </c>
      <c r="L134" s="92">
        <v>0.01</v>
      </c>
      <c r="M134" s="92">
        <v>0.02</v>
      </c>
      <c r="N134" s="92">
        <v>0.02</v>
      </c>
    </row>
    <row r="135" spans="1:14" ht="25.5">
      <c r="A135" s="105">
        <v>100</v>
      </c>
      <c r="B135" s="185" t="s">
        <v>543</v>
      </c>
      <c r="C135" s="188"/>
      <c r="D135" s="190"/>
      <c r="E135" s="189"/>
      <c r="F135" s="189" t="s">
        <v>125</v>
      </c>
      <c r="G135" s="189" t="str">
        <f>IF(AND(B135='Input-Loan Product and details'!$C$15,'Input-Loan Product and details'!$C$14="Service"),VLOOKUP(B135,Margins!$B:$F,3,0),"-")</f>
        <v>-</v>
      </c>
      <c r="H135" s="194" t="s">
        <v>544</v>
      </c>
      <c r="I135" s="194" t="s">
        <v>545</v>
      </c>
      <c r="K135" s="92">
        <v>0</v>
      </c>
      <c r="L135" s="92">
        <v>0.06</v>
      </c>
      <c r="M135" s="92">
        <v>0.03</v>
      </c>
      <c r="N135" s="92">
        <v>0.06</v>
      </c>
    </row>
    <row r="136" spans="1:14" ht="38.25">
      <c r="A136" s="105">
        <v>101</v>
      </c>
      <c r="B136" s="181" t="s">
        <v>546</v>
      </c>
      <c r="C136" s="188"/>
      <c r="D136" s="190"/>
      <c r="E136" s="189"/>
      <c r="F136" s="194" t="s">
        <v>547</v>
      </c>
      <c r="G136" s="194" t="str">
        <f>IF(AND(B136='Input-Loan Product and details'!$C$15,'Input-Loan Product and details'!$C$14="Service"),VLOOKUP(B136,Margins!$B:$F,3,0),"-")</f>
        <v>-</v>
      </c>
      <c r="H136" s="196" t="s">
        <v>548</v>
      </c>
      <c r="I136" s="196" t="s">
        <v>549</v>
      </c>
      <c r="K136" s="92">
        <v>0.05</v>
      </c>
      <c r="L136" s="92">
        <v>0.06</v>
      </c>
      <c r="M136" s="92">
        <v>0.03</v>
      </c>
      <c r="N136" s="92">
        <v>0.06</v>
      </c>
    </row>
    <row r="137" spans="1:14">
      <c r="A137" s="112">
        <v>102</v>
      </c>
      <c r="B137" s="181" t="s">
        <v>550</v>
      </c>
      <c r="C137" s="216" t="s">
        <v>374</v>
      </c>
      <c r="D137" s="216"/>
      <c r="E137" s="216"/>
      <c r="F137" s="217"/>
      <c r="G137" s="217"/>
      <c r="H137" s="217"/>
      <c r="I137" s="217"/>
      <c r="K137" s="92"/>
      <c r="L137" s="92"/>
      <c r="M137" s="92"/>
      <c r="N137" s="92"/>
    </row>
    <row r="138" spans="1:14">
      <c r="A138" s="93" t="s">
        <v>551</v>
      </c>
      <c r="B138" s="187" t="s">
        <v>552</v>
      </c>
      <c r="C138" s="218"/>
      <c r="D138" s="219"/>
      <c r="E138" s="216"/>
      <c r="F138" s="216" t="str">
        <f>IF(AND(B138='Input-Loan Product and details'!$C$15,'Input-Loan Product and details'!$C$14="Manufacturers"),VLOOKUP(B138,Margins!B:F,2,0),"-")</f>
        <v>-</v>
      </c>
      <c r="G138" s="216" t="str">
        <f>IF(AND(B138='Input-Loan Product and details'!$C$15,'Input-Loan Product and details'!$C$14="Service"),VLOOKUP(B138,Margins!$B:$F,3,0),"-")</f>
        <v>-</v>
      </c>
      <c r="H138" s="216" t="str">
        <f>IF(AND(B138='Input-Loan Product and details'!$C$15,'Input-Loan Product and details'!$C$14="Wholesaler"),VLOOKUP(B138,Margins!B:F,4,0),"-")</f>
        <v>-</v>
      </c>
      <c r="I138" s="218" t="s">
        <v>553</v>
      </c>
      <c r="K138" s="92">
        <v>0</v>
      </c>
      <c r="L138" s="92">
        <v>0.01</v>
      </c>
      <c r="M138" s="92">
        <v>0</v>
      </c>
      <c r="N138" s="92">
        <v>0.02</v>
      </c>
    </row>
    <row r="139" spans="1:14">
      <c r="A139" s="93" t="s">
        <v>554</v>
      </c>
      <c r="B139" s="187" t="s">
        <v>555</v>
      </c>
      <c r="C139" s="218"/>
      <c r="D139" s="219"/>
      <c r="E139" s="216"/>
      <c r="F139" s="216" t="str">
        <f>IF(AND(B139='Input-Loan Product and details'!$C$15,'Input-Loan Product and details'!$C$14="Manufacturers"),VLOOKUP(B139,Margins!B:F,2,0),"-")</f>
        <v>-</v>
      </c>
      <c r="G139" s="216" t="str">
        <f>IF(AND(B139='Input-Loan Product and details'!$C$15,'Input-Loan Product and details'!$C$14="Service"),VLOOKUP(B139,Margins!$B:$F,3,0),"-")</f>
        <v>-</v>
      </c>
      <c r="H139" s="216" t="str">
        <f>IF(AND(B139='Input-Loan Product and details'!$C$15,'Input-Loan Product and details'!$C$14="Wholesaler"),VLOOKUP(B139,Margins!B:F,4,0),"-")</f>
        <v>-</v>
      </c>
      <c r="I139" s="219" t="s">
        <v>553</v>
      </c>
      <c r="K139" s="92">
        <v>0</v>
      </c>
      <c r="L139" s="92">
        <v>0.06</v>
      </c>
      <c r="M139" s="92">
        <v>0</v>
      </c>
      <c r="N139" s="92">
        <v>0.06</v>
      </c>
    </row>
    <row r="140" spans="1:14"/>
    <row r="141" spans="1:14"/>
  </sheetData>
  <mergeCells count="11">
    <mergeCell ref="A1:A2"/>
    <mergeCell ref="B1:B2"/>
    <mergeCell ref="C1:C2"/>
    <mergeCell ref="D1:D2"/>
    <mergeCell ref="E1:E2"/>
    <mergeCell ref="K1:N1"/>
    <mergeCell ref="C122:I122"/>
    <mergeCell ref="C123:I123"/>
    <mergeCell ref="C124:I124"/>
    <mergeCell ref="C126:I126"/>
    <mergeCell ref="F1:I1"/>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FC0F-67E4-4DE4-95E1-7BE1E4E98EC2}">
  <sheetPr codeName="Sheet39"/>
  <dimension ref="A1:XFC23"/>
  <sheetViews>
    <sheetView topLeftCell="A10" workbookViewId="0">
      <selection activeCell="F17" sqref="F17:H17"/>
    </sheetView>
  </sheetViews>
  <sheetFormatPr defaultColWidth="0" defaultRowHeight="15" zeroHeight="1"/>
  <cols>
    <col min="1" max="1" width="28.42578125" bestFit="1" customWidth="1"/>
    <col min="2" max="13" width="11.5703125" bestFit="1" customWidth="1"/>
    <col min="14" max="16" width="7.5703125" bestFit="1" customWidth="1"/>
    <col min="17" max="17" width="7.140625" bestFit="1" customWidth="1"/>
    <col min="18" max="18" width="29.7109375" customWidth="1"/>
    <col min="19" max="16383" width="2.85546875" hidden="1" customWidth="1"/>
    <col min="16384" max="16384" width="5.85546875" hidden="1" customWidth="1"/>
  </cols>
  <sheetData>
    <row r="1" spans="1:26">
      <c r="A1" s="1042" t="s">
        <v>9</v>
      </c>
      <c r="B1" s="1043">
        <f>Banking_Analysis!A20</f>
        <v>44682</v>
      </c>
      <c r="C1" s="1043">
        <f>EDATE(B1,-1)</f>
        <v>44652</v>
      </c>
      <c r="D1" s="1043">
        <f t="shared" ref="D1:K1" si="0">EDATE(C1,-1)</f>
        <v>44621</v>
      </c>
      <c r="E1" s="1043">
        <f t="shared" si="0"/>
        <v>44593</v>
      </c>
      <c r="F1" s="1043">
        <f t="shared" si="0"/>
        <v>44562</v>
      </c>
      <c r="G1" s="1043">
        <f t="shared" si="0"/>
        <v>44531</v>
      </c>
      <c r="H1" s="1043">
        <f t="shared" si="0"/>
        <v>44501</v>
      </c>
      <c r="I1" s="1043">
        <f t="shared" si="0"/>
        <v>44470</v>
      </c>
      <c r="J1" s="1043">
        <f t="shared" si="0"/>
        <v>44440</v>
      </c>
      <c r="K1" s="1043">
        <f t="shared" si="0"/>
        <v>44409</v>
      </c>
      <c r="L1" s="1046">
        <f t="shared" ref="L1" si="1">EDATE(K1,-1)</f>
        <v>44378</v>
      </c>
      <c r="M1" s="1063">
        <f t="shared" ref="M1" si="2">EDATE(L1,-1)</f>
        <v>44348</v>
      </c>
      <c r="N1" s="1049"/>
      <c r="O1" s="1049"/>
      <c r="P1" s="1049"/>
      <c r="Q1" s="1049"/>
      <c r="R1" s="1049"/>
    </row>
    <row r="2" spans="1:26">
      <c r="A2" s="1044" t="s">
        <v>1163</v>
      </c>
      <c r="B2" s="1073" t="str">
        <f>Banking_Analysis!$C$6</f>
        <v>-</v>
      </c>
      <c r="C2" s="1073" t="str">
        <f>Banking_Analysis!$C$6</f>
        <v>-</v>
      </c>
      <c r="D2" s="1073" t="str">
        <f>Banking_Analysis!$C$6</f>
        <v>-</v>
      </c>
      <c r="E2" s="1073" t="str">
        <f>Banking_Analysis!$C$6</f>
        <v>-</v>
      </c>
      <c r="F2" s="1073" t="str">
        <f>Banking_Analysis!$C$6</f>
        <v>-</v>
      </c>
      <c r="G2" s="1073" t="str">
        <f>Banking_Analysis!$C$6</f>
        <v>-</v>
      </c>
      <c r="H2" s="1073" t="str">
        <f>Banking_Analysis!$C$6</f>
        <v>-</v>
      </c>
      <c r="I2" s="1073" t="str">
        <f>Banking_Analysis!$C$6</f>
        <v>-</v>
      </c>
      <c r="J2" s="1073" t="str">
        <f>Banking_Analysis!$C$6</f>
        <v>-</v>
      </c>
      <c r="K2" s="1073" t="str">
        <f>Banking_Analysis!$C$6</f>
        <v>-</v>
      </c>
      <c r="L2" s="1074" t="str">
        <f>Banking_Analysis!$C$6</f>
        <v>-</v>
      </c>
      <c r="M2" s="1075" t="str">
        <f>Banking_Analysis!$C$6</f>
        <v>-</v>
      </c>
      <c r="N2" s="526"/>
      <c r="O2" s="526"/>
      <c r="P2" s="526"/>
      <c r="Q2" s="1050"/>
      <c r="R2" s="526"/>
      <c r="Z2" s="526">
        <f>Banking_Analysis!B4</f>
        <v>0</v>
      </c>
    </row>
    <row r="3" spans="1:26">
      <c r="A3" s="1044" t="s">
        <v>1164</v>
      </c>
      <c r="B3" s="1073">
        <f>Banking_Analysis!$G$6</f>
        <v>0</v>
      </c>
      <c r="C3" s="1073">
        <f>Banking_Analysis!$G$6</f>
        <v>0</v>
      </c>
      <c r="D3" s="1073">
        <f>Banking_Analysis!$G$6</f>
        <v>0</v>
      </c>
      <c r="E3" s="1073">
        <f>Banking_Analysis!$G$6</f>
        <v>0</v>
      </c>
      <c r="F3" s="1073">
        <f>Banking_Analysis!$G$6</f>
        <v>0</v>
      </c>
      <c r="G3" s="1073">
        <f>Banking_Analysis!$G$6</f>
        <v>0</v>
      </c>
      <c r="H3" s="1073">
        <f>Banking_Analysis!$G$6</f>
        <v>0</v>
      </c>
      <c r="I3" s="1073">
        <f>Banking_Analysis!$G$6</f>
        <v>0</v>
      </c>
      <c r="J3" s="1073">
        <f>Banking_Analysis!$G$6</f>
        <v>0</v>
      </c>
      <c r="K3" s="1073">
        <f>Banking_Analysis!$G$6</f>
        <v>0</v>
      </c>
      <c r="L3" s="1074">
        <f>Banking_Analysis!$G$6</f>
        <v>0</v>
      </c>
      <c r="M3" s="1075">
        <f>Banking_Analysis!$G$6</f>
        <v>0</v>
      </c>
      <c r="N3" s="526"/>
      <c r="O3" s="526"/>
      <c r="P3" s="526"/>
      <c r="Q3" s="1050"/>
      <c r="R3" s="526"/>
      <c r="Z3" s="1077">
        <f>Banking_Analysis!B5</f>
        <v>0</v>
      </c>
    </row>
    <row r="4" spans="1:26">
      <c r="A4" s="1044" t="s">
        <v>1165</v>
      </c>
      <c r="B4" s="1067">
        <v>0</v>
      </c>
      <c r="C4" s="1067">
        <v>0</v>
      </c>
      <c r="D4" s="1067">
        <v>0</v>
      </c>
      <c r="E4" s="1067">
        <v>0</v>
      </c>
      <c r="F4" s="1067">
        <v>0</v>
      </c>
      <c r="G4" s="1067">
        <v>0</v>
      </c>
      <c r="H4" s="1067">
        <v>0</v>
      </c>
      <c r="I4" s="1067">
        <v>0</v>
      </c>
      <c r="J4" s="1067">
        <v>0</v>
      </c>
      <c r="K4" s="1067">
        <v>0</v>
      </c>
      <c r="L4" s="1068">
        <v>0</v>
      </c>
      <c r="M4" s="1069">
        <v>0</v>
      </c>
      <c r="N4" s="526"/>
      <c r="O4" s="526"/>
      <c r="P4" s="526"/>
      <c r="Q4" s="526"/>
      <c r="R4" s="526"/>
    </row>
    <row r="5" spans="1:26">
      <c r="A5" s="1044" t="s">
        <v>1166</v>
      </c>
      <c r="B5" s="1067">
        <v>0</v>
      </c>
      <c r="C5" s="1067">
        <v>0</v>
      </c>
      <c r="D5" s="1067">
        <v>0</v>
      </c>
      <c r="E5" s="1067">
        <v>0</v>
      </c>
      <c r="F5" s="1067">
        <v>0</v>
      </c>
      <c r="G5" s="1067">
        <v>0</v>
      </c>
      <c r="H5" s="1067">
        <v>0</v>
      </c>
      <c r="I5" s="1067">
        <v>0</v>
      </c>
      <c r="J5" s="1067">
        <v>0</v>
      </c>
      <c r="K5" s="1067">
        <v>0</v>
      </c>
      <c r="L5" s="1068">
        <v>0</v>
      </c>
      <c r="M5" s="1069">
        <v>0</v>
      </c>
      <c r="N5" s="526"/>
      <c r="O5" s="526"/>
      <c r="P5" s="526"/>
      <c r="Q5" s="526"/>
      <c r="R5" s="526"/>
    </row>
    <row r="6" spans="1:26">
      <c r="A6" s="1044" t="s">
        <v>1167</v>
      </c>
      <c r="B6" s="1067">
        <v>0</v>
      </c>
      <c r="C6" s="1067">
        <v>0</v>
      </c>
      <c r="D6" s="1067">
        <v>0</v>
      </c>
      <c r="E6" s="1067">
        <v>0</v>
      </c>
      <c r="F6" s="1067">
        <v>0</v>
      </c>
      <c r="G6" s="1067">
        <v>0</v>
      </c>
      <c r="H6" s="1067">
        <v>0</v>
      </c>
      <c r="I6" s="1067">
        <v>0</v>
      </c>
      <c r="J6" s="1067">
        <v>0</v>
      </c>
      <c r="K6" s="1067">
        <v>0</v>
      </c>
      <c r="L6" s="1068">
        <v>0</v>
      </c>
      <c r="M6" s="1069">
        <v>0</v>
      </c>
      <c r="N6" s="526"/>
      <c r="O6" s="526"/>
      <c r="P6" s="526"/>
      <c r="Q6" s="526"/>
      <c r="R6" s="526"/>
    </row>
    <row r="7" spans="1:26">
      <c r="A7" s="1044" t="s">
        <v>1168</v>
      </c>
      <c r="B7" s="1067">
        <f>INDEX(Banking_Analysis!$B$9:$D$20,MATCH('Banking 1'!B$1,Banking_Analysis!$A$9:$A$20,0),MATCH(RIGHT('Banking 1'!$A$7,3),Banking_Analysis!$B$8:$D$8,0))</f>
        <v>0</v>
      </c>
      <c r="C7" s="1067">
        <f>INDEX(Banking_Analysis!$B$9:$D$20,MATCH('Banking 1'!C$1,Banking_Analysis!$A$9:$A$20,0),MATCH(RIGHT('Banking 1'!$A$7,3),Banking_Analysis!$B$8:$D$8,0))</f>
        <v>0</v>
      </c>
      <c r="D7" s="1067">
        <f>INDEX(Banking_Analysis!$B$9:$D$20,MATCH('Banking 1'!D$1,Banking_Analysis!$A$9:$A$20,0),MATCH(RIGHT('Banking 1'!$A$7,3),Banking_Analysis!$B$8:$D$8,0))</f>
        <v>0</v>
      </c>
      <c r="E7" s="1067">
        <f>INDEX(Banking_Analysis!$B$9:$D$20,MATCH('Banking 1'!E$1,Banking_Analysis!$A$9:$A$20,0),MATCH(RIGHT('Banking 1'!$A$7,3),Banking_Analysis!$B$8:$D$8,0))</f>
        <v>0</v>
      </c>
      <c r="F7" s="1067">
        <f>INDEX(Banking_Analysis!$B$9:$D$20,MATCH('Banking 1'!F$1,Banking_Analysis!$A$9:$A$20,0),MATCH(RIGHT('Banking 1'!$A$7,3),Banking_Analysis!$B$8:$D$8,0))</f>
        <v>0</v>
      </c>
      <c r="G7" s="1067">
        <f>INDEX(Banking_Analysis!$B$9:$D$20,MATCH('Banking 1'!G$1,Banking_Analysis!$A$9:$A$20,0),MATCH(RIGHT('Banking 1'!$A$7,3),Banking_Analysis!$B$8:$D$8,0))</f>
        <v>0</v>
      </c>
      <c r="H7" s="1067">
        <f>INDEX(Banking_Analysis!$B$9:$D$20,MATCH('Banking 1'!H$1,Banking_Analysis!$A$9:$A$20,0),MATCH(RIGHT('Banking 1'!$A$7,3),Banking_Analysis!$B$8:$D$8,0))</f>
        <v>0</v>
      </c>
      <c r="I7" s="1067">
        <f>INDEX(Banking_Analysis!$B$9:$D$20,MATCH('Banking 1'!I$1,Banking_Analysis!$A$9:$A$20,0),MATCH(RIGHT('Banking 1'!$A$7,3),Banking_Analysis!$B$8:$D$8,0))</f>
        <v>0</v>
      </c>
      <c r="J7" s="1067">
        <f>INDEX(Banking_Analysis!$B$9:$D$20,MATCH('Banking 1'!J$1,Banking_Analysis!$A$9:$A$20,0),MATCH(RIGHT('Banking 1'!$A$7,3),Banking_Analysis!$B$8:$D$8,0))</f>
        <v>0</v>
      </c>
      <c r="K7" s="1067">
        <f>INDEX(Banking_Analysis!$B$9:$D$20,MATCH('Banking 1'!K$1,Banking_Analysis!$A$9:$A$20,0),MATCH(RIGHT('Banking 1'!$A$7,3),Banking_Analysis!$B$8:$D$8,0))</f>
        <v>0</v>
      </c>
      <c r="L7" s="1068">
        <f>INDEX(Banking_Analysis!$B$9:$D$20,MATCH('Banking 1'!L$1,Banking_Analysis!$A$9:$A$20,0),MATCH(RIGHT('Banking 1'!$A$7,3),Banking_Analysis!$B$8:$D$8,0))</f>
        <v>0</v>
      </c>
      <c r="M7" s="1069">
        <f>INDEX(Banking_Analysis!$B$9:$D$20,MATCH('Banking 1'!M$1,Banking_Analysis!$A$9:$A$20,0),MATCH(RIGHT('Banking 1'!$A$7,3),Banking_Analysis!$B$8:$D$8,0))</f>
        <v>0</v>
      </c>
      <c r="N7" s="526"/>
      <c r="O7" s="526"/>
      <c r="P7" s="526"/>
      <c r="Q7" s="526"/>
      <c r="R7" s="526"/>
    </row>
    <row r="8" spans="1:26">
      <c r="A8" s="1044" t="s">
        <v>1169</v>
      </c>
      <c r="B8" s="1067">
        <f>INDEX(Banking_Analysis!$B$9:$D$20,MATCH('Banking 1'!B$1,Banking_Analysis!$A$9:$A$20,0),MATCH(RIGHT('Banking 1'!$A$8,4),Banking_Analysis!$B$8:$D$8,0))</f>
        <v>0</v>
      </c>
      <c r="C8" s="1067">
        <f>INDEX(Banking_Analysis!$B$9:$D$20,MATCH('Banking 1'!C$1,Banking_Analysis!$A$9:$A$20,0),MATCH(RIGHT('Banking 1'!$A$8,4),Banking_Analysis!$B$8:$D$8,0))</f>
        <v>0</v>
      </c>
      <c r="D8" s="1067">
        <f>INDEX(Banking_Analysis!$B$9:$D$20,MATCH('Banking 1'!D$1,Banking_Analysis!$A$9:$A$20,0),MATCH(RIGHT('Banking 1'!$A$8,4),Banking_Analysis!$B$8:$D$8,0))</f>
        <v>0</v>
      </c>
      <c r="E8" s="1067">
        <f>INDEX(Banking_Analysis!$B$9:$D$20,MATCH('Banking 1'!E$1,Banking_Analysis!$A$9:$A$20,0),MATCH(RIGHT('Banking 1'!$A$8,4),Banking_Analysis!$B$8:$D$8,0))</f>
        <v>0</v>
      </c>
      <c r="F8" s="1067">
        <f>INDEX(Banking_Analysis!$B$9:$D$20,MATCH('Banking 1'!F$1,Banking_Analysis!$A$9:$A$20,0),MATCH(RIGHT('Banking 1'!$A$8,4),Banking_Analysis!$B$8:$D$8,0))</f>
        <v>0</v>
      </c>
      <c r="G8" s="1067">
        <f>INDEX(Banking_Analysis!$B$9:$D$20,MATCH('Banking 1'!G$1,Banking_Analysis!$A$9:$A$20,0),MATCH(RIGHT('Banking 1'!$A$8,4),Banking_Analysis!$B$8:$D$8,0))</f>
        <v>0</v>
      </c>
      <c r="H8" s="1067">
        <f>INDEX(Banking_Analysis!$B$9:$D$20,MATCH('Banking 1'!H$1,Banking_Analysis!$A$9:$A$20,0),MATCH(RIGHT('Banking 1'!$A$8,4),Banking_Analysis!$B$8:$D$8,0))</f>
        <v>0</v>
      </c>
      <c r="I8" s="1067">
        <f>INDEX(Banking_Analysis!$B$9:$D$20,MATCH('Banking 1'!I$1,Banking_Analysis!$A$9:$A$20,0),MATCH(RIGHT('Banking 1'!$A$8,4),Banking_Analysis!$B$8:$D$8,0))</f>
        <v>0</v>
      </c>
      <c r="J8" s="1067">
        <f>INDEX(Banking_Analysis!$B$9:$D$20,MATCH('Banking 1'!J$1,Banking_Analysis!$A$9:$A$20,0),MATCH(RIGHT('Banking 1'!$A$8,4),Banking_Analysis!$B$8:$D$8,0))</f>
        <v>0</v>
      </c>
      <c r="K8" s="1067">
        <f>INDEX(Banking_Analysis!$B$9:$D$20,MATCH('Banking 1'!K$1,Banking_Analysis!$A$9:$A$20,0),MATCH(RIGHT('Banking 1'!$A$8,4),Banking_Analysis!$B$8:$D$8,0))</f>
        <v>0</v>
      </c>
      <c r="L8" s="1068">
        <f>INDEX(Banking_Analysis!$B$9:$D$20,MATCH('Banking 1'!L$1,Banking_Analysis!$A$9:$A$20,0),MATCH(RIGHT('Banking 1'!$A$8,4),Banking_Analysis!$B$8:$D$8,0))</f>
        <v>0</v>
      </c>
      <c r="M8" s="1069">
        <f>INDEX(Banking_Analysis!$B$9:$D$20,MATCH('Banking 1'!M$1,Banking_Analysis!$A$9:$A$20,0),MATCH(RIGHT('Banking 1'!$A$8,4),Banking_Analysis!$B$8:$D$8,0))</f>
        <v>0</v>
      </c>
      <c r="N8" s="526"/>
      <c r="O8" s="526"/>
      <c r="P8" s="526"/>
      <c r="Q8" s="526"/>
      <c r="R8" s="526"/>
    </row>
    <row r="9" spans="1:26">
      <c r="A9" s="1044" t="s">
        <v>1170</v>
      </c>
      <c r="B9" s="1067">
        <f>INDEX(Banking_Analysis!$B$9:$D$20,MATCH('Banking 1'!B$1,Banking_Analysis!$A$9:$A$20,0),MATCH(RIGHT('Banking 1'!$A$9,4),Banking_Analysis!$B$8:$D$8,0))</f>
        <v>0</v>
      </c>
      <c r="C9" s="1067">
        <f>INDEX(Banking_Analysis!$B$9:$D$20,MATCH('Banking 1'!C$1,Banking_Analysis!$A$9:$A$20,0),MATCH(RIGHT('Banking 1'!$A$9,4),Banking_Analysis!$B$8:$D$8,0))</f>
        <v>0</v>
      </c>
      <c r="D9" s="1067">
        <f>INDEX(Banking_Analysis!$B$9:$D$20,MATCH('Banking 1'!D$1,Banking_Analysis!$A$9:$A$20,0),MATCH(RIGHT('Banking 1'!$A$9,4),Banking_Analysis!$B$8:$D$8,0))</f>
        <v>0</v>
      </c>
      <c r="E9" s="1067">
        <f>INDEX(Banking_Analysis!$B$9:$D$20,MATCH('Banking 1'!E$1,Banking_Analysis!$A$9:$A$20,0),MATCH(RIGHT('Banking 1'!$A$9,4),Banking_Analysis!$B$8:$D$8,0))</f>
        <v>0</v>
      </c>
      <c r="F9" s="1067">
        <f>INDEX(Banking_Analysis!$B$9:$D$20,MATCH('Banking 1'!F$1,Banking_Analysis!$A$9:$A$20,0),MATCH(RIGHT('Banking 1'!$A$9,4),Banking_Analysis!$B$8:$D$8,0))</f>
        <v>0</v>
      </c>
      <c r="G9" s="1067">
        <f>INDEX(Banking_Analysis!$B$9:$D$20,MATCH('Banking 1'!G$1,Banking_Analysis!$A$9:$A$20,0),MATCH(RIGHT('Banking 1'!$A$9,4),Banking_Analysis!$B$8:$D$8,0))</f>
        <v>0</v>
      </c>
      <c r="H9" s="1067">
        <f>INDEX(Banking_Analysis!$B$9:$D$20,MATCH('Banking 1'!H$1,Banking_Analysis!$A$9:$A$20,0),MATCH(RIGHT('Banking 1'!$A$9,4),Banking_Analysis!$B$8:$D$8,0))</f>
        <v>0</v>
      </c>
      <c r="I9" s="1067">
        <f>INDEX(Banking_Analysis!$B$9:$D$20,MATCH('Banking 1'!I$1,Banking_Analysis!$A$9:$A$20,0),MATCH(RIGHT('Banking 1'!$A$9,4),Banking_Analysis!$B$8:$D$8,0))</f>
        <v>0</v>
      </c>
      <c r="J9" s="1067">
        <f>INDEX(Banking_Analysis!$B$9:$D$20,MATCH('Banking 1'!J$1,Banking_Analysis!$A$9:$A$20,0),MATCH(RIGHT('Banking 1'!$A$9,4),Banking_Analysis!$B$8:$D$8,0))</f>
        <v>0</v>
      </c>
      <c r="K9" s="1067">
        <f>INDEX(Banking_Analysis!$B$9:$D$20,MATCH('Banking 1'!K$1,Banking_Analysis!$A$9:$A$20,0),MATCH(RIGHT('Banking 1'!$A$9,4),Banking_Analysis!$B$8:$D$8,0))</f>
        <v>0</v>
      </c>
      <c r="L9" s="1068">
        <f>INDEX(Banking_Analysis!$B$9:$D$20,MATCH('Banking 1'!L$1,Banking_Analysis!$A$9:$A$20,0),MATCH(RIGHT('Banking 1'!$A$9,4),Banking_Analysis!$B$8:$D$8,0))</f>
        <v>0</v>
      </c>
      <c r="M9" s="1069">
        <f>INDEX(Banking_Analysis!$B$9:$D$20,MATCH('Banking 1'!M$1,Banking_Analysis!$A$9:$A$20,0),MATCH(RIGHT('Banking 1'!$A$9,4),Banking_Analysis!$B$8:$D$8,0))</f>
        <v>0</v>
      </c>
      <c r="N9" s="526"/>
      <c r="O9" s="526"/>
      <c r="P9" s="526"/>
      <c r="Q9" s="526"/>
      <c r="R9" s="526"/>
    </row>
    <row r="10" spans="1:26">
      <c r="A10" s="1044" t="s">
        <v>1171</v>
      </c>
      <c r="B10" s="1070">
        <f t="shared" ref="B10:I10" si="3">AVERAGE(B7:B9)</f>
        <v>0</v>
      </c>
      <c r="C10" s="1070">
        <f t="shared" si="3"/>
        <v>0</v>
      </c>
      <c r="D10" s="1070">
        <f t="shared" si="3"/>
        <v>0</v>
      </c>
      <c r="E10" s="1070">
        <f t="shared" si="3"/>
        <v>0</v>
      </c>
      <c r="F10" s="1070">
        <f t="shared" si="3"/>
        <v>0</v>
      </c>
      <c r="G10" s="1070">
        <f t="shared" si="3"/>
        <v>0</v>
      </c>
      <c r="H10" s="1070">
        <f t="shared" si="3"/>
        <v>0</v>
      </c>
      <c r="I10" s="1070">
        <f t="shared" si="3"/>
        <v>0</v>
      </c>
      <c r="J10" s="1070">
        <f>AVERAGE(7:9)</f>
        <v>0</v>
      </c>
      <c r="K10" s="1070">
        <f>AVERAGE(7:9)</f>
        <v>0</v>
      </c>
      <c r="L10" s="1071">
        <f>AVERAGE(7:9)</f>
        <v>0</v>
      </c>
      <c r="M10" s="1072">
        <f>AVERAGE(7:9)</f>
        <v>0</v>
      </c>
      <c r="N10" s="1051"/>
      <c r="O10" s="1051"/>
      <c r="P10" s="1051"/>
      <c r="Q10" s="1051"/>
      <c r="R10" s="1051"/>
    </row>
    <row r="11" spans="1:26">
      <c r="A11" s="1044" t="s">
        <v>1172</v>
      </c>
      <c r="B11" s="1070">
        <f t="shared" ref="B11:K11" si="4">IF(OR(B3=0,B10&gt;0),0,ABS(B10/B3))</f>
        <v>0</v>
      </c>
      <c r="C11" s="1070">
        <f t="shared" si="4"/>
        <v>0</v>
      </c>
      <c r="D11" s="1070">
        <f t="shared" si="4"/>
        <v>0</v>
      </c>
      <c r="E11" s="1070">
        <f t="shared" si="4"/>
        <v>0</v>
      </c>
      <c r="F11" s="1070">
        <f t="shared" si="4"/>
        <v>0</v>
      </c>
      <c r="G11" s="1070">
        <f t="shared" si="4"/>
        <v>0</v>
      </c>
      <c r="H11" s="1070">
        <f t="shared" si="4"/>
        <v>0</v>
      </c>
      <c r="I11" s="1070">
        <f t="shared" si="4"/>
        <v>0</v>
      </c>
      <c r="J11" s="1070">
        <f t="shared" si="4"/>
        <v>0</v>
      </c>
      <c r="K11" s="1070">
        <f t="shared" si="4"/>
        <v>0</v>
      </c>
      <c r="L11" s="1071">
        <f>IF(OR(3=0,10&gt;0),0,ABS(10/3))</f>
        <v>0</v>
      </c>
      <c r="M11" s="1072">
        <f>IF(OR(3=0,10&gt;0),0,ABS(10/3))</f>
        <v>0</v>
      </c>
      <c r="N11" s="1051"/>
      <c r="O11" s="1051"/>
      <c r="P11" s="1051"/>
      <c r="Q11" s="1051"/>
      <c r="R11" s="1051"/>
    </row>
    <row r="12" spans="1:26">
      <c r="A12" s="1044" t="s">
        <v>1173</v>
      </c>
      <c r="B12" s="1070">
        <f t="shared" ref="B12:I12" si="5">AVERAGE(B7:B9)</f>
        <v>0</v>
      </c>
      <c r="C12" s="1070">
        <f t="shared" si="5"/>
        <v>0</v>
      </c>
      <c r="D12" s="1070">
        <f t="shared" si="5"/>
        <v>0</v>
      </c>
      <c r="E12" s="1070">
        <f t="shared" si="5"/>
        <v>0</v>
      </c>
      <c r="F12" s="1070">
        <f t="shared" si="5"/>
        <v>0</v>
      </c>
      <c r="G12" s="1070">
        <f t="shared" si="5"/>
        <v>0</v>
      </c>
      <c r="H12" s="1070">
        <f t="shared" si="5"/>
        <v>0</v>
      </c>
      <c r="I12" s="1070">
        <f t="shared" si="5"/>
        <v>0</v>
      </c>
      <c r="J12" s="1070">
        <f>AVERAGE(7:9)</f>
        <v>0</v>
      </c>
      <c r="K12" s="1070">
        <f>AVERAGE(7:9)</f>
        <v>0</v>
      </c>
      <c r="L12" s="1071">
        <f>AVERAGE(7:9)</f>
        <v>0</v>
      </c>
      <c r="M12" s="1072">
        <f>AVERAGE(7:9)</f>
        <v>0</v>
      </c>
      <c r="N12" s="1051"/>
      <c r="O12" s="1051"/>
      <c r="P12" s="1051"/>
      <c r="Q12" s="1051"/>
      <c r="R12" s="1051"/>
    </row>
    <row r="13" spans="1:26">
      <c r="A13" s="1044" t="s">
        <v>1174</v>
      </c>
      <c r="B13" s="1067">
        <f>INDEX(Banking_Analysis!$G$9:$G$20,MATCH('Banking 1'!B$1,Banking_Analysis!$A$9:$A$20,0),1)</f>
        <v>0</v>
      </c>
      <c r="C13" s="1067">
        <f>INDEX(Banking_Analysis!$G$9:$G$20,MATCH('Banking 1'!C$1,Banking_Analysis!$A$9:$A$20,0),1)</f>
        <v>0</v>
      </c>
      <c r="D13" s="1067">
        <f>INDEX(Banking_Analysis!$G$9:$G$20,MATCH('Banking 1'!D$1,Banking_Analysis!$A$9:$A$20,0),1)</f>
        <v>0</v>
      </c>
      <c r="E13" s="1067">
        <f>INDEX(Banking_Analysis!$G$9:$G$20,MATCH('Banking 1'!E$1,Banking_Analysis!$A$9:$A$20,0),1)</f>
        <v>0</v>
      </c>
      <c r="F13" s="1067">
        <f>INDEX(Banking_Analysis!$G$9:$G$20,MATCH('Banking 1'!F$1,Banking_Analysis!$A$9:$A$20,0),1)</f>
        <v>0</v>
      </c>
      <c r="G13" s="1067">
        <f>INDEX(Banking_Analysis!$G$9:$G$20,MATCH('Banking 1'!G$1,Banking_Analysis!$A$9:$A$20,0),1)</f>
        <v>0</v>
      </c>
      <c r="H13" s="1067">
        <f>INDEX(Banking_Analysis!$G$9:$G$20,MATCH('Banking 1'!H$1,Banking_Analysis!$A$9:$A$20,0),1)</f>
        <v>0</v>
      </c>
      <c r="I13" s="1067">
        <f>INDEX(Banking_Analysis!$G$9:$G$20,MATCH('Banking 1'!I$1,Banking_Analysis!$A$9:$A$20,0),1)</f>
        <v>0</v>
      </c>
      <c r="J13" s="1067">
        <f>INDEX(Banking_Analysis!$G$9:$G$20,MATCH('Banking 1'!J$1,Banking_Analysis!$A$9:$A$20,0),1)</f>
        <v>0</v>
      </c>
      <c r="K13" s="1067">
        <f>INDEX(Banking_Analysis!$G$9:$G$20,MATCH('Banking 1'!K$1,Banking_Analysis!$A$9:$A$20,0),1)</f>
        <v>0</v>
      </c>
      <c r="L13" s="1067">
        <f>INDEX(Banking_Analysis!$G$9:$G$20,MATCH('Banking 1'!L$1,Banking_Analysis!$A$9:$A$20,0),1)</f>
        <v>0</v>
      </c>
      <c r="M13" s="1067">
        <f>INDEX(Banking_Analysis!$G$9:$G$20,MATCH('Banking 1'!M$1,Banking_Analysis!$A$9:$A$20,0),1)</f>
        <v>0</v>
      </c>
      <c r="N13" s="526"/>
      <c r="O13" s="526"/>
      <c r="P13" s="526"/>
      <c r="Q13" s="526"/>
      <c r="R13" s="526"/>
    </row>
    <row r="14" spans="1:26">
      <c r="A14" s="1044" t="s">
        <v>1175</v>
      </c>
      <c r="B14" s="1067" cm="1">
        <f t="array" ref="B14">INDEX(Banking_Analysis!$E$9:$E$20,MATCH('Banking 1'!B$1,Banking_Analysis!$A$9:$A$20,0),0)</f>
        <v>0</v>
      </c>
      <c r="C14" s="1067" cm="1">
        <f t="array" ref="C14">INDEX(Banking_Analysis!$E$9:$E$20,MATCH('Banking 1'!C$1,Banking_Analysis!$A$9:$A$20,0),0)</f>
        <v>0</v>
      </c>
      <c r="D14" s="1067" cm="1">
        <f t="array" ref="D14">INDEX(Banking_Analysis!$E$9:$E$20,MATCH('Banking 1'!D$1,Banking_Analysis!$A$9:$A$20,0),0)</f>
        <v>0</v>
      </c>
      <c r="E14" s="1067" cm="1">
        <f t="array" ref="E14">INDEX(Banking_Analysis!$E$9:$E$20,MATCH('Banking 1'!E$1,Banking_Analysis!$A$9:$A$20,0),0)</f>
        <v>0</v>
      </c>
      <c r="F14" s="1067" cm="1">
        <f t="array" ref="F14">INDEX(Banking_Analysis!$E$9:$E$20,MATCH('Banking 1'!F$1,Banking_Analysis!$A$9:$A$20,0),0)</f>
        <v>0</v>
      </c>
      <c r="G14" s="1067" cm="1">
        <f t="array" ref="G14">INDEX(Banking_Analysis!$E$9:$E$20,MATCH('Banking 1'!G$1,Banking_Analysis!$A$9:$A$20,0),0)</f>
        <v>0</v>
      </c>
      <c r="H14" s="1067" cm="1">
        <f t="array" ref="H14">INDEX(Banking_Analysis!$E$9:$E$20,MATCH('Banking 1'!H$1,Banking_Analysis!$A$9:$A$20,0),0)</f>
        <v>0</v>
      </c>
      <c r="I14" s="1067" cm="1">
        <f t="array" ref="I14">INDEX(Banking_Analysis!$E$9:$E$20,MATCH('Banking 1'!I$1,Banking_Analysis!$A$9:$A$20,0),0)</f>
        <v>0</v>
      </c>
      <c r="J14" s="1067" cm="1">
        <f t="array" ref="J14">INDEX(Banking_Analysis!$E$9:$E$20,MATCH('Banking 1'!J$1,Banking_Analysis!$A$9:$A$20,0),0)</f>
        <v>0</v>
      </c>
      <c r="K14" s="1067" cm="1">
        <f t="array" ref="K14">INDEX(Banking_Analysis!$E$9:$E$20,MATCH('Banking 1'!K$1,Banking_Analysis!$A$9:$A$20,0),0)</f>
        <v>0</v>
      </c>
      <c r="L14" s="1068" cm="1">
        <f t="array" ref="L14">INDEX(Banking_Analysis!$E$9:$E$20,MATCH('Banking 1'!L$1,Banking_Analysis!$A$9:$A$20,0),0)</f>
        <v>0</v>
      </c>
      <c r="M14" s="1069" cm="1">
        <f t="array" ref="M14">INDEX(Banking_Analysis!$E$9:$E$20,MATCH('Banking 1'!M$1,Banking_Analysis!$A$9:$A$20,0),0)</f>
        <v>0</v>
      </c>
      <c r="N14" s="526"/>
      <c r="O14" s="526"/>
      <c r="P14" s="526"/>
      <c r="Q14" s="526"/>
      <c r="R14" s="526"/>
    </row>
    <row r="15" spans="1:26">
      <c r="A15" s="1044" t="s">
        <v>1176</v>
      </c>
      <c r="B15" s="1067">
        <f>INDEX(Banking_Analysis!$F$9:$F$20,MATCH('Banking 1'!B$1,Banking_Analysis!$A$9:$A$20,0),1)</f>
        <v>0</v>
      </c>
      <c r="C15" s="1067">
        <f>INDEX(Banking_Analysis!$F$9:$F$20,MATCH('Banking 1'!C$1,Banking_Analysis!$A$9:$A$20,0),1)</f>
        <v>0</v>
      </c>
      <c r="D15" s="1067">
        <f>INDEX(Banking_Analysis!$F$9:$F$20,MATCH('Banking 1'!D$1,Banking_Analysis!$A$9:$A$20,0),1)</f>
        <v>0</v>
      </c>
      <c r="E15" s="1067">
        <f>INDEX(Banking_Analysis!$F$9:$F$20,MATCH('Banking 1'!E$1,Banking_Analysis!$A$9:$A$20,0),1)</f>
        <v>0</v>
      </c>
      <c r="F15" s="1067">
        <f>INDEX(Banking_Analysis!$F$9:$F$20,MATCH('Banking 1'!F$1,Banking_Analysis!$A$9:$A$20,0),1)</f>
        <v>0</v>
      </c>
      <c r="G15" s="1067">
        <f>INDEX(Banking_Analysis!$F$9:$F$20,MATCH('Banking 1'!G$1,Banking_Analysis!$A$9:$A$20,0),1)</f>
        <v>0</v>
      </c>
      <c r="H15" s="1067">
        <f>INDEX(Banking_Analysis!$F$9:$F$20,MATCH('Banking 1'!H$1,Banking_Analysis!$A$9:$A$20,0),1)</f>
        <v>0</v>
      </c>
      <c r="I15" s="1067">
        <f>INDEX(Banking_Analysis!$F$9:$F$20,MATCH('Banking 1'!I$1,Banking_Analysis!$A$9:$A$20,0),1)</f>
        <v>0</v>
      </c>
      <c r="J15" s="1067">
        <f>INDEX(Banking_Analysis!$F$9:$F$20,MATCH('Banking 1'!J$1,Banking_Analysis!$A$9:$A$20,0),1)</f>
        <v>0</v>
      </c>
      <c r="K15" s="1067">
        <f>INDEX(Banking_Analysis!$F$9:$F$20,MATCH('Banking 1'!K$1,Banking_Analysis!$A$9:$A$20,0),1)</f>
        <v>0</v>
      </c>
      <c r="L15" s="1067">
        <f>INDEX(Banking_Analysis!$F$9:$F$20,MATCH('Banking 1'!L$1,Banking_Analysis!$A$9:$A$20,0),1)</f>
        <v>0</v>
      </c>
      <c r="M15" s="1067">
        <f>INDEX(Banking_Analysis!$F$9:$F$20,MATCH('Banking 1'!M$1,Banking_Analysis!$A$9:$A$20,0),1)</f>
        <v>0</v>
      </c>
      <c r="N15" s="526"/>
      <c r="O15" s="526"/>
      <c r="P15" s="526"/>
      <c r="Q15" s="526"/>
      <c r="R15" s="526"/>
    </row>
    <row r="16" spans="1:26">
      <c r="A16" s="1044" t="s">
        <v>1177</v>
      </c>
      <c r="B16" s="1067" cm="1">
        <f t="array" ref="B16">INDEX(Banking_Analysis!$B$31:$B$42,MATCH('Banking 1'!B$1,Banking_Analysis!$A$31:$A$42,0),0)</f>
        <v>0</v>
      </c>
      <c r="C16" s="1067" cm="1">
        <f t="array" ref="C16">INDEX(Banking_Analysis!$B$31:$B$42,MATCH('Banking 1'!C$1,Banking_Analysis!$A$31:$A$42,0),0)</f>
        <v>0</v>
      </c>
      <c r="D16" s="1067" cm="1">
        <f t="array" ref="D16">INDEX(Banking_Analysis!$B$31:$B$42,MATCH('Banking 1'!D$1,Banking_Analysis!$A$31:$A$42,0),0)</f>
        <v>0</v>
      </c>
      <c r="E16" s="1067" cm="1">
        <f t="array" ref="E16">INDEX(Banking_Analysis!$B$31:$B$42,MATCH('Banking 1'!E$1,Banking_Analysis!$A$31:$A$42,0),0)</f>
        <v>0</v>
      </c>
      <c r="F16" s="1067" cm="1">
        <f t="array" ref="F16">INDEX(Banking_Analysis!$B$31:$B$42,MATCH('Banking 1'!F$1,Banking_Analysis!$A$31:$A$42,0),0)</f>
        <v>0</v>
      </c>
      <c r="G16" s="1067" cm="1">
        <f t="array" ref="G16">INDEX(Banking_Analysis!$B$31:$B$42,MATCH('Banking 1'!G$1,Banking_Analysis!$A$31:$A$42,0),0)</f>
        <v>0</v>
      </c>
      <c r="H16" s="1067" cm="1">
        <f t="array" ref="H16">INDEX(Banking_Analysis!$B$31:$B$42,MATCH('Banking 1'!H$1,Banking_Analysis!$A$31:$A$42,0),0)</f>
        <v>0</v>
      </c>
      <c r="I16" s="1067" cm="1">
        <f t="array" ref="I16">INDEX(Banking_Analysis!$B$31:$B$42,MATCH('Banking 1'!I$1,Banking_Analysis!$A$31:$A$42,0),0)</f>
        <v>0</v>
      </c>
      <c r="J16" s="1067" cm="1">
        <f t="array" ref="J16">INDEX(Banking_Analysis!$B$31:$B$42,MATCH('Banking 1'!J$1,Banking_Analysis!$A$31:$A$42,0),0)</f>
        <v>0</v>
      </c>
      <c r="K16" s="1067" cm="1">
        <f t="array" ref="K16">INDEX(Banking_Analysis!$B$31:$B$42,MATCH('Banking 1'!K$1,Banking_Analysis!$A$31:$A$42,0),0)</f>
        <v>0</v>
      </c>
      <c r="L16" s="1068" cm="1">
        <f t="array" ref="L16">INDEX(Banking_Analysis!$B$31:$B$42,MATCH('Banking 1'!L$1,Banking_Analysis!$A$31:$A$42,0),0)</f>
        <v>0</v>
      </c>
      <c r="M16" s="1069" cm="1">
        <f t="array" ref="M16">INDEX(Banking_Analysis!$B$31:$B$42,MATCH('Banking 1'!M$1,Banking_Analysis!$A$31:$A$42,0),0)</f>
        <v>0</v>
      </c>
      <c r="N16" s="526"/>
      <c r="O16" s="526"/>
      <c r="P16" s="526"/>
      <c r="Q16" s="526"/>
      <c r="R16" s="526"/>
    </row>
    <row r="17" spans="1:18">
      <c r="A17" s="1044" t="s">
        <v>1178</v>
      </c>
      <c r="B17" s="1067" cm="1">
        <f t="array" ref="B17">INDEX(Banking_Analysis!$F$31:$F$42,MATCH('Banking 1'!B$1,Banking_Analysis!$A$31:$A$42,0),0)</f>
        <v>0</v>
      </c>
      <c r="C17" s="1067" cm="1">
        <f t="array" ref="C17">INDEX(Banking_Analysis!$F$31:$F$42,MATCH('Banking 1'!C$1,Banking_Analysis!$A$31:$A$42,0),0)</f>
        <v>0</v>
      </c>
      <c r="D17" s="1067" cm="1">
        <f t="array" ref="D17">INDEX(Banking_Analysis!$F$31:$F$42,MATCH('Banking 1'!D$1,Banking_Analysis!$A$31:$A$42,0),0)</f>
        <v>0</v>
      </c>
      <c r="E17" s="1067" cm="1">
        <f t="array" ref="E17">INDEX(Banking_Analysis!$F$31:$F$42,MATCH('Banking 1'!E$1,Banking_Analysis!$A$31:$A$42,0),0)</f>
        <v>0</v>
      </c>
      <c r="F17" s="1067" cm="1">
        <f t="array" ref="F17">INDEX(Banking_Analysis!$F$31:$F$42,MATCH('Banking 1'!F$1,Banking_Analysis!$A$31:$A$42,0),0)</f>
        <v>0</v>
      </c>
      <c r="G17" s="1067" cm="1">
        <f t="array" ref="G17">INDEX(Banking_Analysis!$F$31:$F$42,MATCH('Banking 1'!G$1,Banking_Analysis!$A$31:$A$42,0),0)</f>
        <v>0</v>
      </c>
      <c r="H17" s="1067" cm="1">
        <f t="array" ref="H17">INDEX(Banking_Analysis!$F$31:$F$42,MATCH('Banking 1'!H$1,Banking_Analysis!$A$31:$A$42,0),0)</f>
        <v>0</v>
      </c>
      <c r="I17" s="1067" cm="1">
        <f t="array" ref="I17">INDEX(Banking_Analysis!$F$31:$F$42,MATCH('Banking 1'!I$1,Banking_Analysis!$A$31:$A$42,0),0)</f>
        <v>0</v>
      </c>
      <c r="J17" s="1067" cm="1">
        <f t="array" ref="J17">INDEX(Banking_Analysis!$F$31:$F$42,MATCH('Banking 1'!J$1,Banking_Analysis!$A$31:$A$42,0),0)</f>
        <v>0</v>
      </c>
      <c r="K17" s="1067" cm="1">
        <f t="array" ref="K17">INDEX(Banking_Analysis!$F$31:$F$42,MATCH('Banking 1'!K$1,Banking_Analysis!$A$31:$A$42,0),0)</f>
        <v>0</v>
      </c>
      <c r="L17" s="1068" cm="1">
        <f t="array" ref="L17">INDEX(Banking_Analysis!$F$31:$F$42,MATCH('Banking 1'!L$1,Banking_Analysis!$A$31:$A$42,0),0)</f>
        <v>0</v>
      </c>
      <c r="M17" s="1069" cm="1">
        <f t="array" ref="M17">INDEX(Banking_Analysis!$F$31:$F$42,MATCH('Banking 1'!M$1,Banking_Analysis!$A$31:$A$42,0),0)</f>
        <v>0</v>
      </c>
      <c r="N17" s="526"/>
      <c r="O17" s="526"/>
      <c r="P17" s="526"/>
      <c r="Q17" s="526"/>
      <c r="R17" s="526"/>
    </row>
    <row r="18" spans="1:18">
      <c r="A18" s="1044" t="s">
        <v>1179</v>
      </c>
      <c r="B18" s="1067">
        <v>0</v>
      </c>
      <c r="C18" s="1067">
        <v>0</v>
      </c>
      <c r="D18" s="1067">
        <v>0</v>
      </c>
      <c r="E18" s="1067">
        <v>0</v>
      </c>
      <c r="F18" s="1067">
        <v>0</v>
      </c>
      <c r="G18" s="1067">
        <v>0</v>
      </c>
      <c r="H18" s="1067">
        <v>0</v>
      </c>
      <c r="I18" s="1067">
        <v>0</v>
      </c>
      <c r="J18" s="1067">
        <v>0</v>
      </c>
      <c r="K18" s="1067">
        <v>0</v>
      </c>
      <c r="L18" s="1068">
        <v>0</v>
      </c>
      <c r="M18" s="1069">
        <v>0</v>
      </c>
      <c r="N18" s="526"/>
      <c r="O18" s="526"/>
      <c r="P18" s="526"/>
      <c r="Q18" s="526"/>
      <c r="R18" s="526"/>
    </row>
    <row r="19" spans="1:18">
      <c r="A19" s="1044" t="s">
        <v>1180</v>
      </c>
      <c r="B19" s="1067">
        <v>0</v>
      </c>
      <c r="C19" s="1067">
        <v>0</v>
      </c>
      <c r="D19" s="1067">
        <v>0</v>
      </c>
      <c r="E19" s="1067">
        <v>0</v>
      </c>
      <c r="F19" s="1067">
        <v>0</v>
      </c>
      <c r="G19" s="1067">
        <v>0</v>
      </c>
      <c r="H19" s="1067">
        <v>0</v>
      </c>
      <c r="I19" s="1067">
        <v>0</v>
      </c>
      <c r="J19" s="1067">
        <v>0</v>
      </c>
      <c r="K19" s="1067">
        <v>0</v>
      </c>
      <c r="L19" s="1068">
        <v>0</v>
      </c>
      <c r="M19" s="1069">
        <v>0</v>
      </c>
      <c r="N19" s="526"/>
      <c r="O19" s="526"/>
      <c r="P19" s="526"/>
      <c r="Q19" s="526"/>
      <c r="R19" s="526"/>
    </row>
    <row r="20" spans="1:18">
      <c r="A20" s="1044" t="s">
        <v>1181</v>
      </c>
      <c r="B20" s="1067">
        <v>0</v>
      </c>
      <c r="C20" s="1067">
        <v>0</v>
      </c>
      <c r="D20" s="1067">
        <v>0</v>
      </c>
      <c r="E20" s="1067">
        <v>0</v>
      </c>
      <c r="F20" s="1067">
        <v>0</v>
      </c>
      <c r="G20" s="1067">
        <v>0</v>
      </c>
      <c r="H20" s="1067">
        <v>0</v>
      </c>
      <c r="I20" s="1067">
        <v>0</v>
      </c>
      <c r="J20" s="1067">
        <v>0</v>
      </c>
      <c r="K20" s="1067">
        <v>0</v>
      </c>
      <c r="L20" s="1068">
        <v>0</v>
      </c>
      <c r="M20" s="1069">
        <v>0</v>
      </c>
      <c r="N20" s="526"/>
      <c r="O20" s="526"/>
      <c r="P20" s="526"/>
      <c r="Q20" s="526"/>
      <c r="R20" s="526"/>
    </row>
    <row r="21" spans="1:18">
      <c r="A21" s="1044" t="s">
        <v>1182</v>
      </c>
      <c r="B21" s="1076" t="str">
        <f>IFERROR((B16/B15)*100,"-")</f>
        <v>-</v>
      </c>
      <c r="C21" s="1076" t="str">
        <f t="shared" ref="C21:M21" si="6">IFERROR((C16/C15)*100,"-")</f>
        <v>-</v>
      </c>
      <c r="D21" s="1076" t="str">
        <f t="shared" si="6"/>
        <v>-</v>
      </c>
      <c r="E21" s="1076" t="str">
        <f t="shared" si="6"/>
        <v>-</v>
      </c>
      <c r="F21" s="1076" t="str">
        <f t="shared" si="6"/>
        <v>-</v>
      </c>
      <c r="G21" s="1076" t="str">
        <f t="shared" si="6"/>
        <v>-</v>
      </c>
      <c r="H21" s="1076" t="str">
        <f t="shared" si="6"/>
        <v>-</v>
      </c>
      <c r="I21" s="1076" t="str">
        <f t="shared" si="6"/>
        <v>-</v>
      </c>
      <c r="J21" s="1076" t="str">
        <f t="shared" si="6"/>
        <v>-</v>
      </c>
      <c r="K21" s="1076" t="str">
        <f t="shared" si="6"/>
        <v>-</v>
      </c>
      <c r="L21" s="1076" t="str">
        <f t="shared" si="6"/>
        <v>-</v>
      </c>
      <c r="M21" s="1076" t="str">
        <f t="shared" si="6"/>
        <v>-</v>
      </c>
      <c r="N21" s="1051"/>
      <c r="O21" s="1051"/>
      <c r="P21" s="1051"/>
      <c r="Q21" s="1051"/>
      <c r="R21" s="1051"/>
    </row>
    <row r="22" spans="1:18">
      <c r="A22" s="1044" t="s">
        <v>1183</v>
      </c>
      <c r="B22" s="1076" t="str">
        <f>IFERROR((B17/B13)*100,"-")</f>
        <v>-</v>
      </c>
      <c r="C22" s="1076" t="str">
        <f t="shared" ref="C22:M22" si="7">IFERROR((C17/C13)*100,"-")</f>
        <v>-</v>
      </c>
      <c r="D22" s="1076" t="str">
        <f t="shared" si="7"/>
        <v>-</v>
      </c>
      <c r="E22" s="1076" t="str">
        <f t="shared" si="7"/>
        <v>-</v>
      </c>
      <c r="F22" s="1076" t="str">
        <f t="shared" si="7"/>
        <v>-</v>
      </c>
      <c r="G22" s="1076" t="str">
        <f t="shared" si="7"/>
        <v>-</v>
      </c>
      <c r="H22" s="1076" t="str">
        <f t="shared" si="7"/>
        <v>-</v>
      </c>
      <c r="I22" s="1076" t="str">
        <f t="shared" si="7"/>
        <v>-</v>
      </c>
      <c r="J22" s="1076" t="str">
        <f t="shared" si="7"/>
        <v>-</v>
      </c>
      <c r="K22" s="1076" t="str">
        <f t="shared" si="7"/>
        <v>-</v>
      </c>
      <c r="L22" s="1076" t="str">
        <f t="shared" si="7"/>
        <v>-</v>
      </c>
      <c r="M22" s="1076" t="str">
        <f t="shared" si="7"/>
        <v>-</v>
      </c>
      <c r="N22" s="1051"/>
      <c r="O22" s="1051"/>
      <c r="P22" s="1051"/>
      <c r="Q22" s="1051"/>
      <c r="R22" s="1051"/>
    </row>
    <row r="23" spans="1:18"/>
  </sheetData>
  <pageMargins left="0.7" right="0.7" top="0.75" bottom="0.75" header="0.3" footer="0.3"/>
  <ignoredErrors>
    <ignoredError sqref="B3:M3" unlockedFormula="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AEFE-8234-4071-83B9-0E1AFBFA5C86}">
  <sheetPr codeName="Sheet40"/>
  <dimension ref="A1:Z23"/>
  <sheetViews>
    <sheetView topLeftCell="A13"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bestFit="1" customWidth="1"/>
    <col min="17" max="17" width="7.140625" bestFit="1" customWidth="1"/>
    <col min="18" max="18" width="29.7109375" customWidth="1"/>
    <col min="19" max="19" width="3.42578125" hidden="1" customWidth="1"/>
    <col min="20" max="16384" width="3.42578125" hidden="1"/>
  </cols>
  <sheetData>
    <row r="1" spans="1:26">
      <c r="A1" s="1042" t="s">
        <v>9</v>
      </c>
      <c r="B1" s="1043">
        <f>Banking_Analysis!A20</f>
        <v>44682</v>
      </c>
      <c r="C1" s="1043">
        <f>EDATE(B1,-1)</f>
        <v>44652</v>
      </c>
      <c r="D1" s="1043">
        <f t="shared" ref="D1:M1" si="0">EDATE(C1,-1)</f>
        <v>44621</v>
      </c>
      <c r="E1" s="1043">
        <f t="shared" si="0"/>
        <v>44593</v>
      </c>
      <c r="F1" s="1043">
        <f t="shared" si="0"/>
        <v>44562</v>
      </c>
      <c r="G1" s="1043">
        <f t="shared" si="0"/>
        <v>44531</v>
      </c>
      <c r="H1" s="1043">
        <f t="shared" si="0"/>
        <v>44501</v>
      </c>
      <c r="I1" s="1043">
        <f t="shared" si="0"/>
        <v>44470</v>
      </c>
      <c r="J1" s="1043">
        <f t="shared" si="0"/>
        <v>44440</v>
      </c>
      <c r="K1" s="1043">
        <f t="shared" si="0"/>
        <v>44409</v>
      </c>
      <c r="L1" s="1046">
        <f t="shared" si="0"/>
        <v>44378</v>
      </c>
      <c r="M1" s="1063">
        <f t="shared" si="0"/>
        <v>44348</v>
      </c>
      <c r="N1" s="1049"/>
      <c r="O1" s="1049"/>
      <c r="P1" s="1049"/>
      <c r="Q1" s="1049"/>
      <c r="R1" s="1049"/>
    </row>
    <row r="2" spans="1:26">
      <c r="A2" s="1044" t="s">
        <v>1163</v>
      </c>
      <c r="B2" s="1061">
        <f>Banking_Analysis!$I$6</f>
        <v>0</v>
      </c>
      <c r="C2" s="1061">
        <f>Banking_Analysis!$I$6</f>
        <v>0</v>
      </c>
      <c r="D2" s="1061">
        <f>Banking_Analysis!$I$6</f>
        <v>0</v>
      </c>
      <c r="E2" s="1061">
        <f>Banking_Analysis!$I$6</f>
        <v>0</v>
      </c>
      <c r="F2" s="1061">
        <f>Banking_Analysis!$I$6</f>
        <v>0</v>
      </c>
      <c r="G2" s="1061">
        <f>Banking_Analysis!$I$6</f>
        <v>0</v>
      </c>
      <c r="H2" s="1061">
        <f>Banking_Analysis!$I$6</f>
        <v>0</v>
      </c>
      <c r="I2" s="1061">
        <f>Banking_Analysis!$I$6</f>
        <v>0</v>
      </c>
      <c r="J2" s="1061">
        <f>Banking_Analysis!$I$6</f>
        <v>0</v>
      </c>
      <c r="K2" s="1061">
        <f>Banking_Analysis!$I$6</f>
        <v>0</v>
      </c>
      <c r="L2" s="1062">
        <f>Banking_Analysis!$I$6</f>
        <v>0</v>
      </c>
      <c r="M2" s="1064">
        <f>Banking_Analysis!$I$6</f>
        <v>0</v>
      </c>
      <c r="N2" s="526"/>
      <c r="O2" s="526"/>
      <c r="P2" s="526"/>
      <c r="Q2" s="1050"/>
      <c r="R2" s="526"/>
      <c r="Z2">
        <f>Banking_Analysis!H4</f>
        <v>0</v>
      </c>
    </row>
    <row r="3" spans="1:26">
      <c r="A3" s="1044" t="s">
        <v>1164</v>
      </c>
      <c r="B3" s="1061">
        <f>Banking_Analysis!$M$6</f>
        <v>0</v>
      </c>
      <c r="C3" s="1061">
        <f>Banking_Analysis!$M$6</f>
        <v>0</v>
      </c>
      <c r="D3" s="1061">
        <f>Banking_Analysis!$M$6</f>
        <v>0</v>
      </c>
      <c r="E3" s="1061">
        <f>Banking_Analysis!$M$6</f>
        <v>0</v>
      </c>
      <c r="F3" s="1061">
        <f>Banking_Analysis!$M$6</f>
        <v>0</v>
      </c>
      <c r="G3" s="1061">
        <f>Banking_Analysis!$M$6</f>
        <v>0</v>
      </c>
      <c r="H3" s="1061">
        <f>Banking_Analysis!$M$6</f>
        <v>0</v>
      </c>
      <c r="I3" s="1061">
        <f>Banking_Analysis!$M$6</f>
        <v>0</v>
      </c>
      <c r="J3" s="1061">
        <f>Banking_Analysis!$M$6</f>
        <v>0</v>
      </c>
      <c r="K3" s="1061">
        <f>Banking_Analysis!$M$6</f>
        <v>0</v>
      </c>
      <c r="L3" s="1062">
        <f>Banking_Analysis!$M$6</f>
        <v>0</v>
      </c>
      <c r="M3" s="1064">
        <f>Banking_Analysis!$M$6</f>
        <v>0</v>
      </c>
      <c r="N3" s="526"/>
      <c r="O3" s="526"/>
      <c r="P3" s="526"/>
      <c r="Q3" s="1050"/>
      <c r="R3" s="526"/>
      <c r="Z3">
        <f>Banking_Analysis!H5</f>
        <v>0</v>
      </c>
    </row>
    <row r="4" spans="1:26">
      <c r="A4" s="1044" t="s">
        <v>1165</v>
      </c>
      <c r="B4" s="1045">
        <v>0</v>
      </c>
      <c r="C4" s="1045">
        <v>0</v>
      </c>
      <c r="D4" s="1045">
        <v>0</v>
      </c>
      <c r="E4" s="1045">
        <v>0</v>
      </c>
      <c r="F4" s="1045">
        <v>0</v>
      </c>
      <c r="G4" s="1045">
        <v>0</v>
      </c>
      <c r="H4" s="1045">
        <v>0</v>
      </c>
      <c r="I4" s="1045">
        <v>0</v>
      </c>
      <c r="J4" s="1045">
        <v>0</v>
      </c>
      <c r="K4" s="1045">
        <v>0</v>
      </c>
      <c r="L4" s="1047">
        <v>0</v>
      </c>
      <c r="M4" s="1065">
        <v>0</v>
      </c>
      <c r="N4" s="526"/>
      <c r="O4" s="526"/>
      <c r="P4" s="526"/>
      <c r="Q4" s="526"/>
      <c r="R4" s="526"/>
    </row>
    <row r="5" spans="1:26">
      <c r="A5" s="1044" t="s">
        <v>1166</v>
      </c>
      <c r="B5" s="1045">
        <v>0</v>
      </c>
      <c r="C5" s="1045">
        <v>0</v>
      </c>
      <c r="D5" s="1045">
        <v>0</v>
      </c>
      <c r="E5" s="1045">
        <v>0</v>
      </c>
      <c r="F5" s="1045">
        <v>0</v>
      </c>
      <c r="G5" s="1045">
        <v>0</v>
      </c>
      <c r="H5" s="1045">
        <v>0</v>
      </c>
      <c r="I5" s="1045">
        <v>0</v>
      </c>
      <c r="J5" s="1045">
        <v>0</v>
      </c>
      <c r="K5" s="1045">
        <v>0</v>
      </c>
      <c r="L5" s="1047">
        <v>0</v>
      </c>
      <c r="M5" s="1065">
        <v>0</v>
      </c>
      <c r="N5" s="526"/>
      <c r="O5" s="526"/>
      <c r="P5" s="526"/>
      <c r="Q5" s="526"/>
      <c r="R5" s="526"/>
    </row>
    <row r="6" spans="1:26">
      <c r="A6" s="1044" t="s">
        <v>1167</v>
      </c>
      <c r="B6" s="1045">
        <v>0</v>
      </c>
      <c r="C6" s="1045">
        <v>0</v>
      </c>
      <c r="D6" s="1045">
        <v>0</v>
      </c>
      <c r="E6" s="1045">
        <v>0</v>
      </c>
      <c r="F6" s="1045">
        <v>0</v>
      </c>
      <c r="G6" s="1045">
        <v>0</v>
      </c>
      <c r="H6" s="1045">
        <v>0</v>
      </c>
      <c r="I6" s="1045">
        <v>0</v>
      </c>
      <c r="J6" s="1045">
        <v>0</v>
      </c>
      <c r="K6" s="1045">
        <v>0</v>
      </c>
      <c r="L6" s="1047">
        <v>0</v>
      </c>
      <c r="M6" s="1065">
        <v>0</v>
      </c>
      <c r="N6" s="526"/>
      <c r="O6" s="526"/>
      <c r="P6" s="526"/>
      <c r="Q6" s="526"/>
      <c r="R6" s="526"/>
    </row>
    <row r="7" spans="1:26">
      <c r="A7" s="1044" t="s">
        <v>1168</v>
      </c>
      <c r="B7" s="1045">
        <f>INDEX(Banking_Analysis!$H$9:$J$20,MATCH('Banking 2'!B$1,Banking_Analysis!$A$9:$A$20,0),MATCH(RIGHT('Banking 2'!$A$7,3),Banking_Analysis!$H$8:$J$8,0))</f>
        <v>0</v>
      </c>
      <c r="C7" s="1045">
        <f>INDEX(Banking_Analysis!$H$9:$J$20,MATCH('Banking 2'!C$1,Banking_Analysis!$A$9:$A$20,0),MATCH(RIGHT('Banking 2'!$A$7,3),Banking_Analysis!$H$8:$J$8,0))</f>
        <v>0</v>
      </c>
      <c r="D7" s="1045">
        <f>INDEX(Banking_Analysis!$H$9:$J$20,MATCH('Banking 2'!D$1,Banking_Analysis!$A$9:$A$20,0),MATCH(RIGHT('Banking 2'!$A$7,3),Banking_Analysis!$H$8:$J$8,0))</f>
        <v>0</v>
      </c>
      <c r="E7" s="1045">
        <f>INDEX(Banking_Analysis!$H$9:$J$20,MATCH('Banking 2'!E$1,Banking_Analysis!$A$9:$A$20,0),MATCH(RIGHT('Banking 2'!$A$7,3),Banking_Analysis!$H$8:$J$8,0))</f>
        <v>0</v>
      </c>
      <c r="F7" s="1045">
        <f>INDEX(Banking_Analysis!$H$9:$J$20,MATCH('Banking 2'!F$1,Banking_Analysis!$A$9:$A$20,0),MATCH(RIGHT('Banking 2'!$A$7,3),Banking_Analysis!$H$8:$J$8,0))</f>
        <v>0</v>
      </c>
      <c r="G7" s="1045">
        <f>INDEX(Banking_Analysis!$H$9:$J$20,MATCH('Banking 2'!G$1,Banking_Analysis!$A$9:$A$20,0),MATCH(RIGHT('Banking 2'!$A$7,3),Banking_Analysis!$H$8:$J$8,0))</f>
        <v>0</v>
      </c>
      <c r="H7" s="1045">
        <f>INDEX(Banking_Analysis!$H$9:$J$20,MATCH('Banking 2'!H$1,Banking_Analysis!$A$9:$A$20,0),MATCH(RIGHT('Banking 2'!$A$7,3),Banking_Analysis!$H$8:$J$8,0))</f>
        <v>0</v>
      </c>
      <c r="I7" s="1045">
        <f>INDEX(Banking_Analysis!$H$9:$J$20,MATCH('Banking 2'!I$1,Banking_Analysis!$A$9:$A$20,0),MATCH(RIGHT('Banking 2'!$A$7,3),Banking_Analysis!$H$8:$J$8,0))</f>
        <v>0</v>
      </c>
      <c r="J7" s="1045">
        <f>INDEX(Banking_Analysis!$H$9:$J$20,MATCH('Banking 2'!J$1,Banking_Analysis!$A$9:$A$20,0),MATCH(RIGHT('Banking 2'!$A$7,3),Banking_Analysis!$H$8:$J$8,0))</f>
        <v>0</v>
      </c>
      <c r="K7" s="1045">
        <f>INDEX(Banking_Analysis!$H$9:$J$20,MATCH('Banking 2'!K$1,Banking_Analysis!$A$9:$A$20,0),MATCH(RIGHT('Banking 2'!$A$7,3),Banking_Analysis!$H$8:$J$8,0))</f>
        <v>0</v>
      </c>
      <c r="L7" s="1047">
        <f>INDEX(Banking_Analysis!$H$9:$J$20,MATCH('Banking 2'!L$1,Banking_Analysis!$A$9:$A$20,0),MATCH(RIGHT('Banking 2'!$A$7,3),Banking_Analysis!$H$8:$J$8,0))</f>
        <v>0</v>
      </c>
      <c r="M7" s="1065">
        <f>INDEX(Banking_Analysis!$H$9:$J$20,MATCH('Banking 2'!M$1,Banking_Analysis!$A$9:$A$20,0),MATCH(RIGHT('Banking 2'!$A$7,3),Banking_Analysis!$H$8:$J$8,0))</f>
        <v>0</v>
      </c>
      <c r="N7" s="526"/>
      <c r="O7" s="526"/>
      <c r="P7" s="526"/>
      <c r="Q7" s="526"/>
      <c r="R7" s="526"/>
    </row>
    <row r="8" spans="1:26">
      <c r="A8" s="1044" t="s">
        <v>1169</v>
      </c>
      <c r="B8" s="1045">
        <f>INDEX(Banking_Analysis!$H$9:$J$20,MATCH('Banking 2'!B$1,Banking_Analysis!$A$9:$A$20,0),MATCH(RIGHT('Banking 2'!$A$8,4),Banking_Analysis!$H$8:$J$8,0))</f>
        <v>0</v>
      </c>
      <c r="C8" s="1045">
        <f>INDEX(Banking_Analysis!$H$9:$J$20,MATCH('Banking 2'!C$1,Banking_Analysis!$A$9:$A$20,0),MATCH(RIGHT('Banking 2'!$A$8,4),Banking_Analysis!$H$8:$J$8,0))</f>
        <v>0</v>
      </c>
      <c r="D8" s="1045">
        <f>INDEX(Banking_Analysis!$H$9:$J$20,MATCH('Banking 2'!D$1,Banking_Analysis!$A$9:$A$20,0),MATCH(RIGHT('Banking 2'!$A$8,4),Banking_Analysis!$H$8:$J$8,0))</f>
        <v>0</v>
      </c>
      <c r="E8" s="1045">
        <f>INDEX(Banking_Analysis!$H$9:$J$20,MATCH('Banking 2'!E$1,Banking_Analysis!$A$9:$A$20,0),MATCH(RIGHT('Banking 2'!$A$8,4),Banking_Analysis!$H$8:$J$8,0))</f>
        <v>0</v>
      </c>
      <c r="F8" s="1045">
        <f>INDEX(Banking_Analysis!$H$9:$J$20,MATCH('Banking 2'!F$1,Banking_Analysis!$A$9:$A$20,0),MATCH(RIGHT('Banking 2'!$A$8,4),Banking_Analysis!$H$8:$J$8,0))</f>
        <v>0</v>
      </c>
      <c r="G8" s="1045">
        <f>INDEX(Banking_Analysis!$H$9:$J$20,MATCH('Banking 2'!G$1,Banking_Analysis!$A$9:$A$20,0),MATCH(RIGHT('Banking 2'!$A$8,4),Banking_Analysis!$H$8:$J$8,0))</f>
        <v>0</v>
      </c>
      <c r="H8" s="1045">
        <f>INDEX(Banking_Analysis!$H$9:$J$20,MATCH('Banking 2'!H$1,Banking_Analysis!$A$9:$A$20,0),MATCH(RIGHT('Banking 2'!$A$8,4),Banking_Analysis!$H$8:$J$8,0))</f>
        <v>0</v>
      </c>
      <c r="I8" s="1045">
        <f>INDEX(Banking_Analysis!$H$9:$J$20,MATCH('Banking 2'!I$1,Banking_Analysis!$A$9:$A$20,0),MATCH(RIGHT('Banking 2'!$A$8,4),Banking_Analysis!$H$8:$J$8,0))</f>
        <v>0</v>
      </c>
      <c r="J8" s="1045">
        <f>INDEX(Banking_Analysis!$H$9:$J$20,MATCH('Banking 2'!J$1,Banking_Analysis!$A$9:$A$20,0),MATCH(RIGHT('Banking 2'!$A$8,4),Banking_Analysis!$H$8:$J$8,0))</f>
        <v>0</v>
      </c>
      <c r="K8" s="1045">
        <f>INDEX(Banking_Analysis!$H$9:$J$20,MATCH('Banking 2'!K$1,Banking_Analysis!$A$9:$A$20,0),MATCH(RIGHT('Banking 2'!$A$8,4),Banking_Analysis!$H$8:$J$8,0))</f>
        <v>0</v>
      </c>
      <c r="L8" s="1047">
        <f>INDEX(Banking_Analysis!$H$9:$J$20,MATCH('Banking 2'!L$1,Banking_Analysis!$A$9:$A$20,0),MATCH(RIGHT('Banking 2'!$A$8,4),Banking_Analysis!$H$8:$J$8,0))</f>
        <v>0</v>
      </c>
      <c r="M8" s="1065">
        <f>INDEX(Banking_Analysis!$H$9:$J$20,MATCH('Banking 2'!M$1,Banking_Analysis!$A$9:$A$20,0),MATCH(RIGHT('Banking 2'!$A$8,4),Banking_Analysis!$H$8:$J$8,0))</f>
        <v>0</v>
      </c>
      <c r="N8" s="526"/>
      <c r="O8" s="526"/>
      <c r="P8" s="526"/>
      <c r="Q8" s="526"/>
      <c r="R8" s="526"/>
    </row>
    <row r="9" spans="1:26">
      <c r="A9" s="1044" t="s">
        <v>1170</v>
      </c>
      <c r="B9" s="1045">
        <f>INDEX(Banking_Analysis!$H$9:$J$20,MATCH('Banking 2'!B$1,Banking_Analysis!$A$9:$A$20,0),MATCH(RIGHT('Banking 2'!$A$9,4),Banking_Analysis!$H$8:$J$8,0))</f>
        <v>0</v>
      </c>
      <c r="C9" s="1045">
        <f>INDEX(Banking_Analysis!$H$9:$J$20,MATCH('Banking 2'!C$1,Banking_Analysis!$A$9:$A$20,0),MATCH(RIGHT('Banking 2'!$A$9,4),Banking_Analysis!$H$8:$J$8,0))</f>
        <v>0</v>
      </c>
      <c r="D9" s="1045">
        <f>INDEX(Banking_Analysis!$H$9:$J$20,MATCH('Banking 2'!D$1,Banking_Analysis!$A$9:$A$20,0),MATCH(RIGHT('Banking 2'!$A$9,4),Banking_Analysis!$H$8:$J$8,0))</f>
        <v>0</v>
      </c>
      <c r="E9" s="1045">
        <f>INDEX(Banking_Analysis!$H$9:$J$20,MATCH('Banking 2'!E$1,Banking_Analysis!$A$9:$A$20,0),MATCH(RIGHT('Banking 2'!$A$9,4),Banking_Analysis!$H$8:$J$8,0))</f>
        <v>0</v>
      </c>
      <c r="F9" s="1045">
        <f>INDEX(Banking_Analysis!$H$9:$J$20,MATCH('Banking 2'!F$1,Banking_Analysis!$A$9:$A$20,0),MATCH(RIGHT('Banking 2'!$A$9,4),Banking_Analysis!$H$8:$J$8,0))</f>
        <v>0</v>
      </c>
      <c r="G9" s="1045">
        <f>INDEX(Banking_Analysis!$H$9:$J$20,MATCH('Banking 2'!G$1,Banking_Analysis!$A$9:$A$20,0),MATCH(RIGHT('Banking 2'!$A$9,4),Banking_Analysis!$H$8:$J$8,0))</f>
        <v>0</v>
      </c>
      <c r="H9" s="1045">
        <f>INDEX(Banking_Analysis!$H$9:$J$20,MATCH('Banking 2'!H$1,Banking_Analysis!$A$9:$A$20,0),MATCH(RIGHT('Banking 2'!$A$9,4),Banking_Analysis!$H$8:$J$8,0))</f>
        <v>0</v>
      </c>
      <c r="I9" s="1045">
        <f>INDEX(Banking_Analysis!$H$9:$J$20,MATCH('Banking 2'!I$1,Banking_Analysis!$A$9:$A$20,0),MATCH(RIGHT('Banking 2'!$A$9,4),Banking_Analysis!$H$8:$J$8,0))</f>
        <v>0</v>
      </c>
      <c r="J9" s="1045">
        <f>INDEX(Banking_Analysis!$H$9:$J$20,MATCH('Banking 2'!J$1,Banking_Analysis!$A$9:$A$20,0),MATCH(RIGHT('Banking 2'!$A$9,4),Banking_Analysis!$H$8:$J$8,0))</f>
        <v>0</v>
      </c>
      <c r="K9" s="1045">
        <f>INDEX(Banking_Analysis!$H$9:$J$20,MATCH('Banking 2'!K$1,Banking_Analysis!$A$9:$A$20,0),MATCH(RIGHT('Banking 2'!$A$9,4),Banking_Analysis!$H$8:$J$8,0))</f>
        <v>0</v>
      </c>
      <c r="L9" s="1047">
        <f>INDEX(Banking_Analysis!$H$9:$J$20,MATCH('Banking 2'!L$1,Banking_Analysis!$A$9:$A$20,0),MATCH(RIGHT('Banking 2'!$A$9,4),Banking_Analysis!$H$8:$J$8,0))</f>
        <v>0</v>
      </c>
      <c r="M9" s="1065">
        <f>INDEX(Banking_Analysis!$H$9:$J$20,MATCH('Banking 2'!M$1,Banking_Analysis!$A$9:$A$20,0),MATCH(RIGHT('Banking 2'!$A$9,4),Banking_Analysis!$H$8:$J$8,0))</f>
        <v>0</v>
      </c>
      <c r="N9" s="526"/>
      <c r="O9" s="526"/>
      <c r="P9" s="526"/>
      <c r="Q9" s="526"/>
      <c r="R9" s="526"/>
    </row>
    <row r="10" spans="1:26">
      <c r="A10" s="1044" t="s">
        <v>1171</v>
      </c>
      <c r="B10" s="987">
        <f t="shared" ref="B10:I10" si="1">AVERAGE(B7:B9)</f>
        <v>0</v>
      </c>
      <c r="C10" s="987">
        <f t="shared" si="1"/>
        <v>0</v>
      </c>
      <c r="D10" s="987">
        <f t="shared" si="1"/>
        <v>0</v>
      </c>
      <c r="E10" s="987">
        <f t="shared" si="1"/>
        <v>0</v>
      </c>
      <c r="F10" s="987">
        <f t="shared" si="1"/>
        <v>0</v>
      </c>
      <c r="G10" s="987">
        <f t="shared" si="1"/>
        <v>0</v>
      </c>
      <c r="H10" s="987">
        <f t="shared" si="1"/>
        <v>0</v>
      </c>
      <c r="I10" s="987">
        <f t="shared" si="1"/>
        <v>0</v>
      </c>
      <c r="J10" s="987">
        <f>AVERAGE(7:9)</f>
        <v>0</v>
      </c>
      <c r="K10" s="987">
        <f>AVERAGE(7:9)</f>
        <v>0</v>
      </c>
      <c r="L10" s="1048">
        <f>AVERAGE(7:9)</f>
        <v>0</v>
      </c>
      <c r="M10" s="1066">
        <f>AVERAGE(7:9)</f>
        <v>0</v>
      </c>
      <c r="N10" s="1051"/>
      <c r="O10" s="1051"/>
      <c r="P10" s="1051"/>
      <c r="Q10" s="1051"/>
      <c r="R10" s="1051"/>
    </row>
    <row r="11" spans="1:26">
      <c r="A11" s="1044" t="s">
        <v>1172</v>
      </c>
      <c r="B11" s="987">
        <f t="shared" ref="B11:K11" si="2">IF(OR(B3=0,B10&gt;0),0,ABS(B10/B3))</f>
        <v>0</v>
      </c>
      <c r="C11" s="987">
        <f t="shared" si="2"/>
        <v>0</v>
      </c>
      <c r="D11" s="987">
        <f t="shared" si="2"/>
        <v>0</v>
      </c>
      <c r="E11" s="987">
        <f t="shared" si="2"/>
        <v>0</v>
      </c>
      <c r="F11" s="987">
        <f t="shared" si="2"/>
        <v>0</v>
      </c>
      <c r="G11" s="987">
        <f t="shared" si="2"/>
        <v>0</v>
      </c>
      <c r="H11" s="987">
        <f t="shared" si="2"/>
        <v>0</v>
      </c>
      <c r="I11" s="987">
        <f t="shared" si="2"/>
        <v>0</v>
      </c>
      <c r="J11" s="987">
        <f t="shared" si="2"/>
        <v>0</v>
      </c>
      <c r="K11" s="987">
        <f t="shared" si="2"/>
        <v>0</v>
      </c>
      <c r="L11" s="1048">
        <f>IF(OR(3=0,10&gt;0),0,ABS(10/3))</f>
        <v>0</v>
      </c>
      <c r="M11" s="1066">
        <f>IF(OR(3=0,10&gt;0),0,ABS(10/3))</f>
        <v>0</v>
      </c>
      <c r="N11" s="1051"/>
      <c r="O11" s="1051"/>
      <c r="P11" s="1051"/>
      <c r="Q11" s="1051"/>
      <c r="R11" s="1051"/>
    </row>
    <row r="12" spans="1:26">
      <c r="A12" s="1044" t="s">
        <v>1173</v>
      </c>
      <c r="B12" s="987">
        <f t="shared" ref="B12:I12" si="3">AVERAGE(B7:B9)</f>
        <v>0</v>
      </c>
      <c r="C12" s="987">
        <f t="shared" si="3"/>
        <v>0</v>
      </c>
      <c r="D12" s="987">
        <f t="shared" si="3"/>
        <v>0</v>
      </c>
      <c r="E12" s="987">
        <f t="shared" si="3"/>
        <v>0</v>
      </c>
      <c r="F12" s="987">
        <f t="shared" si="3"/>
        <v>0</v>
      </c>
      <c r="G12" s="987">
        <f t="shared" si="3"/>
        <v>0</v>
      </c>
      <c r="H12" s="987">
        <f t="shared" si="3"/>
        <v>0</v>
      </c>
      <c r="I12" s="987">
        <f t="shared" si="3"/>
        <v>0</v>
      </c>
      <c r="J12" s="987">
        <f>AVERAGE(7:9)</f>
        <v>0</v>
      </c>
      <c r="K12" s="987">
        <f>AVERAGE(7:9)</f>
        <v>0</v>
      </c>
      <c r="L12" s="1048">
        <f>AVERAGE(7:9)</f>
        <v>0</v>
      </c>
      <c r="M12" s="1066">
        <f>AVERAGE(7:9)</f>
        <v>0</v>
      </c>
      <c r="N12" s="1051"/>
      <c r="O12" s="1051"/>
      <c r="P12" s="1051"/>
      <c r="Q12" s="1051"/>
      <c r="R12" s="1051"/>
    </row>
    <row r="13" spans="1:26">
      <c r="A13" s="1044" t="s">
        <v>1174</v>
      </c>
      <c r="B13" s="1067">
        <f>INDEX(Banking_Analysis!$M$9:$M$20,MATCH('Banking 1'!B$1,Banking_Analysis!$A$9:$A$20,0),1)</f>
        <v>0</v>
      </c>
      <c r="C13" s="1067">
        <f>INDEX(Banking_Analysis!$M$9:$M$20,MATCH('Banking 1'!C$1,Banking_Analysis!$A$9:$A$20,0),1)</f>
        <v>0</v>
      </c>
      <c r="D13" s="1067">
        <f>INDEX(Banking_Analysis!$M$9:$M$20,MATCH('Banking 1'!D$1,Banking_Analysis!$A$9:$A$20,0),1)</f>
        <v>0</v>
      </c>
      <c r="E13" s="1067">
        <f>INDEX(Banking_Analysis!$M$9:$M$20,MATCH('Banking 1'!E$1,Banking_Analysis!$A$9:$A$20,0),1)</f>
        <v>0</v>
      </c>
      <c r="F13" s="1067">
        <f>INDEX(Banking_Analysis!$M$9:$M$20,MATCH('Banking 1'!F$1,Banking_Analysis!$A$9:$A$20,0),1)</f>
        <v>0</v>
      </c>
      <c r="G13" s="1067">
        <f>INDEX(Banking_Analysis!$M$9:$M$20,MATCH('Banking 1'!G$1,Banking_Analysis!$A$9:$A$20,0),1)</f>
        <v>0</v>
      </c>
      <c r="H13" s="1067">
        <f>INDEX(Banking_Analysis!$M$9:$M$20,MATCH('Banking 1'!H$1,Banking_Analysis!$A$9:$A$20,0),1)</f>
        <v>0</v>
      </c>
      <c r="I13" s="1067">
        <f>INDEX(Banking_Analysis!$M$9:$M$20,MATCH('Banking 1'!I$1,Banking_Analysis!$A$9:$A$20,0),1)</f>
        <v>0</v>
      </c>
      <c r="J13" s="1067">
        <f>INDEX(Banking_Analysis!$M$9:$M$20,MATCH('Banking 1'!J$1,Banking_Analysis!$A$9:$A$20,0),1)</f>
        <v>0</v>
      </c>
      <c r="K13" s="1067">
        <f>INDEX(Banking_Analysis!$M$9:$M$20,MATCH('Banking 1'!K$1,Banking_Analysis!$A$9:$A$20,0),1)</f>
        <v>0</v>
      </c>
      <c r="L13" s="1067">
        <f>INDEX(Banking_Analysis!$M$9:$M$20,MATCH('Banking 1'!L$1,Banking_Analysis!$A$9:$A$20,0),1)</f>
        <v>0</v>
      </c>
      <c r="M13" s="1067">
        <f>INDEX(Banking_Analysis!$M$9:$M$20,MATCH('Banking 1'!M$1,Banking_Analysis!$A$9:$A$20,0),1)</f>
        <v>0</v>
      </c>
      <c r="N13" s="526"/>
      <c r="O13" s="526"/>
      <c r="P13" s="526"/>
      <c r="Q13" s="526"/>
      <c r="R13" s="526"/>
    </row>
    <row r="14" spans="1:26">
      <c r="A14" s="1044" t="s">
        <v>1175</v>
      </c>
      <c r="B14" s="1045" cm="1">
        <f t="array" ref="B14">INDEX(Banking_Analysis!$K$9:$K$20,MATCH('Banking 2'!B$1,Banking_Analysis!$A$9:$A$20,0),0)</f>
        <v>0</v>
      </c>
      <c r="C14" s="1045" cm="1">
        <f t="array" ref="C14">INDEX(Banking_Analysis!$K$9:$K$20,MATCH('Banking 2'!C$1,Banking_Analysis!$A$9:$A$20,0),0)</f>
        <v>0</v>
      </c>
      <c r="D14" s="1045" cm="1">
        <f t="array" ref="D14">INDEX(Banking_Analysis!$K$9:$K$20,MATCH('Banking 2'!D$1,Banking_Analysis!$A$9:$A$20,0),0)</f>
        <v>0</v>
      </c>
      <c r="E14" s="1045" cm="1">
        <f t="array" ref="E14">INDEX(Banking_Analysis!$K$9:$K$20,MATCH('Banking 2'!E$1,Banking_Analysis!$A$9:$A$20,0),0)</f>
        <v>0</v>
      </c>
      <c r="F14" s="1045" cm="1">
        <f t="array" ref="F14">INDEX(Banking_Analysis!$K$9:$K$20,MATCH('Banking 2'!F$1,Banking_Analysis!$A$9:$A$20,0),0)</f>
        <v>0</v>
      </c>
      <c r="G14" s="1045" cm="1">
        <f t="array" ref="G14">INDEX(Banking_Analysis!$K$9:$K$20,MATCH('Banking 2'!G$1,Banking_Analysis!$A$9:$A$20,0),0)</f>
        <v>0</v>
      </c>
      <c r="H14" s="1045" cm="1">
        <f t="array" ref="H14">INDEX(Banking_Analysis!$K$9:$K$20,MATCH('Banking 2'!H$1,Banking_Analysis!$A$9:$A$20,0),0)</f>
        <v>0</v>
      </c>
      <c r="I14" s="1045" cm="1">
        <f t="array" ref="I14">INDEX(Banking_Analysis!$K$9:$K$20,MATCH('Banking 2'!I$1,Banking_Analysis!$A$9:$A$20,0),0)</f>
        <v>0</v>
      </c>
      <c r="J14" s="1045" cm="1">
        <f t="array" ref="J14">INDEX(Banking_Analysis!$K$9:$K$20,MATCH('Banking 2'!J$1,Banking_Analysis!$A$9:$A$20,0),0)</f>
        <v>0</v>
      </c>
      <c r="K14" s="1045" cm="1">
        <f t="array" ref="K14">INDEX(Banking_Analysis!$K$9:$K$20,MATCH('Banking 2'!K$1,Banking_Analysis!$A$9:$A$20,0),0)</f>
        <v>0</v>
      </c>
      <c r="L14" s="1047" cm="1">
        <f t="array" ref="L14">INDEX(Banking_Analysis!$K$9:$K$20,MATCH('Banking 2'!L$1,Banking_Analysis!$A$9:$A$20,0),0)</f>
        <v>0</v>
      </c>
      <c r="M14" s="1065" cm="1">
        <f t="array" ref="M14">INDEX(Banking_Analysis!$K$9:$K$20,MATCH('Banking 2'!M$1,Banking_Analysis!$A$9:$A$20,0),0)</f>
        <v>0</v>
      </c>
      <c r="N14" s="526"/>
      <c r="O14" s="526"/>
      <c r="P14" s="526"/>
      <c r="Q14" s="526"/>
      <c r="R14" s="526"/>
    </row>
    <row r="15" spans="1:26">
      <c r="A15" s="1044" t="s">
        <v>1176</v>
      </c>
      <c r="B15" s="1067">
        <f>INDEX(Banking_Analysis!$L$9:$L$20,MATCH('Banking 1'!B$1,Banking_Analysis!$A$9:$A$20,0),1)</f>
        <v>0</v>
      </c>
      <c r="C15" s="1067">
        <f>INDEX(Banking_Analysis!$L$9:$L$20,MATCH('Banking 1'!C$1,Banking_Analysis!$A$9:$A$20,0),1)</f>
        <v>0</v>
      </c>
      <c r="D15" s="1067">
        <f>INDEX(Banking_Analysis!$L$9:$L$20,MATCH('Banking 1'!D$1,Banking_Analysis!$A$9:$A$20,0),1)</f>
        <v>0</v>
      </c>
      <c r="E15" s="1067">
        <f>INDEX(Banking_Analysis!$L$9:$L$20,MATCH('Banking 1'!E$1,Banking_Analysis!$A$9:$A$20,0),1)</f>
        <v>0</v>
      </c>
      <c r="F15" s="1067">
        <f>INDEX(Banking_Analysis!$L$9:$L$20,MATCH('Banking 1'!F$1,Banking_Analysis!$A$9:$A$20,0),1)</f>
        <v>0</v>
      </c>
      <c r="G15" s="1067">
        <f>INDEX(Banking_Analysis!$L$9:$L$20,MATCH('Banking 1'!G$1,Banking_Analysis!$A$9:$A$20,0),1)</f>
        <v>0</v>
      </c>
      <c r="H15" s="1067">
        <f>INDEX(Banking_Analysis!$L$9:$L$20,MATCH('Banking 1'!H$1,Banking_Analysis!$A$9:$A$20,0),1)</f>
        <v>0</v>
      </c>
      <c r="I15" s="1067">
        <f>INDEX(Banking_Analysis!$L$9:$L$20,MATCH('Banking 1'!I$1,Banking_Analysis!$A$9:$A$20,0),1)</f>
        <v>0</v>
      </c>
      <c r="J15" s="1067">
        <f>INDEX(Banking_Analysis!$L$9:$L$20,MATCH('Banking 1'!J$1,Banking_Analysis!$A$9:$A$20,0),1)</f>
        <v>0</v>
      </c>
      <c r="K15" s="1067">
        <f>INDEX(Banking_Analysis!$L$9:$L$20,MATCH('Banking 1'!K$1,Banking_Analysis!$A$9:$A$20,0),1)</f>
        <v>0</v>
      </c>
      <c r="L15" s="1067">
        <f>INDEX(Banking_Analysis!$L$9:$L$20,MATCH('Banking 1'!L$1,Banking_Analysis!$A$9:$A$20,0),1)</f>
        <v>0</v>
      </c>
      <c r="M15" s="1067">
        <f>INDEX(Banking_Analysis!$L$9:$L$20,MATCH('Banking 1'!M$1,Banking_Analysis!$A$9:$A$20,0),1)</f>
        <v>0</v>
      </c>
      <c r="N15" s="526"/>
      <c r="O15" s="526"/>
      <c r="P15" s="526"/>
      <c r="Q15" s="526"/>
      <c r="R15" s="526"/>
    </row>
    <row r="16" spans="1:26">
      <c r="A16" s="1044" t="s">
        <v>1177</v>
      </c>
      <c r="B16" s="1045" cm="1">
        <f t="array" ref="B16">INDEX(Banking_Analysis!$J$31:$J$42,MATCH('Banking 2'!B$1,Banking_Analysis!$A$31:$A$42,0),0)</f>
        <v>0</v>
      </c>
      <c r="C16" s="1045" cm="1">
        <f t="array" ref="C16">INDEX(Banking_Analysis!$J$31:$J$42,MATCH('Banking 2'!C$1,Banking_Analysis!$A$31:$A$42,0),0)</f>
        <v>0</v>
      </c>
      <c r="D16" s="1045" cm="1">
        <f t="array" ref="D16">INDEX(Banking_Analysis!$J$31:$J$42,MATCH('Banking 2'!D$1,Banking_Analysis!$A$31:$A$42,0),0)</f>
        <v>0</v>
      </c>
      <c r="E16" s="1045" cm="1">
        <f t="array" ref="E16">INDEX(Banking_Analysis!$J$31:$J$42,MATCH('Banking 2'!E$1,Banking_Analysis!$A$31:$A$42,0),0)</f>
        <v>0</v>
      </c>
      <c r="F16" s="1045" cm="1">
        <f t="array" ref="F16">INDEX(Banking_Analysis!$J$31:$J$42,MATCH('Banking 2'!F$1,Banking_Analysis!$A$31:$A$42,0),0)</f>
        <v>0</v>
      </c>
      <c r="G16" s="1045" cm="1">
        <f t="array" ref="G16">INDEX(Banking_Analysis!$J$31:$J$42,MATCH('Banking 2'!G$1,Banking_Analysis!$A$31:$A$42,0),0)</f>
        <v>0</v>
      </c>
      <c r="H16" s="1045" cm="1">
        <f t="array" ref="H16">INDEX(Banking_Analysis!$J$31:$J$42,MATCH('Banking 2'!H$1,Banking_Analysis!$A$31:$A$42,0),0)</f>
        <v>0</v>
      </c>
      <c r="I16" s="1045" cm="1">
        <f t="array" ref="I16">INDEX(Banking_Analysis!$J$31:$J$42,MATCH('Banking 2'!I$1,Banking_Analysis!$A$31:$A$42,0),0)</f>
        <v>0</v>
      </c>
      <c r="J16" s="1045" cm="1">
        <f t="array" ref="J16">INDEX(Banking_Analysis!$J$31:$J$42,MATCH('Banking 2'!J$1,Banking_Analysis!$A$31:$A$42,0),0)</f>
        <v>0</v>
      </c>
      <c r="K16" s="1045" cm="1">
        <f t="array" ref="K16">INDEX(Banking_Analysis!$J$31:$J$42,MATCH('Banking 2'!K$1,Banking_Analysis!$A$31:$A$42,0),0)</f>
        <v>0</v>
      </c>
      <c r="L16" s="1047" cm="1">
        <f t="array" ref="L16">INDEX(Banking_Analysis!$J$31:$J$42,MATCH('Banking 2'!L$1,Banking_Analysis!$A$31:$A$42,0),0)</f>
        <v>0</v>
      </c>
      <c r="M16" s="1065" cm="1">
        <f t="array" ref="M16">INDEX(Banking_Analysis!$J$31:$J$42,MATCH('Banking 2'!M$1,Banking_Analysis!$A$31:$A$42,0),0)</f>
        <v>0</v>
      </c>
      <c r="N16" s="526"/>
      <c r="O16" s="526"/>
      <c r="P16" s="526"/>
      <c r="Q16" s="526"/>
      <c r="R16" s="526"/>
    </row>
    <row r="17" spans="1:18">
      <c r="A17" s="1044" t="s">
        <v>1178</v>
      </c>
      <c r="B17" s="1045" cm="1">
        <f t="array" ref="B17">INDEX(Banking_Analysis!$N$31:$N$42,MATCH('Banking 2'!B$1,Banking_Analysis!$A$31:$A$42,0),0)</f>
        <v>0</v>
      </c>
      <c r="C17" s="1045" cm="1">
        <f t="array" ref="C17">INDEX(Banking_Analysis!$N$31:$N$42,MATCH('Banking 2'!C$1,Banking_Analysis!$A$31:$A$42,0),0)</f>
        <v>0</v>
      </c>
      <c r="D17" s="1045" cm="1">
        <f t="array" ref="D17">INDEX(Banking_Analysis!$N$31:$N$42,MATCH('Banking 2'!D$1,Banking_Analysis!$A$31:$A$42,0),0)</f>
        <v>0</v>
      </c>
      <c r="E17" s="1045" cm="1">
        <f t="array" ref="E17">INDEX(Banking_Analysis!$N$31:$N$42,MATCH('Banking 2'!E$1,Banking_Analysis!$A$31:$A$42,0),0)</f>
        <v>0</v>
      </c>
      <c r="F17" s="1045" cm="1">
        <f t="array" ref="F17">INDEX(Banking_Analysis!$N$31:$N$42,MATCH('Banking 2'!F$1,Banking_Analysis!$A$31:$A$42,0),0)</f>
        <v>0</v>
      </c>
      <c r="G17" s="1045" cm="1">
        <f t="array" ref="G17">INDEX(Banking_Analysis!$N$31:$N$42,MATCH('Banking 2'!G$1,Banking_Analysis!$A$31:$A$42,0),0)</f>
        <v>0</v>
      </c>
      <c r="H17" s="1045" cm="1">
        <f t="array" ref="H17">INDEX(Banking_Analysis!$N$31:$N$42,MATCH('Banking 2'!H$1,Banking_Analysis!$A$31:$A$42,0),0)</f>
        <v>0</v>
      </c>
      <c r="I17" s="1045" cm="1">
        <f t="array" ref="I17">INDEX(Banking_Analysis!$N$31:$N$42,MATCH('Banking 2'!I$1,Banking_Analysis!$A$31:$A$42,0),0)</f>
        <v>0</v>
      </c>
      <c r="J17" s="1045" cm="1">
        <f t="array" ref="J17">INDEX(Banking_Analysis!$N$31:$N$42,MATCH('Banking 2'!J$1,Banking_Analysis!$A$31:$A$42,0),0)</f>
        <v>0</v>
      </c>
      <c r="K17" s="1045" cm="1">
        <f t="array" ref="K17">INDEX(Banking_Analysis!$N$31:$N$42,MATCH('Banking 2'!K$1,Banking_Analysis!$A$31:$A$42,0),0)</f>
        <v>0</v>
      </c>
      <c r="L17" s="1047" cm="1">
        <f t="array" ref="L17">INDEX(Banking_Analysis!$N$31:$N$42,MATCH('Banking 2'!L$1,Banking_Analysis!$A$31:$A$42,0),0)</f>
        <v>0</v>
      </c>
      <c r="M17" s="1065" cm="1">
        <f t="array" ref="M17">INDEX(Banking_Analysis!$N$31:$N$42,MATCH('Banking 2'!M$1,Banking_Analysis!$A$31:$A$42,0),0)</f>
        <v>0</v>
      </c>
      <c r="N17" s="526"/>
      <c r="O17" s="526"/>
      <c r="P17" s="526"/>
      <c r="Q17" s="526"/>
      <c r="R17" s="526"/>
    </row>
    <row r="18" spans="1:18">
      <c r="A18" s="1044" t="s">
        <v>1179</v>
      </c>
      <c r="B18" s="1045">
        <v>0</v>
      </c>
      <c r="C18" s="1045">
        <v>0</v>
      </c>
      <c r="D18" s="1045">
        <v>0</v>
      </c>
      <c r="E18" s="1045">
        <v>0</v>
      </c>
      <c r="F18" s="1045">
        <v>0</v>
      </c>
      <c r="G18" s="1045">
        <v>0</v>
      </c>
      <c r="H18" s="1045">
        <v>0</v>
      </c>
      <c r="I18" s="1045">
        <v>0</v>
      </c>
      <c r="J18" s="1045">
        <v>0</v>
      </c>
      <c r="K18" s="1045">
        <v>0</v>
      </c>
      <c r="L18" s="1047">
        <v>0</v>
      </c>
      <c r="M18" s="1065">
        <v>0</v>
      </c>
      <c r="N18" s="526"/>
      <c r="O18" s="526"/>
      <c r="P18" s="526"/>
      <c r="Q18" s="526"/>
      <c r="R18" s="526"/>
    </row>
    <row r="19" spans="1:18">
      <c r="A19" s="1044" t="s">
        <v>1180</v>
      </c>
      <c r="B19" s="1045">
        <v>0</v>
      </c>
      <c r="C19" s="1045">
        <v>0</v>
      </c>
      <c r="D19" s="1045">
        <v>0</v>
      </c>
      <c r="E19" s="1045">
        <v>0</v>
      </c>
      <c r="F19" s="1045">
        <v>0</v>
      </c>
      <c r="G19" s="1045">
        <v>0</v>
      </c>
      <c r="H19" s="1045">
        <v>0</v>
      </c>
      <c r="I19" s="1045">
        <v>0</v>
      </c>
      <c r="J19" s="1045">
        <v>0</v>
      </c>
      <c r="K19" s="1045">
        <v>0</v>
      </c>
      <c r="L19" s="1047">
        <v>0</v>
      </c>
      <c r="M19" s="1065">
        <v>0</v>
      </c>
      <c r="N19" s="526"/>
      <c r="O19" s="526"/>
      <c r="P19" s="526"/>
      <c r="Q19" s="526"/>
      <c r="R19" s="526"/>
    </row>
    <row r="20" spans="1:18">
      <c r="A20" s="1044" t="s">
        <v>1181</v>
      </c>
      <c r="B20" s="1045">
        <v>0</v>
      </c>
      <c r="C20" s="1045">
        <v>0</v>
      </c>
      <c r="D20" s="1045">
        <v>0</v>
      </c>
      <c r="E20" s="1045">
        <v>0</v>
      </c>
      <c r="F20" s="1045">
        <v>0</v>
      </c>
      <c r="G20" s="1045">
        <v>0</v>
      </c>
      <c r="H20" s="1045">
        <v>0</v>
      </c>
      <c r="I20" s="1045">
        <v>0</v>
      </c>
      <c r="J20" s="1045">
        <v>0</v>
      </c>
      <c r="K20" s="1045">
        <v>0</v>
      </c>
      <c r="L20" s="1047">
        <v>0</v>
      </c>
      <c r="M20" s="1065">
        <v>0</v>
      </c>
      <c r="N20" s="526"/>
      <c r="O20" s="526"/>
      <c r="P20" s="526"/>
      <c r="Q20" s="526"/>
      <c r="R20" s="526"/>
    </row>
    <row r="21" spans="1:18">
      <c r="A21" s="1044" t="s">
        <v>1182</v>
      </c>
      <c r="B21" s="1076" t="str">
        <f>IFERROR((B16/B15)*100,"-")</f>
        <v>-</v>
      </c>
      <c r="C21" s="1076" t="str">
        <f t="shared" ref="C21:M21" si="4">IFERROR((C16/C15)*100,"-")</f>
        <v>-</v>
      </c>
      <c r="D21" s="1076" t="str">
        <f t="shared" si="4"/>
        <v>-</v>
      </c>
      <c r="E21" s="1076" t="str">
        <f t="shared" si="4"/>
        <v>-</v>
      </c>
      <c r="F21" s="1076" t="str">
        <f t="shared" si="4"/>
        <v>-</v>
      </c>
      <c r="G21" s="1076" t="str">
        <f t="shared" si="4"/>
        <v>-</v>
      </c>
      <c r="H21" s="1076" t="str">
        <f t="shared" si="4"/>
        <v>-</v>
      </c>
      <c r="I21" s="1076" t="str">
        <f t="shared" si="4"/>
        <v>-</v>
      </c>
      <c r="J21" s="1076" t="str">
        <f t="shared" si="4"/>
        <v>-</v>
      </c>
      <c r="K21" s="1076" t="str">
        <f t="shared" si="4"/>
        <v>-</v>
      </c>
      <c r="L21" s="1076" t="str">
        <f t="shared" si="4"/>
        <v>-</v>
      </c>
      <c r="M21" s="1076" t="str">
        <f t="shared" si="4"/>
        <v>-</v>
      </c>
      <c r="N21" s="1051"/>
      <c r="O21" s="1051"/>
      <c r="P21" s="1051"/>
      <c r="Q21" s="1051"/>
      <c r="R21" s="1051"/>
    </row>
    <row r="22" spans="1:18">
      <c r="A22" s="1044" t="s">
        <v>1183</v>
      </c>
      <c r="B22" s="1076" t="str">
        <f>IFERROR((B17/B13)*100,"-")</f>
        <v>-</v>
      </c>
      <c r="C22" s="1076" t="str">
        <f t="shared" ref="C22:M22" si="5">IFERROR((C17/C13)*100,"-")</f>
        <v>-</v>
      </c>
      <c r="D22" s="1076" t="str">
        <f t="shared" si="5"/>
        <v>-</v>
      </c>
      <c r="E22" s="1076" t="str">
        <f t="shared" si="5"/>
        <v>-</v>
      </c>
      <c r="F22" s="1076" t="str">
        <f t="shared" si="5"/>
        <v>-</v>
      </c>
      <c r="G22" s="1076" t="str">
        <f t="shared" si="5"/>
        <v>-</v>
      </c>
      <c r="H22" s="1076" t="str">
        <f t="shared" si="5"/>
        <v>-</v>
      </c>
      <c r="I22" s="1076" t="str">
        <f t="shared" si="5"/>
        <v>-</v>
      </c>
      <c r="J22" s="1076" t="str">
        <f t="shared" si="5"/>
        <v>-</v>
      </c>
      <c r="K22" s="1076" t="str">
        <f t="shared" si="5"/>
        <v>-</v>
      </c>
      <c r="L22" s="1076" t="str">
        <f t="shared" si="5"/>
        <v>-</v>
      </c>
      <c r="M22" s="1076" t="str">
        <f t="shared" si="5"/>
        <v>-</v>
      </c>
      <c r="N22" s="1051"/>
      <c r="O22" s="1051"/>
      <c r="P22" s="1051"/>
      <c r="Q22" s="1051"/>
      <c r="R22" s="1051"/>
    </row>
    <row r="23" spans="1:18"/>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E208-617D-410B-BABD-98BAED0530F0}">
  <sheetPr codeName="Sheet41"/>
  <dimension ref="A1:XFC23"/>
  <sheetViews>
    <sheetView topLeftCell="A16"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bestFit="1" customWidth="1"/>
    <col min="17" max="17" width="7.140625" bestFit="1" customWidth="1"/>
    <col min="18" max="18" width="29.7109375" customWidth="1"/>
    <col min="19" max="16380" width="1.85546875" hidden="1" customWidth="1"/>
    <col min="16381" max="16381" width="3.42578125" hidden="1" customWidth="1"/>
    <col min="16382" max="16382" width="3.28515625" hidden="1" customWidth="1"/>
    <col min="16383" max="16383" width="3.140625" hidden="1" customWidth="1"/>
    <col min="16384" max="16384" width="2.42578125" hidden="1" customWidth="1"/>
  </cols>
  <sheetData>
    <row r="1" spans="1:26">
      <c r="A1" s="1042" t="s">
        <v>9</v>
      </c>
      <c r="B1" s="1043">
        <f>Banking_Analysis!A20</f>
        <v>44682</v>
      </c>
      <c r="C1" s="1043">
        <f>EDATE(B1,-1)</f>
        <v>44652</v>
      </c>
      <c r="D1" s="1043">
        <f t="shared" ref="D1:M1" si="0">EDATE(C1,-1)</f>
        <v>44621</v>
      </c>
      <c r="E1" s="1043">
        <f t="shared" si="0"/>
        <v>44593</v>
      </c>
      <c r="F1" s="1043">
        <f t="shared" si="0"/>
        <v>44562</v>
      </c>
      <c r="G1" s="1043">
        <f t="shared" si="0"/>
        <v>44531</v>
      </c>
      <c r="H1" s="1043">
        <f t="shared" si="0"/>
        <v>44501</v>
      </c>
      <c r="I1" s="1043">
        <f t="shared" si="0"/>
        <v>44470</v>
      </c>
      <c r="J1" s="1043">
        <f t="shared" si="0"/>
        <v>44440</v>
      </c>
      <c r="K1" s="1043">
        <f t="shared" si="0"/>
        <v>44409</v>
      </c>
      <c r="L1" s="1046">
        <f t="shared" si="0"/>
        <v>44378</v>
      </c>
      <c r="M1" s="1063">
        <f t="shared" si="0"/>
        <v>44348</v>
      </c>
      <c r="N1" s="1049"/>
      <c r="O1" s="1049"/>
      <c r="P1" s="1049"/>
      <c r="Q1" s="1049"/>
      <c r="R1" s="1049"/>
    </row>
    <row r="2" spans="1:26">
      <c r="A2" s="1044" t="s">
        <v>1163</v>
      </c>
      <c r="B2" s="1061">
        <f>Banking_Analysis!$O$6</f>
        <v>0</v>
      </c>
      <c r="C2" s="1061">
        <f>Banking_Analysis!$O$6</f>
        <v>0</v>
      </c>
      <c r="D2" s="1061">
        <f>Banking_Analysis!$O$6</f>
        <v>0</v>
      </c>
      <c r="E2" s="1061">
        <f>Banking_Analysis!$O$6</f>
        <v>0</v>
      </c>
      <c r="F2" s="1061">
        <f>Banking_Analysis!$O$6</f>
        <v>0</v>
      </c>
      <c r="G2" s="1061">
        <f>Banking_Analysis!$O$6</f>
        <v>0</v>
      </c>
      <c r="H2" s="1061">
        <f>Banking_Analysis!$O$6</f>
        <v>0</v>
      </c>
      <c r="I2" s="1061">
        <f>Banking_Analysis!$O$6</f>
        <v>0</v>
      </c>
      <c r="J2" s="1061">
        <f>Banking_Analysis!$O$6</f>
        <v>0</v>
      </c>
      <c r="K2" s="1061">
        <f>Banking_Analysis!$O$6</f>
        <v>0</v>
      </c>
      <c r="L2" s="1062">
        <f>Banking_Analysis!$O$6</f>
        <v>0</v>
      </c>
      <c r="M2" s="1064">
        <f>Banking_Analysis!$O$6</f>
        <v>0</v>
      </c>
      <c r="N2" s="526"/>
      <c r="O2" s="526"/>
      <c r="P2" s="526"/>
      <c r="Q2" s="1050"/>
      <c r="R2" s="526"/>
      <c r="Z2">
        <f>Banking_Analysis!N4</f>
        <v>0</v>
      </c>
    </row>
    <row r="3" spans="1:26">
      <c r="A3" s="1044" t="s">
        <v>1164</v>
      </c>
      <c r="B3" s="1061">
        <f>Banking_Analysis!$S$6</f>
        <v>0</v>
      </c>
      <c r="C3" s="1061">
        <f>Banking_Analysis!$S$6</f>
        <v>0</v>
      </c>
      <c r="D3" s="1061">
        <f>Banking_Analysis!$S$6</f>
        <v>0</v>
      </c>
      <c r="E3" s="1061">
        <f>Banking_Analysis!$S$6</f>
        <v>0</v>
      </c>
      <c r="F3" s="1061">
        <f>Banking_Analysis!$S$6</f>
        <v>0</v>
      </c>
      <c r="G3" s="1061">
        <f>Banking_Analysis!$S$6</f>
        <v>0</v>
      </c>
      <c r="H3" s="1061">
        <f>Banking_Analysis!$S$6</f>
        <v>0</v>
      </c>
      <c r="I3" s="1061">
        <f>Banking_Analysis!$S$6</f>
        <v>0</v>
      </c>
      <c r="J3" s="1061">
        <f>Banking_Analysis!$S$6</f>
        <v>0</v>
      </c>
      <c r="K3" s="1061">
        <f>Banking_Analysis!$S$6</f>
        <v>0</v>
      </c>
      <c r="L3" s="1062">
        <f>Banking_Analysis!$S$6</f>
        <v>0</v>
      </c>
      <c r="M3" s="1064">
        <f>Banking_Analysis!$S$6</f>
        <v>0</v>
      </c>
      <c r="N3" s="526"/>
      <c r="O3" s="526"/>
      <c r="P3" s="526"/>
      <c r="Q3" s="1050"/>
      <c r="R3" s="526"/>
      <c r="Z3">
        <f>Banking_Analysis!N5</f>
        <v>0</v>
      </c>
    </row>
    <row r="4" spans="1:26">
      <c r="A4" s="1044" t="s">
        <v>1165</v>
      </c>
      <c r="B4" s="1045">
        <v>0</v>
      </c>
      <c r="C4" s="1045">
        <v>0</v>
      </c>
      <c r="D4" s="1045">
        <v>0</v>
      </c>
      <c r="E4" s="1045">
        <v>0</v>
      </c>
      <c r="F4" s="1045">
        <v>0</v>
      </c>
      <c r="G4" s="1045">
        <v>0</v>
      </c>
      <c r="H4" s="1045">
        <v>0</v>
      </c>
      <c r="I4" s="1045">
        <v>0</v>
      </c>
      <c r="J4" s="1045">
        <v>0</v>
      </c>
      <c r="K4" s="1045">
        <v>0</v>
      </c>
      <c r="L4" s="1047">
        <v>0</v>
      </c>
      <c r="M4" s="1065">
        <v>0</v>
      </c>
      <c r="N4" s="526"/>
      <c r="O4" s="526"/>
      <c r="P4" s="526"/>
      <c r="Q4" s="526"/>
      <c r="R4" s="526"/>
    </row>
    <row r="5" spans="1:26">
      <c r="A5" s="1044" t="s">
        <v>1166</v>
      </c>
      <c r="B5" s="1045">
        <v>0</v>
      </c>
      <c r="C5" s="1045">
        <v>0</v>
      </c>
      <c r="D5" s="1045">
        <v>0</v>
      </c>
      <c r="E5" s="1045">
        <v>0</v>
      </c>
      <c r="F5" s="1045">
        <v>0</v>
      </c>
      <c r="G5" s="1045">
        <v>0</v>
      </c>
      <c r="H5" s="1045">
        <v>0</v>
      </c>
      <c r="I5" s="1045">
        <v>0</v>
      </c>
      <c r="J5" s="1045">
        <v>0</v>
      </c>
      <c r="K5" s="1045">
        <v>0</v>
      </c>
      <c r="L5" s="1047">
        <v>0</v>
      </c>
      <c r="M5" s="1065">
        <v>0</v>
      </c>
      <c r="N5" s="526"/>
      <c r="O5" s="526"/>
      <c r="P5" s="526"/>
      <c r="Q5" s="526"/>
      <c r="R5" s="526"/>
    </row>
    <row r="6" spans="1:26">
      <c r="A6" s="1044" t="s">
        <v>1167</v>
      </c>
      <c r="B6" s="1045">
        <v>0</v>
      </c>
      <c r="C6" s="1045">
        <v>0</v>
      </c>
      <c r="D6" s="1045">
        <v>0</v>
      </c>
      <c r="E6" s="1045">
        <v>0</v>
      </c>
      <c r="F6" s="1045">
        <v>0</v>
      </c>
      <c r="G6" s="1045">
        <v>0</v>
      </c>
      <c r="H6" s="1045">
        <v>0</v>
      </c>
      <c r="I6" s="1045">
        <v>0</v>
      </c>
      <c r="J6" s="1045">
        <v>0</v>
      </c>
      <c r="K6" s="1045">
        <v>0</v>
      </c>
      <c r="L6" s="1047">
        <v>0</v>
      </c>
      <c r="M6" s="1065">
        <v>0</v>
      </c>
      <c r="N6" s="526"/>
      <c r="O6" s="526"/>
      <c r="P6" s="526"/>
      <c r="Q6" s="526"/>
      <c r="R6" s="526"/>
    </row>
    <row r="7" spans="1:26">
      <c r="A7" s="1044" t="s">
        <v>1168</v>
      </c>
      <c r="B7" s="1045">
        <f>INDEX(Banking_Analysis!$N$9:$P$20,MATCH('Banking 3'!B$1,Banking_Analysis!$A$9:$A$20,0),MATCH(RIGHT('Banking 3'!$A$7,3),Banking_Analysis!$N$8:$P$8,0))</f>
        <v>0</v>
      </c>
      <c r="C7" s="1045">
        <f>INDEX(Banking_Analysis!$N$9:$P$20,MATCH('Banking 3'!C$1,Banking_Analysis!$A$9:$A$20,0),MATCH(RIGHT('Banking 3'!$A$7,3),Banking_Analysis!$N$8:$P$8,0))</f>
        <v>0</v>
      </c>
      <c r="D7" s="1045">
        <f>INDEX(Banking_Analysis!$N$9:$P$20,MATCH('Banking 3'!D$1,Banking_Analysis!$A$9:$A$20,0),MATCH(RIGHT('Banking 3'!$A$7,3),Banking_Analysis!$N$8:$P$8,0))</f>
        <v>0</v>
      </c>
      <c r="E7" s="1045">
        <f>INDEX(Banking_Analysis!$N$9:$P$20,MATCH('Banking 3'!E$1,Banking_Analysis!$A$9:$A$20,0),MATCH(RIGHT('Banking 3'!$A$7,3),Banking_Analysis!$N$8:$P$8,0))</f>
        <v>0</v>
      </c>
      <c r="F7" s="1045">
        <f>INDEX(Banking_Analysis!$N$9:$P$20,MATCH('Banking 3'!F$1,Banking_Analysis!$A$9:$A$20,0),MATCH(RIGHT('Banking 3'!$A$7,3),Banking_Analysis!$N$8:$P$8,0))</f>
        <v>0</v>
      </c>
      <c r="G7" s="1045">
        <f>INDEX(Banking_Analysis!$N$9:$P$20,MATCH('Banking 3'!G$1,Banking_Analysis!$A$9:$A$20,0),MATCH(RIGHT('Banking 3'!$A$7,3),Banking_Analysis!$N$8:$P$8,0))</f>
        <v>0</v>
      </c>
      <c r="H7" s="1045">
        <f>INDEX(Banking_Analysis!$N$9:$P$20,MATCH('Banking 3'!H$1,Banking_Analysis!$A$9:$A$20,0),MATCH(RIGHT('Banking 3'!$A$7,3),Banking_Analysis!$N$8:$P$8,0))</f>
        <v>0</v>
      </c>
      <c r="I7" s="1045">
        <f>INDEX(Banking_Analysis!$N$9:$P$20,MATCH('Banking 3'!I$1,Banking_Analysis!$A$9:$A$20,0),MATCH(RIGHT('Banking 3'!$A$7,3),Banking_Analysis!$N$8:$P$8,0))</f>
        <v>0</v>
      </c>
      <c r="J7" s="1045">
        <f>INDEX(Banking_Analysis!$N$9:$P$20,MATCH('Banking 3'!J$1,Banking_Analysis!$A$9:$A$20,0),MATCH(RIGHT('Banking 3'!$A$7,3),Banking_Analysis!$N$8:$P$8,0))</f>
        <v>0</v>
      </c>
      <c r="K7" s="1045">
        <f>INDEX(Banking_Analysis!$N$9:$P$20,MATCH('Banking 3'!K$1,Banking_Analysis!$A$9:$A$20,0),MATCH(RIGHT('Banking 3'!$A$7,3),Banking_Analysis!$N$8:$P$8,0))</f>
        <v>0</v>
      </c>
      <c r="L7" s="1047">
        <f>INDEX(Banking_Analysis!$N$9:$P$20,MATCH('Banking 3'!L$1,Banking_Analysis!$A$9:$A$20,0),MATCH(RIGHT('Banking 3'!$A$7,3),Banking_Analysis!$N$8:$P$8,0))</f>
        <v>0</v>
      </c>
      <c r="M7" s="1065">
        <f>INDEX(Banking_Analysis!$N$9:$P$20,MATCH('Banking 3'!M$1,Banking_Analysis!$A$9:$A$20,0),MATCH(RIGHT('Banking 3'!$A$7,3),Banking_Analysis!$N$8:$P$8,0))</f>
        <v>0</v>
      </c>
      <c r="N7" s="526"/>
      <c r="O7" s="526"/>
      <c r="P7" s="526"/>
      <c r="Q7" s="526"/>
      <c r="R7" s="526"/>
    </row>
    <row r="8" spans="1:26">
      <c r="A8" s="1044" t="s">
        <v>1169</v>
      </c>
      <c r="B8" s="1045">
        <f>INDEX(Banking_Analysis!$N$9:$P$20,MATCH('Banking 3'!B$1,Banking_Analysis!$A$9:$A$20,0),MATCH(RIGHT('Banking 3'!$A$8,4),Banking_Analysis!$N$8:$P$8,0))</f>
        <v>0</v>
      </c>
      <c r="C8" s="1045">
        <f>INDEX(Banking_Analysis!$N$9:$P$20,MATCH('Banking 3'!C$1,Banking_Analysis!$A$9:$A$20,0),MATCH(RIGHT('Banking 3'!$A$8,4),Banking_Analysis!$N$8:$P$8,0))</f>
        <v>0</v>
      </c>
      <c r="D8" s="1045">
        <f>INDEX(Banking_Analysis!$N$9:$P$20,MATCH('Banking 3'!D$1,Banking_Analysis!$A$9:$A$20,0),MATCH(RIGHT('Banking 3'!$A$8,4),Banking_Analysis!$N$8:$P$8,0))</f>
        <v>0</v>
      </c>
      <c r="E8" s="1045">
        <f>INDEX(Banking_Analysis!$N$9:$P$20,MATCH('Banking 3'!E$1,Banking_Analysis!$A$9:$A$20,0),MATCH(RIGHT('Banking 3'!$A$8,4),Banking_Analysis!$N$8:$P$8,0))</f>
        <v>0</v>
      </c>
      <c r="F8" s="1045">
        <f>INDEX(Banking_Analysis!$N$9:$P$20,MATCH('Banking 3'!F$1,Banking_Analysis!$A$9:$A$20,0),MATCH(RIGHT('Banking 3'!$A$8,4),Banking_Analysis!$N$8:$P$8,0))</f>
        <v>0</v>
      </c>
      <c r="G8" s="1045">
        <f>INDEX(Banking_Analysis!$N$9:$P$20,MATCH('Banking 3'!G$1,Banking_Analysis!$A$9:$A$20,0),MATCH(RIGHT('Banking 3'!$A$8,4),Banking_Analysis!$N$8:$P$8,0))</f>
        <v>0</v>
      </c>
      <c r="H8" s="1045">
        <f>INDEX(Banking_Analysis!$N$9:$P$20,MATCH('Banking 3'!H$1,Banking_Analysis!$A$9:$A$20,0),MATCH(RIGHT('Banking 3'!$A$8,4),Banking_Analysis!$N$8:$P$8,0))</f>
        <v>0</v>
      </c>
      <c r="I8" s="1045">
        <f>INDEX(Banking_Analysis!$N$9:$P$20,MATCH('Banking 3'!I$1,Banking_Analysis!$A$9:$A$20,0),MATCH(RIGHT('Banking 3'!$A$8,4),Banking_Analysis!$N$8:$P$8,0))</f>
        <v>0</v>
      </c>
      <c r="J8" s="1045">
        <f>INDEX(Banking_Analysis!$N$9:$P$20,MATCH('Banking 3'!J$1,Banking_Analysis!$A$9:$A$20,0),MATCH(RIGHT('Banking 3'!$A$8,4),Banking_Analysis!$N$8:$P$8,0))</f>
        <v>0</v>
      </c>
      <c r="K8" s="1045">
        <f>INDEX(Banking_Analysis!$N$9:$P$20,MATCH('Banking 3'!K$1,Banking_Analysis!$A$9:$A$20,0),MATCH(RIGHT('Banking 3'!$A$8,4),Banking_Analysis!$N$8:$P$8,0))</f>
        <v>0</v>
      </c>
      <c r="L8" s="1047">
        <f>INDEX(Banking_Analysis!$N$9:$P$20,MATCH('Banking 3'!L$1,Banking_Analysis!$A$9:$A$20,0),MATCH(RIGHT('Banking 3'!$A$8,4),Banking_Analysis!$N$8:$P$8,0))</f>
        <v>0</v>
      </c>
      <c r="M8" s="1065">
        <f>INDEX(Banking_Analysis!$N$9:$P$20,MATCH('Banking 3'!M$1,Banking_Analysis!$A$9:$A$20,0),MATCH(RIGHT('Banking 3'!$A$8,4),Banking_Analysis!$N$8:$P$8,0))</f>
        <v>0</v>
      </c>
      <c r="N8" s="526"/>
      <c r="O8" s="526"/>
      <c r="P8" s="526"/>
      <c r="Q8" s="526"/>
      <c r="R8" s="526"/>
    </row>
    <row r="9" spans="1:26">
      <c r="A9" s="1044" t="s">
        <v>1170</v>
      </c>
      <c r="B9" s="1045">
        <f>INDEX(Banking_Analysis!$N$9:$P$20,MATCH('Banking 3'!B$1,Banking_Analysis!$A$9:$A$20,0),MATCH(RIGHT('Banking 3'!$A$9,4),Banking_Analysis!$N$8:$P$8,0))</f>
        <v>0</v>
      </c>
      <c r="C9" s="1045">
        <f>INDEX(Banking_Analysis!$N$9:$P$20,MATCH('Banking 3'!C$1,Banking_Analysis!$A$9:$A$20,0),MATCH(RIGHT('Banking 3'!$A$9,4),Banking_Analysis!$N$8:$P$8,0))</f>
        <v>0</v>
      </c>
      <c r="D9" s="1045">
        <f>INDEX(Banking_Analysis!$N$9:$P$20,MATCH('Banking 3'!D$1,Banking_Analysis!$A$9:$A$20,0),MATCH(RIGHT('Banking 3'!$A$9,4),Banking_Analysis!$N$8:$P$8,0))</f>
        <v>0</v>
      </c>
      <c r="E9" s="1045">
        <f>INDEX(Banking_Analysis!$N$9:$P$20,MATCH('Banking 3'!E$1,Banking_Analysis!$A$9:$A$20,0),MATCH(RIGHT('Banking 3'!$A$9,4),Banking_Analysis!$N$8:$P$8,0))</f>
        <v>0</v>
      </c>
      <c r="F9" s="1045">
        <f>INDEX(Banking_Analysis!$N$9:$P$20,MATCH('Banking 3'!F$1,Banking_Analysis!$A$9:$A$20,0),MATCH(RIGHT('Banking 3'!$A$9,4),Banking_Analysis!$N$8:$P$8,0))</f>
        <v>0</v>
      </c>
      <c r="G9" s="1045">
        <f>INDEX(Banking_Analysis!$N$9:$P$20,MATCH('Banking 3'!G$1,Banking_Analysis!$A$9:$A$20,0),MATCH(RIGHT('Banking 3'!$A$9,4),Banking_Analysis!$N$8:$P$8,0))</f>
        <v>0</v>
      </c>
      <c r="H9" s="1045">
        <f>INDEX(Banking_Analysis!$N$9:$P$20,MATCH('Banking 3'!H$1,Banking_Analysis!$A$9:$A$20,0),MATCH(RIGHT('Banking 3'!$A$9,4),Banking_Analysis!$N$8:$P$8,0))</f>
        <v>0</v>
      </c>
      <c r="I9" s="1045">
        <f>INDEX(Banking_Analysis!$N$9:$P$20,MATCH('Banking 3'!I$1,Banking_Analysis!$A$9:$A$20,0),MATCH(RIGHT('Banking 3'!$A$9,4),Banking_Analysis!$N$8:$P$8,0))</f>
        <v>0</v>
      </c>
      <c r="J9" s="1045">
        <f>INDEX(Banking_Analysis!$N$9:$P$20,MATCH('Banking 3'!J$1,Banking_Analysis!$A$9:$A$20,0),MATCH(RIGHT('Banking 3'!$A$9,4),Banking_Analysis!$N$8:$P$8,0))</f>
        <v>0</v>
      </c>
      <c r="K9" s="1045">
        <f>INDEX(Banking_Analysis!$N$9:$P$20,MATCH('Banking 3'!K$1,Banking_Analysis!$A$9:$A$20,0),MATCH(RIGHT('Banking 3'!$A$9,4),Banking_Analysis!$N$8:$P$8,0))</f>
        <v>0</v>
      </c>
      <c r="L9" s="1047">
        <f>INDEX(Banking_Analysis!$N$9:$P$20,MATCH('Banking 3'!L$1,Banking_Analysis!$A$9:$A$20,0),MATCH(RIGHT('Banking 3'!$A$9,4),Banking_Analysis!$N$8:$P$8,0))</f>
        <v>0</v>
      </c>
      <c r="M9" s="1065">
        <f>INDEX(Banking_Analysis!$N$9:$P$20,MATCH('Banking 3'!M$1,Banking_Analysis!$A$9:$A$20,0),MATCH(RIGHT('Banking 3'!$A$9,4),Banking_Analysis!$N$8:$P$8,0))</f>
        <v>0</v>
      </c>
      <c r="N9" s="526"/>
      <c r="O9" s="526"/>
      <c r="P9" s="526"/>
      <c r="Q9" s="526"/>
      <c r="R9" s="526"/>
    </row>
    <row r="10" spans="1:26">
      <c r="A10" s="1044" t="s">
        <v>1171</v>
      </c>
      <c r="B10" s="987">
        <f t="shared" ref="B10:I10" si="1">AVERAGE(B7:B9)</f>
        <v>0</v>
      </c>
      <c r="C10" s="987">
        <f t="shared" si="1"/>
        <v>0</v>
      </c>
      <c r="D10" s="987">
        <f t="shared" si="1"/>
        <v>0</v>
      </c>
      <c r="E10" s="987">
        <f t="shared" si="1"/>
        <v>0</v>
      </c>
      <c r="F10" s="987">
        <f t="shared" si="1"/>
        <v>0</v>
      </c>
      <c r="G10" s="987">
        <f t="shared" si="1"/>
        <v>0</v>
      </c>
      <c r="H10" s="987">
        <f t="shared" si="1"/>
        <v>0</v>
      </c>
      <c r="I10" s="987">
        <f t="shared" si="1"/>
        <v>0</v>
      </c>
      <c r="J10" s="987">
        <f>AVERAGE(7:9)</f>
        <v>0</v>
      </c>
      <c r="K10" s="987">
        <f>AVERAGE(7:9)</f>
        <v>0</v>
      </c>
      <c r="L10" s="1048">
        <f>AVERAGE(7:9)</f>
        <v>0</v>
      </c>
      <c r="M10" s="1066">
        <f>AVERAGE(7:9)</f>
        <v>0</v>
      </c>
      <c r="N10" s="1051"/>
      <c r="O10" s="1051"/>
      <c r="P10" s="1051"/>
      <c r="Q10" s="1051"/>
      <c r="R10" s="1051"/>
    </row>
    <row r="11" spans="1:26">
      <c r="A11" s="1044" t="s">
        <v>1172</v>
      </c>
      <c r="B11" s="987">
        <f t="shared" ref="B11:K11" si="2">IF(OR(B3=0,B10&gt;0),0,ABS(B10/B3))</f>
        <v>0</v>
      </c>
      <c r="C11" s="987">
        <f t="shared" si="2"/>
        <v>0</v>
      </c>
      <c r="D11" s="987">
        <f t="shared" si="2"/>
        <v>0</v>
      </c>
      <c r="E11" s="987">
        <f t="shared" si="2"/>
        <v>0</v>
      </c>
      <c r="F11" s="987">
        <f t="shared" si="2"/>
        <v>0</v>
      </c>
      <c r="G11" s="987">
        <f t="shared" si="2"/>
        <v>0</v>
      </c>
      <c r="H11" s="987">
        <f t="shared" si="2"/>
        <v>0</v>
      </c>
      <c r="I11" s="987">
        <f t="shared" si="2"/>
        <v>0</v>
      </c>
      <c r="J11" s="987">
        <f t="shared" si="2"/>
        <v>0</v>
      </c>
      <c r="K11" s="987">
        <f t="shared" si="2"/>
        <v>0</v>
      </c>
      <c r="L11" s="1048">
        <f>IF(OR(3=0,10&gt;0),0,ABS(10/3))</f>
        <v>0</v>
      </c>
      <c r="M11" s="1066">
        <f>IF(OR(3=0,10&gt;0),0,ABS(10/3))</f>
        <v>0</v>
      </c>
      <c r="N11" s="1051"/>
      <c r="O11" s="1051"/>
      <c r="P11" s="1051"/>
      <c r="Q11" s="1051"/>
      <c r="R11" s="1051"/>
    </row>
    <row r="12" spans="1:26">
      <c r="A12" s="1044" t="s">
        <v>1173</v>
      </c>
      <c r="B12" s="987">
        <f t="shared" ref="B12:I12" si="3">AVERAGE(B7:B9)</f>
        <v>0</v>
      </c>
      <c r="C12" s="987">
        <f t="shared" si="3"/>
        <v>0</v>
      </c>
      <c r="D12" s="987">
        <f t="shared" si="3"/>
        <v>0</v>
      </c>
      <c r="E12" s="987">
        <f t="shared" si="3"/>
        <v>0</v>
      </c>
      <c r="F12" s="987">
        <f t="shared" si="3"/>
        <v>0</v>
      </c>
      <c r="G12" s="987">
        <f t="shared" si="3"/>
        <v>0</v>
      </c>
      <c r="H12" s="987">
        <f t="shared" si="3"/>
        <v>0</v>
      </c>
      <c r="I12" s="987">
        <f t="shared" si="3"/>
        <v>0</v>
      </c>
      <c r="J12" s="987">
        <f>AVERAGE(7:9)</f>
        <v>0</v>
      </c>
      <c r="K12" s="987">
        <f>AVERAGE(7:9)</f>
        <v>0</v>
      </c>
      <c r="L12" s="1048">
        <f>AVERAGE(7:9)</f>
        <v>0</v>
      </c>
      <c r="M12" s="1066">
        <f>AVERAGE(7:9)</f>
        <v>0</v>
      </c>
      <c r="N12" s="1051"/>
      <c r="O12" s="1051"/>
      <c r="P12" s="1051"/>
      <c r="Q12" s="1051"/>
      <c r="R12" s="1051"/>
    </row>
    <row r="13" spans="1:26">
      <c r="A13" s="1044" t="s">
        <v>1174</v>
      </c>
      <c r="B13" s="1067">
        <f>INDEX(Banking_Analysis!$S$9:$S$20,MATCH('Banking 1'!B$1,Banking_Analysis!$A$9:$A$20,0),1)</f>
        <v>0</v>
      </c>
      <c r="C13" s="1067">
        <f>INDEX(Banking_Analysis!$S$9:$S$20,MATCH('Banking 1'!C$1,Banking_Analysis!$A$9:$A$20,0),1)</f>
        <v>0</v>
      </c>
      <c r="D13" s="1067">
        <f>INDEX(Banking_Analysis!$S$9:$S$20,MATCH('Banking 1'!D$1,Banking_Analysis!$A$9:$A$20,0),1)</f>
        <v>0</v>
      </c>
      <c r="E13" s="1067">
        <f>INDEX(Banking_Analysis!$S$9:$S$20,MATCH('Banking 1'!E$1,Banking_Analysis!$A$9:$A$20,0),1)</f>
        <v>0</v>
      </c>
      <c r="F13" s="1067">
        <f>INDEX(Banking_Analysis!$S$9:$S$20,MATCH('Banking 1'!F$1,Banking_Analysis!$A$9:$A$20,0),1)</f>
        <v>0</v>
      </c>
      <c r="G13" s="1067">
        <f>INDEX(Banking_Analysis!$S$9:$S$20,MATCH('Banking 1'!G$1,Banking_Analysis!$A$9:$A$20,0),1)</f>
        <v>0</v>
      </c>
      <c r="H13" s="1067">
        <f>INDEX(Banking_Analysis!$S$9:$S$20,MATCH('Banking 1'!H$1,Banking_Analysis!$A$9:$A$20,0),1)</f>
        <v>0</v>
      </c>
      <c r="I13" s="1067">
        <f>INDEX(Banking_Analysis!$S$9:$S$20,MATCH('Banking 1'!I$1,Banking_Analysis!$A$9:$A$20,0),1)</f>
        <v>0</v>
      </c>
      <c r="J13" s="1067">
        <f>INDEX(Banking_Analysis!$S$9:$S$20,MATCH('Banking 1'!J$1,Banking_Analysis!$A$9:$A$20,0),1)</f>
        <v>0</v>
      </c>
      <c r="K13" s="1067">
        <f>INDEX(Banking_Analysis!$S$9:$S$20,MATCH('Banking 1'!K$1,Banking_Analysis!$A$9:$A$20,0),1)</f>
        <v>0</v>
      </c>
      <c r="L13" s="1067">
        <f>INDEX(Banking_Analysis!$S$9:$S$20,MATCH('Banking 1'!L$1,Banking_Analysis!$A$9:$A$20,0),1)</f>
        <v>0</v>
      </c>
      <c r="M13" s="1067">
        <f>INDEX(Banking_Analysis!$S$9:$S$20,MATCH('Banking 1'!M$1,Banking_Analysis!$A$9:$A$20,0),1)</f>
        <v>0</v>
      </c>
      <c r="N13" s="526"/>
      <c r="O13" s="526"/>
      <c r="P13" s="526"/>
      <c r="Q13" s="526"/>
      <c r="R13" s="526"/>
    </row>
    <row r="14" spans="1:26">
      <c r="A14" s="1044" t="s">
        <v>1175</v>
      </c>
      <c r="B14" s="1045" cm="1">
        <f t="array" ref="B14">INDEX(Banking_Analysis!$Q$9:$Q$20,MATCH('Banking 3'!B$1,Banking_Analysis!$A$9:$A$20,0),0)</f>
        <v>0</v>
      </c>
      <c r="C14" s="1045" cm="1">
        <f t="array" ref="C14">INDEX(Banking_Analysis!$Q$9:$Q$20,MATCH('Banking 3'!C$1,Banking_Analysis!$A$9:$A$20,0),0)</f>
        <v>0</v>
      </c>
      <c r="D14" s="1045" cm="1">
        <f t="array" ref="D14">INDEX(Banking_Analysis!$Q$9:$Q$20,MATCH('Banking 3'!D$1,Banking_Analysis!$A$9:$A$20,0),0)</f>
        <v>0</v>
      </c>
      <c r="E14" s="1045" cm="1">
        <f t="array" ref="E14">INDEX(Banking_Analysis!$Q$9:$Q$20,MATCH('Banking 3'!E$1,Banking_Analysis!$A$9:$A$20,0),0)</f>
        <v>0</v>
      </c>
      <c r="F14" s="1045" cm="1">
        <f t="array" ref="F14">INDEX(Banking_Analysis!$Q$9:$Q$20,MATCH('Banking 3'!F$1,Banking_Analysis!$A$9:$A$20,0),0)</f>
        <v>0</v>
      </c>
      <c r="G14" s="1045" cm="1">
        <f t="array" ref="G14">INDEX(Banking_Analysis!$Q$9:$Q$20,MATCH('Banking 3'!G$1,Banking_Analysis!$A$9:$A$20,0),0)</f>
        <v>0</v>
      </c>
      <c r="H14" s="1045" cm="1">
        <f t="array" ref="H14">INDEX(Banking_Analysis!$Q$9:$Q$20,MATCH('Banking 3'!H$1,Banking_Analysis!$A$9:$A$20,0),0)</f>
        <v>0</v>
      </c>
      <c r="I14" s="1045" cm="1">
        <f t="array" ref="I14">INDEX(Banking_Analysis!$Q$9:$Q$20,MATCH('Banking 3'!I$1,Banking_Analysis!$A$9:$A$20,0),0)</f>
        <v>0</v>
      </c>
      <c r="J14" s="1045" cm="1">
        <f t="array" ref="J14">INDEX(Banking_Analysis!$Q$9:$Q$20,MATCH('Banking 3'!J$1,Banking_Analysis!$A$9:$A$20,0),0)</f>
        <v>0</v>
      </c>
      <c r="K14" s="1045" cm="1">
        <f t="array" ref="K14">INDEX(Banking_Analysis!$Q$9:$Q$20,MATCH('Banking 3'!K$1,Banking_Analysis!$A$9:$A$20,0),0)</f>
        <v>0</v>
      </c>
      <c r="L14" s="1047" cm="1">
        <f t="array" ref="L14">INDEX(Banking_Analysis!$Q$9:$Q$20,MATCH('Banking 3'!L$1,Banking_Analysis!$A$9:$A$20,0),0)</f>
        <v>0</v>
      </c>
      <c r="M14" s="1065" cm="1">
        <f t="array" ref="M14">INDEX(Banking_Analysis!$Q$9:$Q$20,MATCH('Banking 3'!M$1,Banking_Analysis!$A$9:$A$20,0),0)</f>
        <v>0</v>
      </c>
      <c r="N14" s="526"/>
      <c r="O14" s="526"/>
      <c r="P14" s="526"/>
      <c r="Q14" s="526"/>
      <c r="R14" s="526"/>
    </row>
    <row r="15" spans="1:26">
      <c r="A15" s="1044" t="s">
        <v>1176</v>
      </c>
      <c r="B15" s="1067">
        <f>INDEX(Banking_Analysis!$R$9:$R$20,MATCH('Banking 1'!B$1,Banking_Analysis!$A$9:$A$20,0),1)</f>
        <v>0</v>
      </c>
      <c r="C15" s="1067">
        <f>INDEX(Banking_Analysis!$R$9:$R$20,MATCH('Banking 1'!C$1,Banking_Analysis!$A$9:$A$20,0),1)</f>
        <v>0</v>
      </c>
      <c r="D15" s="1067">
        <f>INDEX(Banking_Analysis!$R$9:$R$20,MATCH('Banking 1'!D$1,Banking_Analysis!$A$9:$A$20,0),1)</f>
        <v>0</v>
      </c>
      <c r="E15" s="1067">
        <f>INDEX(Banking_Analysis!$R$9:$R$20,MATCH('Banking 1'!E$1,Banking_Analysis!$A$9:$A$20,0),1)</f>
        <v>0</v>
      </c>
      <c r="F15" s="1067">
        <f>INDEX(Banking_Analysis!$R$9:$R$20,MATCH('Banking 1'!F$1,Banking_Analysis!$A$9:$A$20,0),1)</f>
        <v>0</v>
      </c>
      <c r="G15" s="1067">
        <f>INDEX(Banking_Analysis!$R$9:$R$20,MATCH('Banking 1'!G$1,Banking_Analysis!$A$9:$A$20,0),1)</f>
        <v>0</v>
      </c>
      <c r="H15" s="1067">
        <f>INDEX(Banking_Analysis!$R$9:$R$20,MATCH('Banking 1'!H$1,Banking_Analysis!$A$9:$A$20,0),1)</f>
        <v>0</v>
      </c>
      <c r="I15" s="1067">
        <f>INDEX(Banking_Analysis!$R$9:$R$20,MATCH('Banking 1'!I$1,Banking_Analysis!$A$9:$A$20,0),1)</f>
        <v>0</v>
      </c>
      <c r="J15" s="1067">
        <f>INDEX(Banking_Analysis!$R$9:$R$20,MATCH('Banking 1'!J$1,Banking_Analysis!$A$9:$A$20,0),1)</f>
        <v>0</v>
      </c>
      <c r="K15" s="1067">
        <f>INDEX(Banking_Analysis!$R$9:$R$20,MATCH('Banking 1'!K$1,Banking_Analysis!$A$9:$A$20,0),1)</f>
        <v>0</v>
      </c>
      <c r="L15" s="1067">
        <f>INDEX(Banking_Analysis!$R$9:$R$20,MATCH('Banking 1'!L$1,Banking_Analysis!$A$9:$A$20,0),1)</f>
        <v>0</v>
      </c>
      <c r="M15" s="1067">
        <f>INDEX(Banking_Analysis!$R$9:$R$20,MATCH('Banking 1'!M$1,Banking_Analysis!$A$9:$A$20,0),1)</f>
        <v>0</v>
      </c>
      <c r="N15" s="526"/>
      <c r="O15" s="526"/>
      <c r="P15" s="526"/>
      <c r="Q15" s="526"/>
      <c r="R15" s="526"/>
    </row>
    <row r="16" spans="1:26">
      <c r="A16" s="1044" t="s">
        <v>1177</v>
      </c>
      <c r="B16" s="1045" cm="1">
        <f t="array" ref="B16">INDEX(Banking_Analysis!$R$31:$R$42,MATCH('Banking 3'!B$1,Banking_Analysis!$A$31:$A$42,0),0)</f>
        <v>0</v>
      </c>
      <c r="C16" s="1045" cm="1">
        <f t="array" ref="C16">INDEX(Banking_Analysis!$R$31:$R$42,MATCH('Banking 3'!C$1,Banking_Analysis!$A$31:$A$42,0),0)</f>
        <v>0</v>
      </c>
      <c r="D16" s="1045" cm="1">
        <f t="array" ref="D16">INDEX(Banking_Analysis!$R$31:$R$42,MATCH('Banking 3'!D$1,Banking_Analysis!$A$31:$A$42,0),0)</f>
        <v>0</v>
      </c>
      <c r="E16" s="1045" cm="1">
        <f t="array" ref="E16">INDEX(Banking_Analysis!$R$31:$R$42,MATCH('Banking 3'!E$1,Banking_Analysis!$A$31:$A$42,0),0)</f>
        <v>0</v>
      </c>
      <c r="F16" s="1045" cm="1">
        <f t="array" ref="F16">INDEX(Banking_Analysis!$R$31:$R$42,MATCH('Banking 3'!F$1,Banking_Analysis!$A$31:$A$42,0),0)</f>
        <v>0</v>
      </c>
      <c r="G16" s="1045" cm="1">
        <f t="array" ref="G16">INDEX(Banking_Analysis!$R$31:$R$42,MATCH('Banking 3'!G$1,Banking_Analysis!$A$31:$A$42,0),0)</f>
        <v>0</v>
      </c>
      <c r="H16" s="1045" cm="1">
        <f t="array" ref="H16">INDEX(Banking_Analysis!$R$31:$R$42,MATCH('Banking 3'!H$1,Banking_Analysis!$A$31:$A$42,0),0)</f>
        <v>0</v>
      </c>
      <c r="I16" s="1045" cm="1">
        <f t="array" ref="I16">INDEX(Banking_Analysis!$R$31:$R$42,MATCH('Banking 3'!I$1,Banking_Analysis!$A$31:$A$42,0),0)</f>
        <v>0</v>
      </c>
      <c r="J16" s="1045" cm="1">
        <f t="array" ref="J16">INDEX(Banking_Analysis!$R$31:$R$42,MATCH('Banking 3'!J$1,Banking_Analysis!$A$31:$A$42,0),0)</f>
        <v>0</v>
      </c>
      <c r="K16" s="1045" cm="1">
        <f t="array" ref="K16">INDEX(Banking_Analysis!$R$31:$R$42,MATCH('Banking 3'!K$1,Banking_Analysis!$A$31:$A$42,0),0)</f>
        <v>0</v>
      </c>
      <c r="L16" s="1047" cm="1">
        <f t="array" ref="L16">INDEX(Banking_Analysis!$R$31:$R$42,MATCH('Banking 3'!L$1,Banking_Analysis!$A$31:$A$42,0),0)</f>
        <v>0</v>
      </c>
      <c r="M16" s="1065" cm="1">
        <f t="array" ref="M16">INDEX(Banking_Analysis!$R$31:$R$42,MATCH('Banking 3'!M$1,Banking_Analysis!$A$31:$A$42,0),0)</f>
        <v>0</v>
      </c>
      <c r="N16" s="526"/>
      <c r="O16" s="526"/>
      <c r="P16" s="526"/>
      <c r="Q16" s="526"/>
      <c r="R16" s="526"/>
    </row>
    <row r="17" spans="1:18">
      <c r="A17" s="1044" t="s">
        <v>1178</v>
      </c>
      <c r="B17" s="1045" cm="1">
        <f t="array" ref="B17">INDEX(Banking_Analysis!$V$31:$V$42,MATCH('Banking 3'!B$1,Banking_Analysis!$A$31:$A$42,0),0)</f>
        <v>0</v>
      </c>
      <c r="C17" s="1045" cm="1">
        <f t="array" ref="C17">INDEX(Banking_Analysis!$V$31:$V$42,MATCH('Banking 3'!C$1,Banking_Analysis!$A$31:$A$42,0),0)</f>
        <v>0</v>
      </c>
      <c r="D17" s="1045" cm="1">
        <f t="array" ref="D17">INDEX(Banking_Analysis!$V$31:$V$42,MATCH('Banking 3'!D$1,Banking_Analysis!$A$31:$A$42,0),0)</f>
        <v>0</v>
      </c>
      <c r="E17" s="1045" cm="1">
        <f t="array" ref="E17">INDEX(Banking_Analysis!$V$31:$V$42,MATCH('Banking 3'!E$1,Banking_Analysis!$A$31:$A$42,0),0)</f>
        <v>0</v>
      </c>
      <c r="F17" s="1045" cm="1">
        <f t="array" ref="F17">INDEX(Banking_Analysis!$V$31:$V$42,MATCH('Banking 3'!F$1,Banking_Analysis!$A$31:$A$42,0),0)</f>
        <v>0</v>
      </c>
      <c r="G17" s="1045" cm="1">
        <f t="array" ref="G17">INDEX(Banking_Analysis!$V$31:$V$42,MATCH('Banking 3'!G$1,Banking_Analysis!$A$31:$A$42,0),0)</f>
        <v>0</v>
      </c>
      <c r="H17" s="1045" cm="1">
        <f t="array" ref="H17">INDEX(Banking_Analysis!$V$31:$V$42,MATCH('Banking 3'!H$1,Banking_Analysis!$A$31:$A$42,0),0)</f>
        <v>0</v>
      </c>
      <c r="I17" s="1045" cm="1">
        <f t="array" ref="I17">INDEX(Banking_Analysis!$V$31:$V$42,MATCH('Banking 3'!I$1,Banking_Analysis!$A$31:$A$42,0),0)</f>
        <v>0</v>
      </c>
      <c r="J17" s="1045" cm="1">
        <f t="array" ref="J17">INDEX(Banking_Analysis!$V$31:$V$42,MATCH('Banking 3'!J$1,Banking_Analysis!$A$31:$A$42,0),0)</f>
        <v>0</v>
      </c>
      <c r="K17" s="1045" cm="1">
        <f t="array" ref="K17">INDEX(Banking_Analysis!$V$31:$V$42,MATCH('Banking 3'!K$1,Banking_Analysis!$A$31:$A$42,0),0)</f>
        <v>0</v>
      </c>
      <c r="L17" s="1047" cm="1">
        <f t="array" ref="L17">INDEX(Banking_Analysis!$V$31:$V$42,MATCH('Banking 3'!L$1,Banking_Analysis!$A$31:$A$42,0),0)</f>
        <v>0</v>
      </c>
      <c r="M17" s="1065" cm="1">
        <f t="array" ref="M17">INDEX(Banking_Analysis!$V$31:$V$42,MATCH('Banking 3'!M$1,Banking_Analysis!$A$31:$A$42,0),0)</f>
        <v>0</v>
      </c>
      <c r="N17" s="526"/>
      <c r="O17" s="526"/>
      <c r="P17" s="526"/>
      <c r="Q17" s="526"/>
      <c r="R17" s="526"/>
    </row>
    <row r="18" spans="1:18">
      <c r="A18" s="1044" t="s">
        <v>1179</v>
      </c>
      <c r="B18" s="1045">
        <v>0</v>
      </c>
      <c r="C18" s="1045">
        <v>0</v>
      </c>
      <c r="D18" s="1045">
        <v>0</v>
      </c>
      <c r="E18" s="1045">
        <v>0</v>
      </c>
      <c r="F18" s="1045">
        <v>0</v>
      </c>
      <c r="G18" s="1045">
        <v>0</v>
      </c>
      <c r="H18" s="1045">
        <v>0</v>
      </c>
      <c r="I18" s="1045">
        <v>0</v>
      </c>
      <c r="J18" s="1045">
        <v>0</v>
      </c>
      <c r="K18" s="1045">
        <v>0</v>
      </c>
      <c r="L18" s="1047">
        <v>0</v>
      </c>
      <c r="M18" s="1065">
        <v>0</v>
      </c>
      <c r="N18" s="526"/>
      <c r="O18" s="526"/>
      <c r="P18" s="526"/>
      <c r="Q18" s="526"/>
      <c r="R18" s="526"/>
    </row>
    <row r="19" spans="1:18">
      <c r="A19" s="1044" t="s">
        <v>1180</v>
      </c>
      <c r="B19" s="1045">
        <v>0</v>
      </c>
      <c r="C19" s="1045">
        <v>0</v>
      </c>
      <c r="D19" s="1045">
        <v>0</v>
      </c>
      <c r="E19" s="1045">
        <v>0</v>
      </c>
      <c r="F19" s="1045">
        <v>0</v>
      </c>
      <c r="G19" s="1045">
        <v>0</v>
      </c>
      <c r="H19" s="1045">
        <v>0</v>
      </c>
      <c r="I19" s="1045">
        <v>0</v>
      </c>
      <c r="J19" s="1045">
        <v>0</v>
      </c>
      <c r="K19" s="1045">
        <v>0</v>
      </c>
      <c r="L19" s="1047">
        <v>0</v>
      </c>
      <c r="M19" s="1065">
        <v>0</v>
      </c>
      <c r="N19" s="526"/>
      <c r="O19" s="526"/>
      <c r="P19" s="526"/>
      <c r="Q19" s="526"/>
      <c r="R19" s="526"/>
    </row>
    <row r="20" spans="1:18">
      <c r="A20" s="1044" t="s">
        <v>1181</v>
      </c>
      <c r="B20" s="1045">
        <v>0</v>
      </c>
      <c r="C20" s="1045">
        <v>0</v>
      </c>
      <c r="D20" s="1045">
        <v>0</v>
      </c>
      <c r="E20" s="1045">
        <v>0</v>
      </c>
      <c r="F20" s="1045">
        <v>0</v>
      </c>
      <c r="G20" s="1045">
        <v>0</v>
      </c>
      <c r="H20" s="1045">
        <v>0</v>
      </c>
      <c r="I20" s="1045">
        <v>0</v>
      </c>
      <c r="J20" s="1045">
        <v>0</v>
      </c>
      <c r="K20" s="1045">
        <v>0</v>
      </c>
      <c r="L20" s="1047">
        <v>0</v>
      </c>
      <c r="M20" s="1065">
        <v>0</v>
      </c>
      <c r="N20" s="526"/>
      <c r="O20" s="526"/>
      <c r="P20" s="526"/>
      <c r="Q20" s="526"/>
      <c r="R20" s="526"/>
    </row>
    <row r="21" spans="1:18">
      <c r="A21" s="1044" t="s">
        <v>1182</v>
      </c>
      <c r="B21" s="1076" t="str">
        <f>IFERROR((B16/B15)*100,"-")</f>
        <v>-</v>
      </c>
      <c r="C21" s="1076" t="str">
        <f t="shared" ref="C21:M21" si="4">IFERROR((C16/C15)*100,"-")</f>
        <v>-</v>
      </c>
      <c r="D21" s="1076" t="str">
        <f t="shared" si="4"/>
        <v>-</v>
      </c>
      <c r="E21" s="1076" t="str">
        <f t="shared" si="4"/>
        <v>-</v>
      </c>
      <c r="F21" s="1076" t="str">
        <f t="shared" si="4"/>
        <v>-</v>
      </c>
      <c r="G21" s="1076" t="str">
        <f t="shared" si="4"/>
        <v>-</v>
      </c>
      <c r="H21" s="1076" t="str">
        <f t="shared" si="4"/>
        <v>-</v>
      </c>
      <c r="I21" s="1076" t="str">
        <f t="shared" si="4"/>
        <v>-</v>
      </c>
      <c r="J21" s="1076" t="str">
        <f t="shared" si="4"/>
        <v>-</v>
      </c>
      <c r="K21" s="1076" t="str">
        <f t="shared" si="4"/>
        <v>-</v>
      </c>
      <c r="L21" s="1076" t="str">
        <f t="shared" si="4"/>
        <v>-</v>
      </c>
      <c r="M21" s="1076" t="str">
        <f t="shared" si="4"/>
        <v>-</v>
      </c>
      <c r="N21" s="1051"/>
      <c r="O21" s="1051"/>
      <c r="P21" s="1051"/>
      <c r="Q21" s="1051"/>
      <c r="R21" s="1051"/>
    </row>
    <row r="22" spans="1:18">
      <c r="A22" s="1044" t="s">
        <v>1183</v>
      </c>
      <c r="B22" s="1076" t="str">
        <f>IFERROR((B17/B13)*100,"-")</f>
        <v>-</v>
      </c>
      <c r="C22" s="1076" t="str">
        <f t="shared" ref="C22:M22" si="5">IFERROR((C17/C13)*100,"-")</f>
        <v>-</v>
      </c>
      <c r="D22" s="1076" t="str">
        <f t="shared" si="5"/>
        <v>-</v>
      </c>
      <c r="E22" s="1076" t="str">
        <f t="shared" si="5"/>
        <v>-</v>
      </c>
      <c r="F22" s="1076" t="str">
        <f t="shared" si="5"/>
        <v>-</v>
      </c>
      <c r="G22" s="1076" t="str">
        <f t="shared" si="5"/>
        <v>-</v>
      </c>
      <c r="H22" s="1076" t="str">
        <f t="shared" si="5"/>
        <v>-</v>
      </c>
      <c r="I22" s="1076" t="str">
        <f t="shared" si="5"/>
        <v>-</v>
      </c>
      <c r="J22" s="1076" t="str">
        <f t="shared" si="5"/>
        <v>-</v>
      </c>
      <c r="K22" s="1076" t="str">
        <f t="shared" si="5"/>
        <v>-</v>
      </c>
      <c r="L22" s="1076" t="str">
        <f t="shared" si="5"/>
        <v>-</v>
      </c>
      <c r="M22" s="1076" t="str">
        <f t="shared" si="5"/>
        <v>-</v>
      </c>
      <c r="N22" s="1051"/>
      <c r="O22" s="1051"/>
      <c r="P22" s="1051"/>
      <c r="Q22" s="1051"/>
      <c r="R22" s="1051"/>
    </row>
    <row r="23" spans="1:18"/>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E351E-2842-4CB1-9BC4-800BA4BB5094}">
  <sheetPr codeName="Sheet42"/>
  <dimension ref="A1:Z23"/>
  <sheetViews>
    <sheetView topLeftCell="A16"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bestFit="1" customWidth="1"/>
    <col min="17" max="17" width="7.140625" bestFit="1" customWidth="1"/>
    <col min="18" max="18" width="29.7109375" customWidth="1"/>
    <col min="19" max="19" width="6" hidden="1" customWidth="1"/>
    <col min="20" max="16384" width="6" hidden="1"/>
  </cols>
  <sheetData>
    <row r="1" spans="1:26">
      <c r="A1" s="1042" t="s">
        <v>9</v>
      </c>
      <c r="B1" s="1043">
        <f>Banking_Analysis!A20</f>
        <v>44682</v>
      </c>
      <c r="C1" s="1043">
        <f>EDATE(B1,-1)</f>
        <v>44652</v>
      </c>
      <c r="D1" s="1043">
        <f t="shared" ref="D1:M1" si="0">EDATE(C1,-1)</f>
        <v>44621</v>
      </c>
      <c r="E1" s="1043">
        <f t="shared" si="0"/>
        <v>44593</v>
      </c>
      <c r="F1" s="1043">
        <f t="shared" si="0"/>
        <v>44562</v>
      </c>
      <c r="G1" s="1043">
        <f t="shared" si="0"/>
        <v>44531</v>
      </c>
      <c r="H1" s="1043">
        <f t="shared" si="0"/>
        <v>44501</v>
      </c>
      <c r="I1" s="1043">
        <f t="shared" si="0"/>
        <v>44470</v>
      </c>
      <c r="J1" s="1043">
        <f t="shared" si="0"/>
        <v>44440</v>
      </c>
      <c r="K1" s="1043">
        <f t="shared" si="0"/>
        <v>44409</v>
      </c>
      <c r="L1" s="1046">
        <f t="shared" si="0"/>
        <v>44378</v>
      </c>
      <c r="M1" s="1063">
        <f t="shared" si="0"/>
        <v>44348</v>
      </c>
      <c r="N1" s="1049"/>
      <c r="O1" s="1049"/>
      <c r="P1" s="1049"/>
      <c r="Q1" s="1049"/>
      <c r="R1" s="1049"/>
    </row>
    <row r="2" spans="1:26">
      <c r="A2" s="1044" t="s">
        <v>1163</v>
      </c>
      <c r="B2" s="1061">
        <f>Banking_Analysis!$U$6</f>
        <v>0</v>
      </c>
      <c r="C2" s="1061">
        <f>Banking_Analysis!$U$6</f>
        <v>0</v>
      </c>
      <c r="D2" s="1061">
        <f>Banking_Analysis!$U$6</f>
        <v>0</v>
      </c>
      <c r="E2" s="1061">
        <f>Banking_Analysis!$U$6</f>
        <v>0</v>
      </c>
      <c r="F2" s="1061">
        <f>Banking_Analysis!$U$6</f>
        <v>0</v>
      </c>
      <c r="G2" s="1061">
        <f>Banking_Analysis!$U$6</f>
        <v>0</v>
      </c>
      <c r="H2" s="1061">
        <f>Banking_Analysis!$U$6</f>
        <v>0</v>
      </c>
      <c r="I2" s="1061">
        <f>Banking_Analysis!$U$6</f>
        <v>0</v>
      </c>
      <c r="J2" s="1061">
        <f>Banking_Analysis!$U$6</f>
        <v>0</v>
      </c>
      <c r="K2" s="1061">
        <f>Banking_Analysis!$U$6</f>
        <v>0</v>
      </c>
      <c r="L2" s="1062">
        <f>Banking_Analysis!$U$6</f>
        <v>0</v>
      </c>
      <c r="M2" s="1064">
        <f>Banking_Analysis!$U$6</f>
        <v>0</v>
      </c>
      <c r="N2" s="526"/>
      <c r="O2" s="526"/>
      <c r="P2" s="526"/>
      <c r="Q2" s="1050"/>
      <c r="R2" s="526"/>
      <c r="Z2">
        <f>Banking_Analysis!T4</f>
        <v>0</v>
      </c>
    </row>
    <row r="3" spans="1:26">
      <c r="A3" s="1044" t="s">
        <v>1164</v>
      </c>
      <c r="B3" s="1061">
        <f>Banking_Analysis!$Y$6</f>
        <v>0</v>
      </c>
      <c r="C3" s="1061">
        <f>Banking_Analysis!$Y$6</f>
        <v>0</v>
      </c>
      <c r="D3" s="1061">
        <f>Banking_Analysis!$Y$6</f>
        <v>0</v>
      </c>
      <c r="E3" s="1061">
        <f>Banking_Analysis!$Y$6</f>
        <v>0</v>
      </c>
      <c r="F3" s="1061">
        <f>Banking_Analysis!$Y$6</f>
        <v>0</v>
      </c>
      <c r="G3" s="1061">
        <f>Banking_Analysis!$Y$6</f>
        <v>0</v>
      </c>
      <c r="H3" s="1061">
        <f>Banking_Analysis!$Y$6</f>
        <v>0</v>
      </c>
      <c r="I3" s="1061">
        <f>Banking_Analysis!$Y$6</f>
        <v>0</v>
      </c>
      <c r="J3" s="1061">
        <f>Banking_Analysis!$Y$6</f>
        <v>0</v>
      </c>
      <c r="K3" s="1061">
        <f>Banking_Analysis!$Y$6</f>
        <v>0</v>
      </c>
      <c r="L3" s="1062">
        <f>Banking_Analysis!$Y$6</f>
        <v>0</v>
      </c>
      <c r="M3" s="1064">
        <f>Banking_Analysis!$Y$6</f>
        <v>0</v>
      </c>
      <c r="N3" s="526"/>
      <c r="O3" s="526"/>
      <c r="P3" s="526"/>
      <c r="Q3" s="1050"/>
      <c r="R3" s="526"/>
      <c r="Z3">
        <f>Banking_Analysis!T5</f>
        <v>0</v>
      </c>
    </row>
    <row r="4" spans="1:26">
      <c r="A4" s="1044" t="s">
        <v>1165</v>
      </c>
      <c r="B4" s="1045">
        <v>0</v>
      </c>
      <c r="C4" s="1045">
        <v>0</v>
      </c>
      <c r="D4" s="1045">
        <v>0</v>
      </c>
      <c r="E4" s="1045">
        <v>0</v>
      </c>
      <c r="F4" s="1045">
        <v>0</v>
      </c>
      <c r="G4" s="1045">
        <v>0</v>
      </c>
      <c r="H4" s="1045">
        <v>0</v>
      </c>
      <c r="I4" s="1045">
        <v>0</v>
      </c>
      <c r="J4" s="1045">
        <v>0</v>
      </c>
      <c r="K4" s="1045">
        <v>0</v>
      </c>
      <c r="L4" s="1047">
        <v>0</v>
      </c>
      <c r="M4" s="1065">
        <v>0</v>
      </c>
      <c r="N4" s="526"/>
      <c r="O4" s="526"/>
      <c r="P4" s="526"/>
      <c r="Q4" s="526"/>
      <c r="R4" s="526"/>
    </row>
    <row r="5" spans="1:26">
      <c r="A5" s="1044" t="s">
        <v>1166</v>
      </c>
      <c r="B5" s="1045">
        <v>0</v>
      </c>
      <c r="C5" s="1045">
        <v>0</v>
      </c>
      <c r="D5" s="1045">
        <v>0</v>
      </c>
      <c r="E5" s="1045">
        <v>0</v>
      </c>
      <c r="F5" s="1045">
        <v>0</v>
      </c>
      <c r="G5" s="1045">
        <v>0</v>
      </c>
      <c r="H5" s="1045">
        <v>0</v>
      </c>
      <c r="I5" s="1045">
        <v>0</v>
      </c>
      <c r="J5" s="1045">
        <v>0</v>
      </c>
      <c r="K5" s="1045">
        <v>0</v>
      </c>
      <c r="L5" s="1047">
        <v>0</v>
      </c>
      <c r="M5" s="1065">
        <v>0</v>
      </c>
      <c r="N5" s="526"/>
      <c r="O5" s="526"/>
      <c r="P5" s="526"/>
      <c r="Q5" s="526"/>
      <c r="R5" s="526"/>
    </row>
    <row r="6" spans="1:26">
      <c r="A6" s="1044" t="s">
        <v>1167</v>
      </c>
      <c r="B6" s="1045">
        <v>0</v>
      </c>
      <c r="C6" s="1045">
        <v>0</v>
      </c>
      <c r="D6" s="1045">
        <v>0</v>
      </c>
      <c r="E6" s="1045">
        <v>0</v>
      </c>
      <c r="F6" s="1045">
        <v>0</v>
      </c>
      <c r="G6" s="1045">
        <v>0</v>
      </c>
      <c r="H6" s="1045">
        <v>0</v>
      </c>
      <c r="I6" s="1045">
        <v>0</v>
      </c>
      <c r="J6" s="1045">
        <v>0</v>
      </c>
      <c r="K6" s="1045">
        <v>0</v>
      </c>
      <c r="L6" s="1047">
        <v>0</v>
      </c>
      <c r="M6" s="1065">
        <v>0</v>
      </c>
      <c r="N6" s="526"/>
      <c r="O6" s="526"/>
      <c r="P6" s="526"/>
      <c r="Q6" s="526"/>
      <c r="R6" s="526"/>
    </row>
    <row r="7" spans="1:26">
      <c r="A7" s="1044" t="s">
        <v>1168</v>
      </c>
      <c r="B7" s="1045">
        <f>INDEX(Banking_Analysis!$T$9:$V$20,MATCH('Banking 4'!B$1,Banking_Analysis!$A$9:$A$20,0),MATCH(RIGHT('Banking 4'!$A$7,3),Banking_Analysis!$T$8:$V$8,0))</f>
        <v>0</v>
      </c>
      <c r="C7" s="1045">
        <f>INDEX(Banking_Analysis!$T$9:$V$20,MATCH('Banking 4'!C$1,Banking_Analysis!$A$9:$A$20,0),MATCH(RIGHT('Banking 4'!$A$7,3),Banking_Analysis!$T$8:$V$8,0))</f>
        <v>0</v>
      </c>
      <c r="D7" s="1045">
        <f>INDEX(Banking_Analysis!$T$9:$V$20,MATCH('Banking 4'!D$1,Banking_Analysis!$A$9:$A$20,0),MATCH(RIGHT('Banking 4'!$A$7,3),Banking_Analysis!$T$8:$V$8,0))</f>
        <v>0</v>
      </c>
      <c r="E7" s="1045">
        <f>INDEX(Banking_Analysis!$T$9:$V$20,MATCH('Banking 4'!E$1,Banking_Analysis!$A$9:$A$20,0),MATCH(RIGHT('Banking 4'!$A$7,3),Banking_Analysis!$T$8:$V$8,0))</f>
        <v>0</v>
      </c>
      <c r="F7" s="1045">
        <f>INDEX(Banking_Analysis!$T$9:$V$20,MATCH('Banking 4'!F$1,Banking_Analysis!$A$9:$A$20,0),MATCH(RIGHT('Banking 4'!$A$7,3),Banking_Analysis!$T$8:$V$8,0))</f>
        <v>0</v>
      </c>
      <c r="G7" s="1045">
        <f>INDEX(Banking_Analysis!$T$9:$V$20,MATCH('Banking 4'!G$1,Banking_Analysis!$A$9:$A$20,0),MATCH(RIGHT('Banking 4'!$A$7,3),Banking_Analysis!$T$8:$V$8,0))</f>
        <v>0</v>
      </c>
      <c r="H7" s="1045">
        <f>INDEX(Banking_Analysis!$T$9:$V$20,MATCH('Banking 4'!H$1,Banking_Analysis!$A$9:$A$20,0),MATCH(RIGHT('Banking 4'!$A$7,3),Banking_Analysis!$T$8:$V$8,0))</f>
        <v>0</v>
      </c>
      <c r="I7" s="1045">
        <f>INDEX(Banking_Analysis!$T$9:$V$20,MATCH('Banking 4'!I$1,Banking_Analysis!$A$9:$A$20,0),MATCH(RIGHT('Banking 4'!$A$7,3),Banking_Analysis!$T$8:$V$8,0))</f>
        <v>0</v>
      </c>
      <c r="J7" s="1045">
        <f>INDEX(Banking_Analysis!$T$9:$V$20,MATCH('Banking 4'!J$1,Banking_Analysis!$A$9:$A$20,0),MATCH(RIGHT('Banking 4'!$A$7,3),Banking_Analysis!$T$8:$V$8,0))</f>
        <v>0</v>
      </c>
      <c r="K7" s="1045">
        <f>INDEX(Banking_Analysis!$T$9:$V$20,MATCH('Banking 4'!K$1,Banking_Analysis!$A$9:$A$20,0),MATCH(RIGHT('Banking 4'!$A$7,3),Banking_Analysis!$T$8:$V$8,0))</f>
        <v>0</v>
      </c>
      <c r="L7" s="1047">
        <f>INDEX(Banking_Analysis!$T$9:$V$20,MATCH('Banking 4'!L$1,Banking_Analysis!$A$9:$A$20,0),MATCH(RIGHT('Banking 4'!$A$7,3),Banking_Analysis!$T$8:$V$8,0))</f>
        <v>0</v>
      </c>
      <c r="M7" s="1065">
        <f>INDEX(Banking_Analysis!$T$9:$V$20,MATCH('Banking 4'!M$1,Banking_Analysis!$A$9:$A$20,0),MATCH(RIGHT('Banking 4'!$A$7,3),Banking_Analysis!$T$8:$V$8,0))</f>
        <v>0</v>
      </c>
      <c r="N7" s="526"/>
      <c r="O7" s="526"/>
      <c r="P7" s="526"/>
      <c r="Q7" s="526"/>
      <c r="R7" s="526"/>
    </row>
    <row r="8" spans="1:26">
      <c r="A8" s="1044" t="s">
        <v>1169</v>
      </c>
      <c r="B8" s="1045">
        <f>INDEX(Banking_Analysis!$T$9:$V$20,MATCH('Banking 4'!B$1,Banking_Analysis!$A$9:$A$20,0),MATCH(RIGHT('Banking 4'!$A$8,4),Banking_Analysis!$T$8:$V$8,0))</f>
        <v>0</v>
      </c>
      <c r="C8" s="1045">
        <f>INDEX(Banking_Analysis!$T$9:$V$20,MATCH('Banking 4'!C$1,Banking_Analysis!$A$9:$A$20,0),MATCH(RIGHT('Banking 4'!$A$8,4),Banking_Analysis!$T$8:$V$8,0))</f>
        <v>0</v>
      </c>
      <c r="D8" s="1045">
        <f>INDEX(Banking_Analysis!$T$9:$V$20,MATCH('Banking 4'!D$1,Banking_Analysis!$A$9:$A$20,0),MATCH(RIGHT('Banking 4'!$A$8,4),Banking_Analysis!$T$8:$V$8,0))</f>
        <v>0</v>
      </c>
      <c r="E8" s="1045">
        <f>INDEX(Banking_Analysis!$T$9:$V$20,MATCH('Banking 4'!E$1,Banking_Analysis!$A$9:$A$20,0),MATCH(RIGHT('Banking 4'!$A$8,4),Banking_Analysis!$T$8:$V$8,0))</f>
        <v>0</v>
      </c>
      <c r="F8" s="1045">
        <f>INDEX(Banking_Analysis!$T$9:$V$20,MATCH('Banking 4'!F$1,Banking_Analysis!$A$9:$A$20,0),MATCH(RIGHT('Banking 4'!$A$8,4),Banking_Analysis!$T$8:$V$8,0))</f>
        <v>0</v>
      </c>
      <c r="G8" s="1045">
        <f>INDEX(Banking_Analysis!$T$9:$V$20,MATCH('Banking 4'!G$1,Banking_Analysis!$A$9:$A$20,0),MATCH(RIGHT('Banking 4'!$A$8,4),Banking_Analysis!$T$8:$V$8,0))</f>
        <v>0</v>
      </c>
      <c r="H8" s="1045">
        <f>INDEX(Banking_Analysis!$T$9:$V$20,MATCH('Banking 4'!H$1,Banking_Analysis!$A$9:$A$20,0),MATCH(RIGHT('Banking 4'!$A$8,4),Banking_Analysis!$T$8:$V$8,0))</f>
        <v>0</v>
      </c>
      <c r="I8" s="1045">
        <f>INDEX(Banking_Analysis!$T$9:$V$20,MATCH('Banking 4'!I$1,Banking_Analysis!$A$9:$A$20,0),MATCH(RIGHT('Banking 4'!$A$8,4),Banking_Analysis!$T$8:$V$8,0))</f>
        <v>0</v>
      </c>
      <c r="J8" s="1045">
        <f>INDEX(Banking_Analysis!$T$9:$V$20,MATCH('Banking 4'!J$1,Banking_Analysis!$A$9:$A$20,0),MATCH(RIGHT('Banking 4'!$A$8,4),Banking_Analysis!$T$8:$V$8,0))</f>
        <v>0</v>
      </c>
      <c r="K8" s="1045">
        <f>INDEX(Banking_Analysis!$T$9:$V$20,MATCH('Banking 4'!K$1,Banking_Analysis!$A$9:$A$20,0),MATCH(RIGHT('Banking 4'!$A$8,4),Banking_Analysis!$T$8:$V$8,0))</f>
        <v>0</v>
      </c>
      <c r="L8" s="1047">
        <f>INDEX(Banking_Analysis!$T$9:$V$20,MATCH('Banking 4'!L$1,Banking_Analysis!$A$9:$A$20,0),MATCH(RIGHT('Banking 4'!$A$8,4),Banking_Analysis!$T$8:$V$8,0))</f>
        <v>0</v>
      </c>
      <c r="M8" s="1065">
        <f>INDEX(Banking_Analysis!$T$9:$V$20,MATCH('Banking 4'!M$1,Banking_Analysis!$A$9:$A$20,0),MATCH(RIGHT('Banking 4'!$A$8,4),Banking_Analysis!$T$8:$V$8,0))</f>
        <v>0</v>
      </c>
      <c r="N8" s="526"/>
      <c r="O8" s="526"/>
      <c r="P8" s="526"/>
      <c r="Q8" s="526"/>
      <c r="R8" s="526"/>
    </row>
    <row r="9" spans="1:26">
      <c r="A9" s="1044" t="s">
        <v>1170</v>
      </c>
      <c r="B9" s="1045">
        <f>INDEX(Banking_Analysis!$T$9:$V$20,MATCH('Banking 4'!B$1,Banking_Analysis!$A$9:$A$20,0),MATCH(RIGHT('Banking 4'!$A$9,4),Banking_Analysis!$T$8:$V$8,0))</f>
        <v>0</v>
      </c>
      <c r="C9" s="1045">
        <f>INDEX(Banking_Analysis!$T$9:$V$20,MATCH('Banking 4'!C$1,Banking_Analysis!$A$9:$A$20,0),MATCH(RIGHT('Banking 4'!$A$9,4),Banking_Analysis!$T$8:$V$8,0))</f>
        <v>0</v>
      </c>
      <c r="D9" s="1045">
        <f>INDEX(Banking_Analysis!$T$9:$V$20,MATCH('Banking 4'!D$1,Banking_Analysis!$A$9:$A$20,0),MATCH(RIGHT('Banking 4'!$A$9,4),Banking_Analysis!$T$8:$V$8,0))</f>
        <v>0</v>
      </c>
      <c r="E9" s="1045">
        <f>INDEX(Banking_Analysis!$T$9:$V$20,MATCH('Banking 4'!E$1,Banking_Analysis!$A$9:$A$20,0),MATCH(RIGHT('Banking 4'!$A$9,4),Banking_Analysis!$T$8:$V$8,0))</f>
        <v>0</v>
      </c>
      <c r="F9" s="1045">
        <f>INDEX(Banking_Analysis!$T$9:$V$20,MATCH('Banking 4'!F$1,Banking_Analysis!$A$9:$A$20,0),MATCH(RIGHT('Banking 4'!$A$9,4),Banking_Analysis!$T$8:$V$8,0))</f>
        <v>0</v>
      </c>
      <c r="G9" s="1045">
        <f>INDEX(Banking_Analysis!$T$9:$V$20,MATCH('Banking 4'!G$1,Banking_Analysis!$A$9:$A$20,0),MATCH(RIGHT('Banking 4'!$A$9,4),Banking_Analysis!$T$8:$V$8,0))</f>
        <v>0</v>
      </c>
      <c r="H9" s="1045">
        <f>INDEX(Banking_Analysis!$T$9:$V$20,MATCH('Banking 4'!H$1,Banking_Analysis!$A$9:$A$20,0),MATCH(RIGHT('Banking 4'!$A$9,4),Banking_Analysis!$T$8:$V$8,0))</f>
        <v>0</v>
      </c>
      <c r="I9" s="1045">
        <f>INDEX(Banking_Analysis!$T$9:$V$20,MATCH('Banking 4'!I$1,Banking_Analysis!$A$9:$A$20,0),MATCH(RIGHT('Banking 4'!$A$9,4),Banking_Analysis!$T$8:$V$8,0))</f>
        <v>0</v>
      </c>
      <c r="J9" s="1045">
        <f>INDEX(Banking_Analysis!$T$9:$V$20,MATCH('Banking 4'!J$1,Banking_Analysis!$A$9:$A$20,0),MATCH(RIGHT('Banking 4'!$A$9,4),Banking_Analysis!$T$8:$V$8,0))</f>
        <v>0</v>
      </c>
      <c r="K9" s="1045">
        <f>INDEX(Banking_Analysis!$T$9:$V$20,MATCH('Banking 4'!K$1,Banking_Analysis!$A$9:$A$20,0),MATCH(RIGHT('Banking 4'!$A$9,4),Banking_Analysis!$T$8:$V$8,0))</f>
        <v>0</v>
      </c>
      <c r="L9" s="1047">
        <f>INDEX(Banking_Analysis!$T$9:$V$20,MATCH('Banking 4'!L$1,Banking_Analysis!$A$9:$A$20,0),MATCH(RIGHT('Banking 4'!$A$9,4),Banking_Analysis!$T$8:$V$8,0))</f>
        <v>0</v>
      </c>
      <c r="M9" s="1065">
        <f>INDEX(Banking_Analysis!$T$9:$V$20,MATCH('Banking 4'!M$1,Banking_Analysis!$A$9:$A$20,0),MATCH(RIGHT('Banking 4'!$A$9,4),Banking_Analysis!$T$8:$V$8,0))</f>
        <v>0</v>
      </c>
      <c r="N9" s="526"/>
      <c r="O9" s="526"/>
      <c r="P9" s="526"/>
      <c r="Q9" s="526"/>
      <c r="R9" s="526"/>
    </row>
    <row r="10" spans="1:26">
      <c r="A10" s="1044" t="s">
        <v>1171</v>
      </c>
      <c r="B10" s="987">
        <f t="shared" ref="B10:I10" si="1">AVERAGE(B7:B9)</f>
        <v>0</v>
      </c>
      <c r="C10" s="987">
        <f t="shared" si="1"/>
        <v>0</v>
      </c>
      <c r="D10" s="987">
        <f t="shared" si="1"/>
        <v>0</v>
      </c>
      <c r="E10" s="987">
        <f t="shared" si="1"/>
        <v>0</v>
      </c>
      <c r="F10" s="987">
        <f t="shared" si="1"/>
        <v>0</v>
      </c>
      <c r="G10" s="987">
        <f t="shared" si="1"/>
        <v>0</v>
      </c>
      <c r="H10" s="987">
        <f t="shared" si="1"/>
        <v>0</v>
      </c>
      <c r="I10" s="987">
        <f t="shared" si="1"/>
        <v>0</v>
      </c>
      <c r="J10" s="987">
        <f>AVERAGE(7:9)</f>
        <v>0</v>
      </c>
      <c r="K10" s="987">
        <f>AVERAGE(7:9)</f>
        <v>0</v>
      </c>
      <c r="L10" s="1048">
        <f>AVERAGE(7:9)</f>
        <v>0</v>
      </c>
      <c r="M10" s="1066">
        <f>AVERAGE(7:9)</f>
        <v>0</v>
      </c>
      <c r="N10" s="1051"/>
      <c r="O10" s="1051"/>
      <c r="P10" s="1051"/>
      <c r="Q10" s="1051"/>
      <c r="R10" s="1051"/>
    </row>
    <row r="11" spans="1:26">
      <c r="A11" s="1044" t="s">
        <v>1172</v>
      </c>
      <c r="B11" s="987">
        <f t="shared" ref="B11:K11" si="2">IF(OR(B3=0,B10&gt;0),0,ABS(B10/B3))</f>
        <v>0</v>
      </c>
      <c r="C11" s="987">
        <f t="shared" si="2"/>
        <v>0</v>
      </c>
      <c r="D11" s="987">
        <f t="shared" si="2"/>
        <v>0</v>
      </c>
      <c r="E11" s="987">
        <f t="shared" si="2"/>
        <v>0</v>
      </c>
      <c r="F11" s="987">
        <f t="shared" si="2"/>
        <v>0</v>
      </c>
      <c r="G11" s="987">
        <f t="shared" si="2"/>
        <v>0</v>
      </c>
      <c r="H11" s="987">
        <f t="shared" si="2"/>
        <v>0</v>
      </c>
      <c r="I11" s="987">
        <f t="shared" si="2"/>
        <v>0</v>
      </c>
      <c r="J11" s="987">
        <f t="shared" si="2"/>
        <v>0</v>
      </c>
      <c r="K11" s="987">
        <f t="shared" si="2"/>
        <v>0</v>
      </c>
      <c r="L11" s="1048">
        <f>IF(OR(3=0,10&gt;0),0,ABS(10/3))</f>
        <v>0</v>
      </c>
      <c r="M11" s="1066">
        <f>IF(OR(3=0,10&gt;0),0,ABS(10/3))</f>
        <v>0</v>
      </c>
      <c r="N11" s="1051"/>
      <c r="O11" s="1051"/>
      <c r="P11" s="1051"/>
      <c r="Q11" s="1051"/>
      <c r="R11" s="1051"/>
    </row>
    <row r="12" spans="1:26">
      <c r="A12" s="1044" t="s">
        <v>1173</v>
      </c>
      <c r="B12" s="987">
        <f t="shared" ref="B12:I12" si="3">AVERAGE(B7:B9)</f>
        <v>0</v>
      </c>
      <c r="C12" s="987">
        <f t="shared" si="3"/>
        <v>0</v>
      </c>
      <c r="D12" s="987">
        <f t="shared" si="3"/>
        <v>0</v>
      </c>
      <c r="E12" s="987">
        <f t="shared" si="3"/>
        <v>0</v>
      </c>
      <c r="F12" s="987">
        <f t="shared" si="3"/>
        <v>0</v>
      </c>
      <c r="G12" s="987">
        <f t="shared" si="3"/>
        <v>0</v>
      </c>
      <c r="H12" s="987">
        <f t="shared" si="3"/>
        <v>0</v>
      </c>
      <c r="I12" s="987">
        <f t="shared" si="3"/>
        <v>0</v>
      </c>
      <c r="J12" s="987">
        <f>AVERAGE(7:9)</f>
        <v>0</v>
      </c>
      <c r="K12" s="987">
        <f>AVERAGE(7:9)</f>
        <v>0</v>
      </c>
      <c r="L12" s="1048">
        <f>AVERAGE(7:9)</f>
        <v>0</v>
      </c>
      <c r="M12" s="1066">
        <f>AVERAGE(7:9)</f>
        <v>0</v>
      </c>
      <c r="N12" s="1051"/>
      <c r="O12" s="1051"/>
      <c r="P12" s="1051"/>
      <c r="Q12" s="1051"/>
      <c r="R12" s="1051"/>
    </row>
    <row r="13" spans="1:26">
      <c r="A13" s="1044" t="s">
        <v>1174</v>
      </c>
      <c r="B13" s="1067">
        <f>INDEX(Banking_Analysis!$Y$9:$Y$20,MATCH('Banking 1'!B$1,Banking_Analysis!$A$9:$A$20,0),1)</f>
        <v>0</v>
      </c>
      <c r="C13" s="1067">
        <f>INDEX(Banking_Analysis!$Y$9:$Y$20,MATCH('Banking 1'!C$1,Banking_Analysis!$A$9:$A$20,0),1)</f>
        <v>0</v>
      </c>
      <c r="D13" s="1067">
        <f>INDEX(Banking_Analysis!$Y$9:$Y$20,MATCH('Banking 1'!D$1,Banking_Analysis!$A$9:$A$20,0),1)</f>
        <v>0</v>
      </c>
      <c r="E13" s="1067">
        <f>INDEX(Banking_Analysis!$Y$9:$Y$20,MATCH('Banking 1'!E$1,Banking_Analysis!$A$9:$A$20,0),1)</f>
        <v>0</v>
      </c>
      <c r="F13" s="1067">
        <f>INDEX(Banking_Analysis!$Y$9:$Y$20,MATCH('Banking 1'!F$1,Banking_Analysis!$A$9:$A$20,0),1)</f>
        <v>0</v>
      </c>
      <c r="G13" s="1067">
        <f>INDEX(Banking_Analysis!$Y$9:$Y$20,MATCH('Banking 1'!G$1,Banking_Analysis!$A$9:$A$20,0),1)</f>
        <v>0</v>
      </c>
      <c r="H13" s="1067">
        <f>INDEX(Banking_Analysis!$Y$9:$Y$20,MATCH('Banking 1'!H$1,Banking_Analysis!$A$9:$A$20,0),1)</f>
        <v>0</v>
      </c>
      <c r="I13" s="1067">
        <f>INDEX(Banking_Analysis!$Y$9:$Y$20,MATCH('Banking 1'!I$1,Banking_Analysis!$A$9:$A$20,0),1)</f>
        <v>0</v>
      </c>
      <c r="J13" s="1067">
        <f>INDEX(Banking_Analysis!$Y$9:$Y$20,MATCH('Banking 1'!J$1,Banking_Analysis!$A$9:$A$20,0),1)</f>
        <v>0</v>
      </c>
      <c r="K13" s="1067">
        <f>INDEX(Banking_Analysis!$Y$9:$Y$20,MATCH('Banking 1'!K$1,Banking_Analysis!$A$9:$A$20,0),1)</f>
        <v>0</v>
      </c>
      <c r="L13" s="1067">
        <f>INDEX(Banking_Analysis!$Y$9:$Y$20,MATCH('Banking 1'!L$1,Banking_Analysis!$A$9:$A$20,0),1)</f>
        <v>0</v>
      </c>
      <c r="M13" s="1067">
        <f>INDEX(Banking_Analysis!$Y$9:$Y$20,MATCH('Banking 1'!M$1,Banking_Analysis!$A$9:$A$20,0),1)</f>
        <v>0</v>
      </c>
      <c r="N13" s="526"/>
      <c r="O13" s="526"/>
      <c r="P13" s="526"/>
      <c r="Q13" s="526"/>
      <c r="R13" s="526"/>
    </row>
    <row r="14" spans="1:26">
      <c r="A14" s="1044" t="s">
        <v>1175</v>
      </c>
      <c r="B14" s="1045" cm="1">
        <f t="array" ref="B14">INDEX(Banking_Analysis!$W$9:$W$20,MATCH('Banking 4'!B$1,Banking_Analysis!$A$9:$A$20,0),0)</f>
        <v>0</v>
      </c>
      <c r="C14" s="1045" cm="1">
        <f t="array" ref="C14">INDEX(Banking_Analysis!$W$9:$W$20,MATCH('Banking 4'!C$1,Banking_Analysis!$A$9:$A$20,0),0)</f>
        <v>0</v>
      </c>
      <c r="D14" s="1045" cm="1">
        <f t="array" ref="D14">INDEX(Banking_Analysis!$W$9:$W$20,MATCH('Banking 4'!D$1,Banking_Analysis!$A$9:$A$20,0),0)</f>
        <v>0</v>
      </c>
      <c r="E14" s="1045" cm="1">
        <f t="array" ref="E14">INDEX(Banking_Analysis!$W$9:$W$20,MATCH('Banking 4'!E$1,Banking_Analysis!$A$9:$A$20,0),0)</f>
        <v>0</v>
      </c>
      <c r="F14" s="1045" cm="1">
        <f t="array" ref="F14">INDEX(Banking_Analysis!$W$9:$W$20,MATCH('Banking 4'!F$1,Banking_Analysis!$A$9:$A$20,0),0)</f>
        <v>0</v>
      </c>
      <c r="G14" s="1045" cm="1">
        <f t="array" ref="G14">INDEX(Banking_Analysis!$W$9:$W$20,MATCH('Banking 4'!G$1,Banking_Analysis!$A$9:$A$20,0),0)</f>
        <v>0</v>
      </c>
      <c r="H14" s="1045" cm="1">
        <f t="array" ref="H14">INDEX(Banking_Analysis!$W$9:$W$20,MATCH('Banking 4'!H$1,Banking_Analysis!$A$9:$A$20,0),0)</f>
        <v>0</v>
      </c>
      <c r="I14" s="1045" cm="1">
        <f t="array" ref="I14">INDEX(Banking_Analysis!$W$9:$W$20,MATCH('Banking 4'!I$1,Banking_Analysis!$A$9:$A$20,0),0)</f>
        <v>0</v>
      </c>
      <c r="J14" s="1045" cm="1">
        <f t="array" ref="J14">INDEX(Banking_Analysis!$W$9:$W$20,MATCH('Banking 4'!J$1,Banking_Analysis!$A$9:$A$20,0),0)</f>
        <v>0</v>
      </c>
      <c r="K14" s="1045" cm="1">
        <f t="array" ref="K14">INDEX(Banking_Analysis!$W$9:$W$20,MATCH('Banking 4'!K$1,Banking_Analysis!$A$9:$A$20,0),0)</f>
        <v>0</v>
      </c>
      <c r="L14" s="1045" cm="1">
        <f t="array" ref="L14">INDEX(Banking_Analysis!$W$9:$W$20,MATCH('Banking 4'!L$1,Banking_Analysis!$A$9:$A$20,0),0)</f>
        <v>0</v>
      </c>
      <c r="M14" s="1045" cm="1">
        <f t="array" ref="M14">INDEX(Banking_Analysis!$W$9:$W$20,MATCH('Banking 4'!M$1,Banking_Analysis!$A$9:$A$20,0),0)</f>
        <v>0</v>
      </c>
      <c r="N14" s="526"/>
      <c r="O14" s="526"/>
      <c r="P14" s="526"/>
      <c r="Q14" s="526"/>
      <c r="R14" s="526"/>
    </row>
    <row r="15" spans="1:26">
      <c r="A15" s="1044" t="s">
        <v>1176</v>
      </c>
      <c r="B15" s="1067">
        <f>INDEX(Banking_Analysis!$X$9:$X$20,MATCH('Banking 1'!B$1,Banking_Analysis!$A$9:$A$20,0),1)</f>
        <v>0</v>
      </c>
      <c r="C15" s="1067">
        <f>INDEX(Banking_Analysis!$X$9:$X$20,MATCH('Banking 1'!C$1,Banking_Analysis!$A$9:$A$20,0),1)</f>
        <v>0</v>
      </c>
      <c r="D15" s="1067">
        <f>INDEX(Banking_Analysis!$X$9:$X$20,MATCH('Banking 1'!D$1,Banking_Analysis!$A$9:$A$20,0),1)</f>
        <v>0</v>
      </c>
      <c r="E15" s="1067">
        <f>INDEX(Banking_Analysis!$X$9:$X$20,MATCH('Banking 1'!E$1,Banking_Analysis!$A$9:$A$20,0),1)</f>
        <v>0</v>
      </c>
      <c r="F15" s="1067">
        <f>INDEX(Banking_Analysis!$X$9:$X$20,MATCH('Banking 1'!F$1,Banking_Analysis!$A$9:$A$20,0),1)</f>
        <v>0</v>
      </c>
      <c r="G15" s="1067">
        <f>INDEX(Banking_Analysis!$X$9:$X$20,MATCH('Banking 1'!G$1,Banking_Analysis!$A$9:$A$20,0),1)</f>
        <v>0</v>
      </c>
      <c r="H15" s="1067">
        <f>INDEX(Banking_Analysis!$X$9:$X$20,MATCH('Banking 1'!H$1,Banking_Analysis!$A$9:$A$20,0),1)</f>
        <v>0</v>
      </c>
      <c r="I15" s="1067">
        <f>INDEX(Banking_Analysis!$X$9:$X$20,MATCH('Banking 1'!I$1,Banking_Analysis!$A$9:$A$20,0),1)</f>
        <v>0</v>
      </c>
      <c r="J15" s="1067">
        <f>INDEX(Banking_Analysis!$X$9:$X$20,MATCH('Banking 1'!J$1,Banking_Analysis!$A$9:$A$20,0),1)</f>
        <v>0</v>
      </c>
      <c r="K15" s="1067">
        <f>INDEX(Banking_Analysis!$X$9:$X$20,MATCH('Banking 1'!K$1,Banking_Analysis!$A$9:$A$20,0),1)</f>
        <v>0</v>
      </c>
      <c r="L15" s="1067">
        <f>INDEX(Banking_Analysis!$X$9:$X$20,MATCH('Banking 1'!L$1,Banking_Analysis!$A$9:$A$20,0),1)</f>
        <v>0</v>
      </c>
      <c r="M15" s="1067">
        <f>INDEX(Banking_Analysis!$X$9:$X$20,MATCH('Banking 1'!M$1,Banking_Analysis!$A$9:$A$20,0),1)</f>
        <v>0</v>
      </c>
      <c r="N15" s="526"/>
      <c r="O15" s="526"/>
      <c r="P15" s="526"/>
      <c r="Q15" s="526"/>
      <c r="R15" s="526"/>
    </row>
    <row r="16" spans="1:26">
      <c r="A16" s="1044" t="s">
        <v>1177</v>
      </c>
      <c r="B16" s="1045" cm="1">
        <f t="array" ref="B16">INDEX(Banking_Analysis!$Z$31:$Z$42,MATCH('Banking 4'!B$1,Banking_Analysis!$A$31:$A$42,0),0)</f>
        <v>0</v>
      </c>
      <c r="C16" s="1045" cm="1">
        <f t="array" ref="C16">INDEX(Banking_Analysis!$Z$31:$Z$42,MATCH('Banking 4'!C$1,Banking_Analysis!$A$31:$A$42,0),0)</f>
        <v>0</v>
      </c>
      <c r="D16" s="1045" cm="1">
        <f t="array" ref="D16">INDEX(Banking_Analysis!$Z$31:$Z$42,MATCH('Banking 4'!D$1,Banking_Analysis!$A$31:$A$42,0),0)</f>
        <v>0</v>
      </c>
      <c r="E16" s="1045" cm="1">
        <f t="array" ref="E16">INDEX(Banking_Analysis!$Z$31:$Z$42,MATCH('Banking 4'!E$1,Banking_Analysis!$A$31:$A$42,0),0)</f>
        <v>0</v>
      </c>
      <c r="F16" s="1045" cm="1">
        <f t="array" ref="F16">INDEX(Banking_Analysis!$Z$31:$Z$42,MATCH('Banking 4'!F$1,Banking_Analysis!$A$31:$A$42,0),0)</f>
        <v>0</v>
      </c>
      <c r="G16" s="1045" cm="1">
        <f t="array" ref="G16">INDEX(Banking_Analysis!$Z$31:$Z$42,MATCH('Banking 4'!G$1,Banking_Analysis!$A$31:$A$42,0),0)</f>
        <v>0</v>
      </c>
      <c r="H16" s="1045" cm="1">
        <f t="array" ref="H16">INDEX(Banking_Analysis!$Z$31:$Z$42,MATCH('Banking 4'!H$1,Banking_Analysis!$A$31:$A$42,0),0)</f>
        <v>0</v>
      </c>
      <c r="I16" s="1045" cm="1">
        <f t="array" ref="I16">INDEX(Banking_Analysis!$Z$31:$Z$42,MATCH('Banking 4'!I$1,Banking_Analysis!$A$31:$A$42,0),0)</f>
        <v>0</v>
      </c>
      <c r="J16" s="1045" cm="1">
        <f t="array" ref="J16">INDEX(Banking_Analysis!$Z$31:$Z$42,MATCH('Banking 4'!J$1,Banking_Analysis!$A$31:$A$42,0),0)</f>
        <v>0</v>
      </c>
      <c r="K16" s="1045" cm="1">
        <f t="array" ref="K16">INDEX(Banking_Analysis!$Z$31:$Z$42,MATCH('Banking 4'!K$1,Banking_Analysis!$A$31:$A$42,0),0)</f>
        <v>0</v>
      </c>
      <c r="L16" s="1047" cm="1">
        <f t="array" ref="L16">INDEX(Banking_Analysis!$Z$31:$Z$42,MATCH('Banking 4'!L$1,Banking_Analysis!$A$31:$A$42,0),0)</f>
        <v>0</v>
      </c>
      <c r="M16" s="1065" cm="1">
        <f t="array" ref="M16">INDEX(Banking_Analysis!$Z$31:$Z$42,MATCH('Banking 4'!M$1,Banking_Analysis!$A$31:$A$42,0),0)</f>
        <v>0</v>
      </c>
      <c r="N16" s="526"/>
      <c r="O16" s="526"/>
      <c r="P16" s="526"/>
      <c r="Q16" s="526"/>
      <c r="R16" s="526"/>
    </row>
    <row r="17" spans="1:18">
      <c r="A17" s="1044" t="s">
        <v>1178</v>
      </c>
      <c r="B17" s="1045" cm="1">
        <f t="array" ref="B17">INDEX(Banking_Analysis!$AD$31:$AD$42,MATCH('Banking 4'!B$1,Banking_Analysis!$A$31:$A$42,0),0)</f>
        <v>0</v>
      </c>
      <c r="C17" s="1045" cm="1">
        <f t="array" ref="C17">INDEX(Banking_Analysis!$AD$31:$AD$42,MATCH('Banking 4'!C$1,Banking_Analysis!$A$31:$A$42,0),0)</f>
        <v>0</v>
      </c>
      <c r="D17" s="1045" cm="1">
        <f t="array" ref="D17">INDEX(Banking_Analysis!$AD$31:$AD$42,MATCH('Banking 4'!D$1,Banking_Analysis!$A$31:$A$42,0),0)</f>
        <v>0</v>
      </c>
      <c r="E17" s="1045" cm="1">
        <f t="array" ref="E17">INDEX(Banking_Analysis!$AD$31:$AD$42,MATCH('Banking 4'!E$1,Banking_Analysis!$A$31:$A$42,0),0)</f>
        <v>0</v>
      </c>
      <c r="F17" s="1045" cm="1">
        <f t="array" ref="F17">INDEX(Banking_Analysis!$AD$31:$AD$42,MATCH('Banking 4'!F$1,Banking_Analysis!$A$31:$A$42,0),0)</f>
        <v>0</v>
      </c>
      <c r="G17" s="1045" cm="1">
        <f t="array" ref="G17">INDEX(Banking_Analysis!$AD$31:$AD$42,MATCH('Banking 4'!G$1,Banking_Analysis!$A$31:$A$42,0),0)</f>
        <v>0</v>
      </c>
      <c r="H17" s="1045" cm="1">
        <f t="array" ref="H17">INDEX(Banking_Analysis!$AD$31:$AD$42,MATCH('Banking 4'!H$1,Banking_Analysis!$A$31:$A$42,0),0)</f>
        <v>0</v>
      </c>
      <c r="I17" s="1045" cm="1">
        <f t="array" ref="I17">INDEX(Banking_Analysis!$AD$31:$AD$42,MATCH('Banking 4'!I$1,Banking_Analysis!$A$31:$A$42,0),0)</f>
        <v>0</v>
      </c>
      <c r="J17" s="1045" cm="1">
        <f t="array" ref="J17">INDEX(Banking_Analysis!$AD$31:$AD$42,MATCH('Banking 4'!J$1,Banking_Analysis!$A$31:$A$42,0),0)</f>
        <v>0</v>
      </c>
      <c r="K17" s="1045" cm="1">
        <f t="array" ref="K17">INDEX(Banking_Analysis!$AD$31:$AD$42,MATCH('Banking 4'!K$1,Banking_Analysis!$A$31:$A$42,0),0)</f>
        <v>0</v>
      </c>
      <c r="L17" s="1047" cm="1">
        <f t="array" ref="L17">INDEX(Banking_Analysis!$AD$31:$AD$42,MATCH('Banking 4'!L$1,Banking_Analysis!$A$31:$A$42,0),0)</f>
        <v>0</v>
      </c>
      <c r="M17" s="1065" cm="1">
        <f t="array" ref="M17">INDEX(Banking_Analysis!$AD$31:$AD$42,MATCH('Banking 4'!M$1,Banking_Analysis!$A$31:$A$42,0),0)</f>
        <v>0</v>
      </c>
      <c r="N17" s="526"/>
      <c r="O17" s="526"/>
      <c r="P17" s="526"/>
      <c r="Q17" s="526"/>
      <c r="R17" s="526"/>
    </row>
    <row r="18" spans="1:18">
      <c r="A18" s="1044" t="s">
        <v>1179</v>
      </c>
      <c r="B18" s="1045">
        <v>0</v>
      </c>
      <c r="C18" s="1045">
        <v>0</v>
      </c>
      <c r="D18" s="1045">
        <v>0</v>
      </c>
      <c r="E18" s="1045">
        <v>0</v>
      </c>
      <c r="F18" s="1045">
        <v>0</v>
      </c>
      <c r="G18" s="1045">
        <v>0</v>
      </c>
      <c r="H18" s="1045">
        <v>0</v>
      </c>
      <c r="I18" s="1045">
        <v>0</v>
      </c>
      <c r="J18" s="1045">
        <v>0</v>
      </c>
      <c r="K18" s="1045">
        <v>0</v>
      </c>
      <c r="L18" s="1047">
        <v>0</v>
      </c>
      <c r="M18" s="1065">
        <v>0</v>
      </c>
      <c r="N18" s="526"/>
      <c r="O18" s="526"/>
      <c r="P18" s="526"/>
      <c r="Q18" s="526"/>
      <c r="R18" s="526"/>
    </row>
    <row r="19" spans="1:18">
      <c r="A19" s="1044" t="s">
        <v>1180</v>
      </c>
      <c r="B19" s="1045">
        <v>0</v>
      </c>
      <c r="C19" s="1045">
        <v>0</v>
      </c>
      <c r="D19" s="1045">
        <v>0</v>
      </c>
      <c r="E19" s="1045">
        <v>0</v>
      </c>
      <c r="F19" s="1045">
        <v>0</v>
      </c>
      <c r="G19" s="1045">
        <v>0</v>
      </c>
      <c r="H19" s="1045">
        <v>0</v>
      </c>
      <c r="I19" s="1045">
        <v>0</v>
      </c>
      <c r="J19" s="1045">
        <v>0</v>
      </c>
      <c r="K19" s="1045">
        <v>0</v>
      </c>
      <c r="L19" s="1047">
        <v>0</v>
      </c>
      <c r="M19" s="1065">
        <v>0</v>
      </c>
      <c r="N19" s="526"/>
      <c r="O19" s="526"/>
      <c r="P19" s="526"/>
      <c r="Q19" s="526"/>
      <c r="R19" s="526"/>
    </row>
    <row r="20" spans="1:18">
      <c r="A20" s="1044" t="s">
        <v>1181</v>
      </c>
      <c r="B20" s="1045">
        <v>0</v>
      </c>
      <c r="C20" s="1045">
        <v>0</v>
      </c>
      <c r="D20" s="1045">
        <v>0</v>
      </c>
      <c r="E20" s="1045">
        <v>0</v>
      </c>
      <c r="F20" s="1045">
        <v>0</v>
      </c>
      <c r="G20" s="1045">
        <v>0</v>
      </c>
      <c r="H20" s="1045">
        <v>0</v>
      </c>
      <c r="I20" s="1045">
        <v>0</v>
      </c>
      <c r="J20" s="1045">
        <v>0</v>
      </c>
      <c r="K20" s="1045">
        <v>0</v>
      </c>
      <c r="L20" s="1047">
        <v>0</v>
      </c>
      <c r="M20" s="1065">
        <v>0</v>
      </c>
      <c r="N20" s="526"/>
      <c r="O20" s="526"/>
      <c r="P20" s="526"/>
      <c r="Q20" s="526"/>
      <c r="R20" s="526"/>
    </row>
    <row r="21" spans="1:18">
      <c r="A21" s="1044" t="s">
        <v>1182</v>
      </c>
      <c r="B21" s="1076" t="str">
        <f>IFERROR((B16/B15)*100,"-")</f>
        <v>-</v>
      </c>
      <c r="C21" s="1076" t="str">
        <f t="shared" ref="C21:M21" si="4">IFERROR((C16/C15)*100,"-")</f>
        <v>-</v>
      </c>
      <c r="D21" s="1076" t="str">
        <f t="shared" si="4"/>
        <v>-</v>
      </c>
      <c r="E21" s="1076" t="str">
        <f t="shared" si="4"/>
        <v>-</v>
      </c>
      <c r="F21" s="1076" t="str">
        <f t="shared" si="4"/>
        <v>-</v>
      </c>
      <c r="G21" s="1076" t="str">
        <f t="shared" si="4"/>
        <v>-</v>
      </c>
      <c r="H21" s="1076" t="str">
        <f t="shared" si="4"/>
        <v>-</v>
      </c>
      <c r="I21" s="1076" t="str">
        <f t="shared" si="4"/>
        <v>-</v>
      </c>
      <c r="J21" s="1076" t="str">
        <f t="shared" si="4"/>
        <v>-</v>
      </c>
      <c r="K21" s="1076" t="str">
        <f t="shared" si="4"/>
        <v>-</v>
      </c>
      <c r="L21" s="1076" t="str">
        <f t="shared" si="4"/>
        <v>-</v>
      </c>
      <c r="M21" s="1076" t="str">
        <f t="shared" si="4"/>
        <v>-</v>
      </c>
      <c r="N21" s="1051"/>
      <c r="O21" s="1051"/>
      <c r="P21" s="1051"/>
      <c r="Q21" s="1051"/>
      <c r="R21" s="1051"/>
    </row>
    <row r="22" spans="1:18">
      <c r="A22" s="1044" t="s">
        <v>1183</v>
      </c>
      <c r="B22" s="1076" t="str">
        <f>IFERROR((B17/B13)*100,"-")</f>
        <v>-</v>
      </c>
      <c r="C22" s="1076" t="str">
        <f t="shared" ref="C22:M22" si="5">IFERROR((C17/C13)*100,"-")</f>
        <v>-</v>
      </c>
      <c r="D22" s="1076" t="str">
        <f t="shared" si="5"/>
        <v>-</v>
      </c>
      <c r="E22" s="1076" t="str">
        <f t="shared" si="5"/>
        <v>-</v>
      </c>
      <c r="F22" s="1076" t="str">
        <f t="shared" si="5"/>
        <v>-</v>
      </c>
      <c r="G22" s="1076" t="str">
        <f t="shared" si="5"/>
        <v>-</v>
      </c>
      <c r="H22" s="1076" t="str">
        <f t="shared" si="5"/>
        <v>-</v>
      </c>
      <c r="I22" s="1076" t="str">
        <f t="shared" si="5"/>
        <v>-</v>
      </c>
      <c r="J22" s="1076" t="str">
        <f t="shared" si="5"/>
        <v>-</v>
      </c>
      <c r="K22" s="1076" t="str">
        <f t="shared" si="5"/>
        <v>-</v>
      </c>
      <c r="L22" s="1076" t="str">
        <f t="shared" si="5"/>
        <v>-</v>
      </c>
      <c r="M22" s="1076" t="str">
        <f t="shared" si="5"/>
        <v>-</v>
      </c>
      <c r="N22" s="1051"/>
      <c r="O22" s="1051"/>
      <c r="P22" s="1051"/>
      <c r="Q22" s="1051"/>
      <c r="R22" s="1051"/>
    </row>
    <row r="23" spans="1:18"/>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ABCB-8C42-4622-97C6-FD44EC61A91D}">
  <sheetPr codeName="Sheet43"/>
  <dimension ref="A1:Z23"/>
  <sheetViews>
    <sheetView topLeftCell="A16"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bestFit="1" customWidth="1"/>
    <col min="17" max="17" width="7.140625" bestFit="1" customWidth="1"/>
    <col min="18" max="18" width="29.7109375" customWidth="1"/>
    <col min="19" max="19" width="6.7109375" hidden="1" customWidth="1"/>
    <col min="20" max="16384" width="6.7109375" hidden="1"/>
  </cols>
  <sheetData>
    <row r="1" spans="1:26">
      <c r="A1" s="1042" t="s">
        <v>9</v>
      </c>
      <c r="B1" s="1043">
        <f>Banking_Analysis!A20</f>
        <v>44682</v>
      </c>
      <c r="C1" s="1043">
        <f>EDATE(B1,-1)</f>
        <v>44652</v>
      </c>
      <c r="D1" s="1043">
        <f t="shared" ref="D1:M1" si="0">EDATE(C1,-1)</f>
        <v>44621</v>
      </c>
      <c r="E1" s="1043">
        <f t="shared" si="0"/>
        <v>44593</v>
      </c>
      <c r="F1" s="1043">
        <f t="shared" si="0"/>
        <v>44562</v>
      </c>
      <c r="G1" s="1043">
        <f t="shared" si="0"/>
        <v>44531</v>
      </c>
      <c r="H1" s="1043">
        <f t="shared" si="0"/>
        <v>44501</v>
      </c>
      <c r="I1" s="1043">
        <f t="shared" si="0"/>
        <v>44470</v>
      </c>
      <c r="J1" s="1043">
        <f t="shared" si="0"/>
        <v>44440</v>
      </c>
      <c r="K1" s="1043">
        <f t="shared" si="0"/>
        <v>44409</v>
      </c>
      <c r="L1" s="1046">
        <f t="shared" si="0"/>
        <v>44378</v>
      </c>
      <c r="M1" s="1063">
        <f t="shared" si="0"/>
        <v>44348</v>
      </c>
      <c r="N1" s="1049"/>
      <c r="O1" s="1049"/>
      <c r="P1" s="1049"/>
      <c r="Q1" s="1049"/>
      <c r="R1" s="1049"/>
    </row>
    <row r="2" spans="1:26">
      <c r="A2" s="1044" t="s">
        <v>1163</v>
      </c>
      <c r="B2" s="1061">
        <f>Banking_Analysis!$AA$6</f>
        <v>0</v>
      </c>
      <c r="C2" s="1061">
        <f>Banking_Analysis!$AA$6</f>
        <v>0</v>
      </c>
      <c r="D2" s="1061">
        <f>Banking_Analysis!$AA$6</f>
        <v>0</v>
      </c>
      <c r="E2" s="1061">
        <f>Banking_Analysis!$AA$6</f>
        <v>0</v>
      </c>
      <c r="F2" s="1061">
        <f>Banking_Analysis!$AA$6</f>
        <v>0</v>
      </c>
      <c r="G2" s="1061">
        <f>Banking_Analysis!$AA$6</f>
        <v>0</v>
      </c>
      <c r="H2" s="1061">
        <f>Banking_Analysis!$AA$6</f>
        <v>0</v>
      </c>
      <c r="I2" s="1061">
        <f>Banking_Analysis!$AA$6</f>
        <v>0</v>
      </c>
      <c r="J2" s="1061">
        <f>Banking_Analysis!$AA$6</f>
        <v>0</v>
      </c>
      <c r="K2" s="1061">
        <f>Banking_Analysis!$AA$6</f>
        <v>0</v>
      </c>
      <c r="L2" s="1062">
        <f>Banking_Analysis!$AA$6</f>
        <v>0</v>
      </c>
      <c r="M2" s="1064">
        <f>Banking_Analysis!$AA$6</f>
        <v>0</v>
      </c>
      <c r="N2" s="526"/>
      <c r="O2" s="526"/>
      <c r="P2" s="526"/>
      <c r="Q2" s="1050"/>
      <c r="R2" s="526"/>
      <c r="Z2">
        <f>Banking_Analysis!Z4</f>
        <v>0</v>
      </c>
    </row>
    <row r="3" spans="1:26">
      <c r="A3" s="1044" t="s">
        <v>1164</v>
      </c>
      <c r="B3" s="1061">
        <f>Banking_Analysis!$AE$6</f>
        <v>0</v>
      </c>
      <c r="C3" s="1061">
        <f>Banking_Analysis!$AE$6</f>
        <v>0</v>
      </c>
      <c r="D3" s="1061">
        <f>Banking_Analysis!$AE$6</f>
        <v>0</v>
      </c>
      <c r="E3" s="1061">
        <f>Banking_Analysis!$AE$6</f>
        <v>0</v>
      </c>
      <c r="F3" s="1061">
        <f>Banking_Analysis!$AE$6</f>
        <v>0</v>
      </c>
      <c r="G3" s="1061">
        <f>Banking_Analysis!$AE$6</f>
        <v>0</v>
      </c>
      <c r="H3" s="1061">
        <f>Banking_Analysis!$AE$6</f>
        <v>0</v>
      </c>
      <c r="I3" s="1061">
        <f>Banking_Analysis!$AE$6</f>
        <v>0</v>
      </c>
      <c r="J3" s="1061">
        <f>Banking_Analysis!$AE$6</f>
        <v>0</v>
      </c>
      <c r="K3" s="1061">
        <f>Banking_Analysis!$AE$6</f>
        <v>0</v>
      </c>
      <c r="L3" s="1062">
        <f>Banking_Analysis!$AE$6</f>
        <v>0</v>
      </c>
      <c r="M3" s="1064">
        <f>Banking_Analysis!$AE$6</f>
        <v>0</v>
      </c>
      <c r="N3" s="526"/>
      <c r="O3" s="526"/>
      <c r="P3" s="526"/>
      <c r="Q3" s="1050"/>
      <c r="R3" s="526"/>
      <c r="Z3">
        <f>Banking_Analysis!Z5</f>
        <v>0</v>
      </c>
    </row>
    <row r="4" spans="1:26">
      <c r="A4" s="1044" t="s">
        <v>1165</v>
      </c>
      <c r="B4" s="1045">
        <v>0</v>
      </c>
      <c r="C4" s="1045">
        <v>0</v>
      </c>
      <c r="D4" s="1045">
        <v>0</v>
      </c>
      <c r="E4" s="1045">
        <v>0</v>
      </c>
      <c r="F4" s="1045">
        <v>0</v>
      </c>
      <c r="G4" s="1045">
        <v>0</v>
      </c>
      <c r="H4" s="1045">
        <v>0</v>
      </c>
      <c r="I4" s="1045">
        <v>0</v>
      </c>
      <c r="J4" s="1045">
        <v>0</v>
      </c>
      <c r="K4" s="1045">
        <v>0</v>
      </c>
      <c r="L4" s="1047">
        <v>0</v>
      </c>
      <c r="M4" s="1065">
        <v>0</v>
      </c>
      <c r="N4" s="526"/>
      <c r="O4" s="526"/>
      <c r="P4" s="526"/>
      <c r="Q4" s="526"/>
      <c r="R4" s="526"/>
    </row>
    <row r="5" spans="1:26">
      <c r="A5" s="1044" t="s">
        <v>1166</v>
      </c>
      <c r="B5" s="1045">
        <v>0</v>
      </c>
      <c r="C5" s="1045">
        <v>0</v>
      </c>
      <c r="D5" s="1045">
        <v>0</v>
      </c>
      <c r="E5" s="1045">
        <v>0</v>
      </c>
      <c r="F5" s="1045">
        <v>0</v>
      </c>
      <c r="G5" s="1045">
        <v>0</v>
      </c>
      <c r="H5" s="1045">
        <v>0</v>
      </c>
      <c r="I5" s="1045">
        <v>0</v>
      </c>
      <c r="J5" s="1045">
        <v>0</v>
      </c>
      <c r="K5" s="1045">
        <v>0</v>
      </c>
      <c r="L5" s="1047">
        <v>0</v>
      </c>
      <c r="M5" s="1065">
        <v>0</v>
      </c>
      <c r="N5" s="526"/>
      <c r="O5" s="526"/>
      <c r="P5" s="526"/>
      <c r="Q5" s="526"/>
      <c r="R5" s="526"/>
    </row>
    <row r="6" spans="1:26">
      <c r="A6" s="1044" t="s">
        <v>1167</v>
      </c>
      <c r="B6" s="1045">
        <v>0</v>
      </c>
      <c r="C6" s="1045">
        <v>0</v>
      </c>
      <c r="D6" s="1045">
        <v>0</v>
      </c>
      <c r="E6" s="1045">
        <v>0</v>
      </c>
      <c r="F6" s="1045">
        <v>0</v>
      </c>
      <c r="G6" s="1045">
        <v>0</v>
      </c>
      <c r="H6" s="1045">
        <v>0</v>
      </c>
      <c r="I6" s="1045">
        <v>0</v>
      </c>
      <c r="J6" s="1045">
        <v>0</v>
      </c>
      <c r="K6" s="1045">
        <v>0</v>
      </c>
      <c r="L6" s="1047">
        <v>0</v>
      </c>
      <c r="M6" s="1065">
        <v>0</v>
      </c>
      <c r="N6" s="526"/>
      <c r="O6" s="526"/>
      <c r="P6" s="526"/>
      <c r="Q6" s="526"/>
      <c r="R6" s="526"/>
    </row>
    <row r="7" spans="1:26">
      <c r="A7" s="1044" t="s">
        <v>1168</v>
      </c>
      <c r="B7" s="1045">
        <f>INDEX(Banking_Analysis!$Z$9:$AB$20,MATCH('Banking 5'!B$1,Banking_Analysis!$A$9:$A$20,0),MATCH(RIGHT('Banking 5'!$A$7,3),Banking_Analysis!$Z$8:$AB$8,0))</f>
        <v>0</v>
      </c>
      <c r="C7" s="1045">
        <f>INDEX(Banking_Analysis!$Z$9:$AB$20,MATCH('Banking 5'!C$1,Banking_Analysis!$A$9:$A$20,0),MATCH(RIGHT('Banking 5'!$A$7,3),Banking_Analysis!$Z$8:$AB$8,0))</f>
        <v>0</v>
      </c>
      <c r="D7" s="1045">
        <f>INDEX(Banking_Analysis!$Z$9:$AB$20,MATCH('Banking 5'!D$1,Banking_Analysis!$A$9:$A$20,0),MATCH(RIGHT('Banking 5'!$A$7,3),Banking_Analysis!$Z$8:$AB$8,0))</f>
        <v>0</v>
      </c>
      <c r="E7" s="1045">
        <f>INDEX(Banking_Analysis!$Z$9:$AB$20,MATCH('Banking 5'!E$1,Banking_Analysis!$A$9:$A$20,0),MATCH(RIGHT('Banking 5'!$A$7,3),Banking_Analysis!$Z$8:$AB$8,0))</f>
        <v>0</v>
      </c>
      <c r="F7" s="1045">
        <f>INDEX(Banking_Analysis!$Z$9:$AB$20,MATCH('Banking 5'!F$1,Banking_Analysis!$A$9:$A$20,0),MATCH(RIGHT('Banking 5'!$A$7,3),Banking_Analysis!$Z$8:$AB$8,0))</f>
        <v>0</v>
      </c>
      <c r="G7" s="1045">
        <f>INDEX(Banking_Analysis!$Z$9:$AB$20,MATCH('Banking 5'!G$1,Banking_Analysis!$A$9:$A$20,0),MATCH(RIGHT('Banking 5'!$A$7,3),Banking_Analysis!$Z$8:$AB$8,0))</f>
        <v>0</v>
      </c>
      <c r="H7" s="1045">
        <f>INDEX(Banking_Analysis!$Z$9:$AB$20,MATCH('Banking 5'!H$1,Banking_Analysis!$A$9:$A$20,0),MATCH(RIGHT('Banking 5'!$A$7,3),Banking_Analysis!$Z$8:$AB$8,0))</f>
        <v>0</v>
      </c>
      <c r="I7" s="1045">
        <f>INDEX(Banking_Analysis!$Z$9:$AB$20,MATCH('Banking 5'!I$1,Banking_Analysis!$A$9:$A$20,0),MATCH(RIGHT('Banking 5'!$A$7,3),Banking_Analysis!$Z$8:$AB$8,0))</f>
        <v>0</v>
      </c>
      <c r="J7" s="1045">
        <f>INDEX(Banking_Analysis!$Z$9:$AB$20,MATCH('Banking 5'!J$1,Banking_Analysis!$A$9:$A$20,0),MATCH(RIGHT('Banking 5'!$A$7,3),Banking_Analysis!$Z$8:$AB$8,0))</f>
        <v>0</v>
      </c>
      <c r="K7" s="1045">
        <f>INDEX(Banking_Analysis!$Z$9:$AB$20,MATCH('Banking 5'!K$1,Banking_Analysis!$A$9:$A$20,0),MATCH(RIGHT('Banking 5'!$A$7,3),Banking_Analysis!$Z$8:$AB$8,0))</f>
        <v>0</v>
      </c>
      <c r="L7" s="1047">
        <f>INDEX(Banking_Analysis!$Z$9:$AB$20,MATCH('Banking 5'!L$1,Banking_Analysis!$A$9:$A$20,0),MATCH(RIGHT('Banking 5'!$A$7,3),Banking_Analysis!$Z$8:$AB$8,0))</f>
        <v>0</v>
      </c>
      <c r="M7" s="1065">
        <f>INDEX(Banking_Analysis!$Z$9:$AB$20,MATCH('Banking 5'!M$1,Banking_Analysis!$A$9:$A$20,0),MATCH(RIGHT('Banking 5'!$A$7,3),Banking_Analysis!$Z$8:$AB$8,0))</f>
        <v>0</v>
      </c>
      <c r="N7" s="526"/>
      <c r="O7" s="526"/>
      <c r="P7" s="526"/>
      <c r="Q7" s="526"/>
      <c r="R7" s="526"/>
    </row>
    <row r="8" spans="1:26">
      <c r="A8" s="1044" t="s">
        <v>1169</v>
      </c>
      <c r="B8" s="1045">
        <f>INDEX(Banking_Analysis!$Z$9:$AB$20,MATCH('Banking 5'!B$1,Banking_Analysis!$A$9:$A$20,0),MATCH(RIGHT('Banking 5'!$A$8,4),Banking_Analysis!$Z$8:$AB$8,0))</f>
        <v>0</v>
      </c>
      <c r="C8" s="1045">
        <f>INDEX(Banking_Analysis!$Z$9:$AB$20,MATCH('Banking 5'!C$1,Banking_Analysis!$A$9:$A$20,0),MATCH(RIGHT('Banking 5'!$A$8,4),Banking_Analysis!$Z$8:$AB$8,0))</f>
        <v>0</v>
      </c>
      <c r="D8" s="1045">
        <f>INDEX(Banking_Analysis!$Z$9:$AB$20,MATCH('Banking 5'!D$1,Banking_Analysis!$A$9:$A$20,0),MATCH(RIGHT('Banking 5'!$A$8,4),Banking_Analysis!$Z$8:$AB$8,0))</f>
        <v>0</v>
      </c>
      <c r="E8" s="1045">
        <f>INDEX(Banking_Analysis!$Z$9:$AB$20,MATCH('Banking 5'!E$1,Banking_Analysis!$A$9:$A$20,0),MATCH(RIGHT('Banking 5'!$A$8,4),Banking_Analysis!$Z$8:$AB$8,0))</f>
        <v>0</v>
      </c>
      <c r="F8" s="1045">
        <f>INDEX(Banking_Analysis!$Z$9:$AB$20,MATCH('Banking 5'!F$1,Banking_Analysis!$A$9:$A$20,0),MATCH(RIGHT('Banking 5'!$A$8,4),Banking_Analysis!$Z$8:$AB$8,0))</f>
        <v>0</v>
      </c>
      <c r="G8" s="1045">
        <f>INDEX(Banking_Analysis!$Z$9:$AB$20,MATCH('Banking 5'!G$1,Banking_Analysis!$A$9:$A$20,0),MATCH(RIGHT('Banking 5'!$A$8,4),Banking_Analysis!$Z$8:$AB$8,0))</f>
        <v>0</v>
      </c>
      <c r="H8" s="1045">
        <f>INDEX(Banking_Analysis!$Z$9:$AB$20,MATCH('Banking 5'!H$1,Banking_Analysis!$A$9:$A$20,0),MATCH(RIGHT('Banking 5'!$A$8,4),Banking_Analysis!$Z$8:$AB$8,0))</f>
        <v>0</v>
      </c>
      <c r="I8" s="1045">
        <f>INDEX(Banking_Analysis!$Z$9:$AB$20,MATCH('Banking 5'!I$1,Banking_Analysis!$A$9:$A$20,0),MATCH(RIGHT('Banking 5'!$A$8,4),Banking_Analysis!$Z$8:$AB$8,0))</f>
        <v>0</v>
      </c>
      <c r="J8" s="1045">
        <f>INDEX(Banking_Analysis!$Z$9:$AB$20,MATCH('Banking 5'!J$1,Banking_Analysis!$A$9:$A$20,0),MATCH(RIGHT('Banking 5'!$A$8,4),Banking_Analysis!$Z$8:$AB$8,0))</f>
        <v>0</v>
      </c>
      <c r="K8" s="1045">
        <f>INDEX(Banking_Analysis!$Z$9:$AB$20,MATCH('Banking 5'!K$1,Banking_Analysis!$A$9:$A$20,0),MATCH(RIGHT('Banking 5'!$A$8,4),Banking_Analysis!$Z$8:$AB$8,0))</f>
        <v>0</v>
      </c>
      <c r="L8" s="1047">
        <f>INDEX(Banking_Analysis!$Z$9:$AB$20,MATCH('Banking 5'!L$1,Banking_Analysis!$A$9:$A$20,0),MATCH(RIGHT('Banking 5'!$A$8,4),Banking_Analysis!$Z$8:$AB$8,0))</f>
        <v>0</v>
      </c>
      <c r="M8" s="1065">
        <f>INDEX(Banking_Analysis!$Z$9:$AB$20,MATCH('Banking 5'!M$1,Banking_Analysis!$A$9:$A$20,0),MATCH(RIGHT('Banking 5'!$A$8,4),Banking_Analysis!$Z$8:$AB$8,0))</f>
        <v>0</v>
      </c>
      <c r="N8" s="526"/>
      <c r="O8" s="526"/>
      <c r="P8" s="526"/>
      <c r="Q8" s="526"/>
      <c r="R8" s="526"/>
    </row>
    <row r="9" spans="1:26">
      <c r="A9" s="1044" t="s">
        <v>1170</v>
      </c>
      <c r="B9" s="1045">
        <f>INDEX(Banking_Analysis!$Z$9:$AB$20,MATCH('Banking 5'!B$1,Banking_Analysis!$A$9:$A$20,0),MATCH(RIGHT('Banking 5'!$A$9,4),Banking_Analysis!$Z$8:$AB$8,0))</f>
        <v>0</v>
      </c>
      <c r="C9" s="1045">
        <f>INDEX(Banking_Analysis!$Z$9:$AB$20,MATCH('Banking 5'!C$1,Banking_Analysis!$A$9:$A$20,0),MATCH(RIGHT('Banking 5'!$A$9,4),Banking_Analysis!$Z$8:$AB$8,0))</f>
        <v>0</v>
      </c>
      <c r="D9" s="1045">
        <f>INDEX(Banking_Analysis!$Z$9:$AB$20,MATCH('Banking 5'!D$1,Banking_Analysis!$A$9:$A$20,0),MATCH(RIGHT('Banking 5'!$A$9,4),Banking_Analysis!$Z$8:$AB$8,0))</f>
        <v>0</v>
      </c>
      <c r="E9" s="1045">
        <f>INDEX(Banking_Analysis!$Z$9:$AB$20,MATCH('Banking 5'!E$1,Banking_Analysis!$A$9:$A$20,0),MATCH(RIGHT('Banking 5'!$A$9,4),Banking_Analysis!$Z$8:$AB$8,0))</f>
        <v>0</v>
      </c>
      <c r="F9" s="1045">
        <f>INDEX(Banking_Analysis!$Z$9:$AB$20,MATCH('Banking 5'!F$1,Banking_Analysis!$A$9:$A$20,0),MATCH(RIGHT('Banking 5'!$A$9,4),Banking_Analysis!$Z$8:$AB$8,0))</f>
        <v>0</v>
      </c>
      <c r="G9" s="1045">
        <f>INDEX(Banking_Analysis!$Z$9:$AB$20,MATCH('Banking 5'!G$1,Banking_Analysis!$A$9:$A$20,0),MATCH(RIGHT('Banking 5'!$A$9,4),Banking_Analysis!$Z$8:$AB$8,0))</f>
        <v>0</v>
      </c>
      <c r="H9" s="1045">
        <f>INDEX(Banking_Analysis!$Z$9:$AB$20,MATCH('Banking 5'!H$1,Banking_Analysis!$A$9:$A$20,0),MATCH(RIGHT('Banking 5'!$A$9,4),Banking_Analysis!$Z$8:$AB$8,0))</f>
        <v>0</v>
      </c>
      <c r="I9" s="1045">
        <f>INDEX(Banking_Analysis!$Z$9:$AB$20,MATCH('Banking 5'!I$1,Banking_Analysis!$A$9:$A$20,0),MATCH(RIGHT('Banking 5'!$A$9,4),Banking_Analysis!$Z$8:$AB$8,0))</f>
        <v>0</v>
      </c>
      <c r="J9" s="1045">
        <f>INDEX(Banking_Analysis!$Z$9:$AB$20,MATCH('Banking 5'!J$1,Banking_Analysis!$A$9:$A$20,0),MATCH(RIGHT('Banking 5'!$A$9,4),Banking_Analysis!$Z$8:$AB$8,0))</f>
        <v>0</v>
      </c>
      <c r="K9" s="1045">
        <f>INDEX(Banking_Analysis!$Z$9:$AB$20,MATCH('Banking 5'!K$1,Banking_Analysis!$A$9:$A$20,0),MATCH(RIGHT('Banking 5'!$A$9,4),Banking_Analysis!$Z$8:$AB$8,0))</f>
        <v>0</v>
      </c>
      <c r="L9" s="1047">
        <f>INDEX(Banking_Analysis!$Z$9:$AB$20,MATCH('Banking 5'!L$1,Banking_Analysis!$A$9:$A$20,0),MATCH(RIGHT('Banking 5'!$A$9,4),Banking_Analysis!$Z$8:$AB$8,0))</f>
        <v>0</v>
      </c>
      <c r="M9" s="1065">
        <f>INDEX(Banking_Analysis!$Z$9:$AB$20,MATCH('Banking 5'!M$1,Banking_Analysis!$A$9:$A$20,0),MATCH(RIGHT('Banking 5'!$A$9,4),Banking_Analysis!$Z$8:$AB$8,0))</f>
        <v>0</v>
      </c>
      <c r="N9" s="526"/>
      <c r="O9" s="526"/>
      <c r="P9" s="526"/>
      <c r="Q9" s="526"/>
      <c r="R9" s="526"/>
    </row>
    <row r="10" spans="1:26">
      <c r="A10" s="1044" t="s">
        <v>1171</v>
      </c>
      <c r="B10" s="987">
        <f t="shared" ref="B10:I10" si="1">AVERAGE(B7:B9)</f>
        <v>0</v>
      </c>
      <c r="C10" s="987">
        <f t="shared" si="1"/>
        <v>0</v>
      </c>
      <c r="D10" s="987">
        <f t="shared" si="1"/>
        <v>0</v>
      </c>
      <c r="E10" s="987">
        <f t="shared" si="1"/>
        <v>0</v>
      </c>
      <c r="F10" s="987">
        <f t="shared" si="1"/>
        <v>0</v>
      </c>
      <c r="G10" s="987">
        <f t="shared" si="1"/>
        <v>0</v>
      </c>
      <c r="H10" s="987">
        <f t="shared" si="1"/>
        <v>0</v>
      </c>
      <c r="I10" s="987">
        <f t="shared" si="1"/>
        <v>0</v>
      </c>
      <c r="J10" s="987">
        <f>AVERAGE(7:9)</f>
        <v>0</v>
      </c>
      <c r="K10" s="987">
        <f>AVERAGE(7:9)</f>
        <v>0</v>
      </c>
      <c r="L10" s="1048">
        <f>AVERAGE(7:9)</f>
        <v>0</v>
      </c>
      <c r="M10" s="1066">
        <f>AVERAGE(7:9)</f>
        <v>0</v>
      </c>
      <c r="N10" s="1051"/>
      <c r="O10" s="1051"/>
      <c r="P10" s="1051"/>
      <c r="Q10" s="1051"/>
      <c r="R10" s="1051"/>
    </row>
    <row r="11" spans="1:26">
      <c r="A11" s="1044" t="s">
        <v>1172</v>
      </c>
      <c r="B11" s="987">
        <f t="shared" ref="B11:K11" si="2">IF(OR(B3=0,B10&gt;0),0,ABS(B10/B3))</f>
        <v>0</v>
      </c>
      <c r="C11" s="987">
        <f t="shared" si="2"/>
        <v>0</v>
      </c>
      <c r="D11" s="987">
        <f t="shared" si="2"/>
        <v>0</v>
      </c>
      <c r="E11" s="987">
        <f t="shared" si="2"/>
        <v>0</v>
      </c>
      <c r="F11" s="987">
        <f t="shared" si="2"/>
        <v>0</v>
      </c>
      <c r="G11" s="987">
        <f t="shared" si="2"/>
        <v>0</v>
      </c>
      <c r="H11" s="987">
        <f t="shared" si="2"/>
        <v>0</v>
      </c>
      <c r="I11" s="987">
        <f t="shared" si="2"/>
        <v>0</v>
      </c>
      <c r="J11" s="987">
        <f t="shared" si="2"/>
        <v>0</v>
      </c>
      <c r="K11" s="987">
        <f t="shared" si="2"/>
        <v>0</v>
      </c>
      <c r="L11" s="1048">
        <f>IF(OR(3=0,10&gt;0),0,ABS(10/3))</f>
        <v>0</v>
      </c>
      <c r="M11" s="1066">
        <f>IF(OR(3=0,10&gt;0),0,ABS(10/3))</f>
        <v>0</v>
      </c>
      <c r="N11" s="1051"/>
      <c r="O11" s="1051"/>
      <c r="P11" s="1051"/>
      <c r="Q11" s="1051"/>
      <c r="R11" s="1051"/>
    </row>
    <row r="12" spans="1:26">
      <c r="A12" s="1044" t="s">
        <v>1173</v>
      </c>
      <c r="B12" s="987">
        <f t="shared" ref="B12:I12" si="3">AVERAGE(B7:B9)</f>
        <v>0</v>
      </c>
      <c r="C12" s="987">
        <f t="shared" si="3"/>
        <v>0</v>
      </c>
      <c r="D12" s="987">
        <f t="shared" si="3"/>
        <v>0</v>
      </c>
      <c r="E12" s="987">
        <f t="shared" si="3"/>
        <v>0</v>
      </c>
      <c r="F12" s="987">
        <f t="shared" si="3"/>
        <v>0</v>
      </c>
      <c r="G12" s="987">
        <f t="shared" si="3"/>
        <v>0</v>
      </c>
      <c r="H12" s="987">
        <f t="shared" si="3"/>
        <v>0</v>
      </c>
      <c r="I12" s="987">
        <f t="shared" si="3"/>
        <v>0</v>
      </c>
      <c r="J12" s="987">
        <f>AVERAGE(7:9)</f>
        <v>0</v>
      </c>
      <c r="K12" s="987">
        <f>AVERAGE(7:9)</f>
        <v>0</v>
      </c>
      <c r="L12" s="1048">
        <f>AVERAGE(7:9)</f>
        <v>0</v>
      </c>
      <c r="M12" s="1066">
        <f>AVERAGE(7:9)</f>
        <v>0</v>
      </c>
      <c r="N12" s="1051"/>
      <c r="O12" s="1051"/>
      <c r="P12" s="1051"/>
      <c r="Q12" s="1051"/>
      <c r="R12" s="1051"/>
    </row>
    <row r="13" spans="1:26">
      <c r="A13" s="1044" t="s">
        <v>1174</v>
      </c>
      <c r="B13" s="1067">
        <f>INDEX(Banking_Analysis!$AE$9:$AE$20,MATCH('Banking 1'!B$1,Banking_Analysis!$A$9:$A$20,0),1)</f>
        <v>0</v>
      </c>
      <c r="C13" s="1067">
        <f>INDEX(Banking_Analysis!$AE$9:$AE$20,MATCH('Banking 1'!C$1,Banking_Analysis!$A$9:$A$20,0),1)</f>
        <v>0</v>
      </c>
      <c r="D13" s="1067">
        <f>INDEX(Banking_Analysis!$AE$9:$AE$20,MATCH('Banking 1'!D$1,Banking_Analysis!$A$9:$A$20,0),1)</f>
        <v>0</v>
      </c>
      <c r="E13" s="1067">
        <f>INDEX(Banking_Analysis!$AE$9:$AE$20,MATCH('Banking 1'!E$1,Banking_Analysis!$A$9:$A$20,0),1)</f>
        <v>0</v>
      </c>
      <c r="F13" s="1067">
        <f>INDEX(Banking_Analysis!$AE$9:$AE$20,MATCH('Banking 1'!F$1,Banking_Analysis!$A$9:$A$20,0),1)</f>
        <v>0</v>
      </c>
      <c r="G13" s="1067">
        <f>INDEX(Banking_Analysis!$AE$9:$AE$20,MATCH('Banking 1'!G$1,Banking_Analysis!$A$9:$A$20,0),1)</f>
        <v>0</v>
      </c>
      <c r="H13" s="1067">
        <f>INDEX(Banking_Analysis!$AE$9:$AE$20,MATCH('Banking 1'!H$1,Banking_Analysis!$A$9:$A$20,0),1)</f>
        <v>0</v>
      </c>
      <c r="I13" s="1067">
        <f>INDEX(Banking_Analysis!$AE$9:$AE$20,MATCH('Banking 1'!I$1,Banking_Analysis!$A$9:$A$20,0),1)</f>
        <v>0</v>
      </c>
      <c r="J13" s="1067">
        <f>INDEX(Banking_Analysis!$AE$9:$AE$20,MATCH('Banking 1'!J$1,Banking_Analysis!$A$9:$A$20,0),1)</f>
        <v>0</v>
      </c>
      <c r="K13" s="1067">
        <f>INDEX(Banking_Analysis!$AE$9:$AE$20,MATCH('Banking 1'!K$1,Banking_Analysis!$A$9:$A$20,0),1)</f>
        <v>0</v>
      </c>
      <c r="L13" s="1067">
        <f>INDEX(Banking_Analysis!$AE$9:$AE$20,MATCH('Banking 1'!L$1,Banking_Analysis!$A$9:$A$20,0),1)</f>
        <v>0</v>
      </c>
      <c r="M13" s="1067">
        <f>INDEX(Banking_Analysis!$AE$9:$AE$20,MATCH('Banking 1'!M$1,Banking_Analysis!$A$9:$A$20,0),1)</f>
        <v>0</v>
      </c>
      <c r="N13" s="526"/>
      <c r="O13" s="526"/>
      <c r="P13" s="526"/>
      <c r="Q13" s="526"/>
      <c r="R13" s="526"/>
    </row>
    <row r="14" spans="1:26">
      <c r="A14" s="1044" t="s">
        <v>1175</v>
      </c>
      <c r="B14" s="1045" cm="1">
        <f t="array" ref="B14">INDEX(Banking_Analysis!$AC$9:$AC$20,MATCH('Banking 5'!B$1,Banking_Analysis!$A$9:$A$20,0),0)</f>
        <v>0</v>
      </c>
      <c r="C14" s="1045" cm="1">
        <f t="array" ref="C14">INDEX(Banking_Analysis!$AC$9:$AC$20,MATCH('Banking 5'!C$1,Banking_Analysis!$A$9:$A$20,0),0)</f>
        <v>0</v>
      </c>
      <c r="D14" s="1045" cm="1">
        <f t="array" ref="D14">INDEX(Banking_Analysis!$AC$9:$AC$20,MATCH('Banking 5'!D$1,Banking_Analysis!$A$9:$A$20,0),0)</f>
        <v>0</v>
      </c>
      <c r="E14" s="1045" cm="1">
        <f t="array" ref="E14">INDEX(Banking_Analysis!$AC$9:$AC$20,MATCH('Banking 5'!E$1,Banking_Analysis!$A$9:$A$20,0),0)</f>
        <v>0</v>
      </c>
      <c r="F14" s="1045" cm="1">
        <f t="array" ref="F14">INDEX(Banking_Analysis!$AC$9:$AC$20,MATCH('Banking 5'!F$1,Banking_Analysis!$A$9:$A$20,0),0)</f>
        <v>0</v>
      </c>
      <c r="G14" s="1045" cm="1">
        <f t="array" ref="G14">INDEX(Banking_Analysis!$AC$9:$AC$20,MATCH('Banking 5'!G$1,Banking_Analysis!$A$9:$A$20,0),0)</f>
        <v>0</v>
      </c>
      <c r="H14" s="1045" cm="1">
        <f t="array" ref="H14">INDEX(Banking_Analysis!$AC$9:$AC$20,MATCH('Banking 5'!H$1,Banking_Analysis!$A$9:$A$20,0),0)</f>
        <v>0</v>
      </c>
      <c r="I14" s="1045" cm="1">
        <f t="array" ref="I14">INDEX(Banking_Analysis!$AC$9:$AC$20,MATCH('Banking 5'!I$1,Banking_Analysis!$A$9:$A$20,0),0)</f>
        <v>0</v>
      </c>
      <c r="J14" s="1045" cm="1">
        <f t="array" ref="J14">INDEX(Banking_Analysis!$AC$9:$AC$20,MATCH('Banking 5'!J$1,Banking_Analysis!$A$9:$A$20,0),0)</f>
        <v>0</v>
      </c>
      <c r="K14" s="1045" cm="1">
        <f t="array" ref="K14">INDEX(Banking_Analysis!$AC$9:$AC$20,MATCH('Banking 5'!K$1,Banking_Analysis!$A$9:$A$20,0),0)</f>
        <v>0</v>
      </c>
      <c r="L14" s="1047" cm="1">
        <f t="array" ref="L14">INDEX(Banking_Analysis!$AC$9:$AC$20,MATCH('Banking 5'!L$1,Banking_Analysis!$A$9:$A$20,0),0)</f>
        <v>0</v>
      </c>
      <c r="M14" s="1065" cm="1">
        <f t="array" ref="M14">INDEX(Banking_Analysis!$AC$9:$AC$20,MATCH('Banking 5'!M$1,Banking_Analysis!$A$9:$A$20,0),0)</f>
        <v>0</v>
      </c>
      <c r="N14" s="526"/>
      <c r="O14" s="526"/>
      <c r="P14" s="526"/>
      <c r="Q14" s="526"/>
      <c r="R14" s="526"/>
    </row>
    <row r="15" spans="1:26">
      <c r="A15" s="1044" t="s">
        <v>1176</v>
      </c>
      <c r="B15" s="1067">
        <f>INDEX(Banking_Analysis!$AD$9:$AD$20,MATCH('Banking 1'!B$1,Banking_Analysis!$A$9:$A$20,0),1)</f>
        <v>0</v>
      </c>
      <c r="C15" s="1067">
        <f>INDEX(Banking_Analysis!$AD$9:$AD$20,MATCH('Banking 1'!C$1,Banking_Analysis!$A$9:$A$20,0),1)</f>
        <v>0</v>
      </c>
      <c r="D15" s="1067">
        <f>INDEX(Banking_Analysis!$AD$9:$AD$20,MATCH('Banking 1'!D$1,Banking_Analysis!$A$9:$A$20,0),1)</f>
        <v>0</v>
      </c>
      <c r="E15" s="1067">
        <f>INDEX(Banking_Analysis!$AD$9:$AD$20,MATCH('Banking 1'!E$1,Banking_Analysis!$A$9:$A$20,0),1)</f>
        <v>0</v>
      </c>
      <c r="F15" s="1067">
        <f>INDEX(Banking_Analysis!$AD$9:$AD$20,MATCH('Banking 1'!F$1,Banking_Analysis!$A$9:$A$20,0),1)</f>
        <v>0</v>
      </c>
      <c r="G15" s="1067">
        <f>INDEX(Banking_Analysis!$AD$9:$AD$20,MATCH('Banking 1'!G$1,Banking_Analysis!$A$9:$A$20,0),1)</f>
        <v>0</v>
      </c>
      <c r="H15" s="1067">
        <f>INDEX(Banking_Analysis!$AD$9:$AD$20,MATCH('Banking 1'!H$1,Banking_Analysis!$A$9:$A$20,0),1)</f>
        <v>0</v>
      </c>
      <c r="I15" s="1067">
        <f>INDEX(Banking_Analysis!$AD$9:$AD$20,MATCH('Banking 1'!I$1,Banking_Analysis!$A$9:$A$20,0),1)</f>
        <v>0</v>
      </c>
      <c r="J15" s="1067">
        <f>INDEX(Banking_Analysis!$AD$9:$AD$20,MATCH('Banking 1'!J$1,Banking_Analysis!$A$9:$A$20,0),1)</f>
        <v>0</v>
      </c>
      <c r="K15" s="1067">
        <f>INDEX(Banking_Analysis!$AD$9:$AD$20,MATCH('Banking 1'!K$1,Banking_Analysis!$A$9:$A$20,0),1)</f>
        <v>0</v>
      </c>
      <c r="L15" s="1067">
        <f>INDEX(Banking_Analysis!$AD$9:$AD$20,MATCH('Banking 1'!L$1,Banking_Analysis!$A$9:$A$20,0),1)</f>
        <v>0</v>
      </c>
      <c r="M15" s="1067">
        <f>INDEX(Banking_Analysis!$AD$9:$AD$20,MATCH('Banking 1'!M$1,Banking_Analysis!$A$9:$A$20,0),1)</f>
        <v>0</v>
      </c>
      <c r="N15" s="526"/>
      <c r="O15" s="526"/>
      <c r="P15" s="526"/>
      <c r="Q15" s="526"/>
      <c r="R15" s="526"/>
    </row>
    <row r="16" spans="1:26">
      <c r="A16" s="1044" t="s">
        <v>1177</v>
      </c>
      <c r="B16" s="1045" cm="1">
        <f t="array" ref="B16">INDEX(Banking_Analysis!$AH$31:$AH$42,MATCH('Banking 5'!B$1,Banking_Analysis!$A$31:$A$42,0),0)</f>
        <v>0</v>
      </c>
      <c r="C16" s="1045" cm="1">
        <f t="array" ref="C16">INDEX(Banking_Analysis!$AH$31:$AH$42,MATCH('Banking 5'!C$1,Banking_Analysis!$A$31:$A$42,0),0)</f>
        <v>0</v>
      </c>
      <c r="D16" s="1045" cm="1">
        <f t="array" ref="D16">INDEX(Banking_Analysis!$AH$31:$AH$42,MATCH('Banking 5'!D$1,Banking_Analysis!$A$31:$A$42,0),0)</f>
        <v>0</v>
      </c>
      <c r="E16" s="1045" cm="1">
        <f t="array" ref="E16">INDEX(Banking_Analysis!$AH$31:$AH$42,MATCH('Banking 5'!E$1,Banking_Analysis!$A$31:$A$42,0),0)</f>
        <v>0</v>
      </c>
      <c r="F16" s="1045" cm="1">
        <f t="array" ref="F16">INDEX(Banking_Analysis!$AH$31:$AH$42,MATCH('Banking 5'!F$1,Banking_Analysis!$A$31:$A$42,0),0)</f>
        <v>0</v>
      </c>
      <c r="G16" s="1045" cm="1">
        <f t="array" ref="G16">INDEX(Banking_Analysis!$AH$31:$AH$42,MATCH('Banking 5'!G$1,Banking_Analysis!$A$31:$A$42,0),0)</f>
        <v>0</v>
      </c>
      <c r="H16" s="1045" cm="1">
        <f t="array" ref="H16">INDEX(Banking_Analysis!$AH$31:$AH$42,MATCH('Banking 5'!H$1,Banking_Analysis!$A$31:$A$42,0),0)</f>
        <v>0</v>
      </c>
      <c r="I16" s="1045" cm="1">
        <f t="array" ref="I16">INDEX(Banking_Analysis!$AH$31:$AH$42,MATCH('Banking 5'!I$1,Banking_Analysis!$A$31:$A$42,0),0)</f>
        <v>0</v>
      </c>
      <c r="J16" s="1045" cm="1">
        <f t="array" ref="J16">INDEX(Banking_Analysis!$AH$31:$AH$42,MATCH('Banking 5'!J$1,Banking_Analysis!$A$31:$A$42,0),0)</f>
        <v>0</v>
      </c>
      <c r="K16" s="1045" cm="1">
        <f t="array" ref="K16">INDEX(Banking_Analysis!$AH$31:$AH$42,MATCH('Banking 5'!K$1,Banking_Analysis!$A$31:$A$42,0),0)</f>
        <v>0</v>
      </c>
      <c r="L16" s="1047" cm="1">
        <f t="array" ref="L16">INDEX(Banking_Analysis!$AH$31:$AH$42,MATCH('Banking 5'!L$1,Banking_Analysis!$A$31:$A$42,0),0)</f>
        <v>0</v>
      </c>
      <c r="M16" s="1065" cm="1">
        <f t="array" ref="M16">INDEX(Banking_Analysis!$AH$31:$AH$42,MATCH('Banking 5'!M$1,Banking_Analysis!$A$31:$A$42,0),0)</f>
        <v>0</v>
      </c>
      <c r="N16" s="526"/>
      <c r="O16" s="526"/>
      <c r="P16" s="526"/>
      <c r="Q16" s="526"/>
      <c r="R16" s="526"/>
    </row>
    <row r="17" spans="1:18">
      <c r="A17" s="1044" t="s">
        <v>1178</v>
      </c>
      <c r="B17" s="1045" cm="1">
        <f t="array" ref="B17">INDEX(Banking_Analysis!$AL$31:$AL$42,MATCH('Banking 5'!B$1,Banking_Analysis!$A$31:$A$42,0),0)</f>
        <v>0</v>
      </c>
      <c r="C17" s="1045" cm="1">
        <f t="array" ref="C17">INDEX(Banking_Analysis!$AL$31:$AL$42,MATCH('Banking 5'!C$1,Banking_Analysis!$A$31:$A$42,0),0)</f>
        <v>0</v>
      </c>
      <c r="D17" s="1045" cm="1">
        <f t="array" ref="D17">INDEX(Banking_Analysis!$AL$31:$AL$42,MATCH('Banking 5'!D$1,Banking_Analysis!$A$31:$A$42,0),0)</f>
        <v>0</v>
      </c>
      <c r="E17" s="1045" cm="1">
        <f t="array" ref="E17">INDEX(Banking_Analysis!$AL$31:$AL$42,MATCH('Banking 5'!E$1,Banking_Analysis!$A$31:$A$42,0),0)</f>
        <v>0</v>
      </c>
      <c r="F17" s="1045" cm="1">
        <f t="array" ref="F17">INDEX(Banking_Analysis!$AL$31:$AL$42,MATCH('Banking 5'!F$1,Banking_Analysis!$A$31:$A$42,0),0)</f>
        <v>0</v>
      </c>
      <c r="G17" s="1045" cm="1">
        <f t="array" ref="G17">INDEX(Banking_Analysis!$AL$31:$AL$42,MATCH('Banking 5'!G$1,Banking_Analysis!$A$31:$A$42,0),0)</f>
        <v>0</v>
      </c>
      <c r="H17" s="1045" cm="1">
        <f t="array" ref="H17">INDEX(Banking_Analysis!$AL$31:$AL$42,MATCH('Banking 5'!H$1,Banking_Analysis!$A$31:$A$42,0),0)</f>
        <v>0</v>
      </c>
      <c r="I17" s="1045" cm="1">
        <f t="array" ref="I17">INDEX(Banking_Analysis!$AL$31:$AL$42,MATCH('Banking 5'!I$1,Banking_Analysis!$A$31:$A$42,0),0)</f>
        <v>0</v>
      </c>
      <c r="J17" s="1045" cm="1">
        <f t="array" ref="J17">INDEX(Banking_Analysis!$AL$31:$AL$42,MATCH('Banking 5'!J$1,Banking_Analysis!$A$31:$A$42,0),0)</f>
        <v>0</v>
      </c>
      <c r="K17" s="1045" cm="1">
        <f t="array" ref="K17">INDEX(Banking_Analysis!$AL$31:$AL$42,MATCH('Banking 5'!K$1,Banking_Analysis!$A$31:$A$42,0),0)</f>
        <v>0</v>
      </c>
      <c r="L17" s="1047" cm="1">
        <f t="array" ref="L17">INDEX(Banking_Analysis!$AL$31:$AL$42,MATCH('Banking 5'!L$1,Banking_Analysis!$A$31:$A$42,0),0)</f>
        <v>0</v>
      </c>
      <c r="M17" s="1065" cm="1">
        <f t="array" ref="M17">INDEX(Banking_Analysis!$AL$31:$AL$42,MATCH('Banking 5'!M$1,Banking_Analysis!$A$31:$A$42,0),0)</f>
        <v>0</v>
      </c>
      <c r="N17" s="526"/>
      <c r="O17" s="526"/>
      <c r="P17" s="526"/>
      <c r="Q17" s="526"/>
      <c r="R17" s="526"/>
    </row>
    <row r="18" spans="1:18">
      <c r="A18" s="1044" t="s">
        <v>1179</v>
      </c>
      <c r="B18" s="1045">
        <v>0</v>
      </c>
      <c r="C18" s="1045">
        <v>0</v>
      </c>
      <c r="D18" s="1045">
        <v>0</v>
      </c>
      <c r="E18" s="1045">
        <v>0</v>
      </c>
      <c r="F18" s="1045">
        <v>0</v>
      </c>
      <c r="G18" s="1045">
        <v>0</v>
      </c>
      <c r="H18" s="1045">
        <v>0</v>
      </c>
      <c r="I18" s="1045">
        <v>0</v>
      </c>
      <c r="J18" s="1045">
        <v>0</v>
      </c>
      <c r="K18" s="1045">
        <v>0</v>
      </c>
      <c r="L18" s="1047">
        <v>0</v>
      </c>
      <c r="M18" s="1065">
        <v>0</v>
      </c>
      <c r="N18" s="526"/>
      <c r="O18" s="526"/>
      <c r="P18" s="526"/>
      <c r="Q18" s="526"/>
      <c r="R18" s="526"/>
    </row>
    <row r="19" spans="1:18">
      <c r="A19" s="1044" t="s">
        <v>1180</v>
      </c>
      <c r="B19" s="1045">
        <v>0</v>
      </c>
      <c r="C19" s="1045">
        <v>0</v>
      </c>
      <c r="D19" s="1045">
        <v>0</v>
      </c>
      <c r="E19" s="1045">
        <v>0</v>
      </c>
      <c r="F19" s="1045">
        <v>0</v>
      </c>
      <c r="G19" s="1045">
        <v>0</v>
      </c>
      <c r="H19" s="1045">
        <v>0</v>
      </c>
      <c r="I19" s="1045">
        <v>0</v>
      </c>
      <c r="J19" s="1045">
        <v>0</v>
      </c>
      <c r="K19" s="1045">
        <v>0</v>
      </c>
      <c r="L19" s="1047">
        <v>0</v>
      </c>
      <c r="M19" s="1065">
        <v>0</v>
      </c>
      <c r="N19" s="526"/>
      <c r="O19" s="526"/>
      <c r="P19" s="526"/>
      <c r="Q19" s="526"/>
      <c r="R19" s="526"/>
    </row>
    <row r="20" spans="1:18">
      <c r="A20" s="1044" t="s">
        <v>1181</v>
      </c>
      <c r="B20" s="1045">
        <v>0</v>
      </c>
      <c r="C20" s="1045">
        <v>0</v>
      </c>
      <c r="D20" s="1045">
        <v>0</v>
      </c>
      <c r="E20" s="1045">
        <v>0</v>
      </c>
      <c r="F20" s="1045">
        <v>0</v>
      </c>
      <c r="G20" s="1045">
        <v>0</v>
      </c>
      <c r="H20" s="1045">
        <v>0</v>
      </c>
      <c r="I20" s="1045">
        <v>0</v>
      </c>
      <c r="J20" s="1045">
        <v>0</v>
      </c>
      <c r="K20" s="1045">
        <v>0</v>
      </c>
      <c r="L20" s="1047">
        <v>0</v>
      </c>
      <c r="M20" s="1065">
        <v>0</v>
      </c>
      <c r="N20" s="526"/>
      <c r="O20" s="526"/>
      <c r="P20" s="526"/>
      <c r="Q20" s="526"/>
      <c r="R20" s="526"/>
    </row>
    <row r="21" spans="1:18">
      <c r="A21" s="1044" t="s">
        <v>1182</v>
      </c>
      <c r="B21" s="1076" t="str">
        <f>IFERROR((B16/B15)*100,"-")</f>
        <v>-</v>
      </c>
      <c r="C21" s="1076" t="str">
        <f t="shared" ref="C21:M21" si="4">IFERROR((C16/C15)*100,"-")</f>
        <v>-</v>
      </c>
      <c r="D21" s="1076" t="str">
        <f t="shared" si="4"/>
        <v>-</v>
      </c>
      <c r="E21" s="1076" t="str">
        <f t="shared" si="4"/>
        <v>-</v>
      </c>
      <c r="F21" s="1076" t="str">
        <f t="shared" si="4"/>
        <v>-</v>
      </c>
      <c r="G21" s="1076" t="str">
        <f t="shared" si="4"/>
        <v>-</v>
      </c>
      <c r="H21" s="1076" t="str">
        <f t="shared" si="4"/>
        <v>-</v>
      </c>
      <c r="I21" s="1076" t="str">
        <f t="shared" si="4"/>
        <v>-</v>
      </c>
      <c r="J21" s="1076" t="str">
        <f t="shared" si="4"/>
        <v>-</v>
      </c>
      <c r="K21" s="1076" t="str">
        <f t="shared" si="4"/>
        <v>-</v>
      </c>
      <c r="L21" s="1076" t="str">
        <f t="shared" si="4"/>
        <v>-</v>
      </c>
      <c r="M21" s="1076" t="str">
        <f t="shared" si="4"/>
        <v>-</v>
      </c>
      <c r="N21" s="1051"/>
      <c r="O21" s="1051"/>
      <c r="P21" s="1051"/>
      <c r="Q21" s="1051"/>
      <c r="R21" s="1051"/>
    </row>
    <row r="22" spans="1:18">
      <c r="A22" s="1044" t="s">
        <v>1183</v>
      </c>
      <c r="B22" s="1076" t="str">
        <f>IFERROR((B17/B13)*100,"-")</f>
        <v>-</v>
      </c>
      <c r="C22" s="1076" t="str">
        <f t="shared" ref="C22:M22" si="5">IFERROR((C17/C13)*100,"-")</f>
        <v>-</v>
      </c>
      <c r="D22" s="1076" t="str">
        <f t="shared" si="5"/>
        <v>-</v>
      </c>
      <c r="E22" s="1076" t="str">
        <f t="shared" si="5"/>
        <v>-</v>
      </c>
      <c r="F22" s="1076" t="str">
        <f t="shared" si="5"/>
        <v>-</v>
      </c>
      <c r="G22" s="1076" t="str">
        <f t="shared" si="5"/>
        <v>-</v>
      </c>
      <c r="H22" s="1076" t="str">
        <f t="shared" si="5"/>
        <v>-</v>
      </c>
      <c r="I22" s="1076" t="str">
        <f t="shared" si="5"/>
        <v>-</v>
      </c>
      <c r="J22" s="1076" t="str">
        <f t="shared" si="5"/>
        <v>-</v>
      </c>
      <c r="K22" s="1076" t="str">
        <f t="shared" si="5"/>
        <v>-</v>
      </c>
      <c r="L22" s="1076" t="str">
        <f t="shared" si="5"/>
        <v>-</v>
      </c>
      <c r="M22" s="1076" t="str">
        <f t="shared" si="5"/>
        <v>-</v>
      </c>
      <c r="N22" s="1051"/>
      <c r="O22" s="1051"/>
      <c r="P22" s="1051"/>
      <c r="Q22" s="1051"/>
      <c r="R22" s="1051"/>
    </row>
    <row r="23" spans="1:18"/>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B0C07-B485-43F0-B0EA-C1E0039EF995}">
  <sheetPr codeName="Sheet44"/>
  <dimension ref="A1:Z23"/>
  <sheetViews>
    <sheetView topLeftCell="A13" workbookViewId="0">
      <selection activeCell="F17" sqref="F17:H17"/>
    </sheetView>
  </sheetViews>
  <sheetFormatPr defaultColWidth="0" defaultRowHeight="15" customHeight="1" zeroHeight="1"/>
  <cols>
    <col min="1" max="1" width="28.42578125" bestFit="1" customWidth="1"/>
    <col min="2" max="13" width="11.5703125" bestFit="1" customWidth="1"/>
    <col min="14" max="16" width="7.5703125" bestFit="1" customWidth="1"/>
    <col min="17" max="17" width="7.140625" bestFit="1" customWidth="1"/>
    <col min="18" max="18" width="29.7109375" customWidth="1"/>
    <col min="19" max="19" width="8.28515625" hidden="1" customWidth="1"/>
    <col min="20" max="16384" width="8.28515625" hidden="1"/>
  </cols>
  <sheetData>
    <row r="1" spans="1:26">
      <c r="A1" s="1042" t="s">
        <v>9</v>
      </c>
      <c r="B1" s="1043">
        <f>Banking_Analysis!A20</f>
        <v>44682</v>
      </c>
      <c r="C1" s="1043">
        <f>EDATE(B1,-1)</f>
        <v>44652</v>
      </c>
      <c r="D1" s="1043">
        <f t="shared" ref="D1:M1" si="0">EDATE(C1,-1)</f>
        <v>44621</v>
      </c>
      <c r="E1" s="1043">
        <f t="shared" si="0"/>
        <v>44593</v>
      </c>
      <c r="F1" s="1043">
        <f t="shared" si="0"/>
        <v>44562</v>
      </c>
      <c r="G1" s="1043">
        <f t="shared" si="0"/>
        <v>44531</v>
      </c>
      <c r="H1" s="1043">
        <f t="shared" si="0"/>
        <v>44501</v>
      </c>
      <c r="I1" s="1043">
        <f t="shared" si="0"/>
        <v>44470</v>
      </c>
      <c r="J1" s="1043">
        <f t="shared" si="0"/>
        <v>44440</v>
      </c>
      <c r="K1" s="1043">
        <f t="shared" si="0"/>
        <v>44409</v>
      </c>
      <c r="L1" s="1046">
        <f t="shared" si="0"/>
        <v>44378</v>
      </c>
      <c r="M1" s="1063">
        <f t="shared" si="0"/>
        <v>44348</v>
      </c>
      <c r="N1" s="1049"/>
      <c r="O1" s="1049"/>
      <c r="P1" s="1049"/>
      <c r="Q1" s="1049"/>
      <c r="R1" s="1049"/>
    </row>
    <row r="2" spans="1:26">
      <c r="A2" s="1044" t="s">
        <v>1163</v>
      </c>
      <c r="B2" s="1061">
        <f>Banking_Analysis!$AG$6</f>
        <v>0</v>
      </c>
      <c r="C2" s="1061">
        <f>Banking_Analysis!$AG$6</f>
        <v>0</v>
      </c>
      <c r="D2" s="1061">
        <f>Banking_Analysis!$AG$6</f>
        <v>0</v>
      </c>
      <c r="E2" s="1061">
        <f>Banking_Analysis!$AG$6</f>
        <v>0</v>
      </c>
      <c r="F2" s="1061">
        <f>Banking_Analysis!$AG$6</f>
        <v>0</v>
      </c>
      <c r="G2" s="1061">
        <f>Banking_Analysis!$AG$6</f>
        <v>0</v>
      </c>
      <c r="H2" s="1061">
        <f>Banking_Analysis!$AG$6</f>
        <v>0</v>
      </c>
      <c r="I2" s="1061">
        <f>Banking_Analysis!$AG$6</f>
        <v>0</v>
      </c>
      <c r="J2" s="1061">
        <f>Banking_Analysis!$AG$6</f>
        <v>0</v>
      </c>
      <c r="K2" s="1061">
        <f>Banking_Analysis!$AG$6</f>
        <v>0</v>
      </c>
      <c r="L2" s="1062">
        <f>Banking_Analysis!$AG$6</f>
        <v>0</v>
      </c>
      <c r="M2" s="1064">
        <f>Banking_Analysis!$AG$6</f>
        <v>0</v>
      </c>
      <c r="N2" s="526"/>
      <c r="O2" s="526"/>
      <c r="P2" s="526"/>
      <c r="Q2" s="1050"/>
      <c r="R2" s="526"/>
      <c r="Z2">
        <f>Banking_Analysis!AF4</f>
        <v>0</v>
      </c>
    </row>
    <row r="3" spans="1:26">
      <c r="A3" s="1044" t="s">
        <v>1164</v>
      </c>
      <c r="B3" s="1061">
        <f>Banking_Analysis!$AK$6</f>
        <v>0</v>
      </c>
      <c r="C3" s="1061">
        <f>Banking_Analysis!$AK$6</f>
        <v>0</v>
      </c>
      <c r="D3" s="1061">
        <f>Banking_Analysis!$AK$6</f>
        <v>0</v>
      </c>
      <c r="E3" s="1061">
        <f>Banking_Analysis!$AK$6</f>
        <v>0</v>
      </c>
      <c r="F3" s="1061">
        <f>Banking_Analysis!$AK$6</f>
        <v>0</v>
      </c>
      <c r="G3" s="1061">
        <f>Banking_Analysis!$AK$6</f>
        <v>0</v>
      </c>
      <c r="H3" s="1061">
        <f>Banking_Analysis!$AK$6</f>
        <v>0</v>
      </c>
      <c r="I3" s="1061">
        <f>Banking_Analysis!$AK$6</f>
        <v>0</v>
      </c>
      <c r="J3" s="1061">
        <f>Banking_Analysis!$AK$6</f>
        <v>0</v>
      </c>
      <c r="K3" s="1061">
        <f>Banking_Analysis!$AK$6</f>
        <v>0</v>
      </c>
      <c r="L3" s="1062">
        <f>Banking_Analysis!$AK$6</f>
        <v>0</v>
      </c>
      <c r="M3" s="1064">
        <f>Banking_Analysis!$AK$6</f>
        <v>0</v>
      </c>
      <c r="N3" s="526"/>
      <c r="O3" s="526"/>
      <c r="P3" s="526"/>
      <c r="Q3" s="1050"/>
      <c r="R3" s="526"/>
      <c r="Z3">
        <f>Banking_Analysis!AF5</f>
        <v>0</v>
      </c>
    </row>
    <row r="4" spans="1:26">
      <c r="A4" s="1044" t="s">
        <v>1165</v>
      </c>
      <c r="B4" s="1045">
        <v>0</v>
      </c>
      <c r="C4" s="1045">
        <v>0</v>
      </c>
      <c r="D4" s="1045">
        <v>0</v>
      </c>
      <c r="E4" s="1045">
        <v>0</v>
      </c>
      <c r="F4" s="1045">
        <v>0</v>
      </c>
      <c r="G4" s="1045">
        <v>0</v>
      </c>
      <c r="H4" s="1045">
        <v>0</v>
      </c>
      <c r="I4" s="1045">
        <v>0</v>
      </c>
      <c r="J4" s="1045">
        <v>0</v>
      </c>
      <c r="K4" s="1045">
        <v>0</v>
      </c>
      <c r="L4" s="1047">
        <v>0</v>
      </c>
      <c r="M4" s="1065">
        <v>0</v>
      </c>
      <c r="N4" s="526"/>
      <c r="O4" s="526"/>
      <c r="P4" s="526"/>
      <c r="Q4" s="526"/>
      <c r="R4" s="526"/>
    </row>
    <row r="5" spans="1:26">
      <c r="A5" s="1044" t="s">
        <v>1166</v>
      </c>
      <c r="B5" s="1045">
        <v>0</v>
      </c>
      <c r="C5" s="1045">
        <v>0</v>
      </c>
      <c r="D5" s="1045">
        <v>0</v>
      </c>
      <c r="E5" s="1045">
        <v>0</v>
      </c>
      <c r="F5" s="1045">
        <v>0</v>
      </c>
      <c r="G5" s="1045">
        <v>0</v>
      </c>
      <c r="H5" s="1045">
        <v>0</v>
      </c>
      <c r="I5" s="1045">
        <v>0</v>
      </c>
      <c r="J5" s="1045">
        <v>0</v>
      </c>
      <c r="K5" s="1045">
        <v>0</v>
      </c>
      <c r="L5" s="1047">
        <v>0</v>
      </c>
      <c r="M5" s="1065">
        <v>0</v>
      </c>
      <c r="N5" s="526"/>
      <c r="O5" s="526"/>
      <c r="P5" s="526"/>
      <c r="Q5" s="526"/>
      <c r="R5" s="526"/>
    </row>
    <row r="6" spans="1:26">
      <c r="A6" s="1044" t="s">
        <v>1167</v>
      </c>
      <c r="B6" s="1045">
        <v>0</v>
      </c>
      <c r="C6" s="1045">
        <v>0</v>
      </c>
      <c r="D6" s="1045">
        <v>0</v>
      </c>
      <c r="E6" s="1045">
        <v>0</v>
      </c>
      <c r="F6" s="1045">
        <v>0</v>
      </c>
      <c r="G6" s="1045">
        <v>0</v>
      </c>
      <c r="H6" s="1045">
        <v>0</v>
      </c>
      <c r="I6" s="1045">
        <v>0</v>
      </c>
      <c r="J6" s="1045">
        <v>0</v>
      </c>
      <c r="K6" s="1045">
        <v>0</v>
      </c>
      <c r="L6" s="1047">
        <v>0</v>
      </c>
      <c r="M6" s="1065">
        <v>0</v>
      </c>
      <c r="N6" s="526"/>
      <c r="O6" s="526"/>
      <c r="P6" s="526"/>
      <c r="Q6" s="526"/>
      <c r="R6" s="526"/>
    </row>
    <row r="7" spans="1:26">
      <c r="A7" s="1044" t="s">
        <v>1168</v>
      </c>
      <c r="B7" s="1045">
        <f>INDEX(Banking_Analysis!$AF$9:$AH$20,MATCH('Banking 6'!B$1,Banking_Analysis!$A$9:$A$20,0),MATCH(RIGHT('Banking 6'!$A$7,3),Banking_Analysis!$AF$8:$AH$8,0))</f>
        <v>0</v>
      </c>
      <c r="C7" s="1045">
        <f>INDEX(Banking_Analysis!$AF$9:$AH$20,MATCH('Banking 6'!C$1,Banking_Analysis!$A$9:$A$20,0),MATCH(RIGHT('Banking 6'!$A$7,3),Banking_Analysis!$AF$8:$AH$8,0))</f>
        <v>0</v>
      </c>
      <c r="D7" s="1045">
        <f>INDEX(Banking_Analysis!$AF$9:$AH$20,MATCH('Banking 6'!D$1,Banking_Analysis!$A$9:$A$20,0),MATCH(RIGHT('Banking 6'!$A$7,3),Banking_Analysis!$AF$8:$AH$8,0))</f>
        <v>0</v>
      </c>
      <c r="E7" s="1045">
        <f>INDEX(Banking_Analysis!$AF$9:$AH$20,MATCH('Banking 6'!E$1,Banking_Analysis!$A$9:$A$20,0),MATCH(RIGHT('Banking 6'!$A$7,3),Banking_Analysis!$AF$8:$AH$8,0))</f>
        <v>0</v>
      </c>
      <c r="F7" s="1045">
        <f>INDEX(Banking_Analysis!$AF$9:$AH$20,MATCH('Banking 6'!F$1,Banking_Analysis!$A$9:$A$20,0),MATCH(RIGHT('Banking 6'!$A$7,3),Banking_Analysis!$AF$8:$AH$8,0))</f>
        <v>0</v>
      </c>
      <c r="G7" s="1045">
        <f>INDEX(Banking_Analysis!$AF$9:$AH$20,MATCH('Banking 6'!G$1,Banking_Analysis!$A$9:$A$20,0),MATCH(RIGHT('Banking 6'!$A$7,3),Banking_Analysis!$AF$8:$AH$8,0))</f>
        <v>0</v>
      </c>
      <c r="H7" s="1045">
        <f>INDEX(Banking_Analysis!$AF$9:$AH$20,MATCH('Banking 6'!H$1,Banking_Analysis!$A$9:$A$20,0),MATCH(RIGHT('Banking 6'!$A$7,3),Banking_Analysis!$AF$8:$AH$8,0))</f>
        <v>0</v>
      </c>
      <c r="I7" s="1045">
        <f>INDEX(Banking_Analysis!$AF$9:$AH$20,MATCH('Banking 6'!I$1,Banking_Analysis!$A$9:$A$20,0),MATCH(RIGHT('Banking 6'!$A$7,3),Banking_Analysis!$AF$8:$AH$8,0))</f>
        <v>0</v>
      </c>
      <c r="J7" s="1045">
        <f>INDEX(Banking_Analysis!$AF$9:$AH$20,MATCH('Banking 6'!J$1,Banking_Analysis!$A$9:$A$20,0),MATCH(RIGHT('Banking 6'!$A$7,3),Banking_Analysis!$AF$8:$AH$8,0))</f>
        <v>0</v>
      </c>
      <c r="K7" s="1045">
        <f>INDEX(Banking_Analysis!$AF$9:$AH$20,MATCH('Banking 6'!K$1,Banking_Analysis!$A$9:$A$20,0),MATCH(RIGHT('Banking 6'!$A$7,3),Banking_Analysis!$AF$8:$AH$8,0))</f>
        <v>0</v>
      </c>
      <c r="L7" s="1047">
        <f>INDEX(Banking_Analysis!$AF$9:$AH$20,MATCH('Banking 6'!L$1,Banking_Analysis!$A$9:$A$20,0),MATCH(RIGHT('Banking 6'!$A$7,3),Banking_Analysis!$AF$8:$AH$8,0))</f>
        <v>0</v>
      </c>
      <c r="M7" s="1065">
        <f>INDEX(Banking_Analysis!$AF$9:$AH$20,MATCH('Banking 6'!M$1,Banking_Analysis!$A$9:$A$20,0),MATCH(RIGHT('Banking 6'!$A$7,3),Banking_Analysis!$AF$8:$AH$8,0))</f>
        <v>0</v>
      </c>
      <c r="N7" s="526"/>
      <c r="O7" s="526"/>
      <c r="P7" s="526"/>
      <c r="Q7" s="526"/>
      <c r="R7" s="526"/>
    </row>
    <row r="8" spans="1:26">
      <c r="A8" s="1044" t="s">
        <v>1169</v>
      </c>
      <c r="B8" s="1045">
        <f>INDEX(Banking_Analysis!$AF$9:$AH$20,MATCH('Banking 6'!B$1,Banking_Analysis!$A$9:$A$20,0),MATCH(RIGHT('Banking 6'!$A$8,4),Banking_Analysis!$AF$8:$AH$8,0))</f>
        <v>0</v>
      </c>
      <c r="C8" s="1045">
        <f>INDEX(Banking_Analysis!$AF$9:$AH$20,MATCH('Banking 6'!C$1,Banking_Analysis!$A$9:$A$20,0),MATCH(RIGHT('Banking 6'!$A$8,4),Banking_Analysis!$AF$8:$AH$8,0))</f>
        <v>0</v>
      </c>
      <c r="D8" s="1045">
        <f>INDEX(Banking_Analysis!$AF$9:$AH$20,MATCH('Banking 6'!D$1,Banking_Analysis!$A$9:$A$20,0),MATCH(RIGHT('Banking 6'!$A$8,4),Banking_Analysis!$AF$8:$AH$8,0))</f>
        <v>0</v>
      </c>
      <c r="E8" s="1045">
        <f>INDEX(Banking_Analysis!$AF$9:$AH$20,MATCH('Banking 6'!E$1,Banking_Analysis!$A$9:$A$20,0),MATCH(RIGHT('Banking 6'!$A$8,4),Banking_Analysis!$AF$8:$AH$8,0))</f>
        <v>0</v>
      </c>
      <c r="F8" s="1045">
        <f>INDEX(Banking_Analysis!$AF$9:$AH$20,MATCH('Banking 6'!F$1,Banking_Analysis!$A$9:$A$20,0),MATCH(RIGHT('Banking 6'!$A$8,4),Banking_Analysis!$AF$8:$AH$8,0))</f>
        <v>0</v>
      </c>
      <c r="G8" s="1045">
        <f>INDEX(Banking_Analysis!$AF$9:$AH$20,MATCH('Banking 6'!G$1,Banking_Analysis!$A$9:$A$20,0),MATCH(RIGHT('Banking 6'!$A$8,4),Banking_Analysis!$AF$8:$AH$8,0))</f>
        <v>0</v>
      </c>
      <c r="H8" s="1045">
        <f>INDEX(Banking_Analysis!$AF$9:$AH$20,MATCH('Banking 6'!H$1,Banking_Analysis!$A$9:$A$20,0),MATCH(RIGHT('Banking 6'!$A$8,4),Banking_Analysis!$AF$8:$AH$8,0))</f>
        <v>0</v>
      </c>
      <c r="I8" s="1045">
        <f>INDEX(Banking_Analysis!$AF$9:$AH$20,MATCH('Banking 6'!I$1,Banking_Analysis!$A$9:$A$20,0),MATCH(RIGHT('Banking 6'!$A$8,4),Banking_Analysis!$AF$8:$AH$8,0))</f>
        <v>0</v>
      </c>
      <c r="J8" s="1045">
        <f>INDEX(Banking_Analysis!$AF$9:$AH$20,MATCH('Banking 6'!J$1,Banking_Analysis!$A$9:$A$20,0),MATCH(RIGHT('Banking 6'!$A$8,4),Banking_Analysis!$AF$8:$AH$8,0))</f>
        <v>0</v>
      </c>
      <c r="K8" s="1045">
        <f>INDEX(Banking_Analysis!$AF$9:$AH$20,MATCH('Banking 6'!K$1,Banking_Analysis!$A$9:$A$20,0),MATCH(RIGHT('Banking 6'!$A$8,4),Banking_Analysis!$AF$8:$AH$8,0))</f>
        <v>0</v>
      </c>
      <c r="L8" s="1047">
        <f>INDEX(Banking_Analysis!$AF$9:$AH$20,MATCH('Banking 6'!L$1,Banking_Analysis!$A$9:$A$20,0),MATCH(RIGHT('Banking 6'!$A$8,4),Banking_Analysis!$AF$8:$AH$8,0))</f>
        <v>0</v>
      </c>
      <c r="M8" s="1065">
        <f>INDEX(Banking_Analysis!$AF$9:$AH$20,MATCH('Banking 6'!M$1,Banking_Analysis!$A$9:$A$20,0),MATCH(RIGHT('Banking 6'!$A$8,4),Banking_Analysis!$AF$8:$AH$8,0))</f>
        <v>0</v>
      </c>
      <c r="N8" s="526"/>
      <c r="O8" s="526"/>
      <c r="P8" s="526"/>
      <c r="Q8" s="526"/>
      <c r="R8" s="526"/>
    </row>
    <row r="9" spans="1:26">
      <c r="A9" s="1044" t="s">
        <v>1170</v>
      </c>
      <c r="B9" s="1045">
        <f>INDEX(Banking_Analysis!$AF$9:$AH$20,MATCH('Banking 6'!B$1,Banking_Analysis!$A$9:$A$20,0),MATCH(RIGHT('Banking 6'!$A$9,4),Banking_Analysis!$AF$8:$AH$8,0))</f>
        <v>0</v>
      </c>
      <c r="C9" s="1045">
        <f>INDEX(Banking_Analysis!$AF$9:$AH$20,MATCH('Banking 6'!C$1,Banking_Analysis!$A$9:$A$20,0),MATCH(RIGHT('Banking 6'!$A$9,4),Banking_Analysis!$AF$8:$AH$8,0))</f>
        <v>0</v>
      </c>
      <c r="D9" s="1045">
        <f>INDEX(Banking_Analysis!$AF$9:$AH$20,MATCH('Banking 6'!D$1,Banking_Analysis!$A$9:$A$20,0),MATCH(RIGHT('Banking 6'!$A$9,4),Banking_Analysis!$AF$8:$AH$8,0))</f>
        <v>0</v>
      </c>
      <c r="E9" s="1045">
        <f>INDEX(Banking_Analysis!$AF$9:$AH$20,MATCH('Banking 6'!E$1,Banking_Analysis!$A$9:$A$20,0),MATCH(RIGHT('Banking 6'!$A$9,4),Banking_Analysis!$AF$8:$AH$8,0))</f>
        <v>0</v>
      </c>
      <c r="F9" s="1045">
        <f>INDEX(Banking_Analysis!$AF$9:$AH$20,MATCH('Banking 6'!F$1,Banking_Analysis!$A$9:$A$20,0),MATCH(RIGHT('Banking 6'!$A$9,4),Banking_Analysis!$AF$8:$AH$8,0))</f>
        <v>0</v>
      </c>
      <c r="G9" s="1045">
        <f>INDEX(Banking_Analysis!$AF$9:$AH$20,MATCH('Banking 6'!G$1,Banking_Analysis!$A$9:$A$20,0),MATCH(RIGHT('Banking 6'!$A$9,4),Banking_Analysis!$AF$8:$AH$8,0))</f>
        <v>0</v>
      </c>
      <c r="H9" s="1045">
        <f>INDEX(Banking_Analysis!$AF$9:$AH$20,MATCH('Banking 6'!H$1,Banking_Analysis!$A$9:$A$20,0),MATCH(RIGHT('Banking 6'!$A$9,4),Banking_Analysis!$AF$8:$AH$8,0))</f>
        <v>0</v>
      </c>
      <c r="I9" s="1045">
        <f>INDEX(Banking_Analysis!$AF$9:$AH$20,MATCH('Banking 6'!I$1,Banking_Analysis!$A$9:$A$20,0),MATCH(RIGHT('Banking 6'!$A$9,4),Banking_Analysis!$AF$8:$AH$8,0))</f>
        <v>0</v>
      </c>
      <c r="J9" s="1045">
        <f>INDEX(Banking_Analysis!$AF$9:$AH$20,MATCH('Banking 6'!J$1,Banking_Analysis!$A$9:$A$20,0),MATCH(RIGHT('Banking 6'!$A$9,4),Banking_Analysis!$AF$8:$AH$8,0))</f>
        <v>0</v>
      </c>
      <c r="K9" s="1045">
        <f>INDEX(Banking_Analysis!$AF$9:$AH$20,MATCH('Banking 6'!K$1,Banking_Analysis!$A$9:$A$20,0),MATCH(RIGHT('Banking 6'!$A$9,4),Banking_Analysis!$AF$8:$AH$8,0))</f>
        <v>0</v>
      </c>
      <c r="L9" s="1047">
        <f>INDEX(Banking_Analysis!$AF$9:$AH$20,MATCH('Banking 6'!L$1,Banking_Analysis!$A$9:$A$20,0),MATCH(RIGHT('Banking 6'!$A$9,4),Banking_Analysis!$AF$8:$AH$8,0))</f>
        <v>0</v>
      </c>
      <c r="M9" s="1065">
        <f>INDEX(Banking_Analysis!$AF$9:$AH$20,MATCH('Banking 6'!M$1,Banking_Analysis!$A$9:$A$20,0),MATCH(RIGHT('Banking 6'!$A$9,4),Banking_Analysis!$AF$8:$AH$8,0))</f>
        <v>0</v>
      </c>
      <c r="N9" s="526"/>
      <c r="O9" s="526"/>
      <c r="P9" s="526"/>
      <c r="Q9" s="526"/>
      <c r="R9" s="526"/>
    </row>
    <row r="10" spans="1:26">
      <c r="A10" s="1044" t="s">
        <v>1171</v>
      </c>
      <c r="B10" s="987">
        <f t="shared" ref="B10:I10" si="1">AVERAGE(B7:B9)</f>
        <v>0</v>
      </c>
      <c r="C10" s="987">
        <f t="shared" si="1"/>
        <v>0</v>
      </c>
      <c r="D10" s="987">
        <f t="shared" si="1"/>
        <v>0</v>
      </c>
      <c r="E10" s="987">
        <f t="shared" si="1"/>
        <v>0</v>
      </c>
      <c r="F10" s="987">
        <f t="shared" si="1"/>
        <v>0</v>
      </c>
      <c r="G10" s="987">
        <f t="shared" si="1"/>
        <v>0</v>
      </c>
      <c r="H10" s="987">
        <f t="shared" si="1"/>
        <v>0</v>
      </c>
      <c r="I10" s="987">
        <f t="shared" si="1"/>
        <v>0</v>
      </c>
      <c r="J10" s="987">
        <f>AVERAGE(7:9)</f>
        <v>0</v>
      </c>
      <c r="K10" s="987">
        <f>AVERAGE(7:9)</f>
        <v>0</v>
      </c>
      <c r="L10" s="1048">
        <f>AVERAGE(7:9)</f>
        <v>0</v>
      </c>
      <c r="M10" s="1066">
        <f>AVERAGE(7:9)</f>
        <v>0</v>
      </c>
      <c r="N10" s="1051"/>
      <c r="O10" s="1051"/>
      <c r="P10" s="1051"/>
      <c r="Q10" s="1051"/>
      <c r="R10" s="1051"/>
    </row>
    <row r="11" spans="1:26">
      <c r="A11" s="1044" t="s">
        <v>1172</v>
      </c>
      <c r="B11" s="987">
        <f t="shared" ref="B11:K11" si="2">IF(OR(B3=0,B10&gt;0),0,ABS(B10/B3))</f>
        <v>0</v>
      </c>
      <c r="C11" s="987">
        <f t="shared" si="2"/>
        <v>0</v>
      </c>
      <c r="D11" s="987">
        <f t="shared" si="2"/>
        <v>0</v>
      </c>
      <c r="E11" s="987">
        <f t="shared" si="2"/>
        <v>0</v>
      </c>
      <c r="F11" s="987">
        <f t="shared" si="2"/>
        <v>0</v>
      </c>
      <c r="G11" s="987">
        <f t="shared" si="2"/>
        <v>0</v>
      </c>
      <c r="H11" s="987">
        <f t="shared" si="2"/>
        <v>0</v>
      </c>
      <c r="I11" s="987">
        <f t="shared" si="2"/>
        <v>0</v>
      </c>
      <c r="J11" s="987">
        <f t="shared" si="2"/>
        <v>0</v>
      </c>
      <c r="K11" s="987">
        <f t="shared" si="2"/>
        <v>0</v>
      </c>
      <c r="L11" s="1048">
        <f>IF(OR(3=0,10&gt;0),0,ABS(10/3))</f>
        <v>0</v>
      </c>
      <c r="M11" s="1066">
        <f>IF(OR(3=0,10&gt;0),0,ABS(10/3))</f>
        <v>0</v>
      </c>
      <c r="N11" s="1051"/>
      <c r="O11" s="1051"/>
      <c r="P11" s="1051"/>
      <c r="Q11" s="1051"/>
      <c r="R11" s="1051"/>
    </row>
    <row r="12" spans="1:26">
      <c r="A12" s="1044" t="s">
        <v>1173</v>
      </c>
      <c r="B12" s="987">
        <f t="shared" ref="B12:I12" si="3">AVERAGE(B7:B9)</f>
        <v>0</v>
      </c>
      <c r="C12" s="987">
        <f t="shared" si="3"/>
        <v>0</v>
      </c>
      <c r="D12" s="987">
        <f t="shared" si="3"/>
        <v>0</v>
      </c>
      <c r="E12" s="987">
        <f t="shared" si="3"/>
        <v>0</v>
      </c>
      <c r="F12" s="987">
        <f t="shared" si="3"/>
        <v>0</v>
      </c>
      <c r="G12" s="987">
        <f t="shared" si="3"/>
        <v>0</v>
      </c>
      <c r="H12" s="987">
        <f t="shared" si="3"/>
        <v>0</v>
      </c>
      <c r="I12" s="987">
        <f t="shared" si="3"/>
        <v>0</v>
      </c>
      <c r="J12" s="987">
        <f>AVERAGE(7:9)</f>
        <v>0</v>
      </c>
      <c r="K12" s="987">
        <f>AVERAGE(7:9)</f>
        <v>0</v>
      </c>
      <c r="L12" s="1048">
        <f>AVERAGE(7:9)</f>
        <v>0</v>
      </c>
      <c r="M12" s="1066">
        <f>AVERAGE(7:9)</f>
        <v>0</v>
      </c>
      <c r="N12" s="1051"/>
      <c r="O12" s="1051"/>
      <c r="P12" s="1051"/>
      <c r="Q12" s="1051"/>
      <c r="R12" s="1051"/>
    </row>
    <row r="13" spans="1:26">
      <c r="A13" s="1044" t="s">
        <v>1174</v>
      </c>
      <c r="B13" s="1067">
        <f>INDEX(Banking_Analysis!$AK$9:$AK$20,MATCH('Banking 1'!B$1,Banking_Analysis!$A$9:$A$20,0),1)</f>
        <v>0</v>
      </c>
      <c r="C13" s="1067">
        <f>INDEX(Banking_Analysis!$AK$9:$AK$20,MATCH('Banking 1'!C$1,Banking_Analysis!$A$9:$A$20,0),1)</f>
        <v>0</v>
      </c>
      <c r="D13" s="1067">
        <f>INDEX(Banking_Analysis!$AK$9:$AK$20,MATCH('Banking 1'!D$1,Banking_Analysis!$A$9:$A$20,0),1)</f>
        <v>0</v>
      </c>
      <c r="E13" s="1067">
        <f>INDEX(Banking_Analysis!$AK$9:$AK$20,MATCH('Banking 1'!E$1,Banking_Analysis!$A$9:$A$20,0),1)</f>
        <v>0</v>
      </c>
      <c r="F13" s="1067">
        <f>INDEX(Banking_Analysis!$AK$9:$AK$20,MATCH('Banking 1'!F$1,Banking_Analysis!$A$9:$A$20,0),1)</f>
        <v>0</v>
      </c>
      <c r="G13" s="1067">
        <f>INDEX(Banking_Analysis!$AK$9:$AK$20,MATCH('Banking 1'!G$1,Banking_Analysis!$A$9:$A$20,0),1)</f>
        <v>0</v>
      </c>
      <c r="H13" s="1067">
        <f>INDEX(Banking_Analysis!$AK$9:$AK$20,MATCH('Banking 1'!H$1,Banking_Analysis!$A$9:$A$20,0),1)</f>
        <v>0</v>
      </c>
      <c r="I13" s="1067">
        <f>INDEX(Banking_Analysis!$AK$9:$AK$20,MATCH('Banking 1'!I$1,Banking_Analysis!$A$9:$A$20,0),1)</f>
        <v>0</v>
      </c>
      <c r="J13" s="1067">
        <f>INDEX(Banking_Analysis!$AK$9:$AK$20,MATCH('Banking 1'!J$1,Banking_Analysis!$A$9:$A$20,0),1)</f>
        <v>0</v>
      </c>
      <c r="K13" s="1067">
        <f>INDEX(Banking_Analysis!$AK$9:$AK$20,MATCH('Banking 1'!K$1,Banking_Analysis!$A$9:$A$20,0),1)</f>
        <v>0</v>
      </c>
      <c r="L13" s="1067">
        <f>INDEX(Banking_Analysis!$AK$9:$AK$20,MATCH('Banking 1'!L$1,Banking_Analysis!$A$9:$A$20,0),1)</f>
        <v>0</v>
      </c>
      <c r="M13" s="1067">
        <f>INDEX(Banking_Analysis!$AK$9:$AK$20,MATCH('Banking 1'!M$1,Banking_Analysis!$A$9:$A$20,0),1)</f>
        <v>0</v>
      </c>
      <c r="N13" s="526"/>
      <c r="O13" s="526"/>
      <c r="P13" s="526"/>
      <c r="Q13" s="526"/>
      <c r="R13" s="526"/>
    </row>
    <row r="14" spans="1:26">
      <c r="A14" s="1044" t="s">
        <v>1175</v>
      </c>
      <c r="B14" s="1045" cm="1">
        <f t="array" ref="B14">INDEX(Banking_Analysis!$AI$9:$AI$20,MATCH('Banking 6'!B$1,Banking_Analysis!$A$9:$A$20,0),0)</f>
        <v>0</v>
      </c>
      <c r="C14" s="1045" cm="1">
        <f t="array" ref="C14">INDEX(Banking_Analysis!$AI$9:$AI$20,MATCH('Banking 6'!C$1,Banking_Analysis!$A$9:$A$20,0),0)</f>
        <v>0</v>
      </c>
      <c r="D14" s="1045" cm="1">
        <f t="array" ref="D14">INDEX(Banking_Analysis!$AI$9:$AI$20,MATCH('Banking 6'!D$1,Banking_Analysis!$A$9:$A$20,0),0)</f>
        <v>0</v>
      </c>
      <c r="E14" s="1045" cm="1">
        <f t="array" ref="E14">INDEX(Banking_Analysis!$AI$9:$AI$20,MATCH('Banking 6'!E$1,Banking_Analysis!$A$9:$A$20,0),0)</f>
        <v>0</v>
      </c>
      <c r="F14" s="1045" cm="1">
        <f t="array" ref="F14">INDEX(Banking_Analysis!$AI$9:$AI$20,MATCH('Banking 6'!F$1,Banking_Analysis!$A$9:$A$20,0),0)</f>
        <v>0</v>
      </c>
      <c r="G14" s="1045" cm="1">
        <f t="array" ref="G14">INDEX(Banking_Analysis!$AI$9:$AI$20,MATCH('Banking 6'!G$1,Banking_Analysis!$A$9:$A$20,0),0)</f>
        <v>0</v>
      </c>
      <c r="H14" s="1045" cm="1">
        <f t="array" ref="H14">INDEX(Banking_Analysis!$AI$9:$AI$20,MATCH('Banking 6'!H$1,Banking_Analysis!$A$9:$A$20,0),0)</f>
        <v>0</v>
      </c>
      <c r="I14" s="1045" cm="1">
        <f t="array" ref="I14">INDEX(Banking_Analysis!$AI$9:$AI$20,MATCH('Banking 6'!I$1,Banking_Analysis!$A$9:$A$20,0),0)</f>
        <v>0</v>
      </c>
      <c r="J14" s="1045" cm="1">
        <f t="array" ref="J14">INDEX(Banking_Analysis!$AI$9:$AI$20,MATCH('Banking 6'!J$1,Banking_Analysis!$A$9:$A$20,0),0)</f>
        <v>0</v>
      </c>
      <c r="K14" s="1045" cm="1">
        <f t="array" ref="K14">INDEX(Banking_Analysis!$AI$9:$AI$20,MATCH('Banking 6'!K$1,Banking_Analysis!$A$9:$A$20,0),0)</f>
        <v>0</v>
      </c>
      <c r="L14" s="1047" cm="1">
        <f t="array" ref="L14">INDEX(Banking_Analysis!$AI$9:$AI$20,MATCH('Banking 6'!L$1,Banking_Analysis!$A$9:$A$20,0),0)</f>
        <v>0</v>
      </c>
      <c r="M14" s="1065" cm="1">
        <f t="array" ref="M14">INDEX(Banking_Analysis!$AI$9:$AI$20,MATCH('Banking 6'!M$1,Banking_Analysis!$A$9:$A$20,0),0)</f>
        <v>0</v>
      </c>
      <c r="N14" s="526"/>
      <c r="O14" s="526"/>
      <c r="P14" s="526"/>
      <c r="Q14" s="526"/>
      <c r="R14" s="526"/>
    </row>
    <row r="15" spans="1:26">
      <c r="A15" s="1044" t="s">
        <v>1176</v>
      </c>
      <c r="B15" s="1067">
        <f>INDEX(Banking_Analysis!$AJ$9:$AJ$20,MATCH('Banking 1'!B$1,Banking_Analysis!$A$9:$A$20,0),1)</f>
        <v>0</v>
      </c>
      <c r="C15" s="1067">
        <f>INDEX(Banking_Analysis!$AJ$9:$AJ$20,MATCH('Banking 1'!C$1,Banking_Analysis!$A$9:$A$20,0),1)</f>
        <v>0</v>
      </c>
      <c r="D15" s="1067">
        <f>INDEX(Banking_Analysis!$AJ$9:$AJ$20,MATCH('Banking 1'!D$1,Banking_Analysis!$A$9:$A$20,0),1)</f>
        <v>0</v>
      </c>
      <c r="E15" s="1067">
        <f>INDEX(Banking_Analysis!$AJ$9:$AJ$20,MATCH('Banking 1'!E$1,Banking_Analysis!$A$9:$A$20,0),1)</f>
        <v>0</v>
      </c>
      <c r="F15" s="1067">
        <f>INDEX(Banking_Analysis!$AJ$9:$AJ$20,MATCH('Banking 1'!F$1,Banking_Analysis!$A$9:$A$20,0),1)</f>
        <v>0</v>
      </c>
      <c r="G15" s="1067">
        <f>INDEX(Banking_Analysis!$AJ$9:$AJ$20,MATCH('Banking 1'!G$1,Banking_Analysis!$A$9:$A$20,0),1)</f>
        <v>0</v>
      </c>
      <c r="H15" s="1067">
        <f>INDEX(Banking_Analysis!$AJ$9:$AJ$20,MATCH('Banking 1'!H$1,Banking_Analysis!$A$9:$A$20,0),1)</f>
        <v>0</v>
      </c>
      <c r="I15" s="1067">
        <f>INDEX(Banking_Analysis!$AJ$9:$AJ$20,MATCH('Banking 1'!I$1,Banking_Analysis!$A$9:$A$20,0),1)</f>
        <v>0</v>
      </c>
      <c r="J15" s="1067">
        <f>INDEX(Banking_Analysis!$AJ$9:$AJ$20,MATCH('Banking 1'!J$1,Banking_Analysis!$A$9:$A$20,0),1)</f>
        <v>0</v>
      </c>
      <c r="K15" s="1067">
        <f>INDEX(Banking_Analysis!$AJ$9:$AJ$20,MATCH('Banking 1'!K$1,Banking_Analysis!$A$9:$A$20,0),1)</f>
        <v>0</v>
      </c>
      <c r="L15" s="1067">
        <f>INDEX(Banking_Analysis!$AJ$9:$AJ$20,MATCH('Banking 1'!L$1,Banking_Analysis!$A$9:$A$20,0),1)</f>
        <v>0</v>
      </c>
      <c r="M15" s="1067">
        <f>INDEX(Banking_Analysis!$AJ$9:$AJ$20,MATCH('Banking 1'!M$1,Banking_Analysis!$A$9:$A$20,0),1)</f>
        <v>0</v>
      </c>
      <c r="N15" s="526"/>
      <c r="O15" s="526"/>
      <c r="P15" s="526"/>
      <c r="Q15" s="526"/>
      <c r="R15" s="526"/>
    </row>
    <row r="16" spans="1:26">
      <c r="A16" s="1044" t="s">
        <v>1177</v>
      </c>
      <c r="B16" s="1045" cm="1">
        <f t="array" ref="B16">INDEX(Banking_Analysis!$AP$31:$AP$42,MATCH('Banking 6'!B$1,Banking_Analysis!$A$31:$A$42,0),0)</f>
        <v>0</v>
      </c>
      <c r="C16" s="1045" cm="1">
        <f t="array" ref="C16">INDEX(Banking_Analysis!$AP$31:$AP$42,MATCH('Banking 6'!C$1,Banking_Analysis!$A$31:$A$42,0),0)</f>
        <v>0</v>
      </c>
      <c r="D16" s="1045" cm="1">
        <f t="array" ref="D16">INDEX(Banking_Analysis!$AP$31:$AP$42,MATCH('Banking 6'!D$1,Banking_Analysis!$A$31:$A$42,0),0)</f>
        <v>0</v>
      </c>
      <c r="E16" s="1045" cm="1">
        <f t="array" ref="E16">INDEX(Banking_Analysis!$AP$31:$AP$42,MATCH('Banking 6'!E$1,Banking_Analysis!$A$31:$A$42,0),0)</f>
        <v>0</v>
      </c>
      <c r="F16" s="1045" cm="1">
        <f t="array" ref="F16">INDEX(Banking_Analysis!$AP$31:$AP$42,MATCH('Banking 6'!F$1,Banking_Analysis!$A$31:$A$42,0),0)</f>
        <v>0</v>
      </c>
      <c r="G16" s="1045" cm="1">
        <f t="array" ref="G16">INDEX(Banking_Analysis!$AP$31:$AP$42,MATCH('Banking 6'!G$1,Banking_Analysis!$A$31:$A$42,0),0)</f>
        <v>0</v>
      </c>
      <c r="H16" s="1045" cm="1">
        <f t="array" ref="H16">INDEX(Banking_Analysis!$AP$31:$AP$42,MATCH('Banking 6'!H$1,Banking_Analysis!$A$31:$A$42,0),0)</f>
        <v>0</v>
      </c>
      <c r="I16" s="1045" cm="1">
        <f t="array" ref="I16">INDEX(Banking_Analysis!$AP$31:$AP$42,MATCH('Banking 6'!I$1,Banking_Analysis!$A$31:$A$42,0),0)</f>
        <v>0</v>
      </c>
      <c r="J16" s="1045" cm="1">
        <f t="array" ref="J16">INDEX(Banking_Analysis!$AP$31:$AP$42,MATCH('Banking 6'!J$1,Banking_Analysis!$A$31:$A$42,0),0)</f>
        <v>0</v>
      </c>
      <c r="K16" s="1045" cm="1">
        <f t="array" ref="K16">INDEX(Banking_Analysis!$AP$31:$AP$42,MATCH('Banking 6'!K$1,Banking_Analysis!$A$31:$A$42,0),0)</f>
        <v>0</v>
      </c>
      <c r="L16" s="1047" cm="1">
        <f t="array" ref="L16">INDEX(Banking_Analysis!$AP$31:$AP$42,MATCH('Banking 6'!L$1,Banking_Analysis!$A$31:$A$42,0),0)</f>
        <v>0</v>
      </c>
      <c r="M16" s="1065" cm="1">
        <f t="array" ref="M16">INDEX(Banking_Analysis!$AP$31:$AP$42,MATCH('Banking 6'!M$1,Banking_Analysis!$A$31:$A$42,0),0)</f>
        <v>0</v>
      </c>
      <c r="N16" s="526"/>
      <c r="O16" s="526"/>
      <c r="P16" s="526"/>
      <c r="Q16" s="526"/>
      <c r="R16" s="526"/>
    </row>
    <row r="17" spans="1:18">
      <c r="A17" s="1044" t="s">
        <v>1178</v>
      </c>
      <c r="B17" s="1045" cm="1">
        <f t="array" ref="B17">INDEX(Banking_Analysis!$AT$31:$AT$42,MATCH('Banking 6'!B$1,Banking_Analysis!$A$31:$A$42,0),0)</f>
        <v>0</v>
      </c>
      <c r="C17" s="1045" cm="1">
        <f t="array" ref="C17">INDEX(Banking_Analysis!$AT$31:$AT$42,MATCH('Banking 6'!C$1,Banking_Analysis!$A$31:$A$42,0),0)</f>
        <v>0</v>
      </c>
      <c r="D17" s="1045" cm="1">
        <f t="array" ref="D17">INDEX(Banking_Analysis!$AT$31:$AT$42,MATCH('Banking 6'!D$1,Banking_Analysis!$A$31:$A$42,0),0)</f>
        <v>0</v>
      </c>
      <c r="E17" s="1045" cm="1">
        <f t="array" ref="E17">INDEX(Banking_Analysis!$AT$31:$AT$42,MATCH('Banking 6'!E$1,Banking_Analysis!$A$31:$A$42,0),0)</f>
        <v>0</v>
      </c>
      <c r="F17" s="1045" cm="1">
        <f t="array" ref="F17">INDEX(Banking_Analysis!$AT$31:$AT$42,MATCH('Banking 6'!F$1,Banking_Analysis!$A$31:$A$42,0),0)</f>
        <v>0</v>
      </c>
      <c r="G17" s="1045" cm="1">
        <f t="array" ref="G17">INDEX(Banking_Analysis!$AT$31:$AT$42,MATCH('Banking 6'!G$1,Banking_Analysis!$A$31:$A$42,0),0)</f>
        <v>0</v>
      </c>
      <c r="H17" s="1045" cm="1">
        <f t="array" ref="H17">INDEX(Banking_Analysis!$AT$31:$AT$42,MATCH('Banking 6'!H$1,Banking_Analysis!$A$31:$A$42,0),0)</f>
        <v>0</v>
      </c>
      <c r="I17" s="1045" cm="1">
        <f t="array" ref="I17">INDEX(Banking_Analysis!$AT$31:$AT$42,MATCH('Banking 6'!I$1,Banking_Analysis!$A$31:$A$42,0),0)</f>
        <v>0</v>
      </c>
      <c r="J17" s="1045" cm="1">
        <f t="array" ref="J17">INDEX(Banking_Analysis!$AT$31:$AT$42,MATCH('Banking 6'!J$1,Banking_Analysis!$A$31:$A$42,0),0)</f>
        <v>0</v>
      </c>
      <c r="K17" s="1045" cm="1">
        <f t="array" ref="K17">INDEX(Banking_Analysis!$AT$31:$AT$42,MATCH('Banking 6'!K$1,Banking_Analysis!$A$31:$A$42,0),0)</f>
        <v>0</v>
      </c>
      <c r="L17" s="1047" cm="1">
        <f t="array" ref="L17">INDEX(Banking_Analysis!$AT$31:$AT$42,MATCH('Banking 6'!L$1,Banking_Analysis!$A$31:$A$42,0),0)</f>
        <v>0</v>
      </c>
      <c r="M17" s="1065" cm="1">
        <f t="array" ref="M17">INDEX(Banking_Analysis!$AT$31:$AT$42,MATCH('Banking 6'!M$1,Banking_Analysis!$A$31:$A$42,0),0)</f>
        <v>0</v>
      </c>
      <c r="N17" s="526"/>
      <c r="O17" s="526"/>
      <c r="P17" s="526"/>
      <c r="Q17" s="526"/>
      <c r="R17" s="526"/>
    </row>
    <row r="18" spans="1:18">
      <c r="A18" s="1044" t="s">
        <v>1179</v>
      </c>
      <c r="B18" s="1045">
        <v>0</v>
      </c>
      <c r="C18" s="1045">
        <v>0</v>
      </c>
      <c r="D18" s="1045">
        <v>0</v>
      </c>
      <c r="E18" s="1045">
        <v>0</v>
      </c>
      <c r="F18" s="1045">
        <v>0</v>
      </c>
      <c r="G18" s="1045">
        <v>0</v>
      </c>
      <c r="H18" s="1045">
        <v>0</v>
      </c>
      <c r="I18" s="1045">
        <v>0</v>
      </c>
      <c r="J18" s="1045">
        <v>0</v>
      </c>
      <c r="K18" s="1045">
        <v>0</v>
      </c>
      <c r="L18" s="1047">
        <v>0</v>
      </c>
      <c r="M18" s="1065">
        <v>0</v>
      </c>
      <c r="N18" s="526"/>
      <c r="O18" s="526"/>
      <c r="P18" s="526"/>
      <c r="Q18" s="526"/>
      <c r="R18" s="526"/>
    </row>
    <row r="19" spans="1:18">
      <c r="A19" s="1044" t="s">
        <v>1180</v>
      </c>
      <c r="B19" s="1045">
        <v>0</v>
      </c>
      <c r="C19" s="1045">
        <v>0</v>
      </c>
      <c r="D19" s="1045">
        <v>0</v>
      </c>
      <c r="E19" s="1045">
        <v>0</v>
      </c>
      <c r="F19" s="1045">
        <v>0</v>
      </c>
      <c r="G19" s="1045">
        <v>0</v>
      </c>
      <c r="H19" s="1045">
        <v>0</v>
      </c>
      <c r="I19" s="1045">
        <v>0</v>
      </c>
      <c r="J19" s="1045">
        <v>0</v>
      </c>
      <c r="K19" s="1045">
        <v>0</v>
      </c>
      <c r="L19" s="1047">
        <v>0</v>
      </c>
      <c r="M19" s="1065">
        <v>0</v>
      </c>
      <c r="N19" s="526"/>
      <c r="O19" s="526"/>
      <c r="P19" s="526"/>
      <c r="Q19" s="526"/>
      <c r="R19" s="526"/>
    </row>
    <row r="20" spans="1:18">
      <c r="A20" s="1044" t="s">
        <v>1181</v>
      </c>
      <c r="B20" s="1045">
        <v>0</v>
      </c>
      <c r="C20" s="1045">
        <v>0</v>
      </c>
      <c r="D20" s="1045">
        <v>0</v>
      </c>
      <c r="E20" s="1045">
        <v>0</v>
      </c>
      <c r="F20" s="1045">
        <v>0</v>
      </c>
      <c r="G20" s="1045">
        <v>0</v>
      </c>
      <c r="H20" s="1045">
        <v>0</v>
      </c>
      <c r="I20" s="1045">
        <v>0</v>
      </c>
      <c r="J20" s="1045">
        <v>0</v>
      </c>
      <c r="K20" s="1045">
        <v>0</v>
      </c>
      <c r="L20" s="1047">
        <v>0</v>
      </c>
      <c r="M20" s="1065">
        <v>0</v>
      </c>
      <c r="N20" s="526"/>
      <c r="O20" s="526"/>
      <c r="P20" s="526"/>
      <c r="Q20" s="526"/>
      <c r="R20" s="526"/>
    </row>
    <row r="21" spans="1:18">
      <c r="A21" s="1044" t="s">
        <v>1182</v>
      </c>
      <c r="B21" s="1076" t="str">
        <f>IFERROR((B16/B15)*100,"-")</f>
        <v>-</v>
      </c>
      <c r="C21" s="1076" t="str">
        <f t="shared" ref="C21:M21" si="4">IFERROR((C16/C15)*100,"-")</f>
        <v>-</v>
      </c>
      <c r="D21" s="1076" t="str">
        <f t="shared" si="4"/>
        <v>-</v>
      </c>
      <c r="E21" s="1076" t="str">
        <f t="shared" si="4"/>
        <v>-</v>
      </c>
      <c r="F21" s="1076" t="str">
        <f t="shared" si="4"/>
        <v>-</v>
      </c>
      <c r="G21" s="1076" t="str">
        <f t="shared" si="4"/>
        <v>-</v>
      </c>
      <c r="H21" s="1076" t="str">
        <f t="shared" si="4"/>
        <v>-</v>
      </c>
      <c r="I21" s="1076" t="str">
        <f t="shared" si="4"/>
        <v>-</v>
      </c>
      <c r="J21" s="1076" t="str">
        <f t="shared" si="4"/>
        <v>-</v>
      </c>
      <c r="K21" s="1076" t="str">
        <f t="shared" si="4"/>
        <v>-</v>
      </c>
      <c r="L21" s="1076" t="str">
        <f t="shared" si="4"/>
        <v>-</v>
      </c>
      <c r="M21" s="1076" t="str">
        <f t="shared" si="4"/>
        <v>-</v>
      </c>
      <c r="N21" s="1051"/>
      <c r="O21" s="1051"/>
      <c r="P21" s="1051"/>
      <c r="Q21" s="1051"/>
      <c r="R21" s="1051"/>
    </row>
    <row r="22" spans="1:18">
      <c r="A22" s="1044" t="s">
        <v>1183</v>
      </c>
      <c r="B22" s="1076" t="str">
        <f>IFERROR((B17/B13)*100,"-")</f>
        <v>-</v>
      </c>
      <c r="C22" s="1076" t="str">
        <f t="shared" ref="C22:M22" si="5">IFERROR((C17/C13)*100,"-")</f>
        <v>-</v>
      </c>
      <c r="D22" s="1076" t="str">
        <f t="shared" si="5"/>
        <v>-</v>
      </c>
      <c r="E22" s="1076" t="str">
        <f t="shared" si="5"/>
        <v>-</v>
      </c>
      <c r="F22" s="1076" t="str">
        <f t="shared" si="5"/>
        <v>-</v>
      </c>
      <c r="G22" s="1076" t="str">
        <f t="shared" si="5"/>
        <v>-</v>
      </c>
      <c r="H22" s="1076" t="str">
        <f t="shared" si="5"/>
        <v>-</v>
      </c>
      <c r="I22" s="1076" t="str">
        <f t="shared" si="5"/>
        <v>-</v>
      </c>
      <c r="J22" s="1076" t="str">
        <f t="shared" si="5"/>
        <v>-</v>
      </c>
      <c r="K22" s="1076" t="str">
        <f t="shared" si="5"/>
        <v>-</v>
      </c>
      <c r="L22" s="1076" t="str">
        <f t="shared" si="5"/>
        <v>-</v>
      </c>
      <c r="M22" s="1076" t="str">
        <f t="shared" si="5"/>
        <v>-</v>
      </c>
      <c r="N22" s="1051"/>
      <c r="O22" s="1051"/>
      <c r="P22" s="1051"/>
      <c r="Q22" s="1051"/>
      <c r="R22" s="1051"/>
    </row>
    <row r="23" spans="1:18"/>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BR47"/>
  <sheetViews>
    <sheetView zoomScaleNormal="100" workbookViewId="0">
      <selection activeCell="F17" sqref="F17:H17"/>
    </sheetView>
  </sheetViews>
  <sheetFormatPr defaultColWidth="0" defaultRowHeight="12.75" zeroHeight="1" outlineLevelRow="1"/>
  <cols>
    <col min="1" max="1" width="1.7109375" style="477" customWidth="1"/>
    <col min="2" max="2" width="6.140625" style="479" customWidth="1"/>
    <col min="3" max="4" width="23.85546875" style="479" customWidth="1"/>
    <col min="5" max="5" width="18" style="479" customWidth="1"/>
    <col min="6" max="6" width="14.28515625" style="479" customWidth="1"/>
    <col min="7" max="7" width="11.140625" style="479" customWidth="1"/>
    <col min="8" max="8" width="4.42578125" style="479" bestFit="1" customWidth="1"/>
    <col min="9" max="9" width="8.140625" style="479" bestFit="1" customWidth="1"/>
    <col min="10" max="10" width="15.28515625" style="479" bestFit="1" customWidth="1"/>
    <col min="11" max="12" width="7.7109375" style="479" customWidth="1"/>
    <col min="13" max="13" width="4" style="479" customWidth="1"/>
    <col min="14" max="14" width="9.7109375" style="479" customWidth="1"/>
    <col min="15" max="15" width="12" style="479" customWidth="1"/>
    <col min="16" max="16" width="5.7109375" style="479" customWidth="1"/>
    <col min="17" max="17" width="7.28515625" style="479" customWidth="1"/>
    <col min="18" max="18" width="9.7109375" style="479" customWidth="1"/>
    <col min="19" max="19" width="13.7109375" style="479" customWidth="1"/>
    <col min="20" max="20" width="5.140625" style="479" customWidth="1"/>
    <col min="21" max="21" width="9.7109375" style="479" customWidth="1"/>
    <col min="22" max="22" width="12.5703125" style="479" customWidth="1"/>
    <col min="23" max="23" width="5.140625" style="479" customWidth="1"/>
    <col min="24" max="24" width="9.7109375" style="479" customWidth="1"/>
    <col min="25" max="25" width="12.7109375" style="479" customWidth="1"/>
    <col min="26" max="26" width="5.140625" style="479" customWidth="1"/>
    <col min="27" max="27" width="9.7109375" style="479" customWidth="1"/>
    <col min="28" max="28" width="12.7109375" style="479" customWidth="1"/>
    <col min="29" max="29" width="5.140625" style="479" customWidth="1"/>
    <col min="30" max="30" width="9.7109375" style="479" customWidth="1"/>
    <col min="31" max="31" width="12.7109375" style="479" customWidth="1"/>
    <col min="32" max="32" width="5.140625" style="479" customWidth="1"/>
    <col min="33" max="33" width="9.7109375" style="479" customWidth="1"/>
    <col min="34" max="34" width="12.7109375" style="479" customWidth="1"/>
    <col min="35" max="35" width="5.140625" style="479" customWidth="1"/>
    <col min="36" max="36" width="9.7109375" style="479" customWidth="1"/>
    <col min="37" max="37" width="12.7109375" style="479" customWidth="1"/>
    <col min="38" max="38" width="5.140625" style="479" customWidth="1"/>
    <col min="39" max="39" width="9.7109375" style="479" customWidth="1"/>
    <col min="40" max="40" width="12.7109375" style="479" customWidth="1"/>
    <col min="41" max="41" width="5.140625" style="479" customWidth="1"/>
    <col min="42" max="42" width="9.7109375" style="479" customWidth="1"/>
    <col min="43" max="43" width="12.7109375" style="479" customWidth="1"/>
    <col min="44" max="44" width="5.140625" style="479" customWidth="1"/>
    <col min="45" max="45" width="9.7109375" style="479" customWidth="1"/>
    <col min="46" max="46" width="12.7109375" style="479" customWidth="1"/>
    <col min="47" max="47" width="5.140625" style="479" customWidth="1"/>
    <col min="48" max="48" width="9.7109375" style="479" customWidth="1"/>
    <col min="49" max="49" width="12.7109375" style="479" customWidth="1"/>
    <col min="50" max="50" width="5.140625" style="479" customWidth="1"/>
    <col min="51" max="51" width="9.7109375" style="479" customWidth="1"/>
    <col min="52" max="52" width="12.7109375" style="479" customWidth="1"/>
    <col min="53" max="53" width="5.140625" style="479" customWidth="1"/>
    <col min="54" max="54" width="9.7109375" style="479" customWidth="1"/>
    <col min="55" max="55" width="12.7109375" style="479" customWidth="1"/>
    <col min="56" max="56" width="37.7109375" style="479" customWidth="1"/>
    <col min="57" max="57" width="9.140625" style="479" customWidth="1"/>
    <col min="58" max="70" width="9.140625" style="481" customWidth="1"/>
    <col min="71" max="16384" width="9.140625" style="481" hidden="1"/>
  </cols>
  <sheetData>
    <row r="1" spans="1:57" ht="15" thickBot="1">
      <c r="A1" s="477">
        <v>130</v>
      </c>
      <c r="B1" s="1633" t="s">
        <v>842</v>
      </c>
      <c r="C1" s="1633"/>
      <c r="D1" s="478"/>
      <c r="F1" s="480"/>
    </row>
    <row r="2" spans="1:57" ht="18" outlineLevel="1" thickBot="1">
      <c r="B2" s="1594" t="s">
        <v>746</v>
      </c>
      <c r="C2" s="1595"/>
      <c r="D2" s="1595"/>
      <c r="E2" s="1595"/>
      <c r="F2" s="1595"/>
      <c r="G2" s="1595"/>
      <c r="H2" s="1595"/>
      <c r="I2" s="1595"/>
      <c r="J2" s="1595"/>
      <c r="K2" s="1595"/>
      <c r="L2" s="1595"/>
      <c r="M2" s="1595"/>
      <c r="N2" s="1595"/>
      <c r="O2" s="1595"/>
      <c r="P2" s="1595"/>
      <c r="Q2" s="1595"/>
      <c r="R2" s="1595"/>
      <c r="S2" s="1595"/>
      <c r="T2" s="1595"/>
      <c r="U2" s="1595"/>
      <c r="V2" s="1595"/>
      <c r="W2" s="1595"/>
      <c r="X2" s="1595"/>
      <c r="Y2" s="1595"/>
      <c r="Z2" s="1595"/>
      <c r="AA2" s="1596"/>
      <c r="BD2" s="481"/>
      <c r="BE2" s="481"/>
    </row>
    <row r="3" spans="1:57" s="484" customFormat="1" outlineLevel="1">
      <c r="A3" s="482"/>
      <c r="B3" s="1597" t="s">
        <v>9</v>
      </c>
      <c r="C3" s="1598"/>
      <c r="D3" s="1598"/>
      <c r="E3" s="1598"/>
      <c r="F3" s="1599" t="s">
        <v>747</v>
      </c>
      <c r="G3" s="1599"/>
      <c r="H3" s="1599"/>
      <c r="I3" s="1599" t="s">
        <v>748</v>
      </c>
      <c r="J3" s="1599"/>
      <c r="K3" s="1599"/>
      <c r="L3" s="1599" t="s">
        <v>749</v>
      </c>
      <c r="M3" s="1599"/>
      <c r="N3" s="1599"/>
      <c r="O3" s="1599"/>
      <c r="P3" s="1599" t="s">
        <v>750</v>
      </c>
      <c r="Q3" s="1599"/>
      <c r="R3" s="1599"/>
      <c r="S3" s="1599"/>
      <c r="T3" s="1599" t="s">
        <v>751</v>
      </c>
      <c r="U3" s="1599"/>
      <c r="V3" s="1599"/>
      <c r="W3" s="1599"/>
      <c r="X3" s="1599" t="s">
        <v>752</v>
      </c>
      <c r="Y3" s="1599"/>
      <c r="Z3" s="1599"/>
      <c r="AA3" s="1600"/>
      <c r="AB3" s="483"/>
      <c r="AC3" s="483"/>
      <c r="AD3" s="483"/>
      <c r="AE3" s="483"/>
      <c r="AF3" s="483"/>
      <c r="AG3" s="483"/>
      <c r="AH3" s="483"/>
      <c r="AI3" s="483"/>
      <c r="AJ3" s="483"/>
      <c r="AK3" s="483"/>
      <c r="AL3" s="483"/>
      <c r="AM3" s="483"/>
      <c r="AN3" s="483"/>
      <c r="AO3" s="483"/>
      <c r="AP3" s="483"/>
      <c r="AQ3" s="483"/>
      <c r="AR3" s="483"/>
      <c r="AS3" s="483"/>
      <c r="AT3" s="483"/>
      <c r="AU3" s="483"/>
      <c r="AV3" s="483"/>
      <c r="AW3" s="483"/>
      <c r="AX3" s="483"/>
      <c r="AY3" s="483"/>
      <c r="AZ3" s="483"/>
      <c r="BA3" s="483"/>
      <c r="BB3" s="483"/>
      <c r="BC3" s="483"/>
    </row>
    <row r="4" spans="1:57" outlineLevel="1">
      <c r="B4" s="1603" t="s">
        <v>753</v>
      </c>
      <c r="C4" s="1604"/>
      <c r="D4" s="1604"/>
      <c r="E4" s="1604"/>
      <c r="F4" s="1601"/>
      <c r="G4" s="1601"/>
      <c r="H4" s="1601"/>
      <c r="I4" s="1601"/>
      <c r="J4" s="1601"/>
      <c r="K4" s="1601"/>
      <c r="L4" s="1601"/>
      <c r="M4" s="1601"/>
      <c r="N4" s="1601"/>
      <c r="O4" s="1601"/>
      <c r="P4" s="1601"/>
      <c r="Q4" s="1601"/>
      <c r="R4" s="1601"/>
      <c r="S4" s="1601"/>
      <c r="T4" s="1601"/>
      <c r="U4" s="1601"/>
      <c r="V4" s="1601"/>
      <c r="W4" s="1601"/>
      <c r="X4" s="1601"/>
      <c r="Y4" s="1601"/>
      <c r="Z4" s="1601"/>
      <c r="AA4" s="1602"/>
      <c r="BB4" s="481"/>
      <c r="BC4" s="481"/>
      <c r="BD4" s="481"/>
      <c r="BE4" s="481"/>
    </row>
    <row r="5" spans="1:57" outlineLevel="1">
      <c r="B5" s="1603" t="s">
        <v>620</v>
      </c>
      <c r="C5" s="1604"/>
      <c r="D5" s="1604"/>
      <c r="E5" s="1604"/>
      <c r="F5" s="1601"/>
      <c r="G5" s="1601"/>
      <c r="H5" s="1601"/>
      <c r="I5" s="1601"/>
      <c r="J5" s="1601"/>
      <c r="K5" s="1601"/>
      <c r="L5" s="1601"/>
      <c r="M5" s="1601"/>
      <c r="N5" s="1601"/>
      <c r="O5" s="1601"/>
      <c r="P5" s="1601"/>
      <c r="Q5" s="1601"/>
      <c r="R5" s="1601"/>
      <c r="S5" s="1601"/>
      <c r="T5" s="1601"/>
      <c r="U5" s="1601"/>
      <c r="V5" s="1601"/>
      <c r="W5" s="1601"/>
      <c r="X5" s="1601"/>
      <c r="Y5" s="1601"/>
      <c r="Z5" s="1601"/>
      <c r="AA5" s="1602"/>
      <c r="BB5" s="481"/>
      <c r="BC5" s="481"/>
      <c r="BD5" s="481"/>
      <c r="BE5" s="481"/>
    </row>
    <row r="6" spans="1:57" outlineLevel="1">
      <c r="B6" s="1603" t="s">
        <v>754</v>
      </c>
      <c r="C6" s="1604"/>
      <c r="D6" s="1604"/>
      <c r="E6" s="1604"/>
      <c r="F6" s="1605"/>
      <c r="G6" s="1605"/>
      <c r="H6" s="1605"/>
      <c r="I6" s="1605"/>
      <c r="J6" s="1605"/>
      <c r="K6" s="1605"/>
      <c r="L6" s="1605"/>
      <c r="M6" s="1605"/>
      <c r="N6" s="1605"/>
      <c r="O6" s="1605"/>
      <c r="P6" s="1605"/>
      <c r="Q6" s="1605"/>
      <c r="R6" s="1605"/>
      <c r="S6" s="1605"/>
      <c r="T6" s="1605"/>
      <c r="U6" s="1605"/>
      <c r="V6" s="1605"/>
      <c r="W6" s="1605"/>
      <c r="X6" s="1605"/>
      <c r="Y6" s="1605"/>
      <c r="Z6" s="1605"/>
      <c r="AA6" s="1606"/>
      <c r="BB6" s="481"/>
      <c r="BC6" s="481"/>
      <c r="BD6" s="481"/>
      <c r="BE6" s="481"/>
    </row>
    <row r="7" spans="1:57" outlineLevel="1">
      <c r="B7" s="1603" t="s">
        <v>755</v>
      </c>
      <c r="C7" s="1604"/>
      <c r="D7" s="1604"/>
      <c r="E7" s="1604"/>
      <c r="F7" s="1601"/>
      <c r="G7" s="1601"/>
      <c r="H7" s="1601"/>
      <c r="I7" s="1601"/>
      <c r="J7" s="1601"/>
      <c r="K7" s="1601"/>
      <c r="L7" s="1601"/>
      <c r="M7" s="1601"/>
      <c r="N7" s="1601"/>
      <c r="O7" s="1601"/>
      <c r="P7" s="1601"/>
      <c r="Q7" s="1601"/>
      <c r="R7" s="1601"/>
      <c r="S7" s="1601"/>
      <c r="T7" s="1601"/>
      <c r="U7" s="1601"/>
      <c r="V7" s="1601"/>
      <c r="W7" s="1601"/>
      <c r="X7" s="1601"/>
      <c r="Y7" s="1601"/>
      <c r="Z7" s="1601"/>
      <c r="AA7" s="1602"/>
      <c r="BB7" s="481"/>
      <c r="BC7" s="481"/>
      <c r="BD7" s="481"/>
      <c r="BE7" s="481"/>
    </row>
    <row r="8" spans="1:57" s="487" customFormat="1" ht="15.75" outlineLevel="1">
      <c r="A8" s="485"/>
      <c r="B8" s="1603" t="s">
        <v>756</v>
      </c>
      <c r="C8" s="1604"/>
      <c r="D8" s="1604"/>
      <c r="E8" s="1604"/>
      <c r="F8" s="1607"/>
      <c r="G8" s="1607"/>
      <c r="H8" s="1607"/>
      <c r="I8" s="1607"/>
      <c r="J8" s="1607"/>
      <c r="K8" s="1607"/>
      <c r="L8" s="1607"/>
      <c r="M8" s="1607"/>
      <c r="N8" s="1607"/>
      <c r="O8" s="1607"/>
      <c r="P8" s="1607"/>
      <c r="Q8" s="1607"/>
      <c r="R8" s="1607"/>
      <c r="S8" s="1607"/>
      <c r="T8" s="1607"/>
      <c r="U8" s="1607"/>
      <c r="V8" s="1607"/>
      <c r="W8" s="1607"/>
      <c r="X8" s="1607"/>
      <c r="Y8" s="1607"/>
      <c r="Z8" s="1607"/>
      <c r="AA8" s="1608"/>
      <c r="AB8" s="486"/>
      <c r="AC8" s="486"/>
      <c r="AD8" s="486"/>
      <c r="AE8" s="486"/>
      <c r="AF8" s="486"/>
      <c r="AG8" s="486"/>
      <c r="AH8" s="486"/>
      <c r="AI8" s="486"/>
      <c r="AJ8" s="486"/>
      <c r="AK8" s="486"/>
      <c r="AL8" s="486"/>
      <c r="AM8" s="486"/>
      <c r="AN8" s="486"/>
      <c r="AO8" s="486"/>
      <c r="AP8" s="486"/>
      <c r="AQ8" s="486"/>
      <c r="AR8" s="486"/>
      <c r="AS8" s="486"/>
      <c r="AT8" s="486"/>
      <c r="AU8" s="486"/>
      <c r="AV8" s="486"/>
      <c r="AW8" s="486"/>
      <c r="AX8" s="486"/>
      <c r="AY8" s="486"/>
      <c r="AZ8" s="486"/>
      <c r="BA8" s="486"/>
    </row>
    <row r="9" spans="1:57" outlineLevel="1">
      <c r="B9" s="1603" t="s">
        <v>757</v>
      </c>
      <c r="C9" s="1604"/>
      <c r="D9" s="1604"/>
      <c r="E9" s="1604"/>
      <c r="F9" s="1601"/>
      <c r="G9" s="1601"/>
      <c r="H9" s="1601"/>
      <c r="I9" s="1601"/>
      <c r="J9" s="1601"/>
      <c r="K9" s="1601"/>
      <c r="L9" s="1601"/>
      <c r="M9" s="1601"/>
      <c r="N9" s="1601"/>
      <c r="O9" s="1601"/>
      <c r="P9" s="1601"/>
      <c r="Q9" s="1601"/>
      <c r="R9" s="1601"/>
      <c r="S9" s="1601"/>
      <c r="T9" s="1601"/>
      <c r="U9" s="1601"/>
      <c r="V9" s="1601"/>
      <c r="W9" s="1601"/>
      <c r="X9" s="1601"/>
      <c r="Y9" s="1601"/>
      <c r="Z9" s="1601"/>
      <c r="AA9" s="1602"/>
      <c r="BB9" s="481"/>
      <c r="BC9" s="481"/>
      <c r="BD9" s="481"/>
      <c r="BE9" s="481"/>
    </row>
    <row r="10" spans="1:57" outlineLevel="1">
      <c r="B10" s="1603" t="s">
        <v>758</v>
      </c>
      <c r="C10" s="1604"/>
      <c r="D10" s="1604"/>
      <c r="E10" s="1604"/>
      <c r="F10" s="1601"/>
      <c r="G10" s="1601"/>
      <c r="H10" s="1601"/>
      <c r="I10" s="1601"/>
      <c r="J10" s="1601"/>
      <c r="K10" s="1601"/>
      <c r="L10" s="1601"/>
      <c r="M10" s="1601"/>
      <c r="N10" s="1601"/>
      <c r="O10" s="1601"/>
      <c r="P10" s="1601"/>
      <c r="Q10" s="1601"/>
      <c r="R10" s="1601"/>
      <c r="S10" s="1601"/>
      <c r="T10" s="1601"/>
      <c r="U10" s="1601"/>
      <c r="V10" s="1601"/>
      <c r="W10" s="1601"/>
      <c r="X10" s="1601"/>
      <c r="Y10" s="1601"/>
      <c r="Z10" s="1601"/>
      <c r="AA10" s="1602"/>
      <c r="BB10" s="481"/>
      <c r="BC10" s="481"/>
      <c r="BD10" s="481"/>
      <c r="BE10" s="481"/>
    </row>
    <row r="11" spans="1:57" outlineLevel="1">
      <c r="B11" s="1603" t="s">
        <v>759</v>
      </c>
      <c r="C11" s="1604"/>
      <c r="D11" s="1604"/>
      <c r="E11" s="1604"/>
      <c r="F11" s="1609"/>
      <c r="G11" s="1609"/>
      <c r="H11" s="1609"/>
      <c r="I11" s="1609"/>
      <c r="J11" s="1609"/>
      <c r="K11" s="1609"/>
      <c r="L11" s="1609"/>
      <c r="M11" s="1609"/>
      <c r="N11" s="1609"/>
      <c r="O11" s="1609"/>
      <c r="P11" s="1609"/>
      <c r="Q11" s="1609"/>
      <c r="R11" s="1609"/>
      <c r="S11" s="1609"/>
      <c r="T11" s="1609"/>
      <c r="U11" s="1609"/>
      <c r="V11" s="1609"/>
      <c r="W11" s="1609"/>
      <c r="X11" s="1609"/>
      <c r="Y11" s="1609"/>
      <c r="Z11" s="1609"/>
      <c r="AA11" s="1610"/>
      <c r="BB11" s="481"/>
      <c r="BC11" s="481"/>
      <c r="BD11" s="481"/>
      <c r="BE11" s="481"/>
    </row>
    <row r="12" spans="1:57" outlineLevel="1">
      <c r="B12" s="1603" t="s">
        <v>760</v>
      </c>
      <c r="C12" s="1604"/>
      <c r="D12" s="1604"/>
      <c r="E12" s="1604"/>
      <c r="F12" s="1609"/>
      <c r="G12" s="1609"/>
      <c r="H12" s="1609"/>
      <c r="I12" s="1609"/>
      <c r="J12" s="1609"/>
      <c r="K12" s="1609"/>
      <c r="L12" s="1609"/>
      <c r="M12" s="1609"/>
      <c r="N12" s="1609"/>
      <c r="O12" s="1609"/>
      <c r="P12" s="1609"/>
      <c r="Q12" s="1609"/>
      <c r="R12" s="1609"/>
      <c r="S12" s="1609"/>
      <c r="T12" s="1609"/>
      <c r="U12" s="1609"/>
      <c r="V12" s="1609"/>
      <c r="W12" s="1609"/>
      <c r="X12" s="1609"/>
      <c r="Y12" s="1609"/>
      <c r="Z12" s="1609"/>
      <c r="AA12" s="1610"/>
      <c r="BB12" s="481"/>
      <c r="BC12" s="481"/>
      <c r="BD12" s="481"/>
      <c r="BE12" s="481"/>
    </row>
    <row r="13" spans="1:57" outlineLevel="1">
      <c r="B13" s="1603" t="s">
        <v>761</v>
      </c>
      <c r="C13" s="1604"/>
      <c r="D13" s="1604"/>
      <c r="E13" s="1604"/>
      <c r="F13" s="1611" t="str">
        <f>IFERROR(F11/F12,"")</f>
        <v/>
      </c>
      <c r="G13" s="1611" t="str">
        <f>IFERROR(G11/G12,"")</f>
        <v/>
      </c>
      <c r="H13" s="1611" t="str">
        <f>IFERROR(H11/H12,"")</f>
        <v/>
      </c>
      <c r="I13" s="1611" t="str">
        <f>IFERROR(I11/I12,"")</f>
        <v/>
      </c>
      <c r="J13" s="1611"/>
      <c r="K13" s="1611"/>
      <c r="L13" s="1611" t="str">
        <f>IFERROR(L11/L12,"")</f>
        <v/>
      </c>
      <c r="M13" s="1611"/>
      <c r="N13" s="1611"/>
      <c r="O13" s="1611"/>
      <c r="P13" s="1611" t="str">
        <f>IFERROR(P11/P12,"")</f>
        <v/>
      </c>
      <c r="Q13" s="1611"/>
      <c r="R13" s="1611"/>
      <c r="S13" s="1611"/>
      <c r="T13" s="1611" t="str">
        <f>IFERROR(T11/T12,"")</f>
        <v/>
      </c>
      <c r="U13" s="1611"/>
      <c r="V13" s="1611"/>
      <c r="W13" s="1611"/>
      <c r="X13" s="1611" t="str">
        <f>IFERROR(X11/X12,"")</f>
        <v/>
      </c>
      <c r="Y13" s="1611"/>
      <c r="Z13" s="1611"/>
      <c r="AA13" s="1612"/>
      <c r="BB13" s="481"/>
      <c r="BC13" s="481"/>
      <c r="BD13" s="481"/>
      <c r="BE13" s="481"/>
    </row>
    <row r="14" spans="1:57" outlineLevel="1">
      <c r="B14" s="1603" t="s">
        <v>762</v>
      </c>
      <c r="C14" s="1604"/>
      <c r="D14" s="1604"/>
      <c r="E14" s="1604"/>
      <c r="F14" s="1601"/>
      <c r="G14" s="1601"/>
      <c r="H14" s="1601"/>
      <c r="I14" s="1601"/>
      <c r="J14" s="1601"/>
      <c r="K14" s="1601"/>
      <c r="L14" s="1601"/>
      <c r="M14" s="1601"/>
      <c r="N14" s="1601"/>
      <c r="O14" s="1601"/>
      <c r="P14" s="1601"/>
      <c r="Q14" s="1601"/>
      <c r="R14" s="1601"/>
      <c r="S14" s="1601"/>
      <c r="T14" s="1601"/>
      <c r="U14" s="1601"/>
      <c r="V14" s="1601"/>
      <c r="W14" s="1601"/>
      <c r="X14" s="1601"/>
      <c r="Y14" s="1601"/>
      <c r="Z14" s="1601"/>
      <c r="AA14" s="1602"/>
      <c r="BB14" s="481"/>
      <c r="BC14" s="481"/>
      <c r="BD14" s="481"/>
      <c r="BE14" s="481"/>
    </row>
    <row r="15" spans="1:57" outlineLevel="1">
      <c r="B15" s="1603" t="s">
        <v>763</v>
      </c>
      <c r="C15" s="1604"/>
      <c r="D15" s="1604"/>
      <c r="E15" s="1604"/>
      <c r="F15" s="1601"/>
      <c r="G15" s="1601"/>
      <c r="H15" s="1601"/>
      <c r="I15" s="1601"/>
      <c r="J15" s="1601"/>
      <c r="K15" s="1601"/>
      <c r="L15" s="1601"/>
      <c r="M15" s="1601"/>
      <c r="N15" s="1601"/>
      <c r="O15" s="1601"/>
      <c r="P15" s="1601"/>
      <c r="Q15" s="1601"/>
      <c r="R15" s="1601"/>
      <c r="S15" s="1601"/>
      <c r="T15" s="1601"/>
      <c r="U15" s="1601"/>
      <c r="V15" s="1601"/>
      <c r="W15" s="1601"/>
      <c r="X15" s="1601"/>
      <c r="Y15" s="1601"/>
      <c r="Z15" s="1601"/>
      <c r="AA15" s="1602"/>
      <c r="BB15" s="481"/>
      <c r="BC15" s="481"/>
      <c r="BD15" s="481"/>
      <c r="BE15" s="481"/>
    </row>
    <row r="16" spans="1:57" outlineLevel="1">
      <c r="B16" s="1603" t="s">
        <v>764</v>
      </c>
      <c r="C16" s="1604"/>
      <c r="D16" s="1604"/>
      <c r="E16" s="1604"/>
      <c r="F16" s="1613"/>
      <c r="G16" s="1613"/>
      <c r="H16" s="1613"/>
      <c r="I16" s="1613"/>
      <c r="J16" s="1613"/>
      <c r="K16" s="1613"/>
      <c r="L16" s="1613"/>
      <c r="M16" s="1613"/>
      <c r="N16" s="1613"/>
      <c r="O16" s="1613"/>
      <c r="P16" s="1613"/>
      <c r="Q16" s="1613"/>
      <c r="R16" s="1613"/>
      <c r="S16" s="1613"/>
      <c r="T16" s="1613"/>
      <c r="U16" s="1613"/>
      <c r="V16" s="1613"/>
      <c r="W16" s="1613"/>
      <c r="X16" s="1613"/>
      <c r="Y16" s="1613"/>
      <c r="Z16" s="1613"/>
      <c r="AA16" s="1614"/>
      <c r="BB16" s="481"/>
      <c r="BC16" s="481"/>
      <c r="BD16" s="481"/>
      <c r="BE16" s="481"/>
    </row>
    <row r="17" spans="1:63" outlineLevel="1">
      <c r="B17" s="1603" t="s">
        <v>765</v>
      </c>
      <c r="C17" s="1604"/>
      <c r="D17" s="1604"/>
      <c r="E17" s="1604"/>
      <c r="F17" s="1613"/>
      <c r="G17" s="1613"/>
      <c r="H17" s="1613"/>
      <c r="I17" s="1613"/>
      <c r="J17" s="1613"/>
      <c r="K17" s="1613"/>
      <c r="L17" s="1613"/>
      <c r="M17" s="1613"/>
      <c r="N17" s="1613"/>
      <c r="O17" s="1613"/>
      <c r="P17" s="1613"/>
      <c r="Q17" s="1613"/>
      <c r="R17" s="1613"/>
      <c r="S17" s="1613"/>
      <c r="T17" s="1613"/>
      <c r="U17" s="1613"/>
      <c r="V17" s="1613"/>
      <c r="W17" s="1613"/>
      <c r="X17" s="1613"/>
      <c r="Y17" s="1613"/>
      <c r="Z17" s="1613"/>
      <c r="AA17" s="1614"/>
      <c r="BB17" s="481"/>
      <c r="BC17" s="481"/>
      <c r="BD17" s="481"/>
      <c r="BE17" s="481"/>
    </row>
    <row r="18" spans="1:63" outlineLevel="1">
      <c r="B18" s="1603" t="s">
        <v>766</v>
      </c>
      <c r="C18" s="1604"/>
      <c r="D18" s="1604"/>
      <c r="E18" s="1604"/>
      <c r="F18" s="1613"/>
      <c r="G18" s="1613"/>
      <c r="H18" s="1613"/>
      <c r="I18" s="1613"/>
      <c r="J18" s="1613"/>
      <c r="K18" s="1613"/>
      <c r="L18" s="1613"/>
      <c r="M18" s="1613"/>
      <c r="N18" s="1613"/>
      <c r="O18" s="1613"/>
      <c r="P18" s="1613"/>
      <c r="Q18" s="1613"/>
      <c r="R18" s="1613"/>
      <c r="S18" s="1613"/>
      <c r="T18" s="1613"/>
      <c r="U18" s="1613"/>
      <c r="V18" s="1613"/>
      <c r="W18" s="1613"/>
      <c r="X18" s="1613"/>
      <c r="Y18" s="1613"/>
      <c r="Z18" s="1613"/>
      <c r="AA18" s="1614"/>
      <c r="BB18" s="481"/>
      <c r="BC18" s="481"/>
      <c r="BD18" s="481"/>
      <c r="BE18" s="481"/>
    </row>
    <row r="19" spans="1:63" outlineLevel="1">
      <c r="B19" s="1603" t="s">
        <v>767</v>
      </c>
      <c r="C19" s="1604"/>
      <c r="D19" s="1604"/>
      <c r="E19" s="1604"/>
      <c r="F19" s="1613"/>
      <c r="G19" s="1613"/>
      <c r="H19" s="1613"/>
      <c r="I19" s="1613"/>
      <c r="J19" s="1613"/>
      <c r="K19" s="1613"/>
      <c r="L19" s="1613"/>
      <c r="M19" s="1613"/>
      <c r="N19" s="1613"/>
      <c r="O19" s="1613"/>
      <c r="P19" s="1613"/>
      <c r="Q19" s="1613"/>
      <c r="R19" s="1613"/>
      <c r="S19" s="1613"/>
      <c r="T19" s="1613"/>
      <c r="U19" s="1613"/>
      <c r="V19" s="1613"/>
      <c r="W19" s="1613"/>
      <c r="X19" s="1613"/>
      <c r="Y19" s="1613"/>
      <c r="Z19" s="1613"/>
      <c r="AA19" s="1614"/>
      <c r="BB19" s="481"/>
      <c r="BC19" s="481"/>
      <c r="BD19" s="481"/>
      <c r="BE19" s="481"/>
    </row>
    <row r="20" spans="1:63" outlineLevel="1">
      <c r="B20" s="1603" t="s">
        <v>768</v>
      </c>
      <c r="C20" s="1604"/>
      <c r="D20" s="1604"/>
      <c r="E20" s="1604"/>
      <c r="F20" s="1613"/>
      <c r="G20" s="1613"/>
      <c r="H20" s="1613"/>
      <c r="I20" s="1613"/>
      <c r="J20" s="1613"/>
      <c r="K20" s="1613"/>
      <c r="L20" s="1613"/>
      <c r="M20" s="1613"/>
      <c r="N20" s="1613"/>
      <c r="O20" s="1613"/>
      <c r="P20" s="1613"/>
      <c r="Q20" s="1613"/>
      <c r="R20" s="1613"/>
      <c r="S20" s="1613"/>
      <c r="T20" s="1613"/>
      <c r="U20" s="1613"/>
      <c r="V20" s="1613"/>
      <c r="W20" s="1613"/>
      <c r="X20" s="1613"/>
      <c r="Y20" s="1613"/>
      <c r="Z20" s="1613"/>
      <c r="AA20" s="1614"/>
      <c r="BB20" s="481"/>
      <c r="BC20" s="481"/>
      <c r="BD20" s="481"/>
      <c r="BE20" s="481"/>
    </row>
    <row r="21" spans="1:63" ht="13.5" outlineLevel="1" thickBot="1">
      <c r="B21" s="1628" t="s">
        <v>769</v>
      </c>
      <c r="C21" s="1629"/>
      <c r="D21" s="1629"/>
      <c r="E21" s="1629"/>
      <c r="F21" s="1630"/>
      <c r="G21" s="1630"/>
      <c r="H21" s="1630"/>
      <c r="I21" s="1630"/>
      <c r="J21" s="1630"/>
      <c r="K21" s="1630"/>
      <c r="L21" s="1630"/>
      <c r="M21" s="1630"/>
      <c r="N21" s="1630"/>
      <c r="O21" s="1630"/>
      <c r="P21" s="1630"/>
      <c r="Q21" s="1630"/>
      <c r="R21" s="1630"/>
      <c r="S21" s="1630"/>
      <c r="T21" s="1630"/>
      <c r="U21" s="1630"/>
      <c r="V21" s="1630"/>
      <c r="W21" s="1630"/>
      <c r="X21" s="1630"/>
      <c r="Y21" s="1630"/>
      <c r="Z21" s="1630"/>
      <c r="AA21" s="1631"/>
      <c r="BB21" s="481"/>
      <c r="BC21" s="481"/>
      <c r="BD21" s="481"/>
      <c r="BE21" s="481"/>
    </row>
    <row r="22" spans="1:63" ht="13.5" outlineLevel="1" thickBot="1"/>
    <row r="23" spans="1:63" ht="19.5" thickBot="1">
      <c r="B23" s="1625" t="s">
        <v>667</v>
      </c>
      <c r="C23" s="1626"/>
      <c r="D23" s="1626"/>
      <c r="E23" s="1626"/>
      <c r="F23" s="1626"/>
      <c r="G23" s="1626"/>
      <c r="H23" s="1626"/>
      <c r="I23" s="1626"/>
      <c r="J23" s="1626"/>
      <c r="K23" s="1626"/>
      <c r="L23" s="1626"/>
      <c r="M23" s="1626"/>
      <c r="N23" s="1626"/>
      <c r="O23" s="1627"/>
      <c r="P23" s="1625" t="s">
        <v>770</v>
      </c>
      <c r="Q23" s="1626"/>
      <c r="R23" s="1626"/>
      <c r="S23" s="1626"/>
      <c r="T23" s="1626"/>
      <c r="U23" s="1626"/>
      <c r="V23" s="1626"/>
      <c r="W23" s="1626"/>
      <c r="X23" s="1626"/>
      <c r="Y23" s="1626"/>
      <c r="Z23" s="1626"/>
      <c r="AA23" s="1626"/>
      <c r="AB23" s="1626"/>
      <c r="AC23" s="1626"/>
      <c r="AD23" s="1626"/>
      <c r="AE23" s="1626"/>
      <c r="AF23" s="1626"/>
      <c r="AG23" s="1626"/>
      <c r="AH23" s="1626"/>
      <c r="AI23" s="1626"/>
      <c r="AJ23" s="1626"/>
      <c r="AK23" s="1626"/>
      <c r="AL23" s="1626"/>
      <c r="AM23" s="1626"/>
      <c r="AN23" s="1626"/>
      <c r="AO23" s="1626"/>
      <c r="AP23" s="1626"/>
      <c r="AQ23" s="1626"/>
      <c r="AR23" s="1626"/>
      <c r="AS23" s="1626"/>
      <c r="AT23" s="1626"/>
      <c r="AU23" s="1626"/>
      <c r="AV23" s="1626"/>
      <c r="AW23" s="1626"/>
      <c r="AX23" s="1626"/>
      <c r="AY23" s="1626"/>
      <c r="AZ23" s="1626"/>
      <c r="BA23" s="1626"/>
      <c r="BB23" s="1626"/>
      <c r="BC23" s="1626"/>
      <c r="BD23" s="1627"/>
    </row>
    <row r="24" spans="1:63" s="484" customFormat="1" ht="15">
      <c r="A24" s="482"/>
      <c r="B24" s="1615" t="s">
        <v>671</v>
      </c>
      <c r="C24" s="1617" t="s">
        <v>771</v>
      </c>
      <c r="D24" s="1623" t="s">
        <v>915</v>
      </c>
      <c r="E24" s="1617" t="s">
        <v>772</v>
      </c>
      <c r="F24" s="1619" t="s">
        <v>773</v>
      </c>
      <c r="G24" s="1621" t="s">
        <v>774</v>
      </c>
      <c r="H24" s="1621" t="s">
        <v>595</v>
      </c>
      <c r="I24" s="1617" t="s">
        <v>775</v>
      </c>
      <c r="J24" s="1623" t="s">
        <v>776</v>
      </c>
      <c r="K24" s="1617" t="s">
        <v>594</v>
      </c>
      <c r="L24" s="1619" t="s">
        <v>777</v>
      </c>
      <c r="M24" s="1638" t="s">
        <v>778</v>
      </c>
      <c r="N24" s="1639"/>
      <c r="O24" s="1640" t="s">
        <v>779</v>
      </c>
      <c r="P24" s="1642" t="s">
        <v>729</v>
      </c>
      <c r="Q24" s="1642"/>
      <c r="R24" s="1643"/>
      <c r="S24" s="1644"/>
      <c r="T24" s="1645">
        <v>44621</v>
      </c>
      <c r="U24" s="1646"/>
      <c r="V24" s="1647"/>
      <c r="W24" s="1634">
        <f>EDATE(T24,-1)</f>
        <v>44593</v>
      </c>
      <c r="X24" s="1635"/>
      <c r="Y24" s="1636"/>
      <c r="Z24" s="1634">
        <f>EDATE(W24,-1)</f>
        <v>44562</v>
      </c>
      <c r="AA24" s="1635"/>
      <c r="AB24" s="1636"/>
      <c r="AC24" s="1634">
        <f>EDATE(Z24,-1)</f>
        <v>44531</v>
      </c>
      <c r="AD24" s="1635"/>
      <c r="AE24" s="1636"/>
      <c r="AF24" s="1634">
        <f>EDATE(AC24,-1)</f>
        <v>44501</v>
      </c>
      <c r="AG24" s="1635"/>
      <c r="AH24" s="1636"/>
      <c r="AI24" s="1634">
        <f>EDATE(AF24,-1)</f>
        <v>44470</v>
      </c>
      <c r="AJ24" s="1635"/>
      <c r="AK24" s="1636"/>
      <c r="AL24" s="1634">
        <f>EDATE(AI24,-1)</f>
        <v>44440</v>
      </c>
      <c r="AM24" s="1635"/>
      <c r="AN24" s="1636"/>
      <c r="AO24" s="1634">
        <f>EDATE(AL24,-1)</f>
        <v>44409</v>
      </c>
      <c r="AP24" s="1635"/>
      <c r="AQ24" s="1636"/>
      <c r="AR24" s="1634">
        <f>EDATE(AO24,-1)</f>
        <v>44378</v>
      </c>
      <c r="AS24" s="1635"/>
      <c r="AT24" s="1636"/>
      <c r="AU24" s="1634">
        <f>EDATE(AR24,-1)</f>
        <v>44348</v>
      </c>
      <c r="AV24" s="1635"/>
      <c r="AW24" s="1636"/>
      <c r="AX24" s="1634">
        <f>EDATE(AU24,-1)</f>
        <v>44317</v>
      </c>
      <c r="AY24" s="1635"/>
      <c r="AZ24" s="1636"/>
      <c r="BA24" s="1634">
        <f>EDATE(AX24,-1)</f>
        <v>44287</v>
      </c>
      <c r="BB24" s="1635"/>
      <c r="BC24" s="1636"/>
      <c r="BD24" s="1637" t="s">
        <v>780</v>
      </c>
      <c r="BE24" s="483"/>
    </row>
    <row r="25" spans="1:63" s="484" customFormat="1" ht="36" customHeight="1" thickBot="1">
      <c r="A25" s="482"/>
      <c r="B25" s="1616"/>
      <c r="C25" s="1618"/>
      <c r="D25" s="1632"/>
      <c r="E25" s="1618"/>
      <c r="F25" s="1620"/>
      <c r="G25" s="1622"/>
      <c r="H25" s="1622"/>
      <c r="I25" s="1618"/>
      <c r="J25" s="1624"/>
      <c r="K25" s="1618"/>
      <c r="L25" s="1620"/>
      <c r="M25" s="1638"/>
      <c r="N25" s="1639"/>
      <c r="O25" s="1641"/>
      <c r="P25" s="517" t="s">
        <v>781</v>
      </c>
      <c r="Q25" s="517" t="s">
        <v>782</v>
      </c>
      <c r="R25" s="518" t="s">
        <v>783</v>
      </c>
      <c r="S25" s="519" t="s">
        <v>784</v>
      </c>
      <c r="T25" s="520" t="s">
        <v>324</v>
      </c>
      <c r="U25" s="521" t="s">
        <v>595</v>
      </c>
      <c r="V25" s="519" t="s">
        <v>785</v>
      </c>
      <c r="W25" s="522" t="s">
        <v>324</v>
      </c>
      <c r="X25" s="521" t="s">
        <v>595</v>
      </c>
      <c r="Y25" s="519" t="s">
        <v>785</v>
      </c>
      <c r="Z25" s="522" t="s">
        <v>324</v>
      </c>
      <c r="AA25" s="521" t="s">
        <v>595</v>
      </c>
      <c r="AB25" s="519" t="s">
        <v>785</v>
      </c>
      <c r="AC25" s="522" t="s">
        <v>324</v>
      </c>
      <c r="AD25" s="521" t="s">
        <v>595</v>
      </c>
      <c r="AE25" s="519" t="s">
        <v>785</v>
      </c>
      <c r="AF25" s="522" t="s">
        <v>324</v>
      </c>
      <c r="AG25" s="521" t="s">
        <v>595</v>
      </c>
      <c r="AH25" s="523" t="s">
        <v>786</v>
      </c>
      <c r="AI25" s="522" t="s">
        <v>324</v>
      </c>
      <c r="AJ25" s="521" t="s">
        <v>595</v>
      </c>
      <c r="AK25" s="519" t="s">
        <v>785</v>
      </c>
      <c r="AL25" s="522" t="s">
        <v>324</v>
      </c>
      <c r="AM25" s="521" t="s">
        <v>595</v>
      </c>
      <c r="AN25" s="519" t="s">
        <v>785</v>
      </c>
      <c r="AO25" s="522" t="s">
        <v>324</v>
      </c>
      <c r="AP25" s="521" t="s">
        <v>595</v>
      </c>
      <c r="AQ25" s="519" t="s">
        <v>785</v>
      </c>
      <c r="AR25" s="522" t="s">
        <v>324</v>
      </c>
      <c r="AS25" s="521" t="s">
        <v>595</v>
      </c>
      <c r="AT25" s="519" t="s">
        <v>785</v>
      </c>
      <c r="AU25" s="522" t="s">
        <v>324</v>
      </c>
      <c r="AV25" s="521" t="s">
        <v>595</v>
      </c>
      <c r="AW25" s="519" t="s">
        <v>785</v>
      </c>
      <c r="AX25" s="522" t="s">
        <v>324</v>
      </c>
      <c r="AY25" s="521" t="s">
        <v>595</v>
      </c>
      <c r="AZ25" s="519" t="s">
        <v>785</v>
      </c>
      <c r="BA25" s="522" t="s">
        <v>324</v>
      </c>
      <c r="BB25" s="521" t="s">
        <v>595</v>
      </c>
      <c r="BC25" s="519" t="s">
        <v>785</v>
      </c>
      <c r="BD25" s="1637"/>
      <c r="BE25" s="483"/>
    </row>
    <row r="26" spans="1:63">
      <c r="A26" s="488"/>
      <c r="B26" s="489"/>
      <c r="C26" s="489"/>
      <c r="D26" s="490"/>
      <c r="E26" s="491"/>
      <c r="F26" s="492"/>
      <c r="G26" s="493"/>
      <c r="H26" s="494"/>
      <c r="I26" s="495"/>
      <c r="J26" s="492"/>
      <c r="K26" s="490"/>
      <c r="L26" s="496" t="str">
        <f ca="1">IFERROR(IF(K26&lt;(TODAY()-I26)/30,"",K26-((TODAY()-I26)/30)+1),"")</f>
        <v/>
      </c>
      <c r="M26" s="497"/>
      <c r="N26" s="498" t="str">
        <f ca="1">IF(OR(M26="Yes",AND(L26&gt;1,L26&lt;&gt;"")),H26,"")</f>
        <v/>
      </c>
      <c r="O26" s="490"/>
      <c r="P26" s="499" t="str">
        <f>IF($H26&lt;&gt;"",COUNT($T26,$W26,$Z26,$AC26,$AF26,$AI26,$AL26,$AO26,$AR26,$AU26,$AX26,$BA26),"")</f>
        <v/>
      </c>
      <c r="Q26" s="500"/>
      <c r="R26" s="501" t="str">
        <f>IF($H26&lt;&gt;"",SUM($U26,$X26,$AA26,$AD26,$AG26,$AJ26,$AM26,$AP26,$AS26,$AV26,$AY26,$BB26),"")</f>
        <v/>
      </c>
      <c r="S26" s="501" t="str">
        <f>IF($H26&lt;&gt;"",IFERROR(AVERAGE($V26,$Y26,$AB26,$AE26,$AH26,$AK26,$AN26,$AQ26,$AT26,$AW26,$AZ26,$BC26),""),"")</f>
        <v/>
      </c>
      <c r="T26" s="491"/>
      <c r="U26" s="493"/>
      <c r="V26" s="493"/>
      <c r="W26" s="491"/>
      <c r="X26" s="493"/>
      <c r="Y26" s="493"/>
      <c r="Z26" s="491"/>
      <c r="AA26" s="493"/>
      <c r="AB26" s="493"/>
      <c r="AC26" s="491"/>
      <c r="AD26" s="493"/>
      <c r="AE26" s="493"/>
      <c r="AF26" s="491"/>
      <c r="AG26" s="493"/>
      <c r="AH26" s="493"/>
      <c r="AI26" s="491"/>
      <c r="AJ26" s="493"/>
      <c r="AK26" s="493"/>
      <c r="AL26" s="491"/>
      <c r="AM26" s="493"/>
      <c r="AN26" s="493"/>
      <c r="AO26" s="491"/>
      <c r="AP26" s="493"/>
      <c r="AQ26" s="493"/>
      <c r="AR26" s="491"/>
      <c r="AS26" s="493"/>
      <c r="AT26" s="493"/>
      <c r="AU26" s="491"/>
      <c r="AV26" s="493"/>
      <c r="AW26" s="493"/>
      <c r="AX26" s="491"/>
      <c r="AY26" s="493"/>
      <c r="AZ26" s="493"/>
      <c r="BA26" s="491"/>
      <c r="BB26" s="493"/>
      <c r="BC26" s="493"/>
      <c r="BD26" s="502"/>
      <c r="BK26" s="524" t="s">
        <v>968</v>
      </c>
    </row>
    <row r="27" spans="1:63">
      <c r="B27" s="489"/>
      <c r="C27" s="489"/>
      <c r="D27" s="490"/>
      <c r="E27" s="491"/>
      <c r="F27" s="492"/>
      <c r="G27" s="493"/>
      <c r="H27" s="494"/>
      <c r="I27" s="495"/>
      <c r="J27" s="492"/>
      <c r="K27" s="490"/>
      <c r="L27" s="496" t="str">
        <f ca="1">IFERROR(IF(K27&lt;(TODAY()-I27)/30,"",K27-((TODAY()-I27)/30)+1),"")</f>
        <v/>
      </c>
      <c r="M27" s="497"/>
      <c r="N27" s="498" t="str">
        <f ca="1">IF(OR(M27="Yes",AND(L27&gt;1,L27&lt;&gt;"")),H27,"")</f>
        <v/>
      </c>
      <c r="O27" s="490"/>
      <c r="P27" s="499" t="str">
        <f>IF($H27&lt;&gt;"",COUNT($T27,$W27,$Z27,$AC27,$AF27,$AI27,$AL27,$AO27,$AR27,$AU27,$AX27,$BA27),"")</f>
        <v/>
      </c>
      <c r="Q27" s="500"/>
      <c r="R27" s="501" t="str">
        <f>IF($H27&lt;&gt;"",SUM($U27,$X27,$AA27,$AD27,$AG27,$AJ27,$AM27,$AP27,$AS27,$AV27,$AY27,$BB27),"")</f>
        <v/>
      </c>
      <c r="S27" s="501" t="str">
        <f>IF($H27&lt;&gt;"",IFERROR(AVERAGE($V27,$Y27,$AB27,$AE27,$AH27,$AK27,$AN27,$AQ27,$AT27,$AW27,$AZ27,$BC27),""),"")</f>
        <v/>
      </c>
      <c r="T27" s="491"/>
      <c r="U27" s="493"/>
      <c r="V27" s="493"/>
      <c r="W27" s="491"/>
      <c r="X27" s="493"/>
      <c r="Y27" s="493"/>
      <c r="Z27" s="491"/>
      <c r="AA27" s="493"/>
      <c r="AB27" s="493"/>
      <c r="AC27" s="491"/>
      <c r="AD27" s="493"/>
      <c r="AE27" s="493"/>
      <c r="AF27" s="491"/>
      <c r="AG27" s="493"/>
      <c r="AH27" s="493"/>
      <c r="AI27" s="491"/>
      <c r="AJ27" s="493"/>
      <c r="AK27" s="493"/>
      <c r="AL27" s="491"/>
      <c r="AM27" s="493"/>
      <c r="AN27" s="493"/>
      <c r="AO27" s="491"/>
      <c r="AP27" s="493"/>
      <c r="AQ27" s="493"/>
      <c r="AR27" s="491"/>
      <c r="AS27" s="493"/>
      <c r="AT27" s="493"/>
      <c r="AU27" s="491"/>
      <c r="AV27" s="493"/>
      <c r="AW27" s="493"/>
      <c r="AX27" s="491"/>
      <c r="AY27" s="493"/>
      <c r="AZ27" s="493"/>
      <c r="BA27" s="491"/>
      <c r="BB27" s="493"/>
      <c r="BC27" s="493"/>
      <c r="BD27" s="502"/>
      <c r="BK27" s="524" t="s">
        <v>968</v>
      </c>
    </row>
    <row r="28" spans="1:63">
      <c r="B28" s="489"/>
      <c r="C28" s="489"/>
      <c r="D28" s="490"/>
      <c r="E28" s="491"/>
      <c r="F28" s="492"/>
      <c r="G28" s="493"/>
      <c r="H28" s="494"/>
      <c r="I28" s="495"/>
      <c r="J28" s="492"/>
      <c r="K28" s="490"/>
      <c r="L28" s="496" t="str">
        <f ca="1">IFERROR(IF(K28&lt;(TODAY()-I28)/30,"",K28-((TODAY()-I28)/30)+1),"")</f>
        <v/>
      </c>
      <c r="M28" s="497"/>
      <c r="N28" s="498" t="str">
        <f ca="1">IF(OR(M28="Yes",AND(L28&gt;1,L28&lt;&gt;"")),H28,"")</f>
        <v/>
      </c>
      <c r="O28" s="490"/>
      <c r="P28" s="499" t="str">
        <f>IF($H28&lt;&gt;"",COUNT($T28,$W28,$Z28,$AC28,$AF28,$AI28,$AL28,$AO28,$AR28,$AU28,$AX28,$BA28),"")</f>
        <v/>
      </c>
      <c r="Q28" s="500"/>
      <c r="R28" s="501" t="str">
        <f>IF($H28&lt;&gt;"",SUM($U28,$X28,$AA28,$AD28,$AG28,$AJ28,$AM28,$AP28,$AS28,$AV28,$AY28,$BB28),"")</f>
        <v/>
      </c>
      <c r="S28" s="501" t="str">
        <f>IF($H28&lt;&gt;"",IFERROR(AVERAGE($V28,$Y28,$AB28,$AE28,$AH28,$AK28,$AN28,$AQ28,$AT28,$AW28,$AZ28,$BC28),""),"")</f>
        <v/>
      </c>
      <c r="T28" s="491"/>
      <c r="U28" s="493"/>
      <c r="V28" s="493"/>
      <c r="W28" s="491"/>
      <c r="X28" s="493"/>
      <c r="Y28" s="493"/>
      <c r="Z28" s="491"/>
      <c r="AA28" s="493"/>
      <c r="AB28" s="493"/>
      <c r="AC28" s="491"/>
      <c r="AD28" s="493"/>
      <c r="AE28" s="493"/>
      <c r="AF28" s="491"/>
      <c r="AG28" s="493"/>
      <c r="AH28" s="493"/>
      <c r="AI28" s="491"/>
      <c r="AJ28" s="493"/>
      <c r="AK28" s="493"/>
      <c r="AL28" s="491"/>
      <c r="AM28" s="493"/>
      <c r="AN28" s="493"/>
      <c r="AO28" s="491"/>
      <c r="AP28" s="493"/>
      <c r="AQ28" s="493"/>
      <c r="AR28" s="491"/>
      <c r="AS28" s="493"/>
      <c r="AT28" s="493"/>
      <c r="AU28" s="491"/>
      <c r="AV28" s="493"/>
      <c r="AW28" s="493"/>
      <c r="AX28" s="491"/>
      <c r="AY28" s="493"/>
      <c r="AZ28" s="493"/>
      <c r="BA28" s="491"/>
      <c r="BB28" s="493"/>
      <c r="BC28" s="493"/>
      <c r="BD28" s="502"/>
    </row>
    <row r="29" spans="1:63" ht="13.5" thickBot="1">
      <c r="B29" s="503"/>
      <c r="C29" s="504"/>
      <c r="D29" s="504"/>
      <c r="E29" s="504"/>
      <c r="F29" s="505"/>
      <c r="G29" s="505"/>
      <c r="H29" s="506"/>
      <c r="I29" s="507"/>
      <c r="J29" s="505"/>
      <c r="K29" s="504"/>
      <c r="L29" s="508" t="str">
        <f ca="1">IFERROR(IF(K29&lt;(TODAY()-I29)/30,"",K29-((TODAY()-I29)/30)+1),"")</f>
        <v/>
      </c>
      <c r="M29" s="509"/>
      <c r="N29" s="510" t="str">
        <f t="shared" ref="N29" ca="1" si="0">IF(OR(M29="Yes",AND(L29&gt;1,L29&lt;&gt;"")),H29,"")</f>
        <v/>
      </c>
      <c r="O29" s="504"/>
      <c r="P29" s="511" t="str">
        <f t="shared" ref="P29" si="1">IF($H29&lt;&gt;"",COUNT($T29,$W29,$Z29,$AC29,$AF29,$AI29,$AL29,$AO29,$AR29,$AU29,$AX29,$BA29),"")</f>
        <v/>
      </c>
      <c r="Q29" s="512"/>
      <c r="R29" s="513" t="str">
        <f t="shared" ref="R29" si="2">IF($H29&lt;&gt;"",SUM($U29,$X29,$AA29,$AD29,$AG29,$AJ29,$AM29,$AP29,$AS29,$AV29,$AY29,$BB29),"")</f>
        <v/>
      </c>
      <c r="S29" s="513" t="str">
        <f t="shared" ref="S29" si="3">IF($H29&lt;&gt;"",IFERROR(AVERAGE($V29,$Y29,$AB29,$AE29,$AH29,$AK29,$AN29,$AQ29,$AT29,$AW29,$AZ29,$BC29),""),"")</f>
        <v/>
      </c>
      <c r="T29" s="504"/>
      <c r="U29" s="505"/>
      <c r="V29" s="505"/>
      <c r="W29" s="504"/>
      <c r="X29" s="505"/>
      <c r="Y29" s="505"/>
      <c r="Z29" s="504"/>
      <c r="AA29" s="505"/>
      <c r="AB29" s="505"/>
      <c r="AC29" s="504"/>
      <c r="AD29" s="505"/>
      <c r="AE29" s="505"/>
      <c r="AF29" s="504"/>
      <c r="AG29" s="505"/>
      <c r="AH29" s="505"/>
      <c r="AI29" s="504"/>
      <c r="AJ29" s="505"/>
      <c r="AK29" s="505"/>
      <c r="AL29" s="504"/>
      <c r="AM29" s="505"/>
      <c r="AN29" s="505"/>
      <c r="AO29" s="504"/>
      <c r="AP29" s="505"/>
      <c r="AQ29" s="505"/>
      <c r="AR29" s="504"/>
      <c r="AS29" s="505"/>
      <c r="AT29" s="505"/>
      <c r="AU29" s="504"/>
      <c r="AV29" s="505"/>
      <c r="AW29" s="505"/>
      <c r="AX29" s="504"/>
      <c r="AY29" s="505"/>
      <c r="AZ29" s="505"/>
      <c r="BA29" s="504"/>
      <c r="BB29" s="505"/>
      <c r="BC29" s="505"/>
      <c r="BD29" s="514"/>
    </row>
    <row r="30" spans="1:63" ht="15.75" thickBot="1">
      <c r="B30" s="525" t="s">
        <v>40</v>
      </c>
      <c r="C30" s="515"/>
      <c r="D30" s="515"/>
      <c r="E30" s="903">
        <f>SUBTOTAL(103,LoanTrack[Column3])</f>
        <v>0</v>
      </c>
      <c r="F30" s="904">
        <f>SUBTOTAL(109,LoanTrack[Column4])</f>
        <v>0</v>
      </c>
      <c r="G30" s="904">
        <f>SUBTOTAL(109,LoanTrack[Column52])</f>
        <v>0</v>
      </c>
      <c r="H30" s="905">
        <f>SUBTOTAL(109,LoanTrack[Column5])</f>
        <v>0</v>
      </c>
      <c r="I30" s="515"/>
      <c r="J30" s="904">
        <f>SUBTOTAL(109,LoanTrack[Column54])</f>
        <v>0</v>
      </c>
      <c r="K30" s="515"/>
      <c r="L30" s="515"/>
      <c r="M30" s="906">
        <f>COUNTIF(M26:M29,"Yes")</f>
        <v>0</v>
      </c>
      <c r="N30" s="904">
        <f ca="1">SUBTOTAL(109,LoanTrack[Column10])</f>
        <v>0</v>
      </c>
      <c r="O30" s="903">
        <f>SUMPRODUCT((O26:O29&lt;&gt;"")/COUNTIF(O26:O29,O26:O29&amp;""))</f>
        <v>0</v>
      </c>
      <c r="P30" s="904">
        <f>SUBTOTAL(109,LoanTrack[Column51])</f>
        <v>0</v>
      </c>
      <c r="Q30" s="904">
        <f>SUBTOTAL(109,LoanTrack[Column53])</f>
        <v>0</v>
      </c>
      <c r="R30" s="904">
        <f>SUBTOTAL(109,LoanTrack[Column50])</f>
        <v>0</v>
      </c>
      <c r="S30" s="516" t="str">
        <f>IFERROR(SUBTOTAL(101,S26:S29),"")</f>
        <v/>
      </c>
      <c r="T30" s="904">
        <f>SUBTOTAL(103,LoanTrack[Column12])</f>
        <v>0</v>
      </c>
      <c r="U30" s="904">
        <f>SUBTOTAL(109,LoanTrack[Column13])</f>
        <v>0</v>
      </c>
      <c r="V30" s="516" t="str">
        <f>IFERROR(SUBTOTAL(101,V26:V29),"")</f>
        <v/>
      </c>
      <c r="W30" s="904">
        <f>SUBTOTAL(103,LoanTrack[Column15])</f>
        <v>0</v>
      </c>
      <c r="X30" s="904">
        <f>SUBTOTAL(109,LoanTrack[Column16])</f>
        <v>0</v>
      </c>
      <c r="Y30" s="516" t="str">
        <f>IFERROR(SUBTOTAL(101,Y26:Y29),"")</f>
        <v/>
      </c>
      <c r="Z30" s="904">
        <f>SUBTOTAL(103,LoanTrack[Column18])</f>
        <v>0</v>
      </c>
      <c r="AA30" s="904">
        <f>SUBTOTAL(109,LoanTrack[Column19])</f>
        <v>0</v>
      </c>
      <c r="AB30" s="516" t="str">
        <f>IFERROR(SUBTOTAL(101,AB26:AB29),"")</f>
        <v/>
      </c>
      <c r="AC30" s="904">
        <f>SUBTOTAL(103,LoanTrack[Column21])</f>
        <v>0</v>
      </c>
      <c r="AD30" s="904">
        <f>SUBTOTAL(109,LoanTrack[Column22])</f>
        <v>0</v>
      </c>
      <c r="AE30" s="516" t="str">
        <f>IFERROR(SUBTOTAL(101,AE26:AE29),"")</f>
        <v/>
      </c>
      <c r="AF30" s="904">
        <f>SUBTOTAL(103,LoanTrack[Column24])</f>
        <v>0</v>
      </c>
      <c r="AG30" s="904">
        <f>SUBTOTAL(109,LoanTrack[Column25])</f>
        <v>0</v>
      </c>
      <c r="AH30" s="516" t="str">
        <f>IFERROR(SUBTOTAL(101,AH26:AH29),"")</f>
        <v/>
      </c>
      <c r="AI30" s="904">
        <f>SUBTOTAL(103,LoanTrack[Column27])</f>
        <v>0</v>
      </c>
      <c r="AJ30" s="904">
        <f>SUBTOTAL(109,LoanTrack[Column28])</f>
        <v>0</v>
      </c>
      <c r="AK30" s="516" t="str">
        <f>IFERROR(SUBTOTAL(101,AK26:AK29),"")</f>
        <v/>
      </c>
      <c r="AL30" s="904">
        <f>SUBTOTAL(103,LoanTrack[Column30])</f>
        <v>0</v>
      </c>
      <c r="AM30" s="904">
        <f>SUBTOTAL(109,LoanTrack[Column31])</f>
        <v>0</v>
      </c>
      <c r="AN30" s="516" t="str">
        <f>IFERROR(SUBTOTAL(101,AN26:AN29),"")</f>
        <v/>
      </c>
      <c r="AO30" s="904">
        <f>SUBTOTAL(103,LoanTrack[Column33])</f>
        <v>0</v>
      </c>
      <c r="AP30" s="904">
        <f>SUBTOTAL(109,LoanTrack[Column34])</f>
        <v>0</v>
      </c>
      <c r="AQ30" s="516" t="str">
        <f>IFERROR(SUBTOTAL(101,AQ26:AQ29),"")</f>
        <v/>
      </c>
      <c r="AR30" s="904">
        <f>SUBTOTAL(103,LoanTrack[Column36])</f>
        <v>0</v>
      </c>
      <c r="AS30" s="904">
        <f>SUBTOTAL(109,LoanTrack[Column37])</f>
        <v>0</v>
      </c>
      <c r="AT30" s="516" t="str">
        <f>IFERROR(SUBTOTAL(101,AT26:AT29),"")</f>
        <v/>
      </c>
      <c r="AU30" s="904">
        <f>SUBTOTAL(103,LoanTrack[Column39])</f>
        <v>0</v>
      </c>
      <c r="AV30" s="904">
        <f>SUBTOTAL(109,LoanTrack[Column40])</f>
        <v>0</v>
      </c>
      <c r="AW30" s="516" t="str">
        <f>IFERROR(SUBTOTAL(101,AW26:AW29),"")</f>
        <v/>
      </c>
      <c r="AX30" s="904">
        <f>SUBTOTAL(103,LoanTrack[Column42])</f>
        <v>0</v>
      </c>
      <c r="AY30" s="904">
        <f>SUBTOTAL(109,LoanTrack[Column43])</f>
        <v>0</v>
      </c>
      <c r="AZ30" s="516" t="str">
        <f>IFERROR(SUBTOTAL(101,AZ26:AZ29),"")</f>
        <v/>
      </c>
      <c r="BA30" s="904">
        <f>SUBTOTAL(103,LoanTrack[Column45])</f>
        <v>0</v>
      </c>
      <c r="BB30" s="904">
        <f>SUBTOTAL(109,LoanTrack[Column46])</f>
        <v>0</v>
      </c>
      <c r="BC30" s="516" t="str">
        <f>IFERROR(SUBTOTAL(101,BC26:BC29),"")</f>
        <v/>
      </c>
      <c r="BD30" s="907">
        <f>SUBTOTAL(103,LoanTrack[Column48])</f>
        <v>0</v>
      </c>
    </row>
    <row r="31" spans="1:63"/>
    <row r="32" spans="1:63"/>
    <row r="33"/>
    <row r="34"/>
    <row r="35"/>
    <row r="36"/>
    <row r="37"/>
    <row r="38"/>
    <row r="39"/>
    <row r="40"/>
    <row r="41"/>
    <row r="42"/>
    <row r="43"/>
    <row r="46"/>
    <row r="47"/>
  </sheetData>
  <mergeCells count="164">
    <mergeCell ref="B1:C1"/>
    <mergeCell ref="AR24:AT24"/>
    <mergeCell ref="AU24:AW24"/>
    <mergeCell ref="AX24:AZ24"/>
    <mergeCell ref="BA24:BC24"/>
    <mergeCell ref="BD24:BD25"/>
    <mergeCell ref="W24:Y24"/>
    <mergeCell ref="Z24:AB24"/>
    <mergeCell ref="AC24:AE24"/>
    <mergeCell ref="AF24:AH24"/>
    <mergeCell ref="AO24:AQ24"/>
    <mergeCell ref="AI24:AK24"/>
    <mergeCell ref="AL24:AN24"/>
    <mergeCell ref="K24:K25"/>
    <mergeCell ref="L24:L25"/>
    <mergeCell ref="M24:N25"/>
    <mergeCell ref="O24:O25"/>
    <mergeCell ref="P24:S24"/>
    <mergeCell ref="T24:V24"/>
    <mergeCell ref="B20:E20"/>
    <mergeCell ref="F20:H20"/>
    <mergeCell ref="I20:K20"/>
    <mergeCell ref="L20:O20"/>
    <mergeCell ref="P20:S20"/>
    <mergeCell ref="T20:W20"/>
    <mergeCell ref="B24:B25"/>
    <mergeCell ref="C24:C25"/>
    <mergeCell ref="E24:E25"/>
    <mergeCell ref="F24:F25"/>
    <mergeCell ref="G24:G25"/>
    <mergeCell ref="H24:H25"/>
    <mergeCell ref="I24:I25"/>
    <mergeCell ref="J24:J25"/>
    <mergeCell ref="B23:O23"/>
    <mergeCell ref="P23:BD23"/>
    <mergeCell ref="X20:AA20"/>
    <mergeCell ref="B21:E21"/>
    <mergeCell ref="F21:H21"/>
    <mergeCell ref="I21:K21"/>
    <mergeCell ref="L21:O21"/>
    <mergeCell ref="P21:S21"/>
    <mergeCell ref="T21:W21"/>
    <mergeCell ref="X21:AA21"/>
    <mergeCell ref="D24:D25"/>
    <mergeCell ref="L19:O19"/>
    <mergeCell ref="P19:S19"/>
    <mergeCell ref="T19:W19"/>
    <mergeCell ref="X19:AA19"/>
    <mergeCell ref="B18:E18"/>
    <mergeCell ref="F18:H18"/>
    <mergeCell ref="I18:K18"/>
    <mergeCell ref="L18:O18"/>
    <mergeCell ref="P18:S18"/>
    <mergeCell ref="T18:W18"/>
    <mergeCell ref="X18:AA18"/>
    <mergeCell ref="B19:E19"/>
    <mergeCell ref="F19:H19"/>
    <mergeCell ref="I19:K19"/>
    <mergeCell ref="X16:AA16"/>
    <mergeCell ref="B17:E17"/>
    <mergeCell ref="F17:H17"/>
    <mergeCell ref="I17:K17"/>
    <mergeCell ref="L17:O17"/>
    <mergeCell ref="P17:S17"/>
    <mergeCell ref="T17:W17"/>
    <mergeCell ref="X17:AA17"/>
    <mergeCell ref="B16:E16"/>
    <mergeCell ref="F16:H16"/>
    <mergeCell ref="I16:K16"/>
    <mergeCell ref="L16:O16"/>
    <mergeCell ref="P16:S16"/>
    <mergeCell ref="T16:W16"/>
    <mergeCell ref="X14:AA14"/>
    <mergeCell ref="B15:E15"/>
    <mergeCell ref="F15:H15"/>
    <mergeCell ref="I15:K15"/>
    <mergeCell ref="L15:O15"/>
    <mergeCell ref="P15:S15"/>
    <mergeCell ref="T15:W15"/>
    <mergeCell ref="X15:AA15"/>
    <mergeCell ref="B14:E14"/>
    <mergeCell ref="F14:H14"/>
    <mergeCell ref="I14:K14"/>
    <mergeCell ref="L14:O14"/>
    <mergeCell ref="P14:S14"/>
    <mergeCell ref="T14:W14"/>
    <mergeCell ref="X12:AA12"/>
    <mergeCell ref="B13:E13"/>
    <mergeCell ref="F13:H13"/>
    <mergeCell ref="I13:K13"/>
    <mergeCell ref="L13:O13"/>
    <mergeCell ref="P13:S13"/>
    <mergeCell ref="T13:W13"/>
    <mergeCell ref="X13:AA13"/>
    <mergeCell ref="B12:E12"/>
    <mergeCell ref="F12:H12"/>
    <mergeCell ref="I12:K12"/>
    <mergeCell ref="L12:O12"/>
    <mergeCell ref="P12:S12"/>
    <mergeCell ref="T12:W12"/>
    <mergeCell ref="X10:AA10"/>
    <mergeCell ref="B11:E11"/>
    <mergeCell ref="F11:H11"/>
    <mergeCell ref="I11:K11"/>
    <mergeCell ref="L11:O11"/>
    <mergeCell ref="P11:S11"/>
    <mergeCell ref="T11:W11"/>
    <mergeCell ref="X11:AA11"/>
    <mergeCell ref="B10:E10"/>
    <mergeCell ref="F10:H10"/>
    <mergeCell ref="I10:K10"/>
    <mergeCell ref="L10:O10"/>
    <mergeCell ref="P10:S10"/>
    <mergeCell ref="T10:W10"/>
    <mergeCell ref="X8:AA8"/>
    <mergeCell ref="B9:E9"/>
    <mergeCell ref="F9:H9"/>
    <mergeCell ref="I9:K9"/>
    <mergeCell ref="L9:O9"/>
    <mergeCell ref="P9:S9"/>
    <mergeCell ref="T9:W9"/>
    <mergeCell ref="X9:AA9"/>
    <mergeCell ref="B8:E8"/>
    <mergeCell ref="F8:H8"/>
    <mergeCell ref="I8:K8"/>
    <mergeCell ref="L8:O8"/>
    <mergeCell ref="P8:S8"/>
    <mergeCell ref="T8:W8"/>
    <mergeCell ref="X6:AA6"/>
    <mergeCell ref="B7:E7"/>
    <mergeCell ref="F7:H7"/>
    <mergeCell ref="I7:K7"/>
    <mergeCell ref="L7:O7"/>
    <mergeCell ref="P7:S7"/>
    <mergeCell ref="T7:W7"/>
    <mergeCell ref="X7:AA7"/>
    <mergeCell ref="B6:E6"/>
    <mergeCell ref="F6:H6"/>
    <mergeCell ref="I6:K6"/>
    <mergeCell ref="L6:O6"/>
    <mergeCell ref="P6:S6"/>
    <mergeCell ref="T6:W6"/>
    <mergeCell ref="B5:E5"/>
    <mergeCell ref="F5:H5"/>
    <mergeCell ref="I5:K5"/>
    <mergeCell ref="L5:O5"/>
    <mergeCell ref="P5:S5"/>
    <mergeCell ref="T5:W5"/>
    <mergeCell ref="X5:AA5"/>
    <mergeCell ref="B4:E4"/>
    <mergeCell ref="F4:H4"/>
    <mergeCell ref="I4:K4"/>
    <mergeCell ref="L4:O4"/>
    <mergeCell ref="P4:S4"/>
    <mergeCell ref="T4:W4"/>
    <mergeCell ref="B2:AA2"/>
    <mergeCell ref="B3:E3"/>
    <mergeCell ref="F3:H3"/>
    <mergeCell ref="I3:K3"/>
    <mergeCell ref="L3:O3"/>
    <mergeCell ref="P3:S3"/>
    <mergeCell ref="T3:W3"/>
    <mergeCell ref="X3:AA3"/>
    <mergeCell ref="X4:AA4"/>
  </mergeCells>
  <dataValidations count="2">
    <dataValidation type="list" allowBlank="1" showInputMessage="1" showErrorMessage="1" sqref="C65560:D65565 C131096:D131101 C196632:D196637 C262168:D262173 C327704:D327709 C393240:D393245 C458776:D458781 C524312:D524317 C589848:D589853 C655384:D655389 C720920:D720925 C786456:D786461 C851992:D851997 C917528:D917533 C983064:D983069" xr:uid="{00000000-0002-0000-1600-000000000000}">
      <formula1>"Home Loan, LAP,Vehicle Loan,CVL, Personal Loan,Business Loan, CC/OD,Term Loan,Machinery Loan,Education Loan"</formula1>
    </dataValidation>
    <dataValidation type="whole" allowBlank="1" showInputMessage="1" showErrorMessage="1" errorTitle="Error" error="Not a valid Date" promptTitle="Date" prompt="Insert a date (DD)" sqref="T65560:T65565 T131096:T131101 T196632:T196637 T262168:T262173 T327704:T327709 T393240:T393245 T458776:T458781 T524312:T524317 T589848:T589853 T655384:T655389 T720920:T720925 T786456:T786461 T851992:T851997 T917528:T917533 T983064:T983069 W65560:W65565 W131096:W131101 W196632:W196637 W262168:W262173 W327704:W327709 W393240:W393245 W458776:W458781 W524312:W524317 W589848:W589853 W655384:W655389 W720920:W720925 W786456:W786461 W851992:W851997 W917528:W917533 W983064:W983069 Z65560:Z65565 Z131096:Z131101 Z196632:Z196637 Z262168:Z262173 Z327704:Z327709 Z393240:Z393245 Z458776:Z458781 Z524312:Z524317 Z589848:Z589853 Z655384:Z655389 Z720920:Z720925 Z786456:Z786461 Z851992:Z851997 Z917528:Z917533 Z983064:Z983069 AC65560:AC65565 AC131096:AC131101 AC196632:AC196637 AC262168:AC262173 AC327704:AC327709 AC393240:AC393245 AC458776:AC458781 AC524312:AC524317 AC589848:AC589853 AC655384:AC655389 AC720920:AC720925 AC786456:AC786461 AC851992:AC851997 AC917528:AC917533 AC983064:AC983069 AF65560:AF65565 AF131096:AF131101 AF196632:AF196637 AF262168:AF262173 AF327704:AF327709 AF393240:AF393245 AF458776:AF458781 AF524312:AF524317 AF589848:AF589853 AF655384:AF655389 AF720920:AF720925 AF786456:AF786461 AF851992:AF851997 AF917528:AF917533 AF983064:AF983069 AI65560:AI65565 AI131096:AI131101 AI196632:AI196637 AI262168:AI262173 AI327704:AI327709 AI393240:AI393245 AI458776:AI458781 AI524312:AI524317 AI589848:AI589853 AI655384:AI655389 AI720920:AI720925 AI786456:AI786461 AI851992:AI851997 AI917528:AI917533 AI983064:AI983069 AL65560:AL65565 AL131096:AL131101 AL196632:AL196637 AL262168:AL262173 AL327704:AL327709 AL393240:AL393245 AL458776:AL458781 AL524312:AL524317 AL589848:AL589853 AL655384:AL655389 AL720920:AL720925 AL786456:AL786461 AL851992:AL851997 AL917528:AL917533 AL983064:AL983069 AO65560:AO65565 AO131096:AO131101 AO196632:AO196637 AO262168:AO262173 AO327704:AO327709 AO393240:AO393245 AO458776:AO458781 AO524312:AO524317 AO589848:AO589853 AO655384:AO655389 AO720920:AO720925 AO786456:AO786461 AO851992:AO851997 AO917528:AO917533 AO983064:AO983069 AR65560:AR65565 AR131096:AR131101 AR196632:AR196637 AR262168:AR262173 AR327704:AR327709 AR393240:AR393245 AR458776:AR458781 AR524312:AR524317 AR589848:AR589853 AR655384:AR655389 AR720920:AR720925 AR786456:AR786461 AR851992:AR851997 AR917528:AR917533 AR983064:AR983069 AU65560:AU65565 AU131096:AU131101 AU196632:AU196637 AU262168:AU262173 AU327704:AU327709 AU393240:AU393245 AU458776:AU458781 AU524312:AU524317 AU589848:AU589853 AU655384:AU655389 AU720920:AU720925 AU786456:AU786461 AU851992:AU851997 AU917528:AU917533 AU983064:AU983069 AX65560:AX65565 AX131096:AX131101 AX196632:AX196637 AX262168:AX262173 AX327704:AX327709 AX393240:AX393245 AX458776:AX458781 AX524312:AX524317 AX589848:AX589853 AX655384:AX655389 AX720920:AX720925 AX786456:AX786461 AX851992:AX851997 AX917528:AX917533 AX983064:AX983069 BA65560:BA65565 BA131096:BA131101 BA196632:BA196637 BA262168:BA262173 BA327704:BA327709 BA393240:BA393245 BA458776:BA458781 BA524312:BA524317 BA589848:BA589853 BA655384:BA655389 BA720920:BA720925 BA786456:BA786461 BA851992:BA851997 BA917528:BA917533 BA983064:BA983069 AX26:AX29 AU26:AU29 AR26:AR29 AO26:AO29 AL26:AL29 AI26:AI29 AF26:AF29 AC26:AC29 Z26:Z29 W26:W29 T26:T29 BA26:BA29" xr:uid="{00000000-0002-0000-1600-000001000000}">
      <formula1>1</formula1>
      <formula2>31</formula2>
    </dataValidation>
  </dataValidations>
  <hyperlinks>
    <hyperlink ref="B1:C1" location="'Sheet Index'!A1" display="Table of Content" xr:uid="{00000000-0004-0000-1600-000000000000}"/>
  </hyperlinks>
  <pageMargins left="0.7" right="0.7" top="0.75" bottom="0.75" header="0.3" footer="0.3"/>
  <pageSetup orientation="portrait" horizontalDpi="300" verticalDpi="300"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2"/>
  <dimension ref="A1:N29"/>
  <sheetViews>
    <sheetView showGridLines="0" workbookViewId="0">
      <selection sqref="A1:A2"/>
    </sheetView>
  </sheetViews>
  <sheetFormatPr defaultColWidth="0" defaultRowHeight="15"/>
  <cols>
    <col min="1" max="1" width="9.140625" style="530" customWidth="1"/>
    <col min="2" max="2" width="34.42578125" style="526" customWidth="1"/>
    <col min="3" max="3" width="18" style="530" customWidth="1"/>
    <col min="4" max="4" width="18.140625" style="530" customWidth="1"/>
    <col min="5" max="5" width="5.7109375" style="806" customWidth="1"/>
    <col min="6" max="6" width="9.85546875" style="806" customWidth="1"/>
    <col min="7" max="7" width="35.85546875" style="806" customWidth="1"/>
    <col min="8" max="8" width="17.140625" style="806" customWidth="1"/>
    <col min="9" max="9" width="19.7109375" style="806" customWidth="1"/>
    <col min="10" max="12" width="9.140625" style="526" customWidth="1"/>
    <col min="13" max="14" width="0" style="526" hidden="1" customWidth="1"/>
    <col min="15" max="16384" width="9.140625" style="526" hidden="1"/>
  </cols>
  <sheetData>
    <row r="1" spans="1:11" ht="15.75" thickBot="1">
      <c r="A1" s="1648" t="s">
        <v>913</v>
      </c>
      <c r="B1" s="1649" t="s">
        <v>914</v>
      </c>
      <c r="C1" s="531" t="s">
        <v>912</v>
      </c>
      <c r="D1" s="531" t="s">
        <v>1017</v>
      </c>
      <c r="E1" s="805"/>
      <c r="F1" s="1648" t="s">
        <v>913</v>
      </c>
      <c r="G1" s="1649" t="s">
        <v>1066</v>
      </c>
      <c r="H1" s="531" t="s">
        <v>912</v>
      </c>
      <c r="I1" s="531" t="s">
        <v>1017</v>
      </c>
      <c r="J1" s="1633" t="s">
        <v>842</v>
      </c>
      <c r="K1" s="1633"/>
    </row>
    <row r="2" spans="1:11">
      <c r="A2" s="1648"/>
      <c r="B2" s="1649"/>
      <c r="C2" s="531" t="s">
        <v>1054</v>
      </c>
      <c r="D2" s="531" t="s">
        <v>1054</v>
      </c>
      <c r="E2" s="805"/>
      <c r="F2" s="1648"/>
      <c r="G2" s="1649"/>
      <c r="H2" s="531" t="s">
        <v>1055</v>
      </c>
      <c r="I2" s="531" t="s">
        <v>1055</v>
      </c>
    </row>
    <row r="3" spans="1:11">
      <c r="A3" s="527"/>
      <c r="B3" s="528"/>
      <c r="C3" s="527"/>
      <c r="D3" s="527"/>
      <c r="F3" s="527"/>
      <c r="G3" s="528"/>
      <c r="H3" s="527"/>
      <c r="I3" s="527"/>
    </row>
    <row r="4" spans="1:11">
      <c r="A4" s="527"/>
      <c r="B4" s="528"/>
      <c r="C4" s="527"/>
      <c r="D4" s="527"/>
      <c r="F4" s="527"/>
      <c r="G4" s="528"/>
      <c r="H4" s="527"/>
      <c r="I4" s="527"/>
    </row>
    <row r="5" spans="1:11">
      <c r="A5" s="527"/>
      <c r="B5" s="528"/>
      <c r="C5" s="527"/>
      <c r="D5" s="527"/>
      <c r="F5" s="527"/>
      <c r="G5" s="528"/>
      <c r="H5" s="527"/>
      <c r="I5" s="527"/>
    </row>
    <row r="6" spans="1:11">
      <c r="A6" s="527"/>
      <c r="B6" s="528"/>
      <c r="C6" s="527"/>
      <c r="D6" s="527"/>
      <c r="F6" s="527"/>
      <c r="G6" s="528"/>
      <c r="H6" s="527"/>
      <c r="I6" s="527"/>
    </row>
    <row r="7" spans="1:11">
      <c r="A7" s="527"/>
      <c r="B7" s="528"/>
      <c r="C7" s="527"/>
      <c r="D7" s="527"/>
      <c r="F7" s="527"/>
      <c r="G7" s="528"/>
      <c r="H7" s="527"/>
      <c r="I7" s="527"/>
    </row>
    <row r="8" spans="1:11">
      <c r="A8" s="527"/>
      <c r="B8" s="528"/>
      <c r="C8" s="527"/>
      <c r="D8" s="527"/>
      <c r="F8" s="527"/>
      <c r="G8" s="528"/>
      <c r="H8" s="527"/>
      <c r="I8" s="527"/>
    </row>
    <row r="9" spans="1:11">
      <c r="A9" s="529"/>
      <c r="B9" s="532" t="s">
        <v>40</v>
      </c>
      <c r="C9" s="908">
        <f>SUM(C3:C8)</f>
        <v>0</v>
      </c>
      <c r="D9" s="908">
        <f>SUM(D3:D8)</f>
        <v>0</v>
      </c>
      <c r="E9" s="807"/>
      <c r="F9" s="529"/>
      <c r="G9" s="532" t="s">
        <v>40</v>
      </c>
      <c r="H9" s="908">
        <f>SUM(H3:H8)</f>
        <v>0</v>
      </c>
      <c r="I9" s="908">
        <f>SUM(I3:I8)</f>
        <v>0</v>
      </c>
    </row>
    <row r="10" spans="1:11">
      <c r="F10" s="530"/>
      <c r="G10" s="526"/>
      <c r="H10" s="530"/>
      <c r="I10" s="530"/>
    </row>
    <row r="11" spans="1:11">
      <c r="A11" s="1648" t="s">
        <v>913</v>
      </c>
      <c r="B11" s="1649" t="s">
        <v>914</v>
      </c>
      <c r="C11" s="531" t="s">
        <v>912</v>
      </c>
      <c r="D11" s="531" t="s">
        <v>1017</v>
      </c>
      <c r="E11" s="805"/>
      <c r="F11" s="1648" t="s">
        <v>913</v>
      </c>
      <c r="G11" s="1649" t="s">
        <v>1066</v>
      </c>
      <c r="H11" s="531" t="s">
        <v>912</v>
      </c>
      <c r="I11" s="531" t="s">
        <v>1017</v>
      </c>
    </row>
    <row r="12" spans="1:11">
      <c r="A12" s="1648"/>
      <c r="B12" s="1649"/>
      <c r="C12" s="531" t="s">
        <v>1054</v>
      </c>
      <c r="D12" s="531" t="s">
        <v>1054</v>
      </c>
      <c r="E12" s="805"/>
      <c r="F12" s="1648"/>
      <c r="G12" s="1649"/>
      <c r="H12" s="531" t="s">
        <v>1055</v>
      </c>
      <c r="I12" s="531" t="s">
        <v>1055</v>
      </c>
    </row>
    <row r="13" spans="1:11">
      <c r="A13" s="527"/>
      <c r="B13" s="528"/>
      <c r="C13" s="527"/>
      <c r="D13" s="527"/>
      <c r="F13" s="527"/>
      <c r="G13" s="528"/>
      <c r="H13" s="527"/>
      <c r="I13" s="527"/>
    </row>
    <row r="14" spans="1:11">
      <c r="A14" s="527"/>
      <c r="B14" s="528"/>
      <c r="C14" s="527"/>
      <c r="D14" s="527"/>
      <c r="F14" s="527"/>
      <c r="G14" s="528"/>
      <c r="H14" s="527"/>
      <c r="I14" s="527"/>
    </row>
    <row r="15" spans="1:11">
      <c r="A15" s="527"/>
      <c r="B15" s="528"/>
      <c r="C15" s="527"/>
      <c r="D15" s="527"/>
      <c r="F15" s="527"/>
      <c r="G15" s="528"/>
      <c r="H15" s="527"/>
      <c r="I15" s="527"/>
    </row>
    <row r="16" spans="1:11">
      <c r="A16" s="527"/>
      <c r="B16" s="528"/>
      <c r="C16" s="527"/>
      <c r="D16" s="527"/>
      <c r="F16" s="527"/>
      <c r="G16" s="528"/>
      <c r="H16" s="527"/>
      <c r="I16" s="527"/>
    </row>
    <row r="17" spans="1:9">
      <c r="A17" s="527"/>
      <c r="B17" s="528"/>
      <c r="C17" s="527"/>
      <c r="D17" s="527"/>
      <c r="F17" s="527"/>
      <c r="G17" s="528"/>
      <c r="H17" s="527"/>
      <c r="I17" s="527"/>
    </row>
    <row r="18" spans="1:9">
      <c r="A18" s="527"/>
      <c r="B18" s="528"/>
      <c r="C18" s="527"/>
      <c r="D18" s="527"/>
      <c r="F18" s="527"/>
      <c r="G18" s="528"/>
      <c r="H18" s="527"/>
      <c r="I18" s="527"/>
    </row>
    <row r="19" spans="1:9">
      <c r="A19" s="529"/>
      <c r="B19" s="532" t="s">
        <v>40</v>
      </c>
      <c r="C19" s="908">
        <f>SUM(C13:C18)</f>
        <v>0</v>
      </c>
      <c r="D19" s="908">
        <f>SUM(D13:D18)</f>
        <v>0</v>
      </c>
      <c r="E19" s="807"/>
      <c r="F19" s="529"/>
      <c r="G19" s="532" t="s">
        <v>40</v>
      </c>
      <c r="H19" s="908">
        <f>SUM(H13:H18)</f>
        <v>0</v>
      </c>
      <c r="I19" s="908">
        <f>SUM(I13:I18)</f>
        <v>0</v>
      </c>
    </row>
    <row r="20" spans="1:9">
      <c r="F20" s="530"/>
      <c r="G20" s="526"/>
      <c r="H20" s="530"/>
      <c r="I20" s="530"/>
    </row>
    <row r="21" spans="1:9">
      <c r="A21" s="1648" t="s">
        <v>913</v>
      </c>
      <c r="B21" s="1649" t="s">
        <v>914</v>
      </c>
      <c r="C21" s="531" t="s">
        <v>912</v>
      </c>
      <c r="D21" s="531" t="s">
        <v>1017</v>
      </c>
      <c r="E21" s="805"/>
      <c r="F21" s="1648" t="s">
        <v>913</v>
      </c>
      <c r="G21" s="1649" t="s">
        <v>1066</v>
      </c>
      <c r="H21" s="531" t="s">
        <v>912</v>
      </c>
      <c r="I21" s="531" t="s">
        <v>1017</v>
      </c>
    </row>
    <row r="22" spans="1:9">
      <c r="A22" s="1648"/>
      <c r="B22" s="1649"/>
      <c r="C22" s="531" t="s">
        <v>1054</v>
      </c>
      <c r="D22" s="531" t="s">
        <v>1054</v>
      </c>
      <c r="E22" s="805"/>
      <c r="F22" s="1648"/>
      <c r="G22" s="1649"/>
      <c r="H22" s="531" t="s">
        <v>1055</v>
      </c>
      <c r="I22" s="531" t="s">
        <v>1055</v>
      </c>
    </row>
    <row r="23" spans="1:9">
      <c r="A23" s="527"/>
      <c r="B23" s="528"/>
      <c r="C23" s="527"/>
      <c r="D23" s="527"/>
      <c r="F23" s="527"/>
      <c r="G23" s="528"/>
      <c r="H23" s="527"/>
      <c r="I23" s="527"/>
    </row>
    <row r="24" spans="1:9">
      <c r="A24" s="527"/>
      <c r="B24" s="528"/>
      <c r="C24" s="527"/>
      <c r="D24" s="527"/>
      <c r="F24" s="527"/>
      <c r="G24" s="528"/>
      <c r="H24" s="527"/>
      <c r="I24" s="527"/>
    </row>
    <row r="25" spans="1:9">
      <c r="A25" s="527"/>
      <c r="B25" s="528"/>
      <c r="C25" s="527"/>
      <c r="D25" s="527"/>
      <c r="F25" s="527"/>
      <c r="G25" s="528"/>
      <c r="H25" s="527"/>
      <c r="I25" s="527"/>
    </row>
    <row r="26" spans="1:9">
      <c r="A26" s="527"/>
      <c r="B26" s="528"/>
      <c r="C26" s="527"/>
      <c r="D26" s="527"/>
      <c r="F26" s="527"/>
      <c r="G26" s="528"/>
      <c r="H26" s="527"/>
      <c r="I26" s="527"/>
    </row>
    <row r="27" spans="1:9">
      <c r="A27" s="527"/>
      <c r="B27" s="528"/>
      <c r="C27" s="527"/>
      <c r="D27" s="527"/>
      <c r="F27" s="527"/>
      <c r="G27" s="528"/>
      <c r="H27" s="527"/>
      <c r="I27" s="527"/>
    </row>
    <row r="28" spans="1:9">
      <c r="A28" s="527"/>
      <c r="B28" s="528"/>
      <c r="C28" s="527"/>
      <c r="D28" s="527"/>
      <c r="F28" s="527"/>
      <c r="G28" s="528"/>
      <c r="H28" s="527"/>
      <c r="I28" s="527"/>
    </row>
    <row r="29" spans="1:9">
      <c r="A29" s="529"/>
      <c r="B29" s="532" t="s">
        <v>40</v>
      </c>
      <c r="C29" s="908">
        <f>SUM(C23:C28)</f>
        <v>0</v>
      </c>
      <c r="D29" s="908">
        <f>SUM(D23:D28)</f>
        <v>0</v>
      </c>
      <c r="E29" s="807"/>
      <c r="F29" s="529"/>
      <c r="G29" s="532" t="s">
        <v>40</v>
      </c>
      <c r="H29" s="908">
        <f>SUM(H23:H28)</f>
        <v>0</v>
      </c>
      <c r="I29" s="908">
        <f>SUM(I23:I28)</f>
        <v>0</v>
      </c>
    </row>
  </sheetData>
  <mergeCells count="13">
    <mergeCell ref="A21:A22"/>
    <mergeCell ref="B21:B22"/>
    <mergeCell ref="J1:K1"/>
    <mergeCell ref="A1:A2"/>
    <mergeCell ref="B1:B2"/>
    <mergeCell ref="A11:A12"/>
    <mergeCell ref="B11:B12"/>
    <mergeCell ref="F1:F2"/>
    <mergeCell ref="G1:G2"/>
    <mergeCell ref="F11:F12"/>
    <mergeCell ref="G11:G12"/>
    <mergeCell ref="F21:F22"/>
    <mergeCell ref="G21:G22"/>
  </mergeCells>
  <hyperlinks>
    <hyperlink ref="J1:K1" location="'Sheet Index'!A1" display="Table of Content" xr:uid="{00000000-0004-0000-17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4"/>
  <dimension ref="A1:I46"/>
  <sheetViews>
    <sheetView showGridLines="0" topLeftCell="A7" zoomScale="85" zoomScaleNormal="85" workbookViewId="0">
      <selection activeCell="D11" sqref="D11"/>
    </sheetView>
  </sheetViews>
  <sheetFormatPr defaultColWidth="0" defaultRowHeight="15" zeroHeight="1" outlineLevelRow="1"/>
  <cols>
    <col min="1" max="1" width="51.85546875" customWidth="1"/>
    <col min="2" max="2" width="22.5703125" customWidth="1"/>
    <col min="3" max="3" width="15.85546875" customWidth="1"/>
    <col min="4" max="4" width="49" customWidth="1"/>
    <col min="5" max="5" width="18.5703125" customWidth="1"/>
    <col min="6" max="6" width="17.5703125" customWidth="1"/>
    <col min="7" max="7" width="18.140625" bestFit="1" customWidth="1"/>
    <col min="8" max="8" width="16.42578125" hidden="1" customWidth="1"/>
    <col min="9" max="9" width="22.42578125" bestFit="1" customWidth="1"/>
    <col min="10" max="16384" width="9.140625" hidden="1"/>
  </cols>
  <sheetData>
    <row r="1" spans="1:9" ht="15.75" thickBot="1">
      <c r="A1" s="1653" t="s">
        <v>20</v>
      </c>
      <c r="B1" s="1654"/>
      <c r="D1" s="1650" t="s">
        <v>30</v>
      </c>
      <c r="E1" s="1651"/>
      <c r="F1" s="1651"/>
      <c r="G1" s="1652"/>
      <c r="I1" s="347" t="s">
        <v>842</v>
      </c>
    </row>
    <row r="2" spans="1:9" ht="15.75" thickBot="1">
      <c r="A2" s="1655"/>
      <c r="B2" s="1656"/>
      <c r="D2" s="245" t="s">
        <v>17</v>
      </c>
      <c r="E2" s="246" t="s">
        <v>21</v>
      </c>
      <c r="F2" s="247" t="s">
        <v>19</v>
      </c>
      <c r="G2" s="247" t="s">
        <v>837</v>
      </c>
    </row>
    <row r="3" spans="1:9" ht="16.5" thickTop="1" thickBot="1">
      <c r="A3" s="4" t="s">
        <v>34</v>
      </c>
      <c r="B3" s="348">
        <f>Banking_Analysis!F24</f>
        <v>0</v>
      </c>
      <c r="D3" s="2" t="s">
        <v>28</v>
      </c>
      <c r="E3" s="348">
        <f>+B7</f>
        <v>3</v>
      </c>
      <c r="F3" s="348">
        <v>3</v>
      </c>
      <c r="G3" s="348" t="str">
        <f>IF(AND(E3&lt;F3,'Input-Loan Product and details'!C10&lt;725),"NFA Approval","-")</f>
        <v>-</v>
      </c>
    </row>
    <row r="4" spans="1:9" ht="16.5" thickTop="1" thickBot="1">
      <c r="A4" s="4" t="s">
        <v>33</v>
      </c>
      <c r="B4" s="349">
        <f>+IF('Input-Loan Product and details'!C14="Service",1,2)</f>
        <v>2</v>
      </c>
      <c r="D4" s="2" t="s">
        <v>29</v>
      </c>
      <c r="E4" s="349" t="e">
        <f>+B3/B19</f>
        <v>#DIV/0!</v>
      </c>
      <c r="F4" s="349">
        <f>IF('Input-Loan Product and details'!C14="Service",1,2)</f>
        <v>2</v>
      </c>
      <c r="G4" s="348" t="e">
        <f>+IF(E4&lt;F4,"NFA Approval","-")</f>
        <v>#DIV/0!</v>
      </c>
    </row>
    <row r="5" spans="1:9" ht="16.5" thickTop="1" thickBot="1">
      <c r="A5" s="11" t="s">
        <v>35</v>
      </c>
      <c r="B5" s="348">
        <f>B3/B4</f>
        <v>0</v>
      </c>
      <c r="D5" s="4" t="s">
        <v>18</v>
      </c>
      <c r="E5" s="350" t="e">
        <f>B19/B15</f>
        <v>#DIV/0!</v>
      </c>
      <c r="F5" s="350" t="b">
        <f>+IF('Input-Loan Product and details'!C11="Home Loan","70%",IF('Input-Loan Product and details'!C11="LAP - Residential","60%",IF('Input-Loan Product and details'!C11="LAP - Commercial","50%",IF('Input-Loan Product and details'!C11="NRP","65%"))))</f>
        <v>0</v>
      </c>
      <c r="G5" s="351" t="e">
        <f>IF(H5&gt;0,"NFA Approval","-")</f>
        <v>#DIV/0!</v>
      </c>
      <c r="H5" s="352" t="e">
        <f>E5-F5</f>
        <v>#DIV/0!</v>
      </c>
    </row>
    <row r="6" spans="1:9" ht="16.5" thickTop="1" thickBot="1">
      <c r="A6" s="4" t="s">
        <v>32</v>
      </c>
      <c r="B6" s="348">
        <f>Banking_Analysis!F22</f>
        <v>0</v>
      </c>
      <c r="D6" s="244"/>
      <c r="E6" s="353"/>
      <c r="F6" s="353"/>
      <c r="G6" s="353"/>
    </row>
    <row r="7" spans="1:9" ht="19.5" customHeight="1" thickTop="1" thickBot="1">
      <c r="A7" s="4" t="s">
        <v>330</v>
      </c>
      <c r="B7" s="257">
        <v>3</v>
      </c>
      <c r="C7" s="354" t="s">
        <v>826</v>
      </c>
      <c r="D7" s="1657" t="s">
        <v>836</v>
      </c>
      <c r="E7" s="1657"/>
      <c r="F7" s="243"/>
      <c r="G7" s="243"/>
    </row>
    <row r="8" spans="1:9" ht="16.5" thickTop="1" thickBot="1">
      <c r="A8" s="4" t="s">
        <v>36</v>
      </c>
      <c r="B8" s="348">
        <f>B6/B7</f>
        <v>0</v>
      </c>
      <c r="D8" s="243"/>
      <c r="E8" s="243"/>
      <c r="F8" s="353"/>
      <c r="G8" s="353"/>
    </row>
    <row r="9" spans="1:9" ht="16.5" thickTop="1" thickBot="1">
      <c r="A9" s="4" t="s">
        <v>331</v>
      </c>
      <c r="B9" s="256">
        <v>1.5</v>
      </c>
      <c r="C9" s="354" t="s">
        <v>826</v>
      </c>
      <c r="D9" s="244"/>
      <c r="E9" s="353"/>
      <c r="F9" s="353"/>
      <c r="G9" s="353"/>
    </row>
    <row r="10" spans="1:9" ht="16.5" thickTop="1" thickBot="1">
      <c r="A10" s="4" t="s">
        <v>36</v>
      </c>
      <c r="B10" s="348">
        <f>B6/B9</f>
        <v>0</v>
      </c>
      <c r="C10" s="9"/>
      <c r="D10" s="254"/>
      <c r="E10" s="353"/>
      <c r="F10" s="353"/>
      <c r="G10" s="353"/>
    </row>
    <row r="11" spans="1:9" ht="18.75" customHeight="1" thickTop="1" thickBot="1">
      <c r="A11" s="4" t="s">
        <v>332</v>
      </c>
      <c r="B11" s="348">
        <f>'Normal &amp; CGTMSE Eligibility'!E175</f>
        <v>0</v>
      </c>
      <c r="D11" s="255"/>
      <c r="E11" s="255"/>
      <c r="F11" s="353"/>
      <c r="G11" s="353"/>
    </row>
    <row r="12" spans="1:9" ht="16.5" customHeight="1" thickTop="1" thickBot="1">
      <c r="A12" s="11" t="s">
        <v>333</v>
      </c>
      <c r="B12" s="348">
        <f>+PV('Input-Loan Product and details'!C17/12,'Input-Loan Product and details'!C16,-B$8)</f>
        <v>0</v>
      </c>
      <c r="C12" s="10"/>
      <c r="D12" s="244"/>
      <c r="E12" s="353"/>
      <c r="F12" s="353"/>
      <c r="G12" s="353"/>
    </row>
    <row r="13" spans="1:9" ht="21" customHeight="1" thickTop="1" thickBot="1">
      <c r="A13" s="11" t="s">
        <v>334</v>
      </c>
      <c r="B13" s="348">
        <f>IF('Input-Loan Product and details'!C10&gt;725,(+PV('Input-Loan Product and details'!C17/12,'Input-Loan Product and details'!C16,-(B$10-B$11))),0)</f>
        <v>0</v>
      </c>
      <c r="D13" s="244"/>
      <c r="E13" s="353"/>
      <c r="F13" s="353"/>
      <c r="G13" s="353"/>
    </row>
    <row r="14" spans="1:9" ht="15" customHeight="1" thickTop="1" thickBot="1">
      <c r="A14" s="11" t="s">
        <v>336</v>
      </c>
      <c r="B14" s="348">
        <f>MAX(B12,B13)</f>
        <v>0</v>
      </c>
      <c r="D14" s="244"/>
      <c r="E14" s="353"/>
      <c r="F14" s="353"/>
      <c r="G14" s="353"/>
    </row>
    <row r="15" spans="1:9" ht="16.5" thickTop="1" thickBot="1">
      <c r="A15" s="4" t="s">
        <v>37</v>
      </c>
      <c r="B15" s="348">
        <f>'Normal &amp; CGTMSE Eligibility'!G143*100000</f>
        <v>0</v>
      </c>
      <c r="D15" s="244"/>
      <c r="E15" s="355"/>
      <c r="F15" s="353"/>
      <c r="G15" s="353"/>
    </row>
    <row r="16" spans="1:9" ht="21.75" customHeight="1" thickTop="1" thickBot="1">
      <c r="A16" s="4" t="s">
        <v>38</v>
      </c>
      <c r="B16" s="356">
        <v>0.65</v>
      </c>
      <c r="D16" s="244"/>
      <c r="E16" s="353"/>
    </row>
    <row r="17" spans="1:5" ht="16.5" outlineLevel="1" thickTop="1" thickBot="1">
      <c r="A17" s="11" t="s">
        <v>335</v>
      </c>
      <c r="B17" s="348">
        <f>B16*B15</f>
        <v>0</v>
      </c>
      <c r="C17" s="357"/>
      <c r="D17" s="244"/>
      <c r="E17" s="358"/>
    </row>
    <row r="18" spans="1:5" ht="16.5" outlineLevel="1" thickTop="1" thickBot="1">
      <c r="A18" s="4" t="s">
        <v>60</v>
      </c>
      <c r="B18" s="348" t="e">
        <f>+IF(OR(G3="NFA Approval",G4="NFA Approval",G5="NFA Approval"),"NFA Approval","-")</f>
        <v>#DIV/0!</v>
      </c>
      <c r="C18" s="357"/>
    </row>
    <row r="19" spans="1:5" ht="16.5" outlineLevel="1" thickTop="1" thickBot="1">
      <c r="A19" s="11" t="s">
        <v>828</v>
      </c>
      <c r="B19" s="359">
        <f>MIN(B5,B14,B17)</f>
        <v>0</v>
      </c>
      <c r="C19" s="360"/>
    </row>
    <row r="20" spans="1:5" outlineLevel="1">
      <c r="D20" s="361"/>
    </row>
    <row r="21" spans="1:5" outlineLevel="1"/>
    <row r="22" spans="1:5" outlineLevel="1"/>
    <row r="23" spans="1:5" outlineLevel="1"/>
    <row r="24" spans="1:5" outlineLevel="1"/>
    <row r="25" spans="1:5" outlineLevel="1">
      <c r="E25" s="361"/>
    </row>
    <row r="26" spans="1:5" outlineLevel="1"/>
    <row r="27" spans="1:5" outlineLevel="1"/>
    <row r="28" spans="1:5" outlineLevel="1"/>
    <row r="29" spans="1:5" outlineLevel="1"/>
    <row r="30" spans="1:5" outlineLevel="1"/>
    <row r="31" spans="1:5" outlineLevel="1"/>
    <row r="32" spans="1:5"/>
    <row r="33"/>
    <row r="34"/>
    <row r="35"/>
    <row r="36"/>
    <row r="37"/>
    <row r="38"/>
    <row r="39"/>
    <row r="40"/>
    <row r="41"/>
    <row r="42"/>
    <row r="43"/>
    <row r="44"/>
    <row r="45"/>
    <row r="46"/>
  </sheetData>
  <sheetProtection algorithmName="SHA-512" hashValue="fGdX1w2O9UZOB11goCLKjseu48hUbP5eq3XQ0cdbN7yCb3fLXhYse2vR8nolxXIz7fRINUoGOfA15CTGCPDwLw==" saltValue="mbpvxcF3jE1IBkYLoCIKzw==" spinCount="100000" sheet="1" objects="1" scenarios="1"/>
  <mergeCells count="3">
    <mergeCell ref="D1:G1"/>
    <mergeCell ref="A1:B2"/>
    <mergeCell ref="D7:E7"/>
  </mergeCells>
  <hyperlinks>
    <hyperlink ref="D7:E7" location="Output!A1" display="Output Sheet" xr:uid="{00000000-0004-0000-1900-000000000000}"/>
    <hyperlink ref="I1" location="'Sheet Index'!A1" display="Table of Content" xr:uid="{00000000-0004-0000-1900-000001000000}"/>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dimension ref="A1:BM304"/>
  <sheetViews>
    <sheetView showGridLines="0" zoomScale="85" zoomScaleNormal="85" workbookViewId="0">
      <selection activeCell="H16" sqref="H16"/>
    </sheetView>
  </sheetViews>
  <sheetFormatPr defaultColWidth="0" defaultRowHeight="14.25" zeroHeight="1"/>
  <cols>
    <col min="1" max="1" width="60.28515625" style="314" customWidth="1"/>
    <col min="2" max="3" width="13.42578125" style="332" bestFit="1" customWidth="1"/>
    <col min="4" max="4" width="15.85546875" style="332" customWidth="1"/>
    <col min="5" max="5" width="11.7109375" style="332" customWidth="1"/>
    <col min="6" max="6" width="14.7109375" style="332" customWidth="1"/>
    <col min="7" max="7" width="16.5703125" style="332" bestFit="1" customWidth="1"/>
    <col min="8" max="8" width="33.42578125" style="314" bestFit="1" customWidth="1"/>
    <col min="9" max="9" width="28.7109375" style="314" customWidth="1"/>
    <col min="10" max="18" width="9.140625" style="314" customWidth="1"/>
    <col min="19" max="16384" width="9.140625" style="314" hidden="1"/>
  </cols>
  <sheetData>
    <row r="1" spans="1:10" ht="15">
      <c r="A1" s="1673" t="s">
        <v>61</v>
      </c>
      <c r="B1" s="1673"/>
      <c r="C1" s="1673"/>
      <c r="D1" s="1673"/>
      <c r="E1" s="1673"/>
      <c r="F1" s="1673"/>
      <c r="G1" s="1673"/>
      <c r="H1" s="347" t="s">
        <v>842</v>
      </c>
    </row>
    <row r="2" spans="1:10" ht="15">
      <c r="A2" s="315"/>
      <c r="B2" s="909">
        <f>'Financials - combined'!B3</f>
        <v>44286</v>
      </c>
      <c r="C2" s="909">
        <f>'Financials - combined'!D3</f>
        <v>43921</v>
      </c>
      <c r="D2" s="909">
        <f>'Financials - combined'!F3</f>
        <v>43555</v>
      </c>
      <c r="E2" s="533" t="s">
        <v>713</v>
      </c>
      <c r="F2" s="534" t="s">
        <v>62</v>
      </c>
      <c r="G2" s="535" t="s">
        <v>63</v>
      </c>
      <c r="H2" s="318"/>
      <c r="I2" s="319"/>
    </row>
    <row r="3" spans="1:10" ht="15">
      <c r="A3" s="540" t="s">
        <v>64</v>
      </c>
      <c r="B3" s="1692">
        <f>'Input-Loan Product and details'!C14</f>
        <v>0</v>
      </c>
      <c r="C3" s="1693"/>
      <c r="D3" s="1693"/>
      <c r="E3" s="320"/>
      <c r="F3" s="316"/>
      <c r="G3" s="317"/>
      <c r="H3" s="319"/>
    </row>
    <row r="4" spans="1:10" ht="15">
      <c r="A4" s="540" t="s">
        <v>940</v>
      </c>
      <c r="B4" s="373"/>
      <c r="C4" s="373"/>
      <c r="D4" s="373"/>
      <c r="E4" s="320"/>
      <c r="F4" s="316"/>
      <c r="G4" s="317"/>
      <c r="H4" s="319"/>
    </row>
    <row r="5" spans="1:10" ht="15">
      <c r="A5" s="540" t="s">
        <v>886</v>
      </c>
      <c r="B5" s="956">
        <f>+'ITR Verification'!D8</f>
        <v>0</v>
      </c>
      <c r="C5" s="956">
        <f>+'ITR Verification'!F8</f>
        <v>0</v>
      </c>
      <c r="D5" s="956">
        <f>+'ITR Verification'!G8</f>
        <v>0</v>
      </c>
      <c r="E5" s="320"/>
      <c r="F5" s="316"/>
      <c r="G5" s="317"/>
    </row>
    <row r="6" spans="1:10">
      <c r="A6" s="931" t="s">
        <v>65</v>
      </c>
      <c r="B6" s="937">
        <f>('Financials_Applicant 1'!B23-'Financials_Applicant 1'!B7)*(100000)</f>
        <v>0</v>
      </c>
      <c r="C6" s="937">
        <f>('Financials_Applicant 1'!D23-'Financials_Applicant 1'!D7)*(100000)</f>
        <v>0</v>
      </c>
      <c r="D6" s="937">
        <f>('Financials_Applicant 1'!F23-'Financials_Applicant 1'!F7)*(100000)</f>
        <v>0</v>
      </c>
      <c r="E6" s="933">
        <f t="shared" ref="E6:E22" si="0">(B6+C6)/2</f>
        <v>0</v>
      </c>
      <c r="F6" s="300">
        <v>1</v>
      </c>
      <c r="G6" s="911">
        <f t="shared" ref="G6:G22" si="1">+E6*F6</f>
        <v>0</v>
      </c>
    </row>
    <row r="7" spans="1:10">
      <c r="A7" s="931" t="s">
        <v>66</v>
      </c>
      <c r="B7" s="937">
        <f>(('Financials_Applicant 1'!B17))*(100000)</f>
        <v>0</v>
      </c>
      <c r="C7" s="937">
        <f>(('Financials_Applicant 1'!D17))*(100000)</f>
        <v>0</v>
      </c>
      <c r="D7" s="937">
        <f>(('Financials_Applicant 1'!F17))*(100000)</f>
        <v>0</v>
      </c>
      <c r="E7" s="933">
        <f>(B7+C7)/2</f>
        <v>0</v>
      </c>
      <c r="F7" s="300">
        <v>1</v>
      </c>
      <c r="G7" s="911">
        <f t="shared" si="1"/>
        <v>0</v>
      </c>
      <c r="H7" s="314" t="s">
        <v>1064</v>
      </c>
      <c r="J7" s="314" t="s">
        <v>1065</v>
      </c>
    </row>
    <row r="8" spans="1:10">
      <c r="A8" s="931" t="s">
        <v>67</v>
      </c>
      <c r="B8" s="937">
        <f>(('Financials_Applicant 1'!B27))*(100000)</f>
        <v>0</v>
      </c>
      <c r="C8" s="937">
        <f>(('Financials_Applicant 1'!D27))*(100000)</f>
        <v>0</v>
      </c>
      <c r="D8" s="937">
        <f>(('Financials_Applicant 1'!F27))*(100000)</f>
        <v>0</v>
      </c>
      <c r="E8" s="933">
        <f t="shared" si="0"/>
        <v>0</v>
      </c>
      <c r="F8" s="300">
        <v>1</v>
      </c>
      <c r="G8" s="911">
        <f t="shared" si="1"/>
        <v>0</v>
      </c>
    </row>
    <row r="9" spans="1:10">
      <c r="A9" s="931" t="s">
        <v>68</v>
      </c>
      <c r="B9" s="937">
        <f>(('Financials_Applicant 1'!B28))*(100000)</f>
        <v>0</v>
      </c>
      <c r="C9" s="937">
        <f>(('Financials_Applicant 1'!D28))*(100000)</f>
        <v>0</v>
      </c>
      <c r="D9" s="937">
        <f>(('Financials_Applicant 1'!F28))*(100000)</f>
        <v>0</v>
      </c>
      <c r="E9" s="933">
        <f t="shared" si="0"/>
        <v>0</v>
      </c>
      <c r="F9" s="300">
        <v>1</v>
      </c>
      <c r="G9" s="911">
        <f t="shared" si="1"/>
        <v>0</v>
      </c>
    </row>
    <row r="10" spans="1:10">
      <c r="A10" s="931" t="s">
        <v>938</v>
      </c>
      <c r="B10" s="937">
        <f>(('Financials_Applicant 1'!B18))*(100000)</f>
        <v>0</v>
      </c>
      <c r="C10" s="937">
        <f>(('Financials_Applicant 1'!D18))*(100000)</f>
        <v>0</v>
      </c>
      <c r="D10" s="937">
        <f>(('Financials_Applicant 1'!F18))*(100000)</f>
        <v>0</v>
      </c>
      <c r="E10" s="933">
        <f t="shared" si="0"/>
        <v>0</v>
      </c>
      <c r="F10" s="300">
        <v>1</v>
      </c>
      <c r="G10" s="911">
        <f t="shared" si="1"/>
        <v>0</v>
      </c>
    </row>
    <row r="11" spans="1:10">
      <c r="A11" s="541" t="s">
        <v>878</v>
      </c>
      <c r="B11" s="935"/>
      <c r="C11" s="935"/>
      <c r="D11" s="935"/>
      <c r="E11" s="910">
        <f>(B11+C11)/2</f>
        <v>0</v>
      </c>
      <c r="F11" s="300">
        <v>0.6</v>
      </c>
      <c r="G11" s="911">
        <f>+E11*F11</f>
        <v>0</v>
      </c>
    </row>
    <row r="12" spans="1:10">
      <c r="A12" s="541" t="s">
        <v>937</v>
      </c>
      <c r="B12" s="803"/>
      <c r="C12" s="803"/>
      <c r="D12" s="803"/>
      <c r="E12" s="910">
        <f t="shared" si="0"/>
        <v>0</v>
      </c>
      <c r="F12" s="300">
        <v>0.75</v>
      </c>
      <c r="G12" s="911">
        <f t="shared" si="1"/>
        <v>0</v>
      </c>
    </row>
    <row r="13" spans="1:10">
      <c r="A13" s="541" t="s">
        <v>69</v>
      </c>
      <c r="B13" s="803"/>
      <c r="C13" s="803"/>
      <c r="D13" s="803"/>
      <c r="E13" s="910">
        <f t="shared" si="0"/>
        <v>0</v>
      </c>
      <c r="F13" s="300">
        <v>0.5</v>
      </c>
      <c r="G13" s="911">
        <f t="shared" si="1"/>
        <v>0</v>
      </c>
    </row>
    <row r="14" spans="1:10">
      <c r="A14" s="541" t="s">
        <v>969</v>
      </c>
      <c r="B14" s="803"/>
      <c r="C14" s="803"/>
      <c r="D14" s="803"/>
      <c r="E14" s="910">
        <f t="shared" si="0"/>
        <v>0</v>
      </c>
      <c r="F14" s="300">
        <v>0.5</v>
      </c>
      <c r="G14" s="911">
        <f t="shared" si="1"/>
        <v>0</v>
      </c>
    </row>
    <row r="15" spans="1:10">
      <c r="A15" s="541" t="s">
        <v>882</v>
      </c>
      <c r="B15" s="803"/>
      <c r="C15" s="803"/>
      <c r="D15" s="803"/>
      <c r="E15" s="910">
        <f t="shared" si="0"/>
        <v>0</v>
      </c>
      <c r="F15" s="300">
        <v>0.5</v>
      </c>
      <c r="G15" s="911">
        <f t="shared" si="1"/>
        <v>0</v>
      </c>
    </row>
    <row r="16" spans="1:10">
      <c r="A16" s="541" t="s">
        <v>70</v>
      </c>
      <c r="B16" s="803"/>
      <c r="C16" s="803"/>
      <c r="D16" s="803"/>
      <c r="E16" s="910">
        <f t="shared" si="0"/>
        <v>0</v>
      </c>
      <c r="F16" s="300">
        <v>1</v>
      </c>
      <c r="G16" s="911">
        <f>-E16*F16</f>
        <v>0</v>
      </c>
    </row>
    <row r="17" spans="1:65">
      <c r="A17" s="541" t="s">
        <v>71</v>
      </c>
      <c r="B17" s="803"/>
      <c r="C17" s="803"/>
      <c r="D17" s="803"/>
      <c r="E17" s="910">
        <f t="shared" si="0"/>
        <v>0</v>
      </c>
      <c r="F17" s="300">
        <v>0.25</v>
      </c>
      <c r="G17" s="911">
        <f t="shared" si="1"/>
        <v>0</v>
      </c>
    </row>
    <row r="18" spans="1:65">
      <c r="A18" s="541" t="s">
        <v>970</v>
      </c>
      <c r="B18" s="803"/>
      <c r="C18" s="803"/>
      <c r="D18" s="803"/>
      <c r="E18" s="910">
        <f t="shared" si="0"/>
        <v>0</v>
      </c>
      <c r="F18" s="300">
        <v>1</v>
      </c>
      <c r="G18" s="911">
        <f>-E18*F18</f>
        <v>0</v>
      </c>
    </row>
    <row r="19" spans="1:65" ht="15">
      <c r="A19" s="541" t="s">
        <v>72</v>
      </c>
      <c r="B19" s="803"/>
      <c r="C19" s="803"/>
      <c r="D19" s="803"/>
      <c r="E19" s="910">
        <f t="shared" si="0"/>
        <v>0</v>
      </c>
      <c r="F19" s="300">
        <v>1</v>
      </c>
      <c r="G19" s="911">
        <f>-E19*F19</f>
        <v>0</v>
      </c>
      <c r="H19" s="321"/>
    </row>
    <row r="20" spans="1:65">
      <c r="A20" s="542" t="s">
        <v>141</v>
      </c>
      <c r="B20" s="944">
        <f>('Financials_Applicant 1'!B7)*100000</f>
        <v>0</v>
      </c>
      <c r="C20" s="944">
        <f>('Financials_Applicant 1'!D7)*100000</f>
        <v>0</v>
      </c>
      <c r="D20" s="944">
        <f>('Financials_Applicant 1'!F7)*100000</f>
        <v>0</v>
      </c>
      <c r="E20" s="910">
        <f t="shared" si="0"/>
        <v>0</v>
      </c>
      <c r="F20" s="300">
        <v>0.25</v>
      </c>
      <c r="G20" s="911">
        <f t="shared" si="1"/>
        <v>0</v>
      </c>
    </row>
    <row r="21" spans="1:65">
      <c r="A21" s="542" t="s">
        <v>73</v>
      </c>
      <c r="B21" s="803"/>
      <c r="C21" s="803"/>
      <c r="D21" s="803"/>
      <c r="E21" s="910">
        <f t="shared" si="0"/>
        <v>0</v>
      </c>
      <c r="F21" s="300">
        <v>0.25</v>
      </c>
      <c r="G21" s="911">
        <f t="shared" si="1"/>
        <v>0</v>
      </c>
    </row>
    <row r="22" spans="1:65">
      <c r="A22" s="542" t="s">
        <v>73</v>
      </c>
      <c r="B22" s="803"/>
      <c r="C22" s="803"/>
      <c r="D22" s="803"/>
      <c r="E22" s="910">
        <f t="shared" si="0"/>
        <v>0</v>
      </c>
      <c r="F22" s="300">
        <v>0.25</v>
      </c>
      <c r="G22" s="911">
        <f t="shared" si="1"/>
        <v>0</v>
      </c>
    </row>
    <row r="23" spans="1:65">
      <c r="A23" s="543" t="s">
        <v>980</v>
      </c>
      <c r="B23" s="934"/>
      <c r="C23" s="934"/>
      <c r="D23" s="934"/>
      <c r="E23" s="910">
        <f>(B23+C23)/2</f>
        <v>0</v>
      </c>
      <c r="F23" s="300">
        <v>1</v>
      </c>
      <c r="G23" s="911">
        <f>+E23*F23</f>
        <v>0</v>
      </c>
    </row>
    <row r="24" spans="1:65">
      <c r="A24" s="932" t="s">
        <v>939</v>
      </c>
      <c r="B24" s="937">
        <f>(-'Financials_Applicant 1'!B24)*(100000)</f>
        <v>0</v>
      </c>
      <c r="C24" s="937">
        <f>(-'Financials_Applicant 1'!D24)*(100000)</f>
        <v>0</v>
      </c>
      <c r="D24" s="937">
        <f>(-'Financials_Applicant 1'!F24)*(100000)</f>
        <v>0</v>
      </c>
      <c r="E24" s="933">
        <f>(B24+C24)/2</f>
        <v>0</v>
      </c>
      <c r="F24" s="300">
        <v>1</v>
      </c>
      <c r="G24" s="911">
        <f>+E24*F24</f>
        <v>0</v>
      </c>
    </row>
    <row r="25" spans="1:65" ht="15">
      <c r="A25" s="544" t="s">
        <v>941</v>
      </c>
      <c r="B25" s="936">
        <f>B2</f>
        <v>44286</v>
      </c>
      <c r="C25" s="936">
        <f>C2</f>
        <v>43921</v>
      </c>
      <c r="D25" s="936">
        <f>D2</f>
        <v>43555</v>
      </c>
      <c r="E25" s="536" t="s">
        <v>713</v>
      </c>
      <c r="F25" s="537" t="s">
        <v>62</v>
      </c>
      <c r="G25" s="538" t="s">
        <v>877</v>
      </c>
      <c r="H25" s="322"/>
      <c r="I25" s="323"/>
      <c r="J25" s="323"/>
      <c r="K25" s="323"/>
      <c r="L25" s="323"/>
      <c r="M25" s="323"/>
      <c r="N25" s="323"/>
      <c r="O25" s="323"/>
      <c r="P25" s="323"/>
      <c r="Q25" s="323"/>
      <c r="R25" s="323"/>
      <c r="S25" s="323"/>
      <c r="T25" s="323"/>
      <c r="U25" s="323"/>
      <c r="V25" s="323"/>
      <c r="W25" s="323"/>
      <c r="X25" s="323"/>
      <c r="Y25" s="323"/>
      <c r="Z25" s="323"/>
      <c r="AA25" s="323"/>
      <c r="AB25" s="323"/>
      <c r="AC25" s="323"/>
      <c r="AD25" s="323"/>
      <c r="AE25" s="323"/>
      <c r="AF25" s="323"/>
      <c r="AG25" s="323"/>
      <c r="AH25" s="323"/>
      <c r="AI25" s="323"/>
      <c r="AJ25" s="323"/>
      <c r="AK25" s="323"/>
      <c r="AL25" s="323"/>
      <c r="AM25" s="323"/>
      <c r="AN25" s="323"/>
      <c r="AO25" s="323"/>
      <c r="AP25" s="323"/>
      <c r="AQ25" s="323"/>
      <c r="AR25" s="323"/>
      <c r="AS25" s="323"/>
      <c r="AT25" s="323"/>
      <c r="AU25" s="323"/>
      <c r="AV25" s="323"/>
      <c r="AW25" s="323"/>
      <c r="AX25" s="323"/>
      <c r="AY25" s="323"/>
      <c r="AZ25" s="323"/>
      <c r="BA25" s="323"/>
      <c r="BB25" s="323"/>
      <c r="BC25" s="323"/>
      <c r="BD25" s="323"/>
      <c r="BE25" s="323"/>
      <c r="BF25" s="323"/>
      <c r="BG25" s="323"/>
      <c r="BH25" s="323"/>
      <c r="BI25" s="323"/>
      <c r="BJ25" s="323"/>
      <c r="BK25" s="323"/>
      <c r="BL25" s="323"/>
      <c r="BM25" s="323"/>
    </row>
    <row r="26" spans="1:65" ht="15">
      <c r="A26" s="540" t="s">
        <v>886</v>
      </c>
      <c r="B26" s="956">
        <f>+'ITR Verification'!D17</f>
        <v>0</v>
      </c>
      <c r="C26" s="956">
        <f>+'ITR Verification'!F17</f>
        <v>0</v>
      </c>
      <c r="D26" s="956" cm="1">
        <f t="array" ref="D26:E26">+'ITR Verification'!G17:H17</f>
        <v>0</v>
      </c>
      <c r="E26" s="320">
        <v>0</v>
      </c>
      <c r="F26" s="316"/>
      <c r="G26" s="317"/>
    </row>
    <row r="27" spans="1:65">
      <c r="A27" s="931" t="s">
        <v>65</v>
      </c>
      <c r="B27" s="937">
        <f>('Financials_Applicant 2'!B23-'Financials_Applicant 2'!B7)*(100000)</f>
        <v>0</v>
      </c>
      <c r="C27" s="937">
        <f>('Financials_Applicant 2'!D23-'Financials_Applicant 2'!D7)*(100000)</f>
        <v>0</v>
      </c>
      <c r="D27" s="937">
        <f>('Financials_Applicant 2'!F23-'Financials_Applicant 2'!F7)*(100000)</f>
        <v>0</v>
      </c>
      <c r="E27" s="933">
        <f t="shared" ref="E27" si="2">(B27+C27)/2</f>
        <v>0</v>
      </c>
      <c r="F27" s="300">
        <v>1</v>
      </c>
      <c r="G27" s="911">
        <f t="shared" ref="G27:G31" si="3">+E27*F27</f>
        <v>0</v>
      </c>
    </row>
    <row r="28" spans="1:65">
      <c r="A28" s="931" t="s">
        <v>66</v>
      </c>
      <c r="B28" s="937">
        <f>('Financials_Applicant 2'!B17)*(100000)</f>
        <v>0</v>
      </c>
      <c r="C28" s="937">
        <f>('Financials_Applicant 2'!D17)*(100000)</f>
        <v>0</v>
      </c>
      <c r="D28" s="937">
        <f>('Financials_Applicant 2'!F17)*(100000)</f>
        <v>0</v>
      </c>
      <c r="E28" s="933">
        <f>(B28+C28)/2</f>
        <v>0</v>
      </c>
      <c r="F28" s="300">
        <v>1</v>
      </c>
      <c r="G28" s="911">
        <f t="shared" si="3"/>
        <v>0</v>
      </c>
    </row>
    <row r="29" spans="1:65">
      <c r="A29" s="931" t="s">
        <v>67</v>
      </c>
      <c r="B29" s="937">
        <f>('Financials_Applicant 2'!B27)*(100000)</f>
        <v>0</v>
      </c>
      <c r="C29" s="937">
        <f>('Financials_Applicant 2'!D27)*(100000)</f>
        <v>0</v>
      </c>
      <c r="D29" s="937">
        <f>('Financials_Applicant 2'!F27)*(100000)</f>
        <v>0</v>
      </c>
      <c r="E29" s="933">
        <f t="shared" ref="E29:E31" si="4">(B29+C29)/2</f>
        <v>0</v>
      </c>
      <c r="F29" s="300">
        <v>1</v>
      </c>
      <c r="G29" s="911">
        <f t="shared" si="3"/>
        <v>0</v>
      </c>
    </row>
    <row r="30" spans="1:65">
      <c r="A30" s="931" t="s">
        <v>68</v>
      </c>
      <c r="B30" s="937">
        <f>('Financials_Applicant 2'!B28)*(100000)</f>
        <v>0</v>
      </c>
      <c r="C30" s="937">
        <f>('Financials_Applicant 2'!D28)*(100000)</f>
        <v>0</v>
      </c>
      <c r="D30" s="937">
        <f>('Financials_Applicant 2'!F28)*(100000)</f>
        <v>0</v>
      </c>
      <c r="E30" s="933">
        <f t="shared" si="4"/>
        <v>0</v>
      </c>
      <c r="F30" s="300">
        <v>1</v>
      </c>
      <c r="G30" s="911">
        <f t="shared" si="3"/>
        <v>0</v>
      </c>
    </row>
    <row r="31" spans="1:65">
      <c r="A31" s="931" t="s">
        <v>938</v>
      </c>
      <c r="B31" s="937">
        <f>('Financials_Applicant 2'!B18)*(100000)</f>
        <v>0</v>
      </c>
      <c r="C31" s="937">
        <f>('Financials_Applicant 2'!D18)*(100000)</f>
        <v>0</v>
      </c>
      <c r="D31" s="937">
        <f>('Financials_Applicant 2'!F18)*(100000)</f>
        <v>0</v>
      </c>
      <c r="E31" s="933">
        <f t="shared" si="4"/>
        <v>0</v>
      </c>
      <c r="F31" s="300">
        <v>1</v>
      </c>
      <c r="G31" s="911">
        <f t="shared" si="3"/>
        <v>0</v>
      </c>
    </row>
    <row r="32" spans="1:65">
      <c r="A32" s="541" t="s">
        <v>878</v>
      </c>
      <c r="B32" s="935"/>
      <c r="C32" s="935"/>
      <c r="D32" s="935"/>
      <c r="E32" s="910">
        <f>(B32+C32)/2</f>
        <v>0</v>
      </c>
      <c r="F32" s="300">
        <v>0.6</v>
      </c>
      <c r="G32" s="911">
        <f>+E32*F32</f>
        <v>0</v>
      </c>
    </row>
    <row r="33" spans="1:65">
      <c r="A33" s="541" t="s">
        <v>937</v>
      </c>
      <c r="B33" s="803"/>
      <c r="C33" s="803"/>
      <c r="D33" s="803"/>
      <c r="E33" s="910">
        <f t="shared" ref="E33:E43" si="5">(B33+C33)/2</f>
        <v>0</v>
      </c>
      <c r="F33" s="300">
        <v>0.75</v>
      </c>
      <c r="G33" s="911">
        <f t="shared" ref="G33:G36" si="6">+E33*F33</f>
        <v>0</v>
      </c>
    </row>
    <row r="34" spans="1:65">
      <c r="A34" s="541" t="s">
        <v>69</v>
      </c>
      <c r="B34" s="803"/>
      <c r="C34" s="803"/>
      <c r="D34" s="803"/>
      <c r="E34" s="910">
        <f t="shared" si="5"/>
        <v>0</v>
      </c>
      <c r="F34" s="300">
        <v>0.5</v>
      </c>
      <c r="G34" s="911">
        <f t="shared" si="6"/>
        <v>0</v>
      </c>
    </row>
    <row r="35" spans="1:65">
      <c r="A35" s="541" t="s">
        <v>969</v>
      </c>
      <c r="B35" s="803"/>
      <c r="C35" s="803"/>
      <c r="D35" s="803"/>
      <c r="E35" s="910">
        <f t="shared" si="5"/>
        <v>0</v>
      </c>
      <c r="F35" s="300">
        <v>0.5</v>
      </c>
      <c r="G35" s="911">
        <f t="shared" si="6"/>
        <v>0</v>
      </c>
    </row>
    <row r="36" spans="1:65">
      <c r="A36" s="541" t="s">
        <v>882</v>
      </c>
      <c r="B36" s="803"/>
      <c r="C36" s="803"/>
      <c r="D36" s="803"/>
      <c r="E36" s="910">
        <f t="shared" si="5"/>
        <v>0</v>
      </c>
      <c r="F36" s="300">
        <v>0.5</v>
      </c>
      <c r="G36" s="911">
        <f t="shared" si="6"/>
        <v>0</v>
      </c>
    </row>
    <row r="37" spans="1:65">
      <c r="A37" s="541" t="s">
        <v>70</v>
      </c>
      <c r="B37" s="803"/>
      <c r="C37" s="803"/>
      <c r="D37" s="803"/>
      <c r="E37" s="910">
        <f t="shared" si="5"/>
        <v>0</v>
      </c>
      <c r="F37" s="300">
        <v>1</v>
      </c>
      <c r="G37" s="911">
        <f>-E37*F37</f>
        <v>0</v>
      </c>
    </row>
    <row r="38" spans="1:65">
      <c r="A38" s="541" t="s">
        <v>71</v>
      </c>
      <c r="B38" s="803"/>
      <c r="C38" s="803"/>
      <c r="D38" s="803"/>
      <c r="E38" s="910">
        <f t="shared" si="5"/>
        <v>0</v>
      </c>
      <c r="F38" s="300">
        <v>0.25</v>
      </c>
      <c r="G38" s="911">
        <f t="shared" ref="G38" si="7">+E38*F38</f>
        <v>0</v>
      </c>
    </row>
    <row r="39" spans="1:65">
      <c r="A39" s="541" t="s">
        <v>970</v>
      </c>
      <c r="B39" s="803"/>
      <c r="C39" s="803"/>
      <c r="D39" s="803"/>
      <c r="E39" s="910">
        <f t="shared" si="5"/>
        <v>0</v>
      </c>
      <c r="F39" s="300">
        <v>1</v>
      </c>
      <c r="G39" s="911">
        <f>-E39*F39</f>
        <v>0</v>
      </c>
    </row>
    <row r="40" spans="1:65" ht="15">
      <c r="A40" s="541" t="s">
        <v>72</v>
      </c>
      <c r="B40" s="803"/>
      <c r="C40" s="803"/>
      <c r="D40" s="803"/>
      <c r="E40" s="910">
        <f t="shared" si="5"/>
        <v>0</v>
      </c>
      <c r="F40" s="300">
        <v>1</v>
      </c>
      <c r="G40" s="911">
        <f>-E40*F40</f>
        <v>0</v>
      </c>
      <c r="H40" s="321"/>
    </row>
    <row r="41" spans="1:65">
      <c r="A41" s="542" t="s">
        <v>141</v>
      </c>
      <c r="B41" s="944">
        <f>('Financials_Applicant 2'!B7)*100000</f>
        <v>0</v>
      </c>
      <c r="C41" s="944">
        <f>('Financials_Applicant 2'!D7)*100000</f>
        <v>0</v>
      </c>
      <c r="D41" s="944">
        <f>('Financials_Applicant 2'!F7)*100000</f>
        <v>0</v>
      </c>
      <c r="E41" s="910">
        <f t="shared" si="5"/>
        <v>0</v>
      </c>
      <c r="F41" s="300">
        <v>0.25</v>
      </c>
      <c r="G41" s="911">
        <f t="shared" ref="G41:G43" si="8">+E41*F41</f>
        <v>0</v>
      </c>
    </row>
    <row r="42" spans="1:65">
      <c r="A42" s="542" t="s">
        <v>73</v>
      </c>
      <c r="B42" s="803"/>
      <c r="C42" s="803"/>
      <c r="D42" s="803"/>
      <c r="E42" s="910">
        <f t="shared" si="5"/>
        <v>0</v>
      </c>
      <c r="F42" s="300">
        <v>0.25</v>
      </c>
      <c r="G42" s="911">
        <f t="shared" si="8"/>
        <v>0</v>
      </c>
    </row>
    <row r="43" spans="1:65">
      <c r="A43" s="542" t="s">
        <v>73</v>
      </c>
      <c r="B43" s="803"/>
      <c r="C43" s="803"/>
      <c r="D43" s="803"/>
      <c r="E43" s="910">
        <f t="shared" si="5"/>
        <v>0</v>
      </c>
      <c r="F43" s="300">
        <v>0.25</v>
      </c>
      <c r="G43" s="911">
        <f t="shared" si="8"/>
        <v>0</v>
      </c>
    </row>
    <row r="44" spans="1:65">
      <c r="A44" s="543" t="s">
        <v>980</v>
      </c>
      <c r="B44" s="934"/>
      <c r="C44" s="934"/>
      <c r="D44" s="934"/>
      <c r="E44" s="910">
        <f>(B44+C44)/2</f>
        <v>0</v>
      </c>
      <c r="F44" s="300">
        <v>1</v>
      </c>
      <c r="G44" s="911">
        <f>+E44*F44</f>
        <v>0</v>
      </c>
    </row>
    <row r="45" spans="1:65">
      <c r="A45" s="932" t="s">
        <v>939</v>
      </c>
      <c r="B45" s="937">
        <f>(-'Financials_Applicant 2'!B24)*(100000)</f>
        <v>0</v>
      </c>
      <c r="C45" s="937">
        <f>(-'Financials_Applicant 2'!D24)*(100000)</f>
        <v>0</v>
      </c>
      <c r="D45" s="937">
        <f>(-'Financials_Applicant 2'!F24)*(100000)</f>
        <v>0</v>
      </c>
      <c r="E45" s="933">
        <f>(B45+C45)/2</f>
        <v>0</v>
      </c>
      <c r="F45" s="300">
        <v>1</v>
      </c>
      <c r="G45" s="911">
        <f>+E45*F45</f>
        <v>0</v>
      </c>
    </row>
    <row r="46" spans="1:65" ht="15">
      <c r="A46" s="544" t="s">
        <v>942</v>
      </c>
      <c r="B46" s="936">
        <f>B2</f>
        <v>44286</v>
      </c>
      <c r="C46" s="936">
        <f>C2</f>
        <v>43921</v>
      </c>
      <c r="D46" s="936">
        <f>D2</f>
        <v>43555</v>
      </c>
      <c r="E46" s="536" t="s">
        <v>713</v>
      </c>
      <c r="F46" s="537" t="s">
        <v>62</v>
      </c>
      <c r="G46" s="538" t="s">
        <v>877</v>
      </c>
      <c r="H46" s="324"/>
      <c r="I46" s="324"/>
      <c r="J46" s="324"/>
      <c r="K46" s="324"/>
      <c r="L46" s="324"/>
      <c r="M46" s="324"/>
      <c r="N46" s="324"/>
      <c r="O46" s="324"/>
      <c r="P46" s="324"/>
      <c r="Q46" s="324"/>
      <c r="R46" s="324"/>
      <c r="S46" s="324"/>
      <c r="T46" s="324"/>
      <c r="U46" s="324"/>
      <c r="V46" s="324"/>
      <c r="W46" s="324"/>
      <c r="X46" s="324"/>
      <c r="Y46" s="324"/>
      <c r="Z46" s="324"/>
      <c r="AA46" s="324"/>
      <c r="AB46" s="324"/>
      <c r="AC46" s="324"/>
      <c r="AD46" s="324"/>
      <c r="AE46" s="324"/>
      <c r="AF46" s="324"/>
      <c r="AG46" s="324"/>
      <c r="AH46" s="324"/>
      <c r="AI46" s="324"/>
      <c r="AJ46" s="324"/>
      <c r="AK46" s="324"/>
      <c r="AL46" s="324"/>
      <c r="AM46" s="324"/>
      <c r="AN46" s="324"/>
      <c r="AO46" s="324"/>
      <c r="AP46" s="324"/>
      <c r="AQ46" s="324"/>
      <c r="AR46" s="324"/>
      <c r="AS46" s="324"/>
      <c r="AT46" s="324"/>
      <c r="AU46" s="324"/>
      <c r="AV46" s="324"/>
      <c r="AW46" s="324"/>
      <c r="AX46" s="324"/>
      <c r="AY46" s="324"/>
      <c r="AZ46" s="324"/>
      <c r="BA46" s="324"/>
      <c r="BB46" s="324"/>
      <c r="BC46" s="324"/>
      <c r="BD46" s="324"/>
      <c r="BE46" s="324"/>
      <c r="BF46" s="324"/>
      <c r="BG46" s="324"/>
      <c r="BH46" s="324"/>
      <c r="BI46" s="324"/>
      <c r="BJ46" s="324"/>
      <c r="BK46" s="324"/>
      <c r="BL46" s="324"/>
      <c r="BM46" s="324"/>
    </row>
    <row r="47" spans="1:65" ht="15">
      <c r="A47" s="540" t="s">
        <v>886</v>
      </c>
      <c r="B47" s="956"/>
      <c r="C47" s="956"/>
      <c r="D47" s="956"/>
      <c r="E47" s="320"/>
      <c r="F47" s="316"/>
      <c r="G47" s="317"/>
    </row>
    <row r="48" spans="1:65">
      <c r="A48" s="931" t="s">
        <v>65</v>
      </c>
      <c r="B48" s="937">
        <f>('Financials_Applicant 3'!B23-'Financials_Applicant 3'!B7)*(100000)</f>
        <v>0</v>
      </c>
      <c r="C48" s="937">
        <f>('Financials_Applicant 3'!D23-'Financials_Applicant 3'!D7)*(100000)</f>
        <v>0</v>
      </c>
      <c r="D48" s="937">
        <f>('Financials_Applicant 3'!F23-'Financials_Applicant 3'!F7)*(100000)</f>
        <v>0</v>
      </c>
      <c r="E48" s="933">
        <f t="shared" ref="E48" si="9">(B48+C48)/2</f>
        <v>0</v>
      </c>
      <c r="F48" s="300">
        <v>1</v>
      </c>
      <c r="G48" s="911">
        <f t="shared" ref="G48:G52" si="10">+E48*F48</f>
        <v>0</v>
      </c>
    </row>
    <row r="49" spans="1:8">
      <c r="A49" s="931" t="s">
        <v>66</v>
      </c>
      <c r="B49" s="937">
        <f>('Financials_Applicant 3'!B17)*(100000)</f>
        <v>0</v>
      </c>
      <c r="C49" s="937">
        <f>('Financials_Applicant 3'!D17)*(100000)</f>
        <v>0</v>
      </c>
      <c r="D49" s="937">
        <f>('Financials_Applicant 3'!F17)*(100000)</f>
        <v>0</v>
      </c>
      <c r="E49" s="933">
        <f>(B49+C49)/2</f>
        <v>0</v>
      </c>
      <c r="F49" s="300">
        <v>1</v>
      </c>
      <c r="G49" s="911">
        <f t="shared" si="10"/>
        <v>0</v>
      </c>
    </row>
    <row r="50" spans="1:8">
      <c r="A50" s="931" t="s">
        <v>67</v>
      </c>
      <c r="B50" s="937">
        <f>('Financials_Applicant 3'!B27)*(100000)</f>
        <v>0</v>
      </c>
      <c r="C50" s="937">
        <f>('Financials_Applicant 3'!D27)*(100000)</f>
        <v>0</v>
      </c>
      <c r="D50" s="937">
        <f>('Financials_Applicant 3'!F27)*(100000)</f>
        <v>0</v>
      </c>
      <c r="E50" s="933">
        <f t="shared" ref="E50:E52" si="11">(B50+C50)/2</f>
        <v>0</v>
      </c>
      <c r="F50" s="300">
        <v>1</v>
      </c>
      <c r="G50" s="911">
        <f t="shared" si="10"/>
        <v>0</v>
      </c>
    </row>
    <row r="51" spans="1:8">
      <c r="A51" s="931" t="s">
        <v>68</v>
      </c>
      <c r="B51" s="937">
        <f>('Financials_Applicant 3'!B28)*(100000)</f>
        <v>0</v>
      </c>
      <c r="C51" s="937">
        <f>('Financials_Applicant 3'!D28)*(100000)</f>
        <v>0</v>
      </c>
      <c r="D51" s="937">
        <f>('Financials_Applicant 3'!F28)*(100000)</f>
        <v>0</v>
      </c>
      <c r="E51" s="933">
        <f t="shared" si="11"/>
        <v>0</v>
      </c>
      <c r="F51" s="300">
        <v>1</v>
      </c>
      <c r="G51" s="911">
        <f t="shared" si="10"/>
        <v>0</v>
      </c>
    </row>
    <row r="52" spans="1:8">
      <c r="A52" s="931" t="s">
        <v>938</v>
      </c>
      <c r="B52" s="937">
        <f>('Financials_Applicant 3'!B18)*(100000)</f>
        <v>0</v>
      </c>
      <c r="C52" s="937">
        <f>('Financials_Applicant 3'!D18)*(100000)</f>
        <v>0</v>
      </c>
      <c r="D52" s="937">
        <f>('Financials_Applicant 3'!F18)*(100000)</f>
        <v>0</v>
      </c>
      <c r="E52" s="933">
        <f t="shared" si="11"/>
        <v>0</v>
      </c>
      <c r="F52" s="300">
        <v>1</v>
      </c>
      <c r="G52" s="911">
        <f t="shared" si="10"/>
        <v>0</v>
      </c>
    </row>
    <row r="53" spans="1:8">
      <c r="A53" s="541" t="s">
        <v>878</v>
      </c>
      <c r="B53" s="935"/>
      <c r="C53" s="935"/>
      <c r="D53" s="935"/>
      <c r="E53" s="910">
        <f>(B53+C53)/2</f>
        <v>0</v>
      </c>
      <c r="F53" s="300">
        <v>0.6</v>
      </c>
      <c r="G53" s="911">
        <f>+E53*F53</f>
        <v>0</v>
      </c>
    </row>
    <row r="54" spans="1:8">
      <c r="A54" s="541" t="s">
        <v>937</v>
      </c>
      <c r="B54" s="803"/>
      <c r="C54" s="803"/>
      <c r="D54" s="803"/>
      <c r="E54" s="910">
        <f t="shared" ref="E54:E64" si="12">(B54+C54)/2</f>
        <v>0</v>
      </c>
      <c r="F54" s="300">
        <v>0.75</v>
      </c>
      <c r="G54" s="911">
        <f t="shared" ref="G54:G57" si="13">+E54*F54</f>
        <v>0</v>
      </c>
    </row>
    <row r="55" spans="1:8">
      <c r="A55" s="541" t="s">
        <v>69</v>
      </c>
      <c r="B55" s="803"/>
      <c r="C55" s="803"/>
      <c r="D55" s="803"/>
      <c r="E55" s="910">
        <f t="shared" si="12"/>
        <v>0</v>
      </c>
      <c r="F55" s="300">
        <v>0.5</v>
      </c>
      <c r="G55" s="911">
        <f t="shared" si="13"/>
        <v>0</v>
      </c>
    </row>
    <row r="56" spans="1:8">
      <c r="A56" s="541" t="s">
        <v>969</v>
      </c>
      <c r="B56" s="803"/>
      <c r="C56" s="803"/>
      <c r="D56" s="803"/>
      <c r="E56" s="910">
        <f t="shared" si="12"/>
        <v>0</v>
      </c>
      <c r="F56" s="300">
        <v>0.5</v>
      </c>
      <c r="G56" s="911">
        <f t="shared" si="13"/>
        <v>0</v>
      </c>
    </row>
    <row r="57" spans="1:8">
      <c r="A57" s="541" t="s">
        <v>882</v>
      </c>
      <c r="B57" s="803"/>
      <c r="C57" s="803"/>
      <c r="D57" s="803"/>
      <c r="E57" s="910">
        <f t="shared" si="12"/>
        <v>0</v>
      </c>
      <c r="F57" s="300">
        <v>0.5</v>
      </c>
      <c r="G57" s="911">
        <f t="shared" si="13"/>
        <v>0</v>
      </c>
    </row>
    <row r="58" spans="1:8">
      <c r="A58" s="541" t="s">
        <v>70</v>
      </c>
      <c r="B58" s="803"/>
      <c r="C58" s="803"/>
      <c r="D58" s="803"/>
      <c r="E58" s="910">
        <f t="shared" si="12"/>
        <v>0</v>
      </c>
      <c r="F58" s="300">
        <v>1</v>
      </c>
      <c r="G58" s="911">
        <f>-E58*F58</f>
        <v>0</v>
      </c>
    </row>
    <row r="59" spans="1:8">
      <c r="A59" s="541" t="s">
        <v>71</v>
      </c>
      <c r="B59" s="803"/>
      <c r="C59" s="803"/>
      <c r="D59" s="803"/>
      <c r="E59" s="910">
        <f t="shared" si="12"/>
        <v>0</v>
      </c>
      <c r="F59" s="300">
        <v>0.25</v>
      </c>
      <c r="G59" s="911">
        <f t="shared" ref="G59" si="14">+E59*F59</f>
        <v>0</v>
      </c>
    </row>
    <row r="60" spans="1:8">
      <c r="A60" s="541" t="s">
        <v>970</v>
      </c>
      <c r="B60" s="803"/>
      <c r="C60" s="803"/>
      <c r="D60" s="803"/>
      <c r="E60" s="910">
        <f t="shared" si="12"/>
        <v>0</v>
      </c>
      <c r="F60" s="300">
        <v>1</v>
      </c>
      <c r="G60" s="911">
        <f>-E60*F60</f>
        <v>0</v>
      </c>
    </row>
    <row r="61" spans="1:8" ht="15">
      <c r="A61" s="541" t="s">
        <v>72</v>
      </c>
      <c r="B61" s="803"/>
      <c r="C61" s="803"/>
      <c r="D61" s="803"/>
      <c r="E61" s="910">
        <f t="shared" si="12"/>
        <v>0</v>
      </c>
      <c r="F61" s="300">
        <v>1</v>
      </c>
      <c r="G61" s="911">
        <f>-E61*F61</f>
        <v>0</v>
      </c>
      <c r="H61" s="321"/>
    </row>
    <row r="62" spans="1:8">
      <c r="A62" s="542" t="s">
        <v>141</v>
      </c>
      <c r="B62" s="944">
        <f>('Financials_Applicant 3'!B7)*100000</f>
        <v>0</v>
      </c>
      <c r="C62" s="944">
        <f>('Financials_Applicant 3'!D7)*100000</f>
        <v>0</v>
      </c>
      <c r="D62" s="944">
        <f>('Financials_Applicant 3'!F7)*100000</f>
        <v>0</v>
      </c>
      <c r="E62" s="910">
        <f t="shared" si="12"/>
        <v>0</v>
      </c>
      <c r="F62" s="300">
        <v>0.25</v>
      </c>
      <c r="G62" s="911">
        <f t="shared" ref="G62:G64" si="15">+E62*F62</f>
        <v>0</v>
      </c>
    </row>
    <row r="63" spans="1:8">
      <c r="A63" s="542" t="s">
        <v>73</v>
      </c>
      <c r="B63" s="803"/>
      <c r="C63" s="803"/>
      <c r="D63" s="803"/>
      <c r="E63" s="910">
        <f t="shared" si="12"/>
        <v>0</v>
      </c>
      <c r="F63" s="300">
        <v>0.25</v>
      </c>
      <c r="G63" s="911">
        <f t="shared" si="15"/>
        <v>0</v>
      </c>
    </row>
    <row r="64" spans="1:8">
      <c r="A64" s="542" t="s">
        <v>73</v>
      </c>
      <c r="B64" s="803"/>
      <c r="C64" s="803"/>
      <c r="D64" s="803"/>
      <c r="E64" s="910">
        <f t="shared" si="12"/>
        <v>0</v>
      </c>
      <c r="F64" s="300">
        <v>0.25</v>
      </c>
      <c r="G64" s="911">
        <f t="shared" si="15"/>
        <v>0</v>
      </c>
    </row>
    <row r="65" spans="1:65">
      <c r="A65" s="543" t="s">
        <v>980</v>
      </c>
      <c r="B65" s="934"/>
      <c r="C65" s="934"/>
      <c r="D65" s="934"/>
      <c r="E65" s="910">
        <f>(B65+C65)/2</f>
        <v>0</v>
      </c>
      <c r="F65" s="300">
        <v>1</v>
      </c>
      <c r="G65" s="911">
        <f>+E65*F65</f>
        <v>0</v>
      </c>
    </row>
    <row r="66" spans="1:65">
      <c r="A66" s="932" t="s">
        <v>939</v>
      </c>
      <c r="B66" s="937">
        <f>(-'Financials_Applicant 3'!B24)*(100000)</f>
        <v>0</v>
      </c>
      <c r="C66" s="937">
        <f>(-'Financials_Applicant 3'!D24)*(100000)</f>
        <v>0</v>
      </c>
      <c r="D66" s="937">
        <f>(-'Financials_Applicant 3'!F24)*(100000)</f>
        <v>0</v>
      </c>
      <c r="E66" s="933">
        <f>(B66+C66)/2</f>
        <v>0</v>
      </c>
      <c r="F66" s="300">
        <v>1</v>
      </c>
      <c r="G66" s="911">
        <f>+E66*F66</f>
        <v>0</v>
      </c>
    </row>
    <row r="67" spans="1:65" ht="15">
      <c r="A67" s="544" t="s">
        <v>943</v>
      </c>
      <c r="B67" s="936">
        <f>B2</f>
        <v>44286</v>
      </c>
      <c r="C67" s="936">
        <f>C2</f>
        <v>43921</v>
      </c>
      <c r="D67" s="936">
        <f>D2</f>
        <v>43555</v>
      </c>
      <c r="E67" s="536" t="s">
        <v>713</v>
      </c>
      <c r="F67" s="537" t="s">
        <v>62</v>
      </c>
      <c r="G67" s="538" t="s">
        <v>877</v>
      </c>
      <c r="H67" s="324"/>
      <c r="I67" s="324"/>
      <c r="J67" s="324"/>
      <c r="K67" s="324"/>
      <c r="L67" s="324"/>
      <c r="M67" s="324"/>
      <c r="N67" s="324"/>
      <c r="O67" s="324"/>
      <c r="P67" s="324"/>
      <c r="Q67" s="324"/>
      <c r="R67" s="324"/>
      <c r="S67" s="324"/>
      <c r="T67" s="324"/>
      <c r="U67" s="324"/>
      <c r="V67" s="324"/>
      <c r="W67" s="324"/>
      <c r="X67" s="324"/>
      <c r="Y67" s="324"/>
      <c r="Z67" s="324"/>
      <c r="AA67" s="324"/>
      <c r="AB67" s="324"/>
      <c r="AC67" s="324"/>
      <c r="AD67" s="324"/>
      <c r="AE67" s="324"/>
      <c r="AF67" s="324"/>
      <c r="AG67" s="324"/>
      <c r="AH67" s="324"/>
      <c r="AI67" s="324"/>
      <c r="AJ67" s="324"/>
      <c r="AK67" s="324"/>
      <c r="AL67" s="324"/>
      <c r="AM67" s="324"/>
      <c r="AN67" s="324"/>
      <c r="AO67" s="324"/>
      <c r="AP67" s="324"/>
      <c r="AQ67" s="324"/>
      <c r="AR67" s="324"/>
      <c r="AS67" s="324"/>
      <c r="AT67" s="324"/>
      <c r="AU67" s="324"/>
      <c r="AV67" s="324"/>
      <c r="AW67" s="324"/>
      <c r="AX67" s="324"/>
      <c r="AY67" s="324"/>
      <c r="AZ67" s="324"/>
      <c r="BA67" s="324"/>
      <c r="BB67" s="324"/>
      <c r="BC67" s="324"/>
      <c r="BD67" s="324"/>
      <c r="BE67" s="324"/>
      <c r="BF67" s="324"/>
      <c r="BG67" s="324"/>
      <c r="BH67" s="324"/>
      <c r="BI67" s="324"/>
      <c r="BJ67" s="324"/>
      <c r="BK67" s="324"/>
      <c r="BL67" s="324"/>
      <c r="BM67" s="324"/>
    </row>
    <row r="68" spans="1:65" ht="15">
      <c r="A68" s="540" t="s">
        <v>886</v>
      </c>
      <c r="B68" s="956"/>
      <c r="C68" s="956"/>
      <c r="D68" s="956"/>
      <c r="E68" s="320"/>
      <c r="F68" s="316"/>
      <c r="G68" s="317"/>
    </row>
    <row r="69" spans="1:65">
      <c r="A69" s="931" t="s">
        <v>65</v>
      </c>
      <c r="B69" s="937">
        <f>('Financials_Applicant 4'!B23-'Financials_Applicant 4'!B7)*(100000)</f>
        <v>0</v>
      </c>
      <c r="C69" s="937">
        <f>('Financials_Applicant 4'!D23-'Financials_Applicant 4'!D7)*(100000)</f>
        <v>0</v>
      </c>
      <c r="D69" s="937">
        <f>('Financials_Applicant 4'!F23-'Financials_Applicant 4'!F7)*(100000)</f>
        <v>0</v>
      </c>
      <c r="E69" s="933">
        <f t="shared" ref="E69" si="16">(B69+C69)/2</f>
        <v>0</v>
      </c>
      <c r="F69" s="300">
        <v>1</v>
      </c>
      <c r="G69" s="911">
        <f t="shared" ref="G69:G73" si="17">+E69*F69</f>
        <v>0</v>
      </c>
    </row>
    <row r="70" spans="1:65">
      <c r="A70" s="931" t="s">
        <v>66</v>
      </c>
      <c r="B70" s="937">
        <f>('Financials_Applicant 4'!B17)*(100000)</f>
        <v>0</v>
      </c>
      <c r="C70" s="937">
        <f>('Financials_Applicant 4'!D17)*(100000)</f>
        <v>0</v>
      </c>
      <c r="D70" s="937">
        <f>('Financials_Applicant 4'!F17)*(100000)</f>
        <v>0</v>
      </c>
      <c r="E70" s="933">
        <f>(B70+C70)/2</f>
        <v>0</v>
      </c>
      <c r="F70" s="300">
        <v>1</v>
      </c>
      <c r="G70" s="911">
        <f t="shared" si="17"/>
        <v>0</v>
      </c>
    </row>
    <row r="71" spans="1:65">
      <c r="A71" s="931" t="s">
        <v>67</v>
      </c>
      <c r="B71" s="937">
        <f>('Financials_Applicant 4'!B27)*(100000)</f>
        <v>0</v>
      </c>
      <c r="C71" s="937">
        <f>('Financials_Applicant 4'!D27)*(100000)</f>
        <v>0</v>
      </c>
      <c r="D71" s="937">
        <f>('Financials_Applicant 4'!F27)*(100000)</f>
        <v>0</v>
      </c>
      <c r="E71" s="933">
        <f t="shared" ref="E71:E73" si="18">(B71+C71)/2</f>
        <v>0</v>
      </c>
      <c r="F71" s="300">
        <v>1</v>
      </c>
      <c r="G71" s="911">
        <f t="shared" si="17"/>
        <v>0</v>
      </c>
    </row>
    <row r="72" spans="1:65">
      <c r="A72" s="931" t="s">
        <v>68</v>
      </c>
      <c r="B72" s="937">
        <f>('Financials_Applicant 4'!B28)*(100000)</f>
        <v>0</v>
      </c>
      <c r="C72" s="937">
        <f>('Financials_Applicant 4'!D28)*(100000)</f>
        <v>0</v>
      </c>
      <c r="D72" s="937">
        <f>('Financials_Applicant 4'!F28)*(100000)</f>
        <v>0</v>
      </c>
      <c r="E72" s="933">
        <f t="shared" si="18"/>
        <v>0</v>
      </c>
      <c r="F72" s="300">
        <v>1</v>
      </c>
      <c r="G72" s="911">
        <f t="shared" si="17"/>
        <v>0</v>
      </c>
    </row>
    <row r="73" spans="1:65">
      <c r="A73" s="931" t="s">
        <v>938</v>
      </c>
      <c r="B73" s="937">
        <f>('Financials_Applicant 4'!B18)*(100000)</f>
        <v>0</v>
      </c>
      <c r="C73" s="937">
        <f>('Financials_Applicant 4'!D18)*(100000)</f>
        <v>0</v>
      </c>
      <c r="D73" s="937">
        <f>('Financials_Applicant 4'!F18)*(100000)</f>
        <v>0</v>
      </c>
      <c r="E73" s="933">
        <f t="shared" si="18"/>
        <v>0</v>
      </c>
      <c r="F73" s="300">
        <v>1</v>
      </c>
      <c r="G73" s="911">
        <f t="shared" si="17"/>
        <v>0</v>
      </c>
    </row>
    <row r="74" spans="1:65">
      <c r="A74" s="541" t="s">
        <v>878</v>
      </c>
      <c r="B74" s="935"/>
      <c r="C74" s="935"/>
      <c r="D74" s="935"/>
      <c r="E74" s="910">
        <f>(B74+C74)/2</f>
        <v>0</v>
      </c>
      <c r="F74" s="300">
        <v>0.6</v>
      </c>
      <c r="G74" s="911">
        <f>+E74*F74</f>
        <v>0</v>
      </c>
    </row>
    <row r="75" spans="1:65">
      <c r="A75" s="541" t="s">
        <v>937</v>
      </c>
      <c r="B75" s="803"/>
      <c r="C75" s="803"/>
      <c r="D75" s="803"/>
      <c r="E75" s="910">
        <f t="shared" ref="E75:E85" si="19">(B75+C75)/2</f>
        <v>0</v>
      </c>
      <c r="F75" s="300">
        <v>0.75</v>
      </c>
      <c r="G75" s="911">
        <f t="shared" ref="G75:G78" si="20">+E75*F75</f>
        <v>0</v>
      </c>
    </row>
    <row r="76" spans="1:65">
      <c r="A76" s="541" t="s">
        <v>69</v>
      </c>
      <c r="B76" s="803"/>
      <c r="C76" s="803"/>
      <c r="D76" s="803"/>
      <c r="E76" s="910">
        <f t="shared" si="19"/>
        <v>0</v>
      </c>
      <c r="F76" s="300">
        <v>0.5</v>
      </c>
      <c r="G76" s="911">
        <f t="shared" si="20"/>
        <v>0</v>
      </c>
    </row>
    <row r="77" spans="1:65">
      <c r="A77" s="541" t="s">
        <v>969</v>
      </c>
      <c r="B77" s="803"/>
      <c r="C77" s="803"/>
      <c r="D77" s="803"/>
      <c r="E77" s="910">
        <f t="shared" si="19"/>
        <v>0</v>
      </c>
      <c r="F77" s="300">
        <v>0.5</v>
      </c>
      <c r="G77" s="911">
        <f t="shared" si="20"/>
        <v>0</v>
      </c>
    </row>
    <row r="78" spans="1:65">
      <c r="A78" s="541" t="s">
        <v>882</v>
      </c>
      <c r="B78" s="803"/>
      <c r="C78" s="803"/>
      <c r="D78" s="803"/>
      <c r="E78" s="910">
        <f t="shared" si="19"/>
        <v>0</v>
      </c>
      <c r="F78" s="300">
        <v>0.5</v>
      </c>
      <c r="G78" s="911">
        <f t="shared" si="20"/>
        <v>0</v>
      </c>
    </row>
    <row r="79" spans="1:65">
      <c r="A79" s="541" t="s">
        <v>70</v>
      </c>
      <c r="B79" s="803"/>
      <c r="C79" s="803"/>
      <c r="D79" s="803"/>
      <c r="E79" s="910">
        <f t="shared" si="19"/>
        <v>0</v>
      </c>
      <c r="F79" s="300">
        <v>1</v>
      </c>
      <c r="G79" s="911">
        <f>-E79*F79</f>
        <v>0</v>
      </c>
    </row>
    <row r="80" spans="1:65">
      <c r="A80" s="541" t="s">
        <v>71</v>
      </c>
      <c r="B80" s="803"/>
      <c r="C80" s="803"/>
      <c r="D80" s="803"/>
      <c r="E80" s="910">
        <f t="shared" si="19"/>
        <v>0</v>
      </c>
      <c r="F80" s="300">
        <v>0.25</v>
      </c>
      <c r="G80" s="911">
        <f t="shared" ref="G80" si="21">+E80*F80</f>
        <v>0</v>
      </c>
    </row>
    <row r="81" spans="1:65">
      <c r="A81" s="541" t="s">
        <v>970</v>
      </c>
      <c r="B81" s="803"/>
      <c r="C81" s="803"/>
      <c r="D81" s="803"/>
      <c r="E81" s="910">
        <f t="shared" si="19"/>
        <v>0</v>
      </c>
      <c r="F81" s="300">
        <v>1</v>
      </c>
      <c r="G81" s="911">
        <f>-E81*F81</f>
        <v>0</v>
      </c>
    </row>
    <row r="82" spans="1:65" ht="15">
      <c r="A82" s="541" t="s">
        <v>72</v>
      </c>
      <c r="B82" s="803"/>
      <c r="C82" s="803"/>
      <c r="D82" s="803"/>
      <c r="E82" s="910">
        <f t="shared" si="19"/>
        <v>0</v>
      </c>
      <c r="F82" s="300">
        <v>1</v>
      </c>
      <c r="G82" s="911">
        <f>-E82*F82</f>
        <v>0</v>
      </c>
      <c r="H82" s="321"/>
    </row>
    <row r="83" spans="1:65">
      <c r="A83" s="542" t="s">
        <v>141</v>
      </c>
      <c r="B83" s="944">
        <f>('Financials_Applicant 4'!B7)*100000</f>
        <v>0</v>
      </c>
      <c r="C83" s="944">
        <f>('Financials_Applicant 4'!D7)*100000</f>
        <v>0</v>
      </c>
      <c r="D83" s="944">
        <f>('Financials_Applicant 4'!F7)*100000</f>
        <v>0</v>
      </c>
      <c r="E83" s="910">
        <f t="shared" si="19"/>
        <v>0</v>
      </c>
      <c r="F83" s="300">
        <v>0.25</v>
      </c>
      <c r="G83" s="911">
        <f t="shared" ref="G83:G85" si="22">+E83*F83</f>
        <v>0</v>
      </c>
    </row>
    <row r="84" spans="1:65">
      <c r="A84" s="542" t="s">
        <v>73</v>
      </c>
      <c r="B84" s="803"/>
      <c r="C84" s="803"/>
      <c r="D84" s="803"/>
      <c r="E84" s="910">
        <f t="shared" si="19"/>
        <v>0</v>
      </c>
      <c r="F84" s="300">
        <v>0.25</v>
      </c>
      <c r="G84" s="911">
        <f t="shared" si="22"/>
        <v>0</v>
      </c>
    </row>
    <row r="85" spans="1:65">
      <c r="A85" s="542" t="s">
        <v>73</v>
      </c>
      <c r="B85" s="803"/>
      <c r="C85" s="803"/>
      <c r="D85" s="803"/>
      <c r="E85" s="910">
        <f t="shared" si="19"/>
        <v>0</v>
      </c>
      <c r="F85" s="300">
        <v>0.25</v>
      </c>
      <c r="G85" s="911">
        <f t="shared" si="22"/>
        <v>0</v>
      </c>
    </row>
    <row r="86" spans="1:65">
      <c r="A86" s="543" t="s">
        <v>980</v>
      </c>
      <c r="B86" s="934"/>
      <c r="C86" s="934"/>
      <c r="D86" s="934"/>
      <c r="E86" s="910">
        <f>(B86+C86)/2</f>
        <v>0</v>
      </c>
      <c r="F86" s="300">
        <v>1</v>
      </c>
      <c r="G86" s="911">
        <f>+E86*F86</f>
        <v>0</v>
      </c>
    </row>
    <row r="87" spans="1:65">
      <c r="A87" s="932" t="s">
        <v>939</v>
      </c>
      <c r="B87" s="937">
        <f>(-'Financials_Applicant 4'!B24)*(100000)</f>
        <v>0</v>
      </c>
      <c r="C87" s="937">
        <f>(-'Financials_Applicant 4'!D24)*(100000)</f>
        <v>0</v>
      </c>
      <c r="D87" s="937">
        <f>(-'Financials_Applicant 4'!F24)*(100000)</f>
        <v>0</v>
      </c>
      <c r="E87" s="933">
        <f>(B87+C87)/2</f>
        <v>0</v>
      </c>
      <c r="F87" s="300">
        <v>1</v>
      </c>
      <c r="G87" s="911">
        <f>+E87*F87</f>
        <v>0</v>
      </c>
    </row>
    <row r="88" spans="1:65" ht="15">
      <c r="A88" s="544" t="s">
        <v>944</v>
      </c>
      <c r="B88" s="936">
        <f>B2</f>
        <v>44286</v>
      </c>
      <c r="C88" s="936">
        <f>C2</f>
        <v>43921</v>
      </c>
      <c r="D88" s="936">
        <f>D2</f>
        <v>43555</v>
      </c>
      <c r="E88" s="536" t="s">
        <v>713</v>
      </c>
      <c r="F88" s="537" t="s">
        <v>62</v>
      </c>
      <c r="G88" s="538" t="s">
        <v>877</v>
      </c>
      <c r="H88" s="324"/>
      <c r="I88" s="324"/>
      <c r="J88" s="324"/>
      <c r="K88" s="324"/>
      <c r="L88" s="324"/>
      <c r="M88" s="324"/>
      <c r="N88" s="324"/>
      <c r="O88" s="324"/>
      <c r="P88" s="324"/>
      <c r="Q88" s="324"/>
      <c r="R88" s="324"/>
      <c r="S88" s="324"/>
      <c r="T88" s="324"/>
      <c r="U88" s="324"/>
      <c r="V88" s="324"/>
      <c r="W88" s="324"/>
      <c r="X88" s="324"/>
      <c r="Y88" s="324"/>
      <c r="Z88" s="324"/>
      <c r="AA88" s="324"/>
      <c r="AB88" s="324"/>
      <c r="AC88" s="324"/>
      <c r="AD88" s="324"/>
      <c r="AE88" s="324"/>
      <c r="AF88" s="324"/>
      <c r="AG88" s="324"/>
      <c r="AH88" s="324"/>
      <c r="AI88" s="324"/>
      <c r="AJ88" s="324"/>
      <c r="AK88" s="324"/>
      <c r="AL88" s="324"/>
      <c r="AM88" s="324"/>
      <c r="AN88" s="324"/>
      <c r="AO88" s="324"/>
      <c r="AP88" s="324"/>
      <c r="AQ88" s="324"/>
      <c r="AR88" s="324"/>
      <c r="AS88" s="324"/>
      <c r="AT88" s="324"/>
      <c r="AU88" s="324"/>
      <c r="AV88" s="324"/>
      <c r="AW88" s="324"/>
      <c r="AX88" s="324"/>
      <c r="AY88" s="324"/>
      <c r="AZ88" s="324"/>
      <c r="BA88" s="324"/>
      <c r="BB88" s="324"/>
      <c r="BC88" s="324"/>
      <c r="BD88" s="324"/>
      <c r="BE88" s="324"/>
      <c r="BF88" s="324"/>
      <c r="BG88" s="324"/>
      <c r="BH88" s="324"/>
      <c r="BI88" s="324"/>
      <c r="BJ88" s="324"/>
      <c r="BK88" s="324"/>
      <c r="BL88" s="324"/>
      <c r="BM88" s="324"/>
    </row>
    <row r="89" spans="1:65" ht="15">
      <c r="A89" s="540" t="s">
        <v>886</v>
      </c>
      <c r="B89" s="956"/>
      <c r="C89" s="956"/>
      <c r="D89" s="956"/>
      <c r="E89" s="320"/>
      <c r="F89" s="316"/>
      <c r="G89" s="317"/>
    </row>
    <row r="90" spans="1:65">
      <c r="A90" s="931" t="s">
        <v>65</v>
      </c>
      <c r="B90" s="937">
        <f>('Financials_Applicant 5'!B23-'Financials_Applicant 5'!B7)*(100000)</f>
        <v>0</v>
      </c>
      <c r="C90" s="937">
        <f>('Financials_Applicant 5'!D23-'Financials_Applicant 5'!D7)*(100000)</f>
        <v>0</v>
      </c>
      <c r="D90" s="937">
        <f>('Financials_Applicant 5'!F23-'Financials_Applicant 5'!F7)*(100000)</f>
        <v>0</v>
      </c>
      <c r="E90" s="933">
        <f t="shared" ref="E90" si="23">(B90+C90)/2</f>
        <v>0</v>
      </c>
      <c r="F90" s="300">
        <v>1</v>
      </c>
      <c r="G90" s="911">
        <f t="shared" ref="G90:G94" si="24">+E90*F90</f>
        <v>0</v>
      </c>
    </row>
    <row r="91" spans="1:65">
      <c r="A91" s="931" t="s">
        <v>66</v>
      </c>
      <c r="B91" s="937">
        <f>('Financials_Applicant 5'!B17)*(100000)</f>
        <v>0</v>
      </c>
      <c r="C91" s="937">
        <f>('Financials_Applicant 5'!D17)*(100000)</f>
        <v>0</v>
      </c>
      <c r="D91" s="937">
        <f>('Financials_Applicant 5'!F17)*(100000)</f>
        <v>0</v>
      </c>
      <c r="E91" s="933">
        <f>(B91+C91)/2</f>
        <v>0</v>
      </c>
      <c r="F91" s="300">
        <v>1</v>
      </c>
      <c r="G91" s="911">
        <f t="shared" si="24"/>
        <v>0</v>
      </c>
    </row>
    <row r="92" spans="1:65">
      <c r="A92" s="931" t="s">
        <v>67</v>
      </c>
      <c r="B92" s="937">
        <f>('Financials_Applicant 5'!B27)*(100000)</f>
        <v>0</v>
      </c>
      <c r="C92" s="937">
        <f>('Financials_Applicant 5'!D27)*(100000)</f>
        <v>0</v>
      </c>
      <c r="D92" s="937">
        <f>('Financials_Applicant 5'!F27)*(100000)</f>
        <v>0</v>
      </c>
      <c r="E92" s="933">
        <f t="shared" ref="E92:E94" si="25">(B92+C92)/2</f>
        <v>0</v>
      </c>
      <c r="F92" s="300">
        <v>1</v>
      </c>
      <c r="G92" s="911">
        <f t="shared" si="24"/>
        <v>0</v>
      </c>
    </row>
    <row r="93" spans="1:65">
      <c r="A93" s="931" t="s">
        <v>68</v>
      </c>
      <c r="B93" s="937">
        <f>('Financials_Applicant 5'!B28)*(100000)</f>
        <v>0</v>
      </c>
      <c r="C93" s="937">
        <f>('Financials_Applicant 5'!D28)*(100000)</f>
        <v>0</v>
      </c>
      <c r="D93" s="937">
        <f>('Financials_Applicant 5'!F28)*(100000)</f>
        <v>0</v>
      </c>
      <c r="E93" s="933">
        <f t="shared" si="25"/>
        <v>0</v>
      </c>
      <c r="F93" s="300">
        <v>1</v>
      </c>
      <c r="G93" s="911">
        <f t="shared" si="24"/>
        <v>0</v>
      </c>
    </row>
    <row r="94" spans="1:65">
      <c r="A94" s="931" t="s">
        <v>938</v>
      </c>
      <c r="B94" s="937">
        <f>('Financials_Applicant 5'!B18)*(100000)</f>
        <v>0</v>
      </c>
      <c r="C94" s="937">
        <f>('Financials_Applicant 5'!D18)*(100000)</f>
        <v>0</v>
      </c>
      <c r="D94" s="937">
        <f>('Financials_Applicant 5'!F18)*(100000)</f>
        <v>0</v>
      </c>
      <c r="E94" s="933">
        <f t="shared" si="25"/>
        <v>0</v>
      </c>
      <c r="F94" s="300">
        <v>1</v>
      </c>
      <c r="G94" s="911">
        <f t="shared" si="24"/>
        <v>0</v>
      </c>
    </row>
    <row r="95" spans="1:65">
      <c r="A95" s="541" t="s">
        <v>878</v>
      </c>
      <c r="B95" s="935"/>
      <c r="C95" s="935"/>
      <c r="D95" s="935"/>
      <c r="E95" s="910">
        <f>(B95+C95)/2</f>
        <v>0</v>
      </c>
      <c r="F95" s="300">
        <v>0.6</v>
      </c>
      <c r="G95" s="911">
        <f>+E95*F95</f>
        <v>0</v>
      </c>
    </row>
    <row r="96" spans="1:65">
      <c r="A96" s="541" t="s">
        <v>937</v>
      </c>
      <c r="B96" s="803"/>
      <c r="C96" s="803"/>
      <c r="D96" s="803"/>
      <c r="E96" s="910">
        <f t="shared" ref="E96:E106" si="26">(B96+C96)/2</f>
        <v>0</v>
      </c>
      <c r="F96" s="300">
        <v>0.75</v>
      </c>
      <c r="G96" s="911">
        <f t="shared" ref="G96:G99" si="27">+E96*F96</f>
        <v>0</v>
      </c>
    </row>
    <row r="97" spans="1:65">
      <c r="A97" s="541" t="s">
        <v>69</v>
      </c>
      <c r="B97" s="803"/>
      <c r="C97" s="803"/>
      <c r="D97" s="803"/>
      <c r="E97" s="910">
        <f t="shared" si="26"/>
        <v>0</v>
      </c>
      <c r="F97" s="300">
        <v>0.5</v>
      </c>
      <c r="G97" s="911">
        <f t="shared" si="27"/>
        <v>0</v>
      </c>
    </row>
    <row r="98" spans="1:65">
      <c r="A98" s="541" t="s">
        <v>969</v>
      </c>
      <c r="B98" s="803"/>
      <c r="C98" s="803"/>
      <c r="D98" s="803"/>
      <c r="E98" s="910">
        <f t="shared" si="26"/>
        <v>0</v>
      </c>
      <c r="F98" s="300">
        <v>0.5</v>
      </c>
      <c r="G98" s="911">
        <f t="shared" si="27"/>
        <v>0</v>
      </c>
    </row>
    <row r="99" spans="1:65">
      <c r="A99" s="541" t="s">
        <v>882</v>
      </c>
      <c r="B99" s="803"/>
      <c r="C99" s="803"/>
      <c r="D99" s="803"/>
      <c r="E99" s="910">
        <f t="shared" si="26"/>
        <v>0</v>
      </c>
      <c r="F99" s="300">
        <v>0.5</v>
      </c>
      <c r="G99" s="911">
        <f t="shared" si="27"/>
        <v>0</v>
      </c>
    </row>
    <row r="100" spans="1:65">
      <c r="A100" s="541" t="s">
        <v>70</v>
      </c>
      <c r="B100" s="803"/>
      <c r="C100" s="803"/>
      <c r="D100" s="803"/>
      <c r="E100" s="910">
        <f t="shared" si="26"/>
        <v>0</v>
      </c>
      <c r="F100" s="300">
        <v>1</v>
      </c>
      <c r="G100" s="911">
        <f>-E100*F100</f>
        <v>0</v>
      </c>
    </row>
    <row r="101" spans="1:65">
      <c r="A101" s="541" t="s">
        <v>71</v>
      </c>
      <c r="B101" s="803"/>
      <c r="C101" s="803"/>
      <c r="D101" s="803"/>
      <c r="E101" s="910">
        <f t="shared" si="26"/>
        <v>0</v>
      </c>
      <c r="F101" s="300">
        <v>0.25</v>
      </c>
      <c r="G101" s="911">
        <f t="shared" ref="G101" si="28">+E101*F101</f>
        <v>0</v>
      </c>
    </row>
    <row r="102" spans="1:65">
      <c r="A102" s="541" t="s">
        <v>970</v>
      </c>
      <c r="B102" s="803"/>
      <c r="C102" s="803"/>
      <c r="D102" s="803"/>
      <c r="E102" s="910">
        <f t="shared" si="26"/>
        <v>0</v>
      </c>
      <c r="F102" s="300">
        <v>1</v>
      </c>
      <c r="G102" s="911">
        <f>-E102*F102</f>
        <v>0</v>
      </c>
    </row>
    <row r="103" spans="1:65" ht="15">
      <c r="A103" s="541" t="s">
        <v>72</v>
      </c>
      <c r="B103" s="803"/>
      <c r="C103" s="803"/>
      <c r="D103" s="803"/>
      <c r="E103" s="910">
        <f t="shared" si="26"/>
        <v>0</v>
      </c>
      <c r="F103" s="300">
        <v>1</v>
      </c>
      <c r="G103" s="911">
        <f>-E103*F103</f>
        <v>0</v>
      </c>
      <c r="H103" s="321"/>
    </row>
    <row r="104" spans="1:65">
      <c r="A104" s="542" t="s">
        <v>141</v>
      </c>
      <c r="B104" s="944">
        <f>('Financials_Applicant 5'!B7)*100000</f>
        <v>0</v>
      </c>
      <c r="C104" s="944">
        <f>('Financials_Applicant 5'!D7)*100000</f>
        <v>0</v>
      </c>
      <c r="D104" s="944">
        <f>('Financials_Applicant 5'!F7)*100000</f>
        <v>0</v>
      </c>
      <c r="E104" s="910">
        <f t="shared" si="26"/>
        <v>0</v>
      </c>
      <c r="F104" s="300">
        <v>0.25</v>
      </c>
      <c r="G104" s="911">
        <f t="shared" ref="G104:G106" si="29">+E104*F104</f>
        <v>0</v>
      </c>
    </row>
    <row r="105" spans="1:65">
      <c r="A105" s="542" t="s">
        <v>73</v>
      </c>
      <c r="B105" s="803"/>
      <c r="C105" s="803"/>
      <c r="D105" s="803"/>
      <c r="E105" s="910">
        <f t="shared" si="26"/>
        <v>0</v>
      </c>
      <c r="F105" s="300">
        <v>0.25</v>
      </c>
      <c r="G105" s="911">
        <f t="shared" si="29"/>
        <v>0</v>
      </c>
    </row>
    <row r="106" spans="1:65">
      <c r="A106" s="542" t="s">
        <v>73</v>
      </c>
      <c r="B106" s="803"/>
      <c r="C106" s="803"/>
      <c r="D106" s="803"/>
      <c r="E106" s="910">
        <f t="shared" si="26"/>
        <v>0</v>
      </c>
      <c r="F106" s="300">
        <v>0.25</v>
      </c>
      <c r="G106" s="911">
        <f t="shared" si="29"/>
        <v>0</v>
      </c>
    </row>
    <row r="107" spans="1:65">
      <c r="A107" s="543" t="s">
        <v>980</v>
      </c>
      <c r="B107" s="934"/>
      <c r="C107" s="934"/>
      <c r="D107" s="934"/>
      <c r="E107" s="910">
        <f>(B107+C107)/2</f>
        <v>0</v>
      </c>
      <c r="F107" s="300">
        <v>1</v>
      </c>
      <c r="G107" s="911">
        <f>+E107*F107</f>
        <v>0</v>
      </c>
    </row>
    <row r="108" spans="1:65">
      <c r="A108" s="932" t="s">
        <v>939</v>
      </c>
      <c r="B108" s="937">
        <f>(-'Financials_Applicant 5'!B24)*(100000)</f>
        <v>0</v>
      </c>
      <c r="C108" s="937">
        <f>(-'Financials_Applicant 5'!D24)*(100000)</f>
        <v>0</v>
      </c>
      <c r="D108" s="937">
        <f>(-'Financials_Applicant 5'!F24)*(100000)</f>
        <v>0</v>
      </c>
      <c r="E108" s="933">
        <f>(B108+C108)/2</f>
        <v>0</v>
      </c>
      <c r="F108" s="300">
        <v>1</v>
      </c>
      <c r="G108" s="911">
        <f>+E108*F108</f>
        <v>0</v>
      </c>
    </row>
    <row r="109" spans="1:65" ht="15">
      <c r="A109" s="544" t="s">
        <v>981</v>
      </c>
      <c r="B109" s="936">
        <f>B25</f>
        <v>44286</v>
      </c>
      <c r="C109" s="936">
        <f>C25</f>
        <v>43921</v>
      </c>
      <c r="D109" s="936">
        <f>D25</f>
        <v>43555</v>
      </c>
      <c r="E109" s="536" t="s">
        <v>713</v>
      </c>
      <c r="F109" s="537" t="s">
        <v>62</v>
      </c>
      <c r="G109" s="538" t="s">
        <v>877</v>
      </c>
      <c r="H109" s="324"/>
      <c r="I109" s="324"/>
      <c r="J109" s="324"/>
      <c r="K109" s="324"/>
      <c r="L109" s="324"/>
      <c r="M109" s="324"/>
      <c r="N109" s="324"/>
      <c r="O109" s="324"/>
      <c r="P109" s="324"/>
      <c r="Q109" s="324"/>
      <c r="R109" s="324"/>
      <c r="S109" s="324"/>
      <c r="T109" s="324"/>
      <c r="U109" s="324"/>
      <c r="V109" s="324"/>
      <c r="W109" s="324"/>
      <c r="X109" s="324"/>
      <c r="Y109" s="324"/>
      <c r="Z109" s="324"/>
      <c r="AA109" s="324"/>
      <c r="AB109" s="324"/>
      <c r="AC109" s="324"/>
      <c r="AD109" s="324"/>
      <c r="AE109" s="324"/>
      <c r="AF109" s="324"/>
      <c r="AG109" s="324"/>
      <c r="AH109" s="324"/>
      <c r="AI109" s="324"/>
      <c r="AJ109" s="324"/>
      <c r="AK109" s="324"/>
      <c r="AL109" s="324"/>
      <c r="AM109" s="324"/>
      <c r="AN109" s="324"/>
      <c r="AO109" s="324"/>
      <c r="AP109" s="324"/>
      <c r="AQ109" s="324"/>
      <c r="AR109" s="324"/>
      <c r="AS109" s="324"/>
      <c r="AT109" s="324"/>
      <c r="AU109" s="324"/>
      <c r="AV109" s="324"/>
      <c r="AW109" s="324"/>
      <c r="AX109" s="324"/>
      <c r="AY109" s="324"/>
      <c r="AZ109" s="324"/>
      <c r="BA109" s="324"/>
      <c r="BB109" s="324"/>
      <c r="BC109" s="324"/>
      <c r="BD109" s="324"/>
      <c r="BE109" s="324"/>
      <c r="BF109" s="324"/>
      <c r="BG109" s="324"/>
      <c r="BH109" s="324"/>
      <c r="BI109" s="324"/>
      <c r="BJ109" s="324"/>
      <c r="BK109" s="324"/>
      <c r="BL109" s="324"/>
      <c r="BM109" s="324"/>
    </row>
    <row r="110" spans="1:65" ht="15">
      <c r="A110" s="540" t="s">
        <v>886</v>
      </c>
      <c r="B110" s="957"/>
      <c r="C110" s="957"/>
      <c r="D110" s="958"/>
      <c r="E110" s="320"/>
      <c r="F110" s="316"/>
      <c r="G110" s="317"/>
    </row>
    <row r="111" spans="1:65">
      <c r="A111" s="545" t="s">
        <v>878</v>
      </c>
      <c r="B111" s="804"/>
      <c r="C111" s="804"/>
      <c r="D111" s="804"/>
      <c r="E111" s="912">
        <f t="shared" ref="E111:E118" si="30">+(B111+C111)/2</f>
        <v>0</v>
      </c>
      <c r="F111" s="300">
        <v>0.6</v>
      </c>
      <c r="G111" s="912">
        <f t="shared" ref="G111:G118" si="31">E111*F111</f>
        <v>0</v>
      </c>
      <c r="H111" s="324"/>
      <c r="I111" s="324"/>
      <c r="J111" s="324"/>
      <c r="K111" s="324"/>
      <c r="L111" s="324"/>
      <c r="M111" s="324"/>
      <c r="N111" s="324"/>
      <c r="O111" s="324"/>
      <c r="P111" s="324"/>
      <c r="Q111" s="324"/>
      <c r="R111" s="324"/>
      <c r="S111" s="324"/>
      <c r="T111" s="324"/>
      <c r="U111" s="324"/>
      <c r="V111" s="324"/>
      <c r="W111" s="324"/>
      <c r="X111" s="324"/>
      <c r="Y111" s="324"/>
      <c r="Z111" s="324"/>
      <c r="AA111" s="324"/>
      <c r="AB111" s="324"/>
      <c r="AC111" s="324"/>
      <c r="AD111" s="324"/>
      <c r="AE111" s="324"/>
      <c r="AF111" s="324"/>
      <c r="AG111" s="324"/>
      <c r="AH111" s="324"/>
      <c r="AI111" s="324"/>
      <c r="AJ111" s="324"/>
      <c r="AK111" s="324"/>
      <c r="AL111" s="324"/>
      <c r="AM111" s="324"/>
      <c r="AN111" s="324"/>
      <c r="AO111" s="324"/>
      <c r="AP111" s="324"/>
      <c r="AQ111" s="324"/>
      <c r="AR111" s="324"/>
      <c r="AS111" s="324"/>
      <c r="AT111" s="324"/>
      <c r="AU111" s="324"/>
      <c r="AV111" s="324"/>
      <c r="AW111" s="324"/>
      <c r="AX111" s="324"/>
      <c r="AY111" s="324"/>
      <c r="AZ111" s="324"/>
      <c r="BA111" s="324"/>
      <c r="BB111" s="324"/>
      <c r="BC111" s="324"/>
      <c r="BD111" s="324"/>
      <c r="BE111" s="324"/>
      <c r="BF111" s="324"/>
      <c r="BG111" s="324"/>
      <c r="BH111" s="324"/>
      <c r="BI111" s="324"/>
      <c r="BJ111" s="324"/>
      <c r="BK111" s="324"/>
      <c r="BL111" s="324"/>
      <c r="BM111" s="324"/>
    </row>
    <row r="112" spans="1:65">
      <c r="A112" s="545" t="s">
        <v>879</v>
      </c>
      <c r="B112" s="804"/>
      <c r="C112" s="804"/>
      <c r="D112" s="804"/>
      <c r="E112" s="912">
        <f t="shared" si="30"/>
        <v>0</v>
      </c>
      <c r="F112" s="300">
        <v>1</v>
      </c>
      <c r="G112" s="912">
        <f t="shared" si="31"/>
        <v>0</v>
      </c>
      <c r="H112" s="324"/>
      <c r="I112" s="324"/>
      <c r="J112" s="324"/>
      <c r="K112" s="324"/>
      <c r="L112" s="324"/>
      <c r="M112" s="324"/>
      <c r="N112" s="324"/>
      <c r="O112" s="324"/>
      <c r="P112" s="324"/>
      <c r="Q112" s="324"/>
      <c r="R112" s="324"/>
      <c r="S112" s="324"/>
      <c r="T112" s="324"/>
      <c r="U112" s="324"/>
      <c r="V112" s="324"/>
      <c r="W112" s="324"/>
      <c r="X112" s="324"/>
      <c r="Y112" s="324"/>
      <c r="Z112" s="324"/>
      <c r="AA112" s="324"/>
      <c r="AB112" s="324"/>
      <c r="AC112" s="324"/>
      <c r="AD112" s="324"/>
      <c r="AE112" s="324"/>
      <c r="AF112" s="324"/>
      <c r="AG112" s="324"/>
      <c r="AH112" s="324"/>
      <c r="AI112" s="324"/>
      <c r="AJ112" s="324"/>
      <c r="AK112" s="324"/>
      <c r="AL112" s="324"/>
      <c r="AM112" s="324"/>
      <c r="AN112" s="324"/>
      <c r="AO112" s="324"/>
      <c r="AP112" s="324"/>
      <c r="AQ112" s="324"/>
      <c r="AR112" s="324"/>
      <c r="AS112" s="324"/>
      <c r="AT112" s="324"/>
      <c r="AU112" s="324"/>
      <c r="AV112" s="324"/>
      <c r="AW112" s="324"/>
      <c r="AX112" s="324"/>
      <c r="AY112" s="324"/>
      <c r="AZ112" s="324"/>
      <c r="BA112" s="324"/>
      <c r="BB112" s="324"/>
      <c r="BC112" s="324"/>
      <c r="BD112" s="324"/>
      <c r="BE112" s="324"/>
      <c r="BF112" s="324"/>
      <c r="BG112" s="324"/>
      <c r="BH112" s="324"/>
      <c r="BI112" s="324"/>
      <c r="BJ112" s="324"/>
      <c r="BK112" s="324"/>
      <c r="BL112" s="324"/>
      <c r="BM112" s="324"/>
    </row>
    <row r="113" spans="1:65">
      <c r="A113" s="545" t="s">
        <v>880</v>
      </c>
      <c r="B113" s="804"/>
      <c r="C113" s="804"/>
      <c r="D113" s="804"/>
      <c r="E113" s="912">
        <f t="shared" si="30"/>
        <v>0</v>
      </c>
      <c r="F113" s="300">
        <v>1</v>
      </c>
      <c r="G113" s="912">
        <f t="shared" si="31"/>
        <v>0</v>
      </c>
      <c r="H113" s="324"/>
      <c r="I113" s="324"/>
      <c r="J113" s="324"/>
      <c r="K113" s="324"/>
      <c r="L113" s="324"/>
      <c r="M113" s="324"/>
      <c r="N113" s="324"/>
      <c r="O113" s="324"/>
      <c r="P113" s="324"/>
      <c r="Q113" s="324"/>
      <c r="R113" s="324"/>
      <c r="S113" s="324"/>
      <c r="T113" s="324"/>
      <c r="U113" s="324"/>
      <c r="V113" s="324"/>
      <c r="W113" s="324"/>
      <c r="X113" s="324"/>
      <c r="Y113" s="324"/>
      <c r="Z113" s="324"/>
      <c r="AA113" s="324"/>
      <c r="AB113" s="324"/>
      <c r="AC113" s="324"/>
      <c r="AD113" s="324"/>
      <c r="AE113" s="324"/>
      <c r="AF113" s="324"/>
      <c r="AG113" s="324"/>
      <c r="AH113" s="324"/>
      <c r="AI113" s="324"/>
      <c r="AJ113" s="324"/>
      <c r="AK113" s="324"/>
      <c r="AL113" s="324"/>
      <c r="AM113" s="324"/>
      <c r="AN113" s="324"/>
      <c r="AO113" s="324"/>
      <c r="AP113" s="324"/>
      <c r="AQ113" s="324"/>
      <c r="AR113" s="324"/>
      <c r="AS113" s="324"/>
      <c r="AT113" s="324"/>
      <c r="AU113" s="324"/>
      <c r="AV113" s="324"/>
      <c r="AW113" s="324"/>
      <c r="AX113" s="324"/>
      <c r="AY113" s="324"/>
      <c r="AZ113" s="324"/>
      <c r="BA113" s="324"/>
      <c r="BB113" s="324"/>
      <c r="BC113" s="324"/>
      <c r="BD113" s="324"/>
      <c r="BE113" s="324"/>
      <c r="BF113" s="324"/>
      <c r="BG113" s="324"/>
      <c r="BH113" s="324"/>
      <c r="BI113" s="324"/>
      <c r="BJ113" s="324"/>
      <c r="BK113" s="324"/>
      <c r="BL113" s="324"/>
      <c r="BM113" s="324"/>
    </row>
    <row r="114" spans="1:65">
      <c r="A114" s="545" t="s">
        <v>881</v>
      </c>
      <c r="B114" s="804"/>
      <c r="C114" s="804"/>
      <c r="D114" s="804"/>
      <c r="E114" s="912">
        <f t="shared" si="30"/>
        <v>0</v>
      </c>
      <c r="F114" s="300">
        <v>1</v>
      </c>
      <c r="G114" s="912">
        <f t="shared" si="31"/>
        <v>0</v>
      </c>
      <c r="H114" s="324"/>
      <c r="I114" s="324"/>
      <c r="J114" s="324"/>
      <c r="K114" s="324"/>
      <c r="L114" s="324"/>
      <c r="M114" s="324"/>
      <c r="N114" s="324"/>
      <c r="O114" s="324"/>
      <c r="P114" s="324"/>
      <c r="Q114" s="324"/>
      <c r="R114" s="324"/>
      <c r="S114" s="324"/>
      <c r="T114" s="324"/>
      <c r="U114" s="324"/>
      <c r="V114" s="324"/>
      <c r="W114" s="324"/>
      <c r="X114" s="324"/>
      <c r="Y114" s="324"/>
      <c r="Z114" s="324"/>
      <c r="AA114" s="324"/>
      <c r="AB114" s="324"/>
      <c r="AC114" s="324"/>
      <c r="AD114" s="324"/>
      <c r="AE114" s="324"/>
      <c r="AF114" s="324"/>
      <c r="AG114" s="324"/>
      <c r="AH114" s="324"/>
      <c r="AI114" s="324"/>
      <c r="AJ114" s="324"/>
      <c r="AK114" s="324"/>
      <c r="AL114" s="324"/>
      <c r="AM114" s="324"/>
      <c r="AN114" s="324"/>
      <c r="AO114" s="324"/>
      <c r="AP114" s="324"/>
      <c r="AQ114" s="324"/>
      <c r="AR114" s="324"/>
      <c r="AS114" s="324"/>
      <c r="AT114" s="324"/>
      <c r="AU114" s="324"/>
      <c r="AV114" s="324"/>
      <c r="AW114" s="324"/>
      <c r="AX114" s="324"/>
      <c r="AY114" s="324"/>
      <c r="AZ114" s="324"/>
      <c r="BA114" s="324"/>
      <c r="BB114" s="324"/>
      <c r="BC114" s="324"/>
      <c r="BD114" s="324"/>
      <c r="BE114" s="324"/>
      <c r="BF114" s="324"/>
      <c r="BG114" s="324"/>
      <c r="BH114" s="324"/>
      <c r="BI114" s="324"/>
      <c r="BJ114" s="324"/>
      <c r="BK114" s="324"/>
      <c r="BL114" s="324"/>
      <c r="BM114" s="324"/>
    </row>
    <row r="115" spans="1:65">
      <c r="A115" s="545" t="s">
        <v>882</v>
      </c>
      <c r="B115" s="804"/>
      <c r="C115" s="804"/>
      <c r="D115" s="804"/>
      <c r="E115" s="912">
        <f t="shared" si="30"/>
        <v>0</v>
      </c>
      <c r="F115" s="300">
        <v>0.5</v>
      </c>
      <c r="G115" s="912">
        <f t="shared" si="31"/>
        <v>0</v>
      </c>
      <c r="H115" s="324"/>
      <c r="I115" s="324"/>
      <c r="J115" s="324"/>
      <c r="K115" s="324"/>
      <c r="L115" s="324"/>
      <c r="M115" s="324"/>
      <c r="N115" s="324"/>
      <c r="O115" s="324"/>
      <c r="P115" s="324"/>
      <c r="Q115" s="324"/>
      <c r="R115" s="324"/>
      <c r="S115" s="324"/>
      <c r="T115" s="324"/>
      <c r="U115" s="324"/>
      <c r="V115" s="324"/>
      <c r="W115" s="324"/>
      <c r="X115" s="324"/>
      <c r="Y115" s="324"/>
      <c r="Z115" s="324"/>
      <c r="AA115" s="324"/>
      <c r="AB115" s="324"/>
      <c r="AC115" s="324"/>
      <c r="AD115" s="324"/>
      <c r="AE115" s="324"/>
      <c r="AF115" s="324"/>
      <c r="AG115" s="324"/>
      <c r="AH115" s="324"/>
      <c r="AI115" s="324"/>
      <c r="AJ115" s="324"/>
      <c r="AK115" s="324"/>
      <c r="AL115" s="324"/>
      <c r="AM115" s="324"/>
      <c r="AN115" s="324"/>
      <c r="AO115" s="324"/>
      <c r="AP115" s="324"/>
      <c r="AQ115" s="324"/>
      <c r="AR115" s="324"/>
      <c r="AS115" s="324"/>
      <c r="AT115" s="324"/>
      <c r="AU115" s="324"/>
      <c r="AV115" s="324"/>
      <c r="AW115" s="324"/>
      <c r="AX115" s="324"/>
      <c r="AY115" s="324"/>
      <c r="AZ115" s="324"/>
      <c r="BA115" s="324"/>
      <c r="BB115" s="324"/>
      <c r="BC115" s="324"/>
      <c r="BD115" s="324"/>
      <c r="BE115" s="324"/>
      <c r="BF115" s="324"/>
      <c r="BG115" s="324"/>
      <c r="BH115" s="324"/>
      <c r="BI115" s="324"/>
      <c r="BJ115" s="324"/>
      <c r="BK115" s="324"/>
      <c r="BL115" s="324"/>
      <c r="BM115" s="324"/>
    </row>
    <row r="116" spans="1:65">
      <c r="A116" s="545" t="s">
        <v>883</v>
      </c>
      <c r="B116" s="804"/>
      <c r="C116" s="804"/>
      <c r="D116" s="804"/>
      <c r="E116" s="912">
        <f t="shared" si="30"/>
        <v>0</v>
      </c>
      <c r="F116" s="300">
        <v>1</v>
      </c>
      <c r="G116" s="912">
        <f t="shared" si="31"/>
        <v>0</v>
      </c>
      <c r="H116" s="324"/>
      <c r="I116" s="324"/>
      <c r="J116" s="324"/>
      <c r="K116" s="324"/>
      <c r="L116" s="324"/>
      <c r="M116" s="324"/>
      <c r="N116" s="324"/>
      <c r="O116" s="324"/>
      <c r="P116" s="324"/>
      <c r="Q116" s="324"/>
      <c r="R116" s="324"/>
      <c r="S116" s="324"/>
      <c r="T116" s="324"/>
      <c r="U116" s="324"/>
      <c r="V116" s="324"/>
      <c r="W116" s="324"/>
      <c r="X116" s="324"/>
      <c r="Y116" s="324"/>
      <c r="Z116" s="324"/>
      <c r="AA116" s="324"/>
      <c r="AB116" s="324"/>
      <c r="AC116" s="324"/>
      <c r="AD116" s="324"/>
      <c r="AE116" s="324"/>
      <c r="AF116" s="324"/>
      <c r="AG116" s="324"/>
      <c r="AH116" s="324"/>
      <c r="AI116" s="324"/>
      <c r="AJ116" s="324"/>
      <c r="AK116" s="324"/>
      <c r="AL116" s="324"/>
      <c r="AM116" s="324"/>
      <c r="AN116" s="324"/>
      <c r="AO116" s="324"/>
      <c r="AP116" s="324"/>
      <c r="AQ116" s="324"/>
      <c r="AR116" s="324"/>
      <c r="AS116" s="324"/>
      <c r="AT116" s="324"/>
      <c r="AU116" s="324"/>
      <c r="AV116" s="324"/>
      <c r="AW116" s="324"/>
      <c r="AX116" s="324"/>
      <c r="AY116" s="324"/>
      <c r="AZ116" s="324"/>
      <c r="BA116" s="324"/>
      <c r="BB116" s="324"/>
      <c r="BC116" s="324"/>
      <c r="BD116" s="324"/>
      <c r="BE116" s="324"/>
      <c r="BF116" s="324"/>
      <c r="BG116" s="324"/>
      <c r="BH116" s="324"/>
      <c r="BI116" s="324"/>
      <c r="BJ116" s="324"/>
      <c r="BK116" s="324"/>
      <c r="BL116" s="324"/>
      <c r="BM116" s="324"/>
    </row>
    <row r="117" spans="1:65">
      <c r="A117" s="545" t="s">
        <v>884</v>
      </c>
      <c r="B117" s="804"/>
      <c r="C117" s="804"/>
      <c r="D117" s="804"/>
      <c r="E117" s="912">
        <f t="shared" si="30"/>
        <v>0</v>
      </c>
      <c r="F117" s="300">
        <v>1</v>
      </c>
      <c r="G117" s="912">
        <f t="shared" si="31"/>
        <v>0</v>
      </c>
      <c r="H117" s="324"/>
      <c r="I117" s="324"/>
      <c r="J117" s="324"/>
      <c r="K117" s="324"/>
      <c r="L117" s="324"/>
      <c r="M117" s="324"/>
      <c r="N117" s="324"/>
      <c r="O117" s="324"/>
      <c r="P117" s="324"/>
      <c r="Q117" s="324"/>
      <c r="R117" s="324"/>
      <c r="S117" s="324"/>
      <c r="T117" s="324"/>
      <c r="U117" s="324"/>
      <c r="V117" s="324"/>
      <c r="W117" s="324"/>
      <c r="X117" s="324"/>
      <c r="Y117" s="324"/>
      <c r="Z117" s="324"/>
      <c r="AA117" s="324"/>
      <c r="AB117" s="324"/>
      <c r="AC117" s="324"/>
      <c r="AD117" s="324"/>
      <c r="AE117" s="324"/>
      <c r="AF117" s="324"/>
      <c r="AG117" s="324"/>
      <c r="AH117" s="324"/>
      <c r="AI117" s="324"/>
      <c r="AJ117" s="324"/>
      <c r="AK117" s="324"/>
      <c r="AL117" s="324"/>
      <c r="AM117" s="324"/>
      <c r="AN117" s="324"/>
      <c r="AO117" s="324"/>
      <c r="AP117" s="324"/>
      <c r="AQ117" s="324"/>
      <c r="AR117" s="324"/>
      <c r="AS117" s="324"/>
      <c r="AT117" s="324"/>
      <c r="AU117" s="324"/>
      <c r="AV117" s="324"/>
      <c r="AW117" s="324"/>
      <c r="AX117" s="324"/>
      <c r="AY117" s="324"/>
      <c r="AZ117" s="324"/>
      <c r="BA117" s="324"/>
      <c r="BB117" s="324"/>
      <c r="BC117" s="324"/>
      <c r="BD117" s="324"/>
      <c r="BE117" s="324"/>
      <c r="BF117" s="324"/>
      <c r="BG117" s="324"/>
      <c r="BH117" s="324"/>
      <c r="BI117" s="324"/>
      <c r="BJ117" s="324"/>
      <c r="BK117" s="324"/>
      <c r="BL117" s="324"/>
      <c r="BM117" s="324"/>
    </row>
    <row r="118" spans="1:65">
      <c r="A118" s="545" t="s">
        <v>885</v>
      </c>
      <c r="B118" s="804"/>
      <c r="C118" s="804"/>
      <c r="D118" s="804"/>
      <c r="E118" s="912">
        <f t="shared" si="30"/>
        <v>0</v>
      </c>
      <c r="F118" s="300">
        <v>1</v>
      </c>
      <c r="G118" s="912">
        <f t="shared" si="31"/>
        <v>0</v>
      </c>
      <c r="H118" s="324"/>
      <c r="I118" s="324"/>
      <c r="J118" s="324"/>
      <c r="K118" s="324"/>
      <c r="L118" s="324"/>
      <c r="M118" s="324"/>
      <c r="N118" s="324"/>
      <c r="O118" s="324"/>
      <c r="P118" s="324"/>
      <c r="Q118" s="324"/>
      <c r="R118" s="324"/>
      <c r="S118" s="324"/>
      <c r="T118" s="324"/>
      <c r="U118" s="324"/>
      <c r="V118" s="324"/>
      <c r="W118" s="324"/>
      <c r="X118" s="324"/>
      <c r="Y118" s="324"/>
      <c r="Z118" s="324"/>
      <c r="AA118" s="324"/>
      <c r="AB118" s="324"/>
      <c r="AC118" s="324"/>
      <c r="AD118" s="324"/>
      <c r="AE118" s="324"/>
      <c r="AF118" s="324"/>
      <c r="AG118" s="324"/>
      <c r="AH118" s="324"/>
      <c r="AI118" s="324"/>
      <c r="AJ118" s="324"/>
      <c r="AK118" s="324"/>
      <c r="AL118" s="324"/>
      <c r="AM118" s="324"/>
      <c r="AN118" s="324"/>
      <c r="AO118" s="324"/>
      <c r="AP118" s="324"/>
      <c r="AQ118" s="324"/>
      <c r="AR118" s="324"/>
      <c r="AS118" s="324"/>
      <c r="AT118" s="324"/>
      <c r="AU118" s="324"/>
      <c r="AV118" s="324"/>
      <c r="AW118" s="324"/>
      <c r="AX118" s="324"/>
      <c r="AY118" s="324"/>
      <c r="AZ118" s="324"/>
      <c r="BA118" s="324"/>
      <c r="BB118" s="324"/>
      <c r="BC118" s="324"/>
      <c r="BD118" s="324"/>
      <c r="BE118" s="324"/>
      <c r="BF118" s="324"/>
      <c r="BG118" s="324"/>
      <c r="BH118" s="324"/>
      <c r="BI118" s="324"/>
      <c r="BJ118" s="324"/>
      <c r="BK118" s="324"/>
      <c r="BL118" s="324"/>
      <c r="BM118" s="324"/>
    </row>
    <row r="119" spans="1:65" ht="15">
      <c r="A119" s="546" t="s">
        <v>74</v>
      </c>
      <c r="B119" s="1674"/>
      <c r="C119" s="1674"/>
      <c r="D119" s="1674"/>
      <c r="E119" s="1674"/>
      <c r="F119" s="1674"/>
      <c r="G119" s="913">
        <f>SUM(G6:G118)</f>
        <v>0</v>
      </c>
    </row>
    <row r="120" spans="1:65">
      <c r="A120" s="547" t="s">
        <v>75</v>
      </c>
      <c r="B120" s="1675"/>
      <c r="C120" s="1675"/>
      <c r="D120" s="1675"/>
      <c r="E120" s="1675"/>
      <c r="F120" s="325"/>
      <c r="G120" s="914">
        <f>+G119/12</f>
        <v>0</v>
      </c>
    </row>
    <row r="121" spans="1:65">
      <c r="A121" s="548" t="s">
        <v>76</v>
      </c>
      <c r="B121" s="1675"/>
      <c r="C121" s="1675"/>
      <c r="D121" s="1675"/>
      <c r="E121" s="1675"/>
      <c r="F121" s="325"/>
      <c r="G121" s="271"/>
    </row>
    <row r="122" spans="1:65">
      <c r="A122" s="547" t="s">
        <v>77</v>
      </c>
      <c r="B122" s="1672"/>
      <c r="C122" s="1672"/>
      <c r="D122" s="1672"/>
      <c r="E122" s="1672"/>
      <c r="F122" s="325"/>
      <c r="G122" s="940">
        <f>E175</f>
        <v>0</v>
      </c>
      <c r="H122" s="938" t="s">
        <v>1056</v>
      </c>
    </row>
    <row r="123" spans="1:65">
      <c r="A123" s="547" t="s">
        <v>918</v>
      </c>
      <c r="B123" s="1672"/>
      <c r="C123" s="1672"/>
      <c r="D123" s="1672"/>
      <c r="E123" s="1672"/>
      <c r="F123" s="325"/>
      <c r="G123" s="326"/>
    </row>
    <row r="124" spans="1:65">
      <c r="A124" s="547" t="s">
        <v>919</v>
      </c>
      <c r="B124" s="1672"/>
      <c r="C124" s="1672"/>
      <c r="D124" s="1672"/>
      <c r="E124" s="1672"/>
      <c r="F124" s="325"/>
      <c r="G124" s="326"/>
    </row>
    <row r="125" spans="1:65">
      <c r="A125" s="547" t="s">
        <v>936</v>
      </c>
      <c r="B125" s="1697">
        <v>0.8</v>
      </c>
      <c r="C125" s="1698"/>
      <c r="D125" s="1698"/>
      <c r="E125" s="1699"/>
      <c r="F125" s="916">
        <f>F124*B125</f>
        <v>0</v>
      </c>
      <c r="G125" s="915">
        <f>SUM(F124:F125)</f>
        <v>0</v>
      </c>
    </row>
    <row r="126" spans="1:65">
      <c r="A126" s="547" t="s">
        <v>920</v>
      </c>
      <c r="B126" s="1672"/>
      <c r="C126" s="1672"/>
      <c r="D126" s="1672"/>
      <c r="E126" s="1672"/>
      <c r="F126" s="947">
        <f>'Input-Loan Product and details'!C8*10</f>
        <v>0</v>
      </c>
      <c r="G126" s="326"/>
      <c r="H126" s="539" t="s">
        <v>977</v>
      </c>
    </row>
    <row r="127" spans="1:65">
      <c r="A127" s="547" t="s">
        <v>921</v>
      </c>
      <c r="B127" s="1672"/>
      <c r="C127" s="1672"/>
      <c r="D127" s="1672"/>
      <c r="E127" s="1672"/>
      <c r="F127" s="325"/>
      <c r="G127" s="915">
        <f>AVERAGE(F126:F127)</f>
        <v>0</v>
      </c>
    </row>
    <row r="128" spans="1:65">
      <c r="A128" s="547" t="s">
        <v>922</v>
      </c>
      <c r="B128" s="1672"/>
      <c r="C128" s="1672"/>
      <c r="D128" s="1672"/>
      <c r="E128" s="1672"/>
      <c r="F128" s="325"/>
      <c r="G128" s="915">
        <f>IF(G125=0,G127,MIN(G125,G127))</f>
        <v>0</v>
      </c>
    </row>
    <row r="129" spans="1:9">
      <c r="A129" s="549" t="s">
        <v>78</v>
      </c>
      <c r="B129" s="1675"/>
      <c r="C129" s="1675"/>
      <c r="D129" s="1675"/>
      <c r="E129" s="1675"/>
      <c r="F129" s="325"/>
      <c r="G129" s="220">
        <v>1</v>
      </c>
      <c r="H129" s="539" t="s">
        <v>829</v>
      </c>
    </row>
    <row r="130" spans="1:9">
      <c r="A130" s="547" t="s">
        <v>79</v>
      </c>
      <c r="B130" s="1675"/>
      <c r="C130" s="1675"/>
      <c r="D130" s="1675"/>
      <c r="E130" s="1675"/>
      <c r="F130" s="325"/>
      <c r="G130" s="917">
        <f>(G120*G129)-G122</f>
        <v>0</v>
      </c>
    </row>
    <row r="131" spans="1:9">
      <c r="A131" s="547" t="s">
        <v>80</v>
      </c>
      <c r="B131" s="1675"/>
      <c r="C131" s="1675"/>
      <c r="D131" s="1675"/>
      <c r="E131" s="1675"/>
      <c r="F131" s="325"/>
      <c r="G131" s="916">
        <f>'Input-Loan Product and details'!C16</f>
        <v>0</v>
      </c>
    </row>
    <row r="132" spans="1:9">
      <c r="A132" s="547" t="s">
        <v>81</v>
      </c>
      <c r="B132" s="1675"/>
      <c r="C132" s="1675"/>
      <c r="D132" s="1675"/>
      <c r="E132" s="1675"/>
      <c r="F132" s="325"/>
      <c r="G132" s="918">
        <f>'Input-Loan Product and details'!C17</f>
        <v>0</v>
      </c>
    </row>
    <row r="133" spans="1:9">
      <c r="A133" s="547" t="s">
        <v>82</v>
      </c>
      <c r="B133" s="1675"/>
      <c r="C133" s="1675"/>
      <c r="D133" s="1675"/>
      <c r="E133" s="1675"/>
      <c r="F133" s="325"/>
      <c r="G133" s="941" t="e">
        <f>PMT(G132/12,G131,-100000)</f>
        <v>#NUM!</v>
      </c>
      <c r="H133" s="314" t="s">
        <v>1057</v>
      </c>
    </row>
    <row r="134" spans="1:9" ht="15">
      <c r="A134" s="939" t="s">
        <v>1061</v>
      </c>
      <c r="B134" s="1675"/>
      <c r="C134" s="1675"/>
      <c r="D134" s="1675"/>
      <c r="E134" s="1675"/>
      <c r="F134" s="327"/>
      <c r="G134" s="942" t="e">
        <f>((G130)/G133)</f>
        <v>#NUM!</v>
      </c>
      <c r="H134" s="938" t="s">
        <v>1058</v>
      </c>
      <c r="I134" s="314" t="s">
        <v>1062</v>
      </c>
    </row>
    <row r="135" spans="1:9" ht="15">
      <c r="A135" s="1677" t="s">
        <v>83</v>
      </c>
      <c r="B135" s="1677"/>
      <c r="C135" s="1677"/>
      <c r="D135" s="1677"/>
      <c r="E135" s="1677"/>
      <c r="F135" s="1677"/>
      <c r="G135" s="1677"/>
    </row>
    <row r="136" spans="1:9">
      <c r="A136" s="547" t="s">
        <v>80</v>
      </c>
      <c r="B136" s="1675"/>
      <c r="C136" s="1675"/>
      <c r="D136" s="1675"/>
      <c r="E136" s="1675"/>
      <c r="F136" s="1675"/>
      <c r="G136" s="919">
        <f>G131</f>
        <v>0</v>
      </c>
    </row>
    <row r="137" spans="1:9">
      <c r="A137" s="547" t="s">
        <v>84</v>
      </c>
      <c r="B137" s="1675"/>
      <c r="C137" s="1675"/>
      <c r="D137" s="1675"/>
      <c r="E137" s="1675"/>
      <c r="F137" s="1675"/>
      <c r="G137" s="920">
        <f>+G132</f>
        <v>0</v>
      </c>
    </row>
    <row r="138" spans="1:9">
      <c r="A138" s="939" t="s">
        <v>85</v>
      </c>
      <c r="B138" s="1675"/>
      <c r="C138" s="1675"/>
      <c r="D138" s="1675"/>
      <c r="E138" s="1675"/>
      <c r="F138" s="1675"/>
      <c r="G138" s="943">
        <f>'Input-Loan Product and details'!C8*10</f>
        <v>0</v>
      </c>
      <c r="H138" s="938" t="s">
        <v>1059</v>
      </c>
    </row>
    <row r="139" spans="1:9">
      <c r="A139" s="547" t="s">
        <v>86</v>
      </c>
      <c r="B139" s="1675"/>
      <c r="C139" s="1675"/>
      <c r="D139" s="1675"/>
      <c r="E139" s="1675"/>
      <c r="F139" s="1675"/>
      <c r="G139" s="919" t="e">
        <f>ROUNDUP(G138*G133,0)</f>
        <v>#NUM!</v>
      </c>
    </row>
    <row r="140" spans="1:9">
      <c r="A140" s="547" t="s">
        <v>87</v>
      </c>
      <c r="B140" s="1676"/>
      <c r="C140" s="1676"/>
      <c r="D140" s="1676"/>
      <c r="E140" s="1676"/>
      <c r="F140" s="1676"/>
      <c r="G140" s="946" t="e">
        <f>(G139+G122)/(G120)</f>
        <v>#NUM!</v>
      </c>
      <c r="H140" s="314" t="s">
        <v>1057</v>
      </c>
      <c r="I140" s="314" t="s">
        <v>1063</v>
      </c>
    </row>
    <row r="141" spans="1:9" ht="15">
      <c r="A141" s="550" t="s">
        <v>789</v>
      </c>
      <c r="B141" s="1676"/>
      <c r="C141" s="1676"/>
      <c r="D141" s="1676"/>
      <c r="E141" s="1676"/>
      <c r="F141" s="1676"/>
      <c r="G141" s="328">
        <v>0.8</v>
      </c>
      <c r="H141" s="1670" t="s">
        <v>829</v>
      </c>
      <c r="I141" s="1671"/>
    </row>
    <row r="142" spans="1:9">
      <c r="A142" s="550" t="s">
        <v>558</v>
      </c>
      <c r="B142" s="1676"/>
      <c r="C142" s="1676"/>
      <c r="D142" s="1676"/>
      <c r="E142" s="1676"/>
      <c r="F142" s="1676"/>
      <c r="G142" s="329">
        <v>0.85</v>
      </c>
      <c r="H142" s="1701" t="s">
        <v>562</v>
      </c>
      <c r="I142" s="1099"/>
    </row>
    <row r="143" spans="1:9" ht="15">
      <c r="A143" s="550" t="s">
        <v>814</v>
      </c>
      <c r="B143" s="1675"/>
      <c r="C143" s="1675"/>
      <c r="D143" s="1675"/>
      <c r="E143" s="1675"/>
      <c r="F143" s="1675"/>
      <c r="G143" s="945">
        <f>G128</f>
        <v>0</v>
      </c>
      <c r="H143" s="1682" t="s">
        <v>830</v>
      </c>
      <c r="I143" s="1683"/>
    </row>
    <row r="144" spans="1:9">
      <c r="A144" s="550" t="s">
        <v>88</v>
      </c>
      <c r="B144" s="1675"/>
      <c r="C144" s="1675"/>
      <c r="D144" s="1675"/>
      <c r="E144" s="1675"/>
      <c r="F144" s="1675"/>
      <c r="G144" s="921" t="e">
        <f>G138/G143</f>
        <v>#DIV/0!</v>
      </c>
    </row>
    <row r="145" spans="1:16">
      <c r="A145" s="550" t="s">
        <v>89</v>
      </c>
      <c r="B145" s="1675"/>
      <c r="C145" s="1675"/>
      <c r="D145" s="1675"/>
      <c r="E145" s="1675"/>
      <c r="F145" s="1675"/>
      <c r="G145" s="921" t="e">
        <f>(G138+'Input-Loan Product and details'!C23+'Input-Loan Product and details'!D23)/'Normal &amp; CGTMSE Eligibility'!G143</f>
        <v>#DIV/0!</v>
      </c>
    </row>
    <row r="146" spans="1:16">
      <c r="A146" s="550" t="s">
        <v>90</v>
      </c>
      <c r="B146" s="1678"/>
      <c r="C146" s="1678"/>
      <c r="D146" s="1678"/>
      <c r="E146" s="1678"/>
      <c r="F146" s="1678"/>
      <c r="G146" s="921" t="e">
        <f>G144+G140</f>
        <v>#DIV/0!</v>
      </c>
    </row>
    <row r="147" spans="1:16">
      <c r="A147" s="550" t="s">
        <v>1060</v>
      </c>
      <c r="B147" s="1678"/>
      <c r="C147" s="1678"/>
      <c r="D147" s="1678"/>
      <c r="E147" s="1678"/>
      <c r="F147" s="1678"/>
      <c r="G147" s="941">
        <f>(G142*G143)</f>
        <v>0</v>
      </c>
    </row>
    <row r="148" spans="1:16">
      <c r="A148" s="550" t="s">
        <v>559</v>
      </c>
      <c r="B148" s="1678"/>
      <c r="C148" s="1678"/>
      <c r="D148" s="1678"/>
      <c r="E148" s="1678"/>
      <c r="F148" s="1678"/>
      <c r="G148" s="922" t="e">
        <f>MIN(G134,G147)</f>
        <v>#NUM!</v>
      </c>
      <c r="H148" s="1702" t="s">
        <v>836</v>
      </c>
      <c r="I148" s="1702"/>
    </row>
    <row r="149" spans="1:16">
      <c r="A149" s="1700"/>
      <c r="B149" s="1700"/>
      <c r="C149" s="1700"/>
      <c r="D149" s="1700"/>
      <c r="E149" s="1700"/>
      <c r="F149" s="1700"/>
      <c r="G149" s="1700"/>
      <c r="H149" s="1700"/>
      <c r="I149" s="1700"/>
    </row>
    <row r="150" spans="1:16" ht="15">
      <c r="A150" s="1694" t="s">
        <v>590</v>
      </c>
      <c r="B150" s="1695"/>
      <c r="C150" s="1695"/>
      <c r="D150" s="1695"/>
      <c r="E150" s="1695"/>
      <c r="F150" s="1695"/>
      <c r="G150" s="1695"/>
      <c r="H150" s="1696"/>
      <c r="I150" s="1684" t="s">
        <v>889</v>
      </c>
      <c r="J150" s="1685"/>
      <c r="K150" s="1685"/>
      <c r="L150" s="1685"/>
      <c r="M150" s="1685"/>
      <c r="N150" s="1685"/>
      <c r="O150" s="1685"/>
      <c r="P150" s="1685"/>
    </row>
    <row r="151" spans="1:16" ht="50.25">
      <c r="A151" s="551" t="s">
        <v>591</v>
      </c>
      <c r="B151" s="552" t="s">
        <v>592</v>
      </c>
      <c r="C151" s="799" t="s">
        <v>1042</v>
      </c>
      <c r="D151" s="552" t="s">
        <v>594</v>
      </c>
      <c r="E151" s="800" t="s">
        <v>1043</v>
      </c>
      <c r="F151" s="552" t="s">
        <v>596</v>
      </c>
      <c r="G151" s="801" t="s">
        <v>1044</v>
      </c>
      <c r="H151" s="553" t="s">
        <v>597</v>
      </c>
      <c r="I151" s="802">
        <v>44621</v>
      </c>
      <c r="J151" s="802">
        <v>44593</v>
      </c>
      <c r="K151" s="802">
        <v>44562</v>
      </c>
      <c r="L151" s="802">
        <v>44531</v>
      </c>
      <c r="M151" s="802">
        <v>44501</v>
      </c>
      <c r="N151" s="802">
        <v>44470</v>
      </c>
      <c r="O151" s="554" t="s">
        <v>887</v>
      </c>
      <c r="P151" s="555" t="s">
        <v>888</v>
      </c>
    </row>
    <row r="152" spans="1:16" ht="15">
      <c r="A152" s="125"/>
      <c r="B152" s="267"/>
      <c r="C152" s="267"/>
      <c r="D152" s="267"/>
      <c r="E152" s="272"/>
      <c r="F152" s="267"/>
      <c r="G152" s="126"/>
      <c r="H152" s="923" t="str">
        <f t="shared" ref="H152:H155" si="32">IF(D152-F152&lt;=12,"No","Yes")</f>
        <v>No</v>
      </c>
      <c r="I152" s="392"/>
      <c r="J152" s="392"/>
      <c r="K152" s="392"/>
      <c r="L152" s="392"/>
      <c r="M152" s="392"/>
      <c r="N152" s="392"/>
      <c r="O152" s="392"/>
      <c r="P152" s="392"/>
    </row>
    <row r="153" spans="1:16" ht="15">
      <c r="A153" s="127"/>
      <c r="B153" s="268"/>
      <c r="C153" s="267"/>
      <c r="D153" s="267"/>
      <c r="E153" s="272"/>
      <c r="F153" s="267"/>
      <c r="G153" s="126"/>
      <c r="H153" s="923" t="str">
        <f t="shared" si="32"/>
        <v>No</v>
      </c>
      <c r="I153" s="392"/>
      <c r="J153" s="392"/>
      <c r="K153" s="392"/>
      <c r="L153" s="392"/>
      <c r="M153" s="392"/>
      <c r="N153" s="392"/>
      <c r="O153" s="392"/>
      <c r="P153" s="392"/>
    </row>
    <row r="154" spans="1:16" ht="15">
      <c r="A154" s="127"/>
      <c r="B154" s="268"/>
      <c r="C154" s="267"/>
      <c r="D154" s="267"/>
      <c r="E154" s="272"/>
      <c r="F154" s="267"/>
      <c r="G154" s="126"/>
      <c r="H154" s="923" t="str">
        <f t="shared" si="32"/>
        <v>No</v>
      </c>
      <c r="I154" s="392"/>
      <c r="J154" s="392"/>
      <c r="K154" s="392"/>
      <c r="L154" s="392"/>
      <c r="M154" s="392"/>
      <c r="N154" s="392"/>
      <c r="O154" s="392"/>
      <c r="P154" s="392"/>
    </row>
    <row r="155" spans="1:16" ht="15">
      <c r="A155" s="127"/>
      <c r="B155" s="268"/>
      <c r="C155" s="267"/>
      <c r="D155" s="267"/>
      <c r="E155" s="272"/>
      <c r="F155" s="267"/>
      <c r="G155" s="126"/>
      <c r="H155" s="923" t="str">
        <f t="shared" si="32"/>
        <v>No</v>
      </c>
      <c r="I155" s="392"/>
      <c r="J155" s="392"/>
      <c r="K155" s="392"/>
      <c r="L155" s="392"/>
      <c r="M155" s="392"/>
      <c r="N155" s="392"/>
      <c r="O155" s="392"/>
      <c r="P155" s="392"/>
    </row>
    <row r="156" spans="1:16" ht="15">
      <c r="A156" s="127"/>
      <c r="B156" s="268"/>
      <c r="C156" s="267"/>
      <c r="D156" s="267"/>
      <c r="E156" s="267"/>
      <c r="F156" s="267"/>
      <c r="G156" s="126"/>
      <c r="H156" s="923" t="str">
        <f t="shared" ref="H156:H161" si="33">IF(D156-F156&lt;=12,"No","Yes")</f>
        <v>No</v>
      </c>
      <c r="I156" s="392"/>
      <c r="J156" s="392"/>
      <c r="K156" s="392"/>
      <c r="L156" s="392"/>
      <c r="M156" s="392"/>
      <c r="N156" s="392"/>
      <c r="O156" s="392"/>
      <c r="P156" s="392"/>
    </row>
    <row r="157" spans="1:16" ht="15">
      <c r="A157" s="127"/>
      <c r="B157" s="268"/>
      <c r="C157" s="267"/>
      <c r="D157" s="267"/>
      <c r="E157" s="267"/>
      <c r="F157" s="267"/>
      <c r="G157" s="126"/>
      <c r="H157" s="923" t="str">
        <f t="shared" si="33"/>
        <v>No</v>
      </c>
      <c r="I157" s="392"/>
      <c r="J157" s="392"/>
      <c r="K157" s="392"/>
      <c r="L157" s="392"/>
      <c r="M157" s="392"/>
      <c r="N157" s="392"/>
      <c r="O157" s="392"/>
      <c r="P157" s="392"/>
    </row>
    <row r="158" spans="1:16" ht="15">
      <c r="A158" s="127"/>
      <c r="B158" s="268"/>
      <c r="C158" s="267"/>
      <c r="D158" s="267"/>
      <c r="E158" s="267"/>
      <c r="F158" s="267"/>
      <c r="G158" s="126"/>
      <c r="H158" s="923" t="str">
        <f t="shared" si="33"/>
        <v>No</v>
      </c>
      <c r="I158" s="392"/>
      <c r="J158" s="392"/>
      <c r="K158" s="392"/>
      <c r="L158" s="392"/>
      <c r="M158" s="392"/>
      <c r="N158" s="392"/>
      <c r="O158" s="392"/>
      <c r="P158" s="392"/>
    </row>
    <row r="159" spans="1:16" ht="15">
      <c r="A159" s="127"/>
      <c r="B159" s="268"/>
      <c r="C159" s="267"/>
      <c r="D159" s="267"/>
      <c r="E159" s="267"/>
      <c r="F159" s="267"/>
      <c r="G159" s="126"/>
      <c r="H159" s="923" t="str">
        <f t="shared" si="33"/>
        <v>No</v>
      </c>
      <c r="I159" s="392"/>
      <c r="J159" s="392"/>
      <c r="K159" s="392"/>
      <c r="L159" s="392"/>
      <c r="M159" s="392"/>
      <c r="N159" s="392"/>
      <c r="O159" s="392"/>
      <c r="P159" s="392"/>
    </row>
    <row r="160" spans="1:16" ht="15">
      <c r="A160" s="127"/>
      <c r="B160" s="268"/>
      <c r="C160" s="267"/>
      <c r="D160" s="267"/>
      <c r="E160" s="267"/>
      <c r="F160" s="267"/>
      <c r="G160" s="126"/>
      <c r="H160" s="923" t="str">
        <f t="shared" si="33"/>
        <v>No</v>
      </c>
      <c r="I160" s="392"/>
      <c r="J160" s="392"/>
      <c r="K160" s="392"/>
      <c r="L160" s="392"/>
      <c r="M160" s="392"/>
      <c r="N160" s="392"/>
      <c r="O160" s="392"/>
      <c r="P160" s="392"/>
    </row>
    <row r="161" spans="1:16" ht="15">
      <c r="A161" s="127"/>
      <c r="B161" s="268"/>
      <c r="C161" s="267"/>
      <c r="D161" s="267"/>
      <c r="E161" s="267"/>
      <c r="F161" s="267"/>
      <c r="G161" s="126"/>
      <c r="H161" s="923" t="str">
        <f t="shared" si="33"/>
        <v>No</v>
      </c>
      <c r="I161" s="392"/>
      <c r="J161" s="392"/>
      <c r="K161" s="392"/>
      <c r="L161" s="392"/>
      <c r="M161" s="392"/>
      <c r="N161" s="392"/>
      <c r="O161" s="392"/>
      <c r="P161" s="392"/>
    </row>
    <row r="162" spans="1:16" ht="15">
      <c r="A162" s="1686" t="s">
        <v>598</v>
      </c>
      <c r="B162" s="1687"/>
      <c r="C162" s="1687"/>
      <c r="D162" s="1687"/>
      <c r="E162" s="1687"/>
      <c r="F162" s="1687"/>
      <c r="G162" s="1687"/>
      <c r="H162" s="1688"/>
      <c r="I162" s="1684" t="s">
        <v>889</v>
      </c>
      <c r="J162" s="1685"/>
      <c r="K162" s="1685"/>
      <c r="L162" s="1685"/>
      <c r="M162" s="1685"/>
      <c r="N162" s="1685"/>
      <c r="O162" s="1685"/>
      <c r="P162" s="1685"/>
    </row>
    <row r="163" spans="1:16" ht="50.25">
      <c r="A163" s="556" t="s">
        <v>591</v>
      </c>
      <c r="B163" s="552" t="s">
        <v>592</v>
      </c>
      <c r="C163" s="799" t="s">
        <v>1042</v>
      </c>
      <c r="D163" s="552" t="s">
        <v>594</v>
      </c>
      <c r="E163" s="800" t="s">
        <v>1043</v>
      </c>
      <c r="F163" s="552" t="s">
        <v>596</v>
      </c>
      <c r="G163" s="801" t="s">
        <v>1044</v>
      </c>
      <c r="H163" s="557" t="s">
        <v>597</v>
      </c>
      <c r="I163" s="802">
        <v>44621</v>
      </c>
      <c r="J163" s="802">
        <v>44593</v>
      </c>
      <c r="K163" s="802">
        <v>44562</v>
      </c>
      <c r="L163" s="802">
        <v>44531</v>
      </c>
      <c r="M163" s="802">
        <v>44501</v>
      </c>
      <c r="N163" s="802">
        <v>44470</v>
      </c>
      <c r="O163" s="554" t="s">
        <v>887</v>
      </c>
      <c r="P163" s="555" t="s">
        <v>888</v>
      </c>
    </row>
    <row r="164" spans="1:16">
      <c r="A164" s="127"/>
      <c r="B164" s="269"/>
      <c r="C164" s="269"/>
      <c r="D164" s="267"/>
      <c r="E164" s="269"/>
      <c r="F164" s="267"/>
      <c r="G164" s="127"/>
      <c r="H164" s="923" t="str">
        <f t="shared" ref="H164" si="34">IF(D164-F164&lt;=12,"No","Yes")</f>
        <v>No</v>
      </c>
      <c r="I164" s="392"/>
      <c r="J164" s="392"/>
      <c r="K164" s="392"/>
      <c r="L164" s="392"/>
      <c r="M164" s="392"/>
      <c r="N164" s="392"/>
      <c r="O164" s="392"/>
      <c r="P164" s="392"/>
    </row>
    <row r="165" spans="1:16">
      <c r="A165" s="127"/>
      <c r="B165" s="269"/>
      <c r="C165" s="269"/>
      <c r="D165" s="267"/>
      <c r="E165" s="269"/>
      <c r="F165" s="267"/>
      <c r="G165" s="127"/>
      <c r="H165" s="923" t="str">
        <f t="shared" ref="H165:H174" si="35">IF(D165-F165&lt;=12,"No","Yes")</f>
        <v>No</v>
      </c>
      <c r="I165" s="392"/>
      <c r="J165" s="392"/>
      <c r="K165" s="392"/>
      <c r="L165" s="392"/>
      <c r="M165" s="392"/>
      <c r="N165" s="392"/>
      <c r="O165" s="392"/>
      <c r="P165" s="392"/>
    </row>
    <row r="166" spans="1:16">
      <c r="A166" s="127"/>
      <c r="B166" s="269"/>
      <c r="C166" s="269"/>
      <c r="D166" s="267"/>
      <c r="E166" s="269"/>
      <c r="F166" s="267"/>
      <c r="G166" s="127"/>
      <c r="H166" s="923" t="str">
        <f t="shared" si="35"/>
        <v>No</v>
      </c>
      <c r="I166" s="392"/>
      <c r="J166" s="392"/>
      <c r="K166" s="392"/>
      <c r="L166" s="392"/>
      <c r="M166" s="392"/>
      <c r="N166" s="392"/>
      <c r="O166" s="392"/>
      <c r="P166" s="392"/>
    </row>
    <row r="167" spans="1:16">
      <c r="A167" s="127"/>
      <c r="B167" s="269"/>
      <c r="C167" s="269"/>
      <c r="D167" s="267"/>
      <c r="E167" s="269"/>
      <c r="F167" s="267"/>
      <c r="G167" s="127"/>
      <c r="H167" s="923" t="str">
        <f t="shared" si="35"/>
        <v>No</v>
      </c>
      <c r="I167" s="392"/>
      <c r="J167" s="392"/>
      <c r="K167" s="392"/>
      <c r="L167" s="392"/>
      <c r="M167" s="392"/>
      <c r="N167" s="392"/>
      <c r="O167" s="392"/>
      <c r="P167" s="392"/>
    </row>
    <row r="168" spans="1:16">
      <c r="A168" s="127"/>
      <c r="B168" s="269"/>
      <c r="C168" s="269"/>
      <c r="D168" s="267"/>
      <c r="E168" s="269"/>
      <c r="F168" s="267"/>
      <c r="G168" s="127"/>
      <c r="H168" s="923" t="str">
        <f t="shared" si="35"/>
        <v>No</v>
      </c>
      <c r="I168" s="392"/>
      <c r="J168" s="392"/>
      <c r="K168" s="392"/>
      <c r="L168" s="392"/>
      <c r="M168" s="392"/>
      <c r="N168" s="392"/>
      <c r="O168" s="392"/>
      <c r="P168" s="392"/>
    </row>
    <row r="169" spans="1:16">
      <c r="A169" s="127"/>
      <c r="B169" s="269"/>
      <c r="C169" s="269"/>
      <c r="D169" s="267"/>
      <c r="E169" s="269"/>
      <c r="F169" s="267"/>
      <c r="G169" s="127"/>
      <c r="H169" s="923" t="str">
        <f t="shared" si="35"/>
        <v>No</v>
      </c>
      <c r="I169" s="392"/>
      <c r="J169" s="392"/>
      <c r="K169" s="392"/>
      <c r="L169" s="392"/>
      <c r="M169" s="392"/>
      <c r="N169" s="392"/>
      <c r="O169" s="392"/>
      <c r="P169" s="392"/>
    </row>
    <row r="170" spans="1:16">
      <c r="A170" s="127"/>
      <c r="B170" s="269"/>
      <c r="C170" s="269"/>
      <c r="D170" s="267"/>
      <c r="E170" s="269"/>
      <c r="F170" s="267"/>
      <c r="G170" s="127"/>
      <c r="H170" s="923" t="str">
        <f t="shared" si="35"/>
        <v>No</v>
      </c>
      <c r="I170" s="392"/>
      <c r="J170" s="392"/>
      <c r="K170" s="392"/>
      <c r="L170" s="392"/>
      <c r="M170" s="392"/>
      <c r="N170" s="392"/>
      <c r="O170" s="392"/>
      <c r="P170" s="392"/>
    </row>
    <row r="171" spans="1:16">
      <c r="A171" s="127"/>
      <c r="B171" s="269"/>
      <c r="C171" s="269"/>
      <c r="D171" s="267"/>
      <c r="E171" s="269"/>
      <c r="F171" s="267"/>
      <c r="G171" s="127"/>
      <c r="H171" s="923" t="str">
        <f t="shared" si="35"/>
        <v>No</v>
      </c>
      <c r="I171" s="392"/>
      <c r="J171" s="392"/>
      <c r="K171" s="392"/>
      <c r="L171" s="392"/>
      <c r="M171" s="392"/>
      <c r="N171" s="392"/>
      <c r="O171" s="392"/>
      <c r="P171" s="392"/>
    </row>
    <row r="172" spans="1:16">
      <c r="A172" s="127"/>
      <c r="B172" s="269"/>
      <c r="C172" s="269"/>
      <c r="D172" s="267"/>
      <c r="E172" s="269"/>
      <c r="F172" s="267"/>
      <c r="G172" s="127"/>
      <c r="H172" s="923" t="str">
        <f t="shared" si="35"/>
        <v>No</v>
      </c>
      <c r="I172" s="392"/>
      <c r="J172" s="392"/>
      <c r="K172" s="392"/>
      <c r="L172" s="392"/>
      <c r="M172" s="392"/>
      <c r="N172" s="392"/>
      <c r="O172" s="392"/>
      <c r="P172" s="392"/>
    </row>
    <row r="173" spans="1:16">
      <c r="A173" s="127"/>
      <c r="B173" s="269"/>
      <c r="C173" s="269"/>
      <c r="D173" s="267"/>
      <c r="E173" s="269"/>
      <c r="F173" s="267"/>
      <c r="G173" s="127"/>
      <c r="H173" s="923" t="str">
        <f t="shared" si="35"/>
        <v>No</v>
      </c>
      <c r="I173" s="392"/>
      <c r="J173" s="392"/>
      <c r="K173" s="392"/>
      <c r="L173" s="392"/>
      <c r="M173" s="392"/>
      <c r="N173" s="392"/>
      <c r="O173" s="392"/>
      <c r="P173" s="392"/>
    </row>
    <row r="174" spans="1:16">
      <c r="A174" s="127"/>
      <c r="B174" s="269"/>
      <c r="C174" s="269"/>
      <c r="D174" s="267"/>
      <c r="E174" s="269"/>
      <c r="F174" s="267"/>
      <c r="G174" s="127"/>
      <c r="H174" s="923" t="str">
        <f t="shared" si="35"/>
        <v>No</v>
      </c>
      <c r="I174" s="392"/>
      <c r="J174" s="392"/>
      <c r="K174" s="392"/>
      <c r="L174" s="392"/>
      <c r="M174" s="392"/>
      <c r="N174" s="392"/>
      <c r="O174" s="392"/>
      <c r="P174" s="392"/>
    </row>
    <row r="175" spans="1:16" ht="15">
      <c r="A175" s="128"/>
      <c r="B175" s="270"/>
      <c r="C175" s="270"/>
      <c r="D175" s="270"/>
      <c r="E175" s="924">
        <f>SUMIF(H152:H174,"Yes",E152:E174)</f>
        <v>0</v>
      </c>
      <c r="F175" s="270"/>
      <c r="G175" s="925">
        <f>+SUM(G152:G174)</f>
        <v>0</v>
      </c>
      <c r="H175" s="129"/>
    </row>
    <row r="176" spans="1:16" ht="15">
      <c r="A176" s="1679" t="s">
        <v>599</v>
      </c>
      <c r="B176" s="1680"/>
      <c r="C176" s="1680"/>
      <c r="D176" s="1680"/>
      <c r="E176" s="1680"/>
      <c r="F176" s="1680"/>
      <c r="G176" s="1680"/>
      <c r="H176" s="1681"/>
      <c r="I176" s="330"/>
    </row>
    <row r="177" spans="1:9">
      <c r="A177" s="1661">
        <v>1</v>
      </c>
      <c r="B177" s="1662"/>
      <c r="C177" s="1662"/>
      <c r="D177" s="1662"/>
      <c r="E177" s="1662"/>
      <c r="F177" s="1662"/>
      <c r="G177" s="1662"/>
      <c r="H177" s="1663"/>
      <c r="I177" s="331"/>
    </row>
    <row r="178" spans="1:9">
      <c r="A178" s="1661">
        <v>2</v>
      </c>
      <c r="B178" s="1662"/>
      <c r="C178" s="1662"/>
      <c r="D178" s="1662"/>
      <c r="E178" s="1662"/>
      <c r="F178" s="1662"/>
      <c r="G178" s="1662"/>
      <c r="H178" s="1663"/>
      <c r="I178" s="331"/>
    </row>
    <row r="179" spans="1:9">
      <c r="A179" s="1661">
        <v>3</v>
      </c>
      <c r="B179" s="1662"/>
      <c r="C179" s="1662"/>
      <c r="D179" s="1662"/>
      <c r="E179" s="1662"/>
      <c r="F179" s="1662"/>
      <c r="G179" s="1662"/>
      <c r="H179" s="1663"/>
      <c r="I179" s="331"/>
    </row>
    <row r="180" spans="1:9">
      <c r="A180" s="1661">
        <v>4</v>
      </c>
      <c r="B180" s="1662"/>
      <c r="C180" s="1662"/>
      <c r="D180" s="1662"/>
      <c r="E180" s="1662"/>
      <c r="F180" s="1662"/>
      <c r="G180" s="1662"/>
      <c r="H180" s="1663"/>
      <c r="I180" s="331"/>
    </row>
    <row r="181" spans="1:9">
      <c r="A181" s="1661">
        <v>5</v>
      </c>
      <c r="B181" s="1662"/>
      <c r="C181" s="1662"/>
      <c r="D181" s="1662"/>
      <c r="E181" s="1662"/>
      <c r="F181" s="1662"/>
      <c r="G181" s="1662"/>
      <c r="H181" s="1663"/>
      <c r="I181" s="331"/>
    </row>
    <row r="182" spans="1:9">
      <c r="A182" s="1661">
        <v>6</v>
      </c>
      <c r="B182" s="1662"/>
      <c r="C182" s="1662"/>
      <c r="D182" s="1662"/>
      <c r="E182" s="1662"/>
      <c r="F182" s="1662"/>
      <c r="G182" s="1662"/>
      <c r="H182" s="1663"/>
      <c r="I182" s="331"/>
    </row>
    <row r="183" spans="1:9">
      <c r="A183" s="1661">
        <v>7</v>
      </c>
      <c r="B183" s="1662"/>
      <c r="C183" s="1662"/>
      <c r="D183" s="1662"/>
      <c r="E183" s="1662"/>
      <c r="F183" s="1662"/>
      <c r="G183" s="1662"/>
      <c r="H183" s="1663"/>
      <c r="I183" s="331"/>
    </row>
    <row r="184" spans="1:9">
      <c r="A184" s="1661">
        <v>8</v>
      </c>
      <c r="B184" s="1662"/>
      <c r="C184" s="1662"/>
      <c r="D184" s="1662"/>
      <c r="E184" s="1662"/>
      <c r="F184" s="1662"/>
      <c r="G184" s="1662"/>
      <c r="H184" s="1663"/>
      <c r="I184" s="331"/>
    </row>
    <row r="185" spans="1:9">
      <c r="A185" s="1661">
        <v>9</v>
      </c>
      <c r="B185" s="1662"/>
      <c r="C185" s="1662"/>
      <c r="D185" s="1662"/>
      <c r="E185" s="1662"/>
      <c r="F185" s="1662"/>
      <c r="G185" s="1662"/>
      <c r="H185" s="1663"/>
      <c r="I185" s="331"/>
    </row>
    <row r="186" spans="1:9">
      <c r="A186" s="1661">
        <v>10</v>
      </c>
      <c r="B186" s="1662"/>
      <c r="C186" s="1662"/>
      <c r="D186" s="1662"/>
      <c r="E186" s="1662"/>
      <c r="F186" s="1662"/>
      <c r="G186" s="1662"/>
      <c r="H186" s="1663"/>
      <c r="I186" s="331"/>
    </row>
    <row r="187" spans="1:9"/>
    <row r="188" spans="1:9"/>
    <row r="189" spans="1:9" ht="15">
      <c r="A189" s="1664" t="s">
        <v>924</v>
      </c>
      <c r="B189" s="1665"/>
      <c r="C189" s="1665"/>
      <c r="D189" s="1666"/>
    </row>
    <row r="190" spans="1:9">
      <c r="A190" s="302" t="s">
        <v>902</v>
      </c>
      <c r="B190" s="926">
        <f>'Financials - combined'!B3</f>
        <v>44286</v>
      </c>
      <c r="C190" s="926">
        <f>'Financials - combined'!D3</f>
        <v>43921</v>
      </c>
      <c r="D190" s="926">
        <f>'Financials - combined'!F3</f>
        <v>43555</v>
      </c>
      <c r="E190" s="375"/>
    </row>
    <row r="191" spans="1:9">
      <c r="A191" s="301" t="s">
        <v>54</v>
      </c>
      <c r="B191" s="927">
        <f>'Financials - combined'!B5</f>
        <v>0</v>
      </c>
      <c r="C191" s="927">
        <f>'Financials - combined'!D5</f>
        <v>0</v>
      </c>
      <c r="D191" s="927">
        <f>'Financials - combined'!F5</f>
        <v>0</v>
      </c>
    </row>
    <row r="192" spans="1:9">
      <c r="A192" s="301" t="s">
        <v>140</v>
      </c>
      <c r="B192" s="927">
        <f>'Financials - combined'!B6</f>
        <v>0</v>
      </c>
      <c r="C192" s="927">
        <f>'Financials - combined'!D6</f>
        <v>0</v>
      </c>
      <c r="D192" s="927">
        <f>'Financials - combined'!F6</f>
        <v>0</v>
      </c>
    </row>
    <row r="193" spans="1:8">
      <c r="A193" s="301" t="s">
        <v>55</v>
      </c>
      <c r="B193" s="927">
        <f>'Financials - combined'!B25</f>
        <v>0</v>
      </c>
      <c r="C193" s="927">
        <f>'Financials - combined'!D25</f>
        <v>0</v>
      </c>
      <c r="D193" s="927">
        <f>'Financials - combined'!F25</f>
        <v>0</v>
      </c>
    </row>
    <row r="194" spans="1:8">
      <c r="A194" s="301" t="s">
        <v>56</v>
      </c>
      <c r="B194" s="927">
        <f>'Financials - combined'!B29</f>
        <v>0</v>
      </c>
      <c r="C194" s="927">
        <f>'Financials - combined'!D29</f>
        <v>0</v>
      </c>
      <c r="D194" s="927">
        <f>'Financials - combined'!F29</f>
        <v>0</v>
      </c>
    </row>
    <row r="195" spans="1:8">
      <c r="A195" s="301" t="s">
        <v>57</v>
      </c>
      <c r="B195" s="927">
        <f>'Financials - combined'!B36</f>
        <v>0</v>
      </c>
      <c r="C195" s="927">
        <f>'Financials - combined'!D36</f>
        <v>0</v>
      </c>
      <c r="D195" s="927">
        <f>'Financials - combined'!F36</f>
        <v>0</v>
      </c>
    </row>
    <row r="196" spans="1:8">
      <c r="A196" s="301" t="s">
        <v>903</v>
      </c>
      <c r="B196" s="928" t="e">
        <f>'Financials - combined'!B71</f>
        <v>#DIV/0!</v>
      </c>
      <c r="C196" s="928" t="e">
        <f>'Financials - combined'!D71</f>
        <v>#DIV/0!</v>
      </c>
      <c r="D196" s="928" t="e">
        <f>'Financials - combined'!F71</f>
        <v>#DIV/0!</v>
      </c>
    </row>
    <row r="197" spans="1:8">
      <c r="A197" s="301" t="s">
        <v>904</v>
      </c>
      <c r="B197" s="928" t="e">
        <f>'Financials - combined'!B74</f>
        <v>#DIV/0!</v>
      </c>
      <c r="C197" s="928" t="e">
        <f>'Financials - combined'!D74</f>
        <v>#DIV/0!</v>
      </c>
      <c r="D197" s="928" t="e">
        <f>'Financials - combined'!F74</f>
        <v>#DIV/0!</v>
      </c>
    </row>
    <row r="198" spans="1:8">
      <c r="A198" s="301" t="s">
        <v>905</v>
      </c>
      <c r="B198" s="928" t="e">
        <f>'Financials - combined'!B75</f>
        <v>#DIV/0!</v>
      </c>
      <c r="C198" s="928" t="e">
        <f>'Financials - combined'!D75</f>
        <v>#DIV/0!</v>
      </c>
      <c r="D198" s="928" t="e">
        <f>'Financials - combined'!F75</f>
        <v>#DIV/0!</v>
      </c>
    </row>
    <row r="199" spans="1:8">
      <c r="A199" s="301" t="s">
        <v>906</v>
      </c>
      <c r="B199" s="928" t="e">
        <f>'Financials - combined'!B76</f>
        <v>#DIV/0!</v>
      </c>
      <c r="C199" s="928" t="e">
        <f>'Financials - combined'!D76</f>
        <v>#DIV/0!</v>
      </c>
      <c r="D199" s="928" t="e">
        <f>'Financials - combined'!F76</f>
        <v>#DIV/0!</v>
      </c>
    </row>
    <row r="200" spans="1:8">
      <c r="A200" s="301" t="s">
        <v>907</v>
      </c>
      <c r="B200" s="928" t="e">
        <f>'Financials - combined'!B77</f>
        <v>#DIV/0!</v>
      </c>
      <c r="C200" s="928" t="e">
        <f>'Financials - combined'!D77</f>
        <v>#DIV/0!</v>
      </c>
      <c r="D200" s="928" t="e">
        <f>'Financials - combined'!F77</f>
        <v>#DIV/0!</v>
      </c>
    </row>
    <row r="201" spans="1:8">
      <c r="A201" s="301" t="s">
        <v>908</v>
      </c>
      <c r="B201" s="928" t="e">
        <f>'Financials - combined'!B78</f>
        <v>#DIV/0!</v>
      </c>
      <c r="C201" s="928" t="e">
        <f>'Financials - combined'!D78</f>
        <v>#DIV/0!</v>
      </c>
      <c r="D201" s="928" t="e">
        <f>'Financials - combined'!F78</f>
        <v>#DIV/0!</v>
      </c>
    </row>
    <row r="202" spans="1:8">
      <c r="A202" s="301" t="s">
        <v>909</v>
      </c>
      <c r="B202" s="929" t="e">
        <f>'Financials - combined'!B79</f>
        <v>#NUM!</v>
      </c>
      <c r="C202" s="929" t="e">
        <f>'Financials - combined'!D79</f>
        <v>#NUM!</v>
      </c>
      <c r="D202" s="929" t="e">
        <f>'Financials - combined'!F79</f>
        <v>#NUM!</v>
      </c>
    </row>
    <row r="203" spans="1:8">
      <c r="A203" s="301" t="s">
        <v>910</v>
      </c>
      <c r="B203" s="928" t="e">
        <f>'Financials - combined'!B80</f>
        <v>#DIV/0!</v>
      </c>
      <c r="C203" s="929" t="e">
        <f>'Financials - combined'!D80</f>
        <v>#DIV/0!</v>
      </c>
      <c r="D203" s="929" t="e">
        <f>'Financials - combined'!F80</f>
        <v>#DIV/0!</v>
      </c>
    </row>
    <row r="204" spans="1:8">
      <c r="A204" s="301" t="s">
        <v>911</v>
      </c>
      <c r="B204" s="928" t="e">
        <f>'Financials - combined'!B81</f>
        <v>#DIV/0!</v>
      </c>
      <c r="C204" s="929" t="e">
        <f>'Financials - combined'!D81</f>
        <v>#DIV/0!</v>
      </c>
      <c r="D204" s="929" t="e">
        <f>'Financials - combined'!F81</f>
        <v>#DIV/0!</v>
      </c>
    </row>
    <row r="205" spans="1:8">
      <c r="A205" s="333"/>
      <c r="B205" s="334"/>
      <c r="C205" s="335"/>
      <c r="D205" s="335"/>
      <c r="E205" s="335"/>
    </row>
    <row r="206" spans="1:8"/>
    <row r="207" spans="1:8" ht="15">
      <c r="A207" s="558" t="s">
        <v>890</v>
      </c>
      <c r="B207" s="336"/>
      <c r="C207" s="336"/>
      <c r="D207" s="336"/>
      <c r="E207" s="336"/>
      <c r="F207" s="336"/>
      <c r="G207" s="336"/>
      <c r="H207" s="336"/>
    </row>
    <row r="208" spans="1:8" ht="30">
      <c r="A208" s="559" t="s">
        <v>891</v>
      </c>
      <c r="B208" s="559" t="s">
        <v>892</v>
      </c>
      <c r="C208" s="559" t="s">
        <v>893</v>
      </c>
      <c r="D208" s="559" t="s">
        <v>894</v>
      </c>
      <c r="E208" s="559" t="s">
        <v>895</v>
      </c>
      <c r="F208" s="560" t="s">
        <v>896</v>
      </c>
      <c r="G208" s="559" t="s">
        <v>897</v>
      </c>
      <c r="H208" s="559" t="s">
        <v>898</v>
      </c>
    </row>
    <row r="209" spans="1:8" ht="28.5">
      <c r="A209" s="337">
        <v>1</v>
      </c>
      <c r="B209" s="386"/>
      <c r="C209" s="386"/>
      <c r="D209" s="387"/>
      <c r="E209" s="386"/>
      <c r="F209" s="388"/>
      <c r="G209" s="389"/>
      <c r="H209" s="561" t="s">
        <v>899</v>
      </c>
    </row>
    <row r="210" spans="1:8" ht="28.5">
      <c r="A210" s="337">
        <v>2</v>
      </c>
      <c r="B210" s="386"/>
      <c r="C210" s="386"/>
      <c r="D210" s="387"/>
      <c r="E210" s="386"/>
      <c r="F210" s="388"/>
      <c r="G210" s="389"/>
      <c r="H210" s="561" t="s">
        <v>899</v>
      </c>
    </row>
    <row r="211" spans="1:8" ht="28.5">
      <c r="A211" s="337">
        <v>3</v>
      </c>
      <c r="B211" s="386"/>
      <c r="C211" s="386"/>
      <c r="D211" s="387"/>
      <c r="E211" s="386"/>
      <c r="F211" s="388"/>
      <c r="G211" s="389"/>
      <c r="H211" s="561" t="s">
        <v>899</v>
      </c>
    </row>
    <row r="212" spans="1:8" ht="28.5">
      <c r="A212" s="337">
        <v>4</v>
      </c>
      <c r="B212" s="386"/>
      <c r="C212" s="386"/>
      <c r="D212" s="387"/>
      <c r="E212" s="386"/>
      <c r="F212" s="388"/>
      <c r="G212" s="389"/>
      <c r="H212" s="561" t="s">
        <v>899</v>
      </c>
    </row>
    <row r="213" spans="1:8"/>
    <row r="214" spans="1:8" ht="15" customHeight="1">
      <c r="A214" s="1660" t="s">
        <v>900</v>
      </c>
      <c r="B214" s="1660"/>
      <c r="C214" s="1660"/>
      <c r="D214" s="333"/>
      <c r="E214" s="1667" t="s">
        <v>900</v>
      </c>
      <c r="F214" s="1668"/>
      <c r="G214" s="1669"/>
    </row>
    <row r="215" spans="1:8" ht="15" customHeight="1">
      <c r="A215" s="1658" t="s">
        <v>901</v>
      </c>
      <c r="B215" s="1658"/>
      <c r="C215" s="1658"/>
      <c r="D215" s="333"/>
      <c r="E215" s="1689" t="s">
        <v>901</v>
      </c>
      <c r="F215" s="1690"/>
      <c r="G215" s="1691"/>
    </row>
    <row r="216" spans="1:8">
      <c r="A216" s="1659"/>
      <c r="B216" s="1659"/>
      <c r="C216" s="1659"/>
      <c r="D216" s="333"/>
      <c r="E216" s="338"/>
      <c r="F216" s="339"/>
      <c r="G216" s="340"/>
    </row>
    <row r="217" spans="1:8" ht="15">
      <c r="A217" s="562" t="s">
        <v>39</v>
      </c>
      <c r="B217" s="562" t="s">
        <v>324</v>
      </c>
      <c r="C217" s="562" t="s">
        <v>593</v>
      </c>
      <c r="D217" s="333"/>
      <c r="E217" s="562" t="s">
        <v>39</v>
      </c>
      <c r="F217" s="562" t="s">
        <v>324</v>
      </c>
      <c r="G217" s="562" t="s">
        <v>593</v>
      </c>
    </row>
    <row r="218" spans="1:8">
      <c r="A218" s="930">
        <f>Banking_Analysis!A9</f>
        <v>44348</v>
      </c>
      <c r="B218" s="390"/>
      <c r="C218" s="391"/>
      <c r="D218" s="333"/>
      <c r="E218" s="930">
        <f t="shared" ref="E218:E229" si="36">A218</f>
        <v>44348</v>
      </c>
      <c r="F218" s="390"/>
      <c r="G218" s="391"/>
    </row>
    <row r="219" spans="1:8">
      <c r="A219" s="930">
        <f>Banking_Analysis!A10</f>
        <v>44378</v>
      </c>
      <c r="B219" s="390"/>
      <c r="C219" s="391"/>
      <c r="D219" s="333"/>
      <c r="E219" s="930">
        <f t="shared" si="36"/>
        <v>44378</v>
      </c>
      <c r="F219" s="390"/>
      <c r="G219" s="391"/>
    </row>
    <row r="220" spans="1:8">
      <c r="A220" s="930">
        <f>Banking_Analysis!A11</f>
        <v>44409</v>
      </c>
      <c r="B220" s="390"/>
      <c r="C220" s="391"/>
      <c r="D220" s="333"/>
      <c r="E220" s="930">
        <f t="shared" si="36"/>
        <v>44409</v>
      </c>
      <c r="F220" s="390"/>
      <c r="G220" s="391"/>
    </row>
    <row r="221" spans="1:8">
      <c r="A221" s="930">
        <f>Banking_Analysis!A12</f>
        <v>44440</v>
      </c>
      <c r="B221" s="390"/>
      <c r="C221" s="391"/>
      <c r="D221" s="333"/>
      <c r="E221" s="930">
        <f t="shared" si="36"/>
        <v>44440</v>
      </c>
      <c r="F221" s="390"/>
      <c r="G221" s="391"/>
    </row>
    <row r="222" spans="1:8">
      <c r="A222" s="930">
        <f>Banking_Analysis!A13</f>
        <v>44470</v>
      </c>
      <c r="B222" s="390"/>
      <c r="C222" s="391"/>
      <c r="D222" s="333"/>
      <c r="E222" s="930">
        <f t="shared" si="36"/>
        <v>44470</v>
      </c>
      <c r="F222" s="390"/>
      <c r="G222" s="391">
        <v>2</v>
      </c>
    </row>
    <row r="223" spans="1:8">
      <c r="A223" s="930">
        <f>Banking_Analysis!A14</f>
        <v>44501</v>
      </c>
      <c r="B223" s="390"/>
      <c r="C223" s="391"/>
      <c r="D223" s="333"/>
      <c r="E223" s="930">
        <f t="shared" si="36"/>
        <v>44501</v>
      </c>
      <c r="F223" s="390"/>
      <c r="G223" s="391"/>
    </row>
    <row r="224" spans="1:8">
      <c r="A224" s="930">
        <f>Banking_Analysis!A15</f>
        <v>44531</v>
      </c>
      <c r="B224" s="390"/>
      <c r="C224" s="391"/>
      <c r="D224" s="333"/>
      <c r="E224" s="930">
        <f t="shared" si="36"/>
        <v>44531</v>
      </c>
      <c r="F224" s="390"/>
      <c r="G224" s="391"/>
    </row>
    <row r="225" spans="1:7">
      <c r="A225" s="930">
        <f>Banking_Analysis!A16</f>
        <v>44562</v>
      </c>
      <c r="B225" s="390"/>
      <c r="C225" s="391"/>
      <c r="D225" s="333"/>
      <c r="E225" s="930">
        <f t="shared" si="36"/>
        <v>44562</v>
      </c>
      <c r="F225" s="390"/>
      <c r="G225" s="391"/>
    </row>
    <row r="226" spans="1:7">
      <c r="A226" s="930">
        <f>Banking_Analysis!A17</f>
        <v>44593</v>
      </c>
      <c r="B226" s="390"/>
      <c r="C226" s="391"/>
      <c r="D226" s="333"/>
      <c r="E226" s="930">
        <f t="shared" si="36"/>
        <v>44593</v>
      </c>
      <c r="F226" s="390"/>
      <c r="G226" s="391"/>
    </row>
    <row r="227" spans="1:7">
      <c r="A227" s="930">
        <f>Banking_Analysis!A18</f>
        <v>44621</v>
      </c>
      <c r="B227" s="390"/>
      <c r="C227" s="391"/>
      <c r="D227" s="333"/>
      <c r="E227" s="930">
        <f t="shared" si="36"/>
        <v>44621</v>
      </c>
      <c r="F227" s="390"/>
      <c r="G227" s="391"/>
    </row>
    <row r="228" spans="1:7">
      <c r="A228" s="930">
        <f>Banking_Analysis!A19</f>
        <v>44652</v>
      </c>
      <c r="B228" s="390"/>
      <c r="C228" s="391"/>
      <c r="D228" s="333"/>
      <c r="E228" s="930">
        <f t="shared" si="36"/>
        <v>44652</v>
      </c>
      <c r="F228" s="390"/>
      <c r="G228" s="391"/>
    </row>
    <row r="229" spans="1:7">
      <c r="A229" s="930">
        <f>Banking_Analysis!A20</f>
        <v>44682</v>
      </c>
      <c r="B229" s="390"/>
      <c r="C229" s="391"/>
      <c r="D229" s="333"/>
      <c r="E229" s="930">
        <f t="shared" si="36"/>
        <v>44682</v>
      </c>
      <c r="F229" s="390"/>
      <c r="G229" s="391"/>
    </row>
    <row r="230" spans="1:7">
      <c r="G230" s="314"/>
    </row>
    <row r="231" spans="1:7" ht="15" customHeight="1">
      <c r="A231" s="1660" t="s">
        <v>900</v>
      </c>
      <c r="B231" s="1660"/>
      <c r="C231" s="1660"/>
      <c r="D231" s="333"/>
      <c r="E231" s="1667" t="s">
        <v>900</v>
      </c>
      <c r="F231" s="1668"/>
      <c r="G231" s="1669"/>
    </row>
    <row r="232" spans="1:7" ht="15" customHeight="1">
      <c r="A232" s="1658" t="s">
        <v>901</v>
      </c>
      <c r="B232" s="1658"/>
      <c r="C232" s="1658"/>
      <c r="D232" s="333"/>
      <c r="E232" s="1689" t="s">
        <v>901</v>
      </c>
      <c r="F232" s="1690"/>
      <c r="G232" s="1691"/>
    </row>
    <row r="233" spans="1:7">
      <c r="A233" s="1659"/>
      <c r="B233" s="1659"/>
      <c r="C233" s="1659"/>
      <c r="D233" s="333"/>
      <c r="E233" s="338"/>
      <c r="F233" s="339"/>
      <c r="G233" s="340"/>
    </row>
    <row r="234" spans="1:7" ht="15">
      <c r="A234" s="562" t="s">
        <v>39</v>
      </c>
      <c r="B234" s="562" t="s">
        <v>324</v>
      </c>
      <c r="C234" s="562" t="s">
        <v>593</v>
      </c>
      <c r="D234" s="333"/>
      <c r="E234" s="562" t="s">
        <v>39</v>
      </c>
      <c r="F234" s="562" t="s">
        <v>324</v>
      </c>
      <c r="G234" s="562" t="s">
        <v>593</v>
      </c>
    </row>
    <row r="235" spans="1:7">
      <c r="A235" s="930">
        <f t="shared" ref="A235:A241" si="37">A218</f>
        <v>44348</v>
      </c>
      <c r="B235" s="390"/>
      <c r="C235" s="391"/>
      <c r="D235" s="333"/>
      <c r="E235" s="930">
        <f t="shared" ref="E235:E246" si="38">A235</f>
        <v>44348</v>
      </c>
      <c r="F235" s="390"/>
      <c r="G235" s="391"/>
    </row>
    <row r="236" spans="1:7">
      <c r="A236" s="930">
        <f t="shared" si="37"/>
        <v>44378</v>
      </c>
      <c r="B236" s="390"/>
      <c r="C236" s="391"/>
      <c r="D236" s="333"/>
      <c r="E236" s="930">
        <f t="shared" si="38"/>
        <v>44378</v>
      </c>
      <c r="F236" s="390"/>
      <c r="G236" s="391"/>
    </row>
    <row r="237" spans="1:7">
      <c r="A237" s="930">
        <f t="shared" si="37"/>
        <v>44409</v>
      </c>
      <c r="B237" s="390"/>
      <c r="C237" s="391"/>
      <c r="D237" s="333"/>
      <c r="E237" s="930">
        <f t="shared" si="38"/>
        <v>44409</v>
      </c>
      <c r="F237" s="390"/>
      <c r="G237" s="391"/>
    </row>
    <row r="238" spans="1:7">
      <c r="A238" s="930">
        <f t="shared" si="37"/>
        <v>44440</v>
      </c>
      <c r="B238" s="390"/>
      <c r="C238" s="391"/>
      <c r="D238" s="333"/>
      <c r="E238" s="930">
        <f t="shared" si="38"/>
        <v>44440</v>
      </c>
      <c r="F238" s="390"/>
      <c r="G238" s="391"/>
    </row>
    <row r="239" spans="1:7">
      <c r="A239" s="930">
        <f t="shared" si="37"/>
        <v>44470</v>
      </c>
      <c r="B239" s="390"/>
      <c r="C239" s="391"/>
      <c r="D239" s="333"/>
      <c r="E239" s="930">
        <f t="shared" si="38"/>
        <v>44470</v>
      </c>
      <c r="F239" s="390"/>
      <c r="G239" s="391"/>
    </row>
    <row r="240" spans="1:7">
      <c r="A240" s="930">
        <f t="shared" si="37"/>
        <v>44501</v>
      </c>
      <c r="B240" s="390"/>
      <c r="C240" s="391"/>
      <c r="D240" s="333"/>
      <c r="E240" s="930">
        <f t="shared" si="38"/>
        <v>44501</v>
      </c>
      <c r="F240" s="390"/>
      <c r="G240" s="391"/>
    </row>
    <row r="241" spans="1:7">
      <c r="A241" s="930">
        <f t="shared" si="37"/>
        <v>44531</v>
      </c>
      <c r="B241" s="390"/>
      <c r="C241" s="391"/>
      <c r="D241" s="333"/>
      <c r="E241" s="930">
        <f t="shared" si="38"/>
        <v>44531</v>
      </c>
      <c r="F241" s="390"/>
      <c r="G241" s="391"/>
    </row>
    <row r="242" spans="1:7">
      <c r="A242" s="930">
        <f t="shared" ref="A242:A246" si="39">A225</f>
        <v>44562</v>
      </c>
      <c r="B242" s="390"/>
      <c r="C242" s="391"/>
      <c r="D242" s="333"/>
      <c r="E242" s="930">
        <f t="shared" si="38"/>
        <v>44562</v>
      </c>
      <c r="F242" s="390"/>
      <c r="G242" s="391"/>
    </row>
    <row r="243" spans="1:7">
      <c r="A243" s="930">
        <f t="shared" si="39"/>
        <v>44593</v>
      </c>
      <c r="B243" s="390"/>
      <c r="C243" s="391"/>
      <c r="D243" s="333"/>
      <c r="E243" s="930">
        <f t="shared" si="38"/>
        <v>44593</v>
      </c>
      <c r="F243" s="390"/>
      <c r="G243" s="391"/>
    </row>
    <row r="244" spans="1:7">
      <c r="A244" s="930">
        <f t="shared" si="39"/>
        <v>44621</v>
      </c>
      <c r="B244" s="390"/>
      <c r="C244" s="391"/>
      <c r="D244" s="333"/>
      <c r="E244" s="930">
        <f t="shared" si="38"/>
        <v>44621</v>
      </c>
      <c r="F244" s="390"/>
      <c r="G244" s="391"/>
    </row>
    <row r="245" spans="1:7">
      <c r="A245" s="930">
        <f t="shared" si="39"/>
        <v>44652</v>
      </c>
      <c r="B245" s="390"/>
      <c r="C245" s="391"/>
      <c r="D245" s="333"/>
      <c r="E245" s="930">
        <f t="shared" si="38"/>
        <v>44652</v>
      </c>
      <c r="F245" s="390"/>
      <c r="G245" s="391"/>
    </row>
    <row r="246" spans="1:7">
      <c r="A246" s="930">
        <f t="shared" si="39"/>
        <v>44682</v>
      </c>
      <c r="B246" s="390"/>
      <c r="C246" s="391"/>
      <c r="D246" s="333"/>
      <c r="E246" s="930">
        <f t="shared" si="38"/>
        <v>44682</v>
      </c>
      <c r="F246" s="390"/>
      <c r="G246" s="391"/>
    </row>
    <row r="247" spans="1:7"/>
    <row r="248" spans="1:7"/>
    <row r="249" spans="1:7"/>
    <row r="250" spans="1:7"/>
    <row r="251" spans="1:7"/>
    <row r="252" spans="1:7"/>
    <row r="253" spans="1:7"/>
    <row r="254" spans="1:7"/>
    <row r="255" spans="1:7"/>
    <row r="256" spans="1:7"/>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mergeCells count="63">
    <mergeCell ref="E215:G215"/>
    <mergeCell ref="E231:G231"/>
    <mergeCell ref="E232:G232"/>
    <mergeCell ref="B128:E128"/>
    <mergeCell ref="B3:D3"/>
    <mergeCell ref="A150:H150"/>
    <mergeCell ref="B123:E123"/>
    <mergeCell ref="B124:E124"/>
    <mergeCell ref="B125:E125"/>
    <mergeCell ref="B126:E126"/>
    <mergeCell ref="B127:E127"/>
    <mergeCell ref="A149:I149"/>
    <mergeCell ref="H142:I142"/>
    <mergeCell ref="H148:I148"/>
    <mergeCell ref="A184:H184"/>
    <mergeCell ref="A185:H185"/>
    <mergeCell ref="A176:H176"/>
    <mergeCell ref="A177:H177"/>
    <mergeCell ref="A178:H178"/>
    <mergeCell ref="B148:F148"/>
    <mergeCell ref="H143:I143"/>
    <mergeCell ref="I150:P150"/>
    <mergeCell ref="A162:H162"/>
    <mergeCell ref="I162:P162"/>
    <mergeCell ref="B138:F138"/>
    <mergeCell ref="B139:F139"/>
    <mergeCell ref="B147:F147"/>
    <mergeCell ref="B141:F141"/>
    <mergeCell ref="B143:F143"/>
    <mergeCell ref="B144:F144"/>
    <mergeCell ref="B145:F145"/>
    <mergeCell ref="B146:F146"/>
    <mergeCell ref="B142:F142"/>
    <mergeCell ref="H141:I141"/>
    <mergeCell ref="B122:E122"/>
    <mergeCell ref="A1:G1"/>
    <mergeCell ref="B119:F119"/>
    <mergeCell ref="B120:E120"/>
    <mergeCell ref="B121:E121"/>
    <mergeCell ref="B140:F140"/>
    <mergeCell ref="B129:E129"/>
    <mergeCell ref="B130:E130"/>
    <mergeCell ref="B131:E131"/>
    <mergeCell ref="B132:E132"/>
    <mergeCell ref="B133:E133"/>
    <mergeCell ref="B134:E134"/>
    <mergeCell ref="A135:G135"/>
    <mergeCell ref="B136:F136"/>
    <mergeCell ref="B137:F137"/>
    <mergeCell ref="A214:C214"/>
    <mergeCell ref="A186:H186"/>
    <mergeCell ref="A179:H179"/>
    <mergeCell ref="A180:H180"/>
    <mergeCell ref="A181:H181"/>
    <mergeCell ref="A182:H182"/>
    <mergeCell ref="A183:H183"/>
    <mergeCell ref="A189:D189"/>
    <mergeCell ref="E214:G214"/>
    <mergeCell ref="A232:C232"/>
    <mergeCell ref="A233:C233"/>
    <mergeCell ref="A215:C215"/>
    <mergeCell ref="A216:C216"/>
    <mergeCell ref="A231:C231"/>
  </mergeCells>
  <dataValidations count="3">
    <dataValidation type="textLength" operator="equal" showInputMessage="1" showErrorMessage="1" errorTitle="Not Allowed" error="Click on the Link to enter POS in Variant Input &amp; Comparison sheet" sqref="G121" xr:uid="{00000000-0002-0000-1800-000000000000}">
      <formula1>0</formula1>
    </dataValidation>
    <dataValidation type="whole" operator="greaterThan" allowBlank="1" showInputMessage="1" showErrorMessage="1" sqref="F152:F161" xr:uid="{00000000-0002-0000-1800-000001000000}">
      <formula1>12</formula1>
    </dataValidation>
    <dataValidation type="whole" allowBlank="1" showInputMessage="1" showErrorMessage="1" sqref="F164:F174" xr:uid="{00000000-0002-0000-1800-000002000000}">
      <formula1>1</formula1>
      <formula2>12</formula2>
    </dataValidation>
  </dataValidations>
  <hyperlinks>
    <hyperlink ref="A121" location="'Variant Inputs &amp; Comparison'!B7" display="If Topup, Click here to enter" xr:uid="{00000000-0004-0000-1800-000000000000}"/>
    <hyperlink ref="H148:I148" location="Output!A1" display="Output Sheet" xr:uid="{00000000-0004-0000-1800-000001000000}"/>
    <hyperlink ref="H1" location="'Sheet Index'!A1" display="Table of Content" xr:uid="{00000000-0004-0000-1800-000002000000}"/>
  </hyperlinks>
  <pageMargins left="0.7" right="0.7" top="0.75" bottom="0.75" header="0.3" footer="0.3"/>
  <pageSetup orientation="portrait" r:id="rId1"/>
  <ignoredErrors>
    <ignoredError sqref="G16:G17 G37 G58 G79 G100" formula="1"/>
    <ignoredError sqref="B2:C2 G143" unlockedFormula="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I14"/>
  <sheetViews>
    <sheetView showGridLines="0" zoomScale="85" zoomScaleNormal="85" workbookViewId="0">
      <selection activeCell="A3" sqref="A3"/>
    </sheetView>
  </sheetViews>
  <sheetFormatPr defaultColWidth="0" defaultRowHeight="15" zeroHeight="1"/>
  <cols>
    <col min="1" max="1" width="38.28515625" customWidth="1"/>
    <col min="2" max="2" width="25.5703125" customWidth="1"/>
    <col min="3" max="3" width="17.85546875" customWidth="1"/>
    <col min="4" max="4" width="50.7109375" bestFit="1" customWidth="1"/>
    <col min="5" max="5" width="19.85546875" customWidth="1"/>
    <col min="6" max="6" width="18.85546875" customWidth="1"/>
    <col min="7" max="7" width="19.140625" customWidth="1"/>
    <col min="8" max="8" width="9.140625" hidden="1" customWidth="1"/>
    <col min="9" max="9" width="26.85546875" customWidth="1"/>
    <col min="10" max="16384" width="9.140625" hidden="1"/>
  </cols>
  <sheetData>
    <row r="1" spans="1:9" ht="15.75" thickBot="1">
      <c r="A1" s="1703" t="s">
        <v>20</v>
      </c>
      <c r="B1" s="1704"/>
      <c r="D1" s="1703" t="s">
        <v>24</v>
      </c>
      <c r="E1" s="1705"/>
      <c r="F1" s="1705"/>
      <c r="G1" s="1704"/>
      <c r="I1" s="347" t="s">
        <v>842</v>
      </c>
    </row>
    <row r="2" spans="1:9" ht="16.5" thickTop="1" thickBot="1">
      <c r="A2" s="16" t="s">
        <v>25</v>
      </c>
      <c r="B2" s="264" t="s">
        <v>16</v>
      </c>
      <c r="D2" s="7" t="s">
        <v>17</v>
      </c>
      <c r="E2" s="8" t="s">
        <v>21</v>
      </c>
      <c r="F2" s="5" t="s">
        <v>19</v>
      </c>
      <c r="G2" s="5" t="s">
        <v>22</v>
      </c>
    </row>
    <row r="3" spans="1:9" ht="16.5" thickTop="1" thickBot="1">
      <c r="A3" s="4" t="s">
        <v>225</v>
      </c>
      <c r="B3" s="362">
        <f>'GST Input Sheet'!G46*12</f>
        <v>0</v>
      </c>
      <c r="D3" s="2" t="s">
        <v>224</v>
      </c>
      <c r="E3" s="363">
        <f>IFERROR(B11/B3,0)</f>
        <v>0</v>
      </c>
      <c r="F3" s="363">
        <v>0.5</v>
      </c>
      <c r="G3" s="348" t="str">
        <f>IF(E3&gt;F3,"NFA Approval","-")</f>
        <v>-</v>
      </c>
    </row>
    <row r="4" spans="1:9" ht="16.5" thickTop="1" thickBot="1">
      <c r="A4" s="4" t="s">
        <v>556</v>
      </c>
      <c r="B4" s="363" t="e" cm="1">
        <f t="array" ref="B4">INDEX('GST Margins'!$B$3:$N$139,MATCH('Input-Loan Product and details'!$C$15,'GST Margins'!$B$3:$B$139,0),MATCH('Input-Loan Product and details'!$C$14,'GST Margins'!$K$2:$N$2,0)+9)</f>
        <v>#N/A</v>
      </c>
      <c r="D4" s="2" t="s">
        <v>557</v>
      </c>
      <c r="E4" s="348">
        <f>B3</f>
        <v>0</v>
      </c>
      <c r="F4" s="348">
        <v>5000000</v>
      </c>
      <c r="G4" s="348" t="str">
        <f>IF(E4&lt;F4,"NFA Approval","-")</f>
        <v>NFA Approval</v>
      </c>
    </row>
    <row r="5" spans="1:9" ht="16.5" thickTop="1" thickBot="1">
      <c r="A5" s="4" t="s">
        <v>228</v>
      </c>
      <c r="B5" s="348" t="e">
        <f>B3*B4</f>
        <v>#N/A</v>
      </c>
      <c r="D5" s="2" t="s">
        <v>18</v>
      </c>
      <c r="E5" s="356" t="e">
        <f>B11/('Normal &amp; CGTMSE Eligibility'!G143*100000)</f>
        <v>#N/A</v>
      </c>
      <c r="F5" s="356" t="b">
        <f>+IF('Input-Loan Product and details'!C9="Salaried",60%,IF('Input-Loan Product and details'!C9="Self Employed - Professionals", 70%,IF('Input-Loan Product and details'!C9="Self Employed - Non Professionals",60%)))</f>
        <v>0</v>
      </c>
      <c r="G5" s="364" t="e">
        <f>IF(E5&gt;F5,"NFA Approval","-")</f>
        <v>#N/A</v>
      </c>
      <c r="H5" s="365" t="e">
        <f>+E5-F5</f>
        <v>#N/A</v>
      </c>
    </row>
    <row r="6" spans="1:9" ht="16.5" thickTop="1" thickBot="1">
      <c r="A6" s="4" t="s">
        <v>26</v>
      </c>
      <c r="B6" s="348">
        <f>'Normal &amp; CGTMSE Eligibility'!E175</f>
        <v>0</v>
      </c>
      <c r="C6" s="9"/>
      <c r="D6" s="4" t="s">
        <v>223</v>
      </c>
      <c r="E6" s="366" t="e">
        <f>B11</f>
        <v>#N/A</v>
      </c>
      <c r="F6" s="366">
        <v>30000000</v>
      </c>
      <c r="G6" s="351" t="e">
        <f>+IF(E6&lt;F6,"-","NFA Approval")</f>
        <v>#N/A</v>
      </c>
    </row>
    <row r="7" spans="1:9" ht="16.5" thickTop="1" thickBot="1">
      <c r="A7" s="2" t="s">
        <v>227</v>
      </c>
      <c r="B7" s="348" t="e">
        <f>PV('Input-Loan Product and details'!C17/12,'Input-Loan Product and details'!C16,-((B5-B6)))</f>
        <v>#N/A</v>
      </c>
      <c r="D7" s="243"/>
      <c r="E7" s="243"/>
      <c r="F7" s="243"/>
      <c r="G7" s="243"/>
    </row>
    <row r="8" spans="1:9" ht="19.5" thickTop="1" thickBot="1">
      <c r="A8" s="242" t="s">
        <v>815</v>
      </c>
      <c r="B8" s="248">
        <v>0.5</v>
      </c>
      <c r="C8" s="354" t="s">
        <v>826</v>
      </c>
      <c r="D8" s="1657" t="s">
        <v>836</v>
      </c>
      <c r="E8" s="1657"/>
      <c r="F8" s="353"/>
      <c r="G8" s="353"/>
    </row>
    <row r="9" spans="1:9" ht="27.75" thickTop="1" thickBot="1">
      <c r="A9" s="242" t="s">
        <v>816</v>
      </c>
      <c r="B9" s="348">
        <f>B3*B8</f>
        <v>0</v>
      </c>
      <c r="D9" s="244"/>
      <c r="E9" s="353"/>
      <c r="F9" s="353"/>
      <c r="G9" s="353"/>
    </row>
    <row r="10" spans="1:9" ht="16.5" thickTop="1" thickBot="1">
      <c r="A10" s="13" t="s">
        <v>223</v>
      </c>
      <c r="B10" s="348">
        <v>0</v>
      </c>
      <c r="C10" s="6"/>
      <c r="D10" s="244"/>
      <c r="E10" s="353"/>
      <c r="F10" s="353"/>
      <c r="G10" s="353"/>
    </row>
    <row r="11" spans="1:9" ht="16.5" thickTop="1" thickBot="1">
      <c r="A11" s="4" t="s">
        <v>226</v>
      </c>
      <c r="B11" s="367" t="e">
        <f>MIN(B7,B9)</f>
        <v>#N/A</v>
      </c>
      <c r="D11" s="244"/>
      <c r="E11" s="353"/>
      <c r="F11" s="353"/>
      <c r="G11" s="353"/>
    </row>
    <row r="12" spans="1:9" ht="27.75" thickTop="1" thickBot="1">
      <c r="A12" s="12" t="s">
        <v>27</v>
      </c>
      <c r="B12" s="366" t="e">
        <f>IF(OR(G3="NFA Approval",G4="NFA Approval",G5="NFA Approval",G6="NFA Approval"),"NFA Approval","-")</f>
        <v>#N/A</v>
      </c>
      <c r="D12" s="244"/>
      <c r="E12" s="353"/>
      <c r="F12" s="353"/>
      <c r="G12" s="353"/>
    </row>
    <row r="13" spans="1:9">
      <c r="C13" s="368"/>
      <c r="D13" s="244"/>
      <c r="E13" s="353"/>
      <c r="F13" s="353"/>
      <c r="G13" s="353"/>
    </row>
    <row r="14" spans="1:9">
      <c r="D14" s="244"/>
      <c r="E14" s="353"/>
      <c r="F14" s="353"/>
      <c r="G14" s="353"/>
    </row>
  </sheetData>
  <sheetProtection algorithmName="SHA-512" hashValue="DTztHNLcglT91KeJydAyJIihvOKKxOx/qP/MFg+OshV9pL/ZEyfTEug/GBhCNk7Q3Blm1AMNYDJUJaNRzJ4S5g==" saltValue="4/bkzb0CJDU/KmWsVSY3Nw==" spinCount="100000" sheet="1" objects="1" scenarios="1"/>
  <mergeCells count="3">
    <mergeCell ref="A1:B1"/>
    <mergeCell ref="D1:G1"/>
    <mergeCell ref="D8:E8"/>
  </mergeCells>
  <conditionalFormatting sqref="A2">
    <cfRule type="expression" dxfId="1" priority="2" stopIfTrue="1">
      <formula>#REF!="No"</formula>
    </cfRule>
  </conditionalFormatting>
  <conditionalFormatting sqref="B2">
    <cfRule type="expression" dxfId="0" priority="1" stopIfTrue="1">
      <formula>#REF!="No"</formula>
    </cfRule>
  </conditionalFormatting>
  <dataValidations disablePrompts="1" count="1">
    <dataValidation type="list" allowBlank="1" showInputMessage="1" showErrorMessage="1" sqref="E8:E14" xr:uid="{00000000-0002-0000-1A00-000000000000}">
      <formula1>"Yes,No"</formula1>
    </dataValidation>
  </dataValidations>
  <hyperlinks>
    <hyperlink ref="D8:E8" location="Output!A1" display="Output Sheet" xr:uid="{00000000-0004-0000-1A00-000000000000}"/>
    <hyperlink ref="I1" location="'Sheet Index'!A1" display="Table of Content" xr:uid="{00000000-0004-0000-1A00-000001000000}"/>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dimension ref="A1:J14"/>
  <sheetViews>
    <sheetView showGridLines="0" zoomScaleNormal="100" workbookViewId="0">
      <selection activeCell="D4" sqref="D4"/>
    </sheetView>
  </sheetViews>
  <sheetFormatPr defaultColWidth="0" defaultRowHeight="15" zeroHeight="1"/>
  <cols>
    <col min="1" max="1" width="3.42578125" style="249" customWidth="1"/>
    <col min="2" max="2" width="38" style="249" customWidth="1"/>
    <col min="3" max="3" width="14.140625" style="249" customWidth="1"/>
    <col min="4" max="6" width="14.140625" style="250" customWidth="1"/>
    <col min="7" max="7" width="22.42578125" style="249" bestFit="1" customWidth="1"/>
    <col min="8" max="8" width="9.140625" style="249" hidden="1" customWidth="1"/>
    <col min="9" max="10" width="0" style="249" hidden="1" customWidth="1"/>
    <col min="11" max="16384" width="9.140625" style="249" hidden="1"/>
  </cols>
  <sheetData>
    <row r="1" spans="2:7" ht="15.75" thickBot="1"/>
    <row r="2" spans="2:7">
      <c r="B2" s="1706" t="s">
        <v>15</v>
      </c>
      <c r="C2" s="1707"/>
      <c r="D2" s="1707"/>
      <c r="E2" s="1707"/>
      <c r="F2" s="1708"/>
      <c r="G2" s="276" t="s">
        <v>842</v>
      </c>
    </row>
    <row r="3" spans="2:7" ht="26.25" thickBot="1">
      <c r="B3" s="259" t="s">
        <v>813</v>
      </c>
      <c r="C3" s="260" t="s">
        <v>12</v>
      </c>
      <c r="D3" s="260" t="s">
        <v>560</v>
      </c>
      <c r="E3" s="260" t="s">
        <v>14</v>
      </c>
      <c r="F3" s="260" t="s">
        <v>247</v>
      </c>
    </row>
    <row r="4" spans="2:7" ht="16.5" thickTop="1" thickBot="1">
      <c r="B4" s="251" t="s">
        <v>790</v>
      </c>
      <c r="C4" s="252" t="str">
        <f>+IF('Input-Loan Product and details'!C11="Home Loan",IF('Normal &amp; CGTMSE Eligibility'!G146&lt;=130%,'Normal &amp; CGTMSE Eligibility'!G138/10),IF('Input-Loan Product and details'!C11="LAP - Commercial",IF('Normal &amp; CGTMSE Eligibility'!G146&lt;=110%,'Normal &amp; CGTMSE Eligibility'!G138/10),IF('Input-Loan Product and details'!C11="Land Loan",IF('Normal &amp; CGTMSE Eligibility'!G146&lt;=130%,'Normal &amp; CGTMSE Eligibility'!G138/10),IF('Input-Loan Product and details'!C11="LAP - Residential",IF('Normal &amp; CGTMSE Eligibility'!G146&lt;=120%,'Normal &amp; CGTMSE Eligibility'!G138/10,"-"),IF('Input-Loan Product and details'!C11="NRP",IF('Normal &amp; CGTMSE Eligibility'!G146&lt;=130%,'Normal &amp; CGTMSE Eligibility'!G138/10),IF('Input-Loan Product and details'!C11="LAP - Specialized",IF('Normal &amp; CGTMSE Eligibility'!G146&lt;=110%,'Normal &amp; CGTMSE Eligibility'!G138/10),"-"))))))</f>
        <v>-</v>
      </c>
      <c r="D4" s="252" t="e">
        <f>IF('Normal &amp; CGTMSE Eligibility'!G142&lt;=85%,'Normal &amp; CGTMSE Eligibility'!G148,"-")</f>
        <v>#NUM!</v>
      </c>
      <c r="E4" s="253" t="e">
        <f>+IF(Banking_Product!B18="-",(Banking_Product!B19/1000000),"-")</f>
        <v>#DIV/0!</v>
      </c>
      <c r="F4" s="261" t="e">
        <f>+IF('GST Sheet'!B$12="-",'GST Sheet'!B11/1000000,"-")</f>
        <v>#N/A</v>
      </c>
    </row>
    <row r="5" spans="2:7" ht="16.5" customHeight="1" thickTop="1" thickBot="1">
      <c r="B5" s="251" t="s">
        <v>825</v>
      </c>
      <c r="C5" s="252" t="str">
        <f>IF('Input-Loan Product and details'!C11="Home Loan",IF('Normal &amp; CGTMSE Eligibility'!G146&gt;130%,'Normal &amp; CGTMSE Eligibility'!G138/10,"-"),IF('Input-Loan Product and details'!C11="LAP - Commercial",IF('Normal &amp; CGTMSE Eligibility'!G146&gt;110%,'Normal &amp; CGTMSE Eligibility'!G138/10,"-"),IF('Input-Loan Product and details'!C11="Land Loan",IF('Normal &amp; CGTMSE Eligibility'!G146&gt;130%,'Normal &amp; CGTMSE Eligibility'!G138/10,"-"),IF('Input-Loan Product and details'!C11="LAP - Residential",IF('Normal &amp; CGTMSE Eligibility'!G146&gt;120%,'Normal &amp; CGTMSE Eligibility'!G138/10,"-"),IF('Input-Loan Product and details'!C11="NRP",IF('Normal &amp; CGTMSE Eligibility'!G146&gt;130%,'Normal &amp; CGTMSE Eligibility'!G138/10,"-"),IF('Input-Loan Product and details'!C11="LAP - Specialized",IF('Normal &amp; CGTMSE Eligibility'!G146&gt;110%,'Normal &amp; CGTMSE Eligibility'!G138/10),"-"))))))</f>
        <v>-</v>
      </c>
      <c r="D5" s="252" t="str">
        <f>IF('Normal &amp; CGTMSE Eligibility'!G142&gt;85%,'Normal &amp; CGTMSE Eligibility'!G148,"-")</f>
        <v>-</v>
      </c>
      <c r="E5" s="253" t="e">
        <f>+IF(Banking_Product!B$18="NFA Approval",(Banking_Product!B$19/1000000),"-")</f>
        <v>#DIV/0!</v>
      </c>
      <c r="F5" s="261" t="e">
        <f>+IF('GST Sheet'!B$12="NFA Approval",'GST Sheet'!B$11/1000000,"-")</f>
        <v>#N/A</v>
      </c>
    </row>
    <row r="6" spans="2:7" ht="20.25" customHeight="1" thickTop="1" thickBot="1">
      <c r="B6" s="251" t="s">
        <v>10</v>
      </c>
      <c r="C6" s="265" t="s">
        <v>11</v>
      </c>
      <c r="D6" s="265" t="s">
        <v>11</v>
      </c>
      <c r="E6" s="265" t="s">
        <v>11</v>
      </c>
      <c r="F6" s="266" t="s">
        <v>11</v>
      </c>
    </row>
    <row r="7" spans="2:7" ht="8.25" customHeight="1" thickTop="1" thickBot="1">
      <c r="B7" s="1709"/>
      <c r="C7" s="1710"/>
      <c r="D7" s="1710"/>
      <c r="E7" s="1710"/>
      <c r="F7" s="1711"/>
    </row>
    <row r="8" spans="2:7" ht="27" thickTop="1" thickBot="1">
      <c r="B8" s="262" t="s">
        <v>827</v>
      </c>
      <c r="C8" s="312" t="s">
        <v>934</v>
      </c>
      <c r="D8" s="263" t="e">
        <f>'CGTMSE Scorecard'!G23</f>
        <v>#DIV/0!</v>
      </c>
      <c r="E8" s="312" t="s">
        <v>934</v>
      </c>
      <c r="F8" s="312" t="s">
        <v>934</v>
      </c>
    </row>
    <row r="9" spans="2:7"/>
    <row r="10" spans="2:7"/>
    <row r="11" spans="2:7"/>
    <row r="12" spans="2:7"/>
    <row r="13" spans="2:7"/>
    <row r="14" spans="2:7"/>
  </sheetData>
  <sheetProtection algorithmName="SHA-512" hashValue="Gn8QDGHZ5LXfNLIatws5X20wvb6PTo6Z73uFCvGtD5iVUDUXIMkOA+GReNlKn3qt4B4uZ03SHnUxIeag38dkZQ==" saltValue="boPzkXixknNGbOnWxTeNLg==" spinCount="100000" sheet="1" objects="1" scenarios="1"/>
  <mergeCells count="2">
    <mergeCell ref="B2:F2"/>
    <mergeCell ref="B7:F7"/>
  </mergeCells>
  <hyperlinks>
    <hyperlink ref="C6" location="'Normal &amp; CGTMSE Eligibility'!F38" display="Click " xr:uid="{00000000-0004-0000-1B00-000000000000}"/>
    <hyperlink ref="D6" location="'Normal &amp; CGTMSE Eligibility'!F52" display="Click " xr:uid="{00000000-0004-0000-1B00-000001000000}"/>
    <hyperlink ref="E6" location="Banking_Product!A1" display="Click " xr:uid="{00000000-0004-0000-1B00-000002000000}"/>
    <hyperlink ref="F6" location="'GST Sheet'!A1" display="Click " xr:uid="{00000000-0004-0000-1B00-000003000000}"/>
    <hyperlink ref="G2" location="'Sheet Index'!A1" display="Table of Content" xr:uid="{00000000-0004-0000-1B00-000004000000}"/>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dimension ref="A1:J28"/>
  <sheetViews>
    <sheetView showGridLines="0" showRowColHeaders="0" workbookViewId="0">
      <selection activeCell="G3" sqref="G3:G7"/>
    </sheetView>
  </sheetViews>
  <sheetFormatPr defaultColWidth="0" defaultRowHeight="15" zeroHeight="1"/>
  <cols>
    <col min="1" max="1" width="36.5703125" customWidth="1"/>
    <col min="2" max="2" width="17.85546875" customWidth="1"/>
    <col min="3" max="3" width="9.140625" customWidth="1"/>
    <col min="4" max="4" width="12.28515625" bestFit="1" customWidth="1"/>
    <col min="5" max="7" width="9.140625" customWidth="1"/>
    <col min="8" max="8" width="72" customWidth="1"/>
    <col min="9" max="10" width="9.140625" customWidth="1"/>
    <col min="11" max="16384" width="9.140625" hidden="1"/>
  </cols>
  <sheetData>
    <row r="1" spans="1:9" ht="15.75" thickBot="1">
      <c r="A1" s="1724" t="s">
        <v>563</v>
      </c>
      <c r="B1" s="1725"/>
      <c r="C1" s="1725"/>
      <c r="D1" s="1725"/>
      <c r="E1" s="1725"/>
      <c r="F1" s="1725"/>
      <c r="G1" s="1725"/>
      <c r="H1" s="1726"/>
      <c r="I1" s="274" t="s">
        <v>842</v>
      </c>
    </row>
    <row r="2" spans="1:9" ht="26.25" thickBot="1">
      <c r="A2" s="115" t="s">
        <v>233</v>
      </c>
      <c r="B2" s="115" t="s">
        <v>564</v>
      </c>
      <c r="C2" s="116" t="s">
        <v>565</v>
      </c>
      <c r="D2" s="115" t="s">
        <v>566</v>
      </c>
      <c r="E2" s="115" t="s">
        <v>567</v>
      </c>
      <c r="F2" s="115" t="s">
        <v>568</v>
      </c>
      <c r="G2" s="115" t="s">
        <v>569</v>
      </c>
      <c r="H2" s="115" t="s">
        <v>570</v>
      </c>
    </row>
    <row r="3" spans="1:9" ht="15.75" thickBot="1">
      <c r="A3" s="1712" t="s">
        <v>571</v>
      </c>
      <c r="B3" s="118" t="s">
        <v>572</v>
      </c>
      <c r="C3" s="119">
        <v>5</v>
      </c>
      <c r="D3" s="1715" t="e">
        <f>'Financials - combined'!B8/'Financials - combined'!D8-1</f>
        <v>#DIV/0!</v>
      </c>
      <c r="E3" s="1718" t="e">
        <f>IF(D3&gt;=25%,C3,IF(AND(D3&gt;=20%,D3&lt;25%),C4,IF(AND(D3&gt;=10%,D3&lt;20%),C5,IF(AND(D3&gt;=0,D3&lt;10%),C6,C7))))</f>
        <v>#DIV/0!</v>
      </c>
      <c r="F3" s="1715">
        <v>0.3</v>
      </c>
      <c r="G3" s="1718" t="e">
        <f>E3*F3</f>
        <v>#DIV/0!</v>
      </c>
      <c r="H3" s="1712" t="s">
        <v>573</v>
      </c>
    </row>
    <row r="4" spans="1:9" ht="15.75" thickBot="1">
      <c r="A4" s="1713"/>
      <c r="B4" s="118" t="s">
        <v>574</v>
      </c>
      <c r="C4" s="119">
        <v>4</v>
      </c>
      <c r="D4" s="1716"/>
      <c r="E4" s="1719"/>
      <c r="F4" s="1716"/>
      <c r="G4" s="1719"/>
      <c r="H4" s="1713"/>
    </row>
    <row r="5" spans="1:9" ht="15.75" thickBot="1">
      <c r="A5" s="1713"/>
      <c r="B5" s="118" t="s">
        <v>575</v>
      </c>
      <c r="C5" s="119">
        <v>3</v>
      </c>
      <c r="D5" s="1716"/>
      <c r="E5" s="1719"/>
      <c r="F5" s="1716"/>
      <c r="G5" s="1719"/>
      <c r="H5" s="1713"/>
    </row>
    <row r="6" spans="1:9" ht="15.75" thickBot="1">
      <c r="A6" s="1713"/>
      <c r="B6" s="118" t="s">
        <v>576</v>
      </c>
      <c r="C6" s="119">
        <v>2</v>
      </c>
      <c r="D6" s="1716"/>
      <c r="E6" s="1719"/>
      <c r="F6" s="1716"/>
      <c r="G6" s="1719"/>
      <c r="H6" s="1713"/>
    </row>
    <row r="7" spans="1:9" ht="15.75" thickBot="1">
      <c r="A7" s="1714"/>
      <c r="B7" s="118" t="s">
        <v>577</v>
      </c>
      <c r="C7" s="119">
        <v>1</v>
      </c>
      <c r="D7" s="1717"/>
      <c r="E7" s="1720"/>
      <c r="F7" s="1717"/>
      <c r="G7" s="1720"/>
      <c r="H7" s="1714"/>
    </row>
    <row r="8" spans="1:9" ht="15.75" thickBot="1">
      <c r="A8" s="1712" t="s">
        <v>578</v>
      </c>
      <c r="B8" s="118" t="s">
        <v>572</v>
      </c>
      <c r="C8" s="119">
        <v>5</v>
      </c>
      <c r="D8" s="1715" t="e">
        <f>'Financials - combined'!B16/'Financials - combined'!D16-1</f>
        <v>#DIV/0!</v>
      </c>
      <c r="E8" s="1718" t="e">
        <f>IF(D8&gt;=25%,C8,IF(AND(D8&gt;=20%,D8&lt;25%),C9,IF(AND(D8&gt;=10%,D8&lt;20%),C10,IF(AND(D8&gt;=0,D8&lt;10%),C11,C12))))</f>
        <v>#DIV/0!</v>
      </c>
      <c r="F8" s="1715">
        <v>0.2</v>
      </c>
      <c r="G8" s="1718" t="e">
        <f>E8*F8</f>
        <v>#DIV/0!</v>
      </c>
      <c r="H8" s="1712" t="s">
        <v>579</v>
      </c>
    </row>
    <row r="9" spans="1:9" ht="15.75" thickBot="1">
      <c r="A9" s="1713"/>
      <c r="B9" s="118" t="s">
        <v>574</v>
      </c>
      <c r="C9" s="119">
        <v>4</v>
      </c>
      <c r="D9" s="1716"/>
      <c r="E9" s="1719"/>
      <c r="F9" s="1716"/>
      <c r="G9" s="1719"/>
      <c r="H9" s="1713"/>
    </row>
    <row r="10" spans="1:9" ht="15.75" thickBot="1">
      <c r="A10" s="1713"/>
      <c r="B10" s="118" t="s">
        <v>575</v>
      </c>
      <c r="C10" s="119">
        <v>3</v>
      </c>
      <c r="D10" s="1716"/>
      <c r="E10" s="1719"/>
      <c r="F10" s="1716"/>
      <c r="G10" s="1719"/>
      <c r="H10" s="1713"/>
    </row>
    <row r="11" spans="1:9" ht="15.75" thickBot="1">
      <c r="A11" s="1713"/>
      <c r="B11" s="118" t="s">
        <v>576</v>
      </c>
      <c r="C11" s="119">
        <v>2</v>
      </c>
      <c r="D11" s="1716"/>
      <c r="E11" s="1719"/>
      <c r="F11" s="1716"/>
      <c r="G11" s="1719"/>
      <c r="H11" s="1713"/>
    </row>
    <row r="12" spans="1:9" ht="15.75" thickBot="1">
      <c r="A12" s="1714"/>
      <c r="B12" s="118" t="s">
        <v>577</v>
      </c>
      <c r="C12" s="119">
        <v>1</v>
      </c>
      <c r="D12" s="1717"/>
      <c r="E12" s="1720"/>
      <c r="F12" s="1717"/>
      <c r="G12" s="1720"/>
      <c r="H12" s="1714"/>
    </row>
    <row r="13" spans="1:9" ht="15.75" thickBot="1">
      <c r="A13" s="1712" t="s">
        <v>580</v>
      </c>
      <c r="B13" s="118" t="s">
        <v>572</v>
      </c>
      <c r="C13" s="119">
        <v>5</v>
      </c>
      <c r="D13" s="1715" t="e">
        <f>'Financials - combined'!B29/'Financials - combined'!D29-1</f>
        <v>#DIV/0!</v>
      </c>
      <c r="E13" s="1718" t="e">
        <f>IF(D13&gt;=25%,C13,IF(AND(D13&gt;=20%,D13&lt;25%),C14,IF(AND(D13&gt;=10%,D13&lt;20%),C15,IF(AND(D13&gt;=0,D13&lt;10%),C16,C17))))</f>
        <v>#DIV/0!</v>
      </c>
      <c r="F13" s="1715">
        <v>0.3</v>
      </c>
      <c r="G13" s="1718" t="e">
        <f>E13*F13</f>
        <v>#DIV/0!</v>
      </c>
      <c r="H13" s="1712" t="s">
        <v>581</v>
      </c>
    </row>
    <row r="14" spans="1:9" ht="15.75" thickBot="1">
      <c r="A14" s="1713"/>
      <c r="B14" s="118" t="s">
        <v>574</v>
      </c>
      <c r="C14" s="119">
        <v>4</v>
      </c>
      <c r="D14" s="1716"/>
      <c r="E14" s="1719"/>
      <c r="F14" s="1716"/>
      <c r="G14" s="1719"/>
      <c r="H14" s="1713"/>
    </row>
    <row r="15" spans="1:9" ht="15.75" thickBot="1">
      <c r="A15" s="1713"/>
      <c r="B15" s="118" t="s">
        <v>575</v>
      </c>
      <c r="C15" s="119">
        <v>3</v>
      </c>
      <c r="D15" s="1716"/>
      <c r="E15" s="1719"/>
      <c r="F15" s="1716"/>
      <c r="G15" s="1719"/>
      <c r="H15" s="1713"/>
    </row>
    <row r="16" spans="1:9" ht="15.75" thickBot="1">
      <c r="A16" s="1713"/>
      <c r="B16" s="118" t="s">
        <v>576</v>
      </c>
      <c r="C16" s="119">
        <v>2</v>
      </c>
      <c r="D16" s="1716"/>
      <c r="E16" s="1719"/>
      <c r="F16" s="1716"/>
      <c r="G16" s="1719"/>
      <c r="H16" s="1713"/>
    </row>
    <row r="17" spans="1:8" ht="15.75" thickBot="1">
      <c r="A17" s="1714"/>
      <c r="B17" s="118" t="s">
        <v>577</v>
      </c>
      <c r="C17" s="119">
        <v>1</v>
      </c>
      <c r="D17" s="1717"/>
      <c r="E17" s="1720"/>
      <c r="F17" s="1717"/>
      <c r="G17" s="1720"/>
      <c r="H17" s="1714"/>
    </row>
    <row r="18" spans="1:8" ht="15.75" thickBot="1">
      <c r="A18" s="1712" t="s">
        <v>582</v>
      </c>
      <c r="B18" s="118" t="s">
        <v>583</v>
      </c>
      <c r="C18" s="119">
        <v>5</v>
      </c>
      <c r="D18" s="1721" t="e">
        <f>'Financials - combined'!B56/'Financials - combined'!B44</f>
        <v>#DIV/0!</v>
      </c>
      <c r="E18" s="1718" t="e">
        <f>IF(D18&gt;=1.75,C18,IF(AND(D18&gt;=1.25,D18&lt;1.75),C19,IF(AND(D18&gt;=1,D18&lt;1.25),C20,IF(AND(D18&gt;=0.75,D18&lt;1),C21,C22))))</f>
        <v>#DIV/0!</v>
      </c>
      <c r="F18" s="1715">
        <v>0.2</v>
      </c>
      <c r="G18" s="1718" t="e">
        <f>E18*F18</f>
        <v>#DIV/0!</v>
      </c>
      <c r="H18" s="1712" t="s">
        <v>584</v>
      </c>
    </row>
    <row r="19" spans="1:8" ht="15.75" thickBot="1">
      <c r="A19" s="1713"/>
      <c r="B19" s="118" t="s">
        <v>585</v>
      </c>
      <c r="C19" s="119">
        <v>4</v>
      </c>
      <c r="D19" s="1722"/>
      <c r="E19" s="1719"/>
      <c r="F19" s="1716"/>
      <c r="G19" s="1719"/>
      <c r="H19" s="1713"/>
    </row>
    <row r="20" spans="1:8" ht="15.75" thickBot="1">
      <c r="A20" s="1713"/>
      <c r="B20" s="118" t="s">
        <v>586</v>
      </c>
      <c r="C20" s="119">
        <v>3</v>
      </c>
      <c r="D20" s="1722"/>
      <c r="E20" s="1719"/>
      <c r="F20" s="1716"/>
      <c r="G20" s="1719"/>
      <c r="H20" s="1713"/>
    </row>
    <row r="21" spans="1:8" ht="15.75" thickBot="1">
      <c r="A21" s="1713"/>
      <c r="B21" s="118" t="s">
        <v>587</v>
      </c>
      <c r="C21" s="119">
        <v>2</v>
      </c>
      <c r="D21" s="1722"/>
      <c r="E21" s="1719"/>
      <c r="F21" s="1716"/>
      <c r="G21" s="1719"/>
      <c r="H21" s="1713"/>
    </row>
    <row r="22" spans="1:8" ht="15.75" thickBot="1">
      <c r="A22" s="1714"/>
      <c r="B22" s="118" t="s">
        <v>588</v>
      </c>
      <c r="C22" s="119">
        <v>1</v>
      </c>
      <c r="D22" s="1723"/>
      <c r="E22" s="1720"/>
      <c r="F22" s="1717"/>
      <c r="G22" s="1720"/>
      <c r="H22" s="1714"/>
    </row>
    <row r="23" spans="1:8">
      <c r="A23" s="117"/>
      <c r="B23" s="117"/>
      <c r="C23" s="120"/>
      <c r="D23" s="117"/>
      <c r="E23" s="117"/>
      <c r="F23" s="121" t="s">
        <v>40</v>
      </c>
      <c r="G23" s="122" t="e">
        <f>SUM(G3:G22)</f>
        <v>#DIV/0!</v>
      </c>
      <c r="H23" s="117"/>
    </row>
    <row r="24" spans="1:8" ht="15.75" thickBot="1">
      <c r="A24" s="117"/>
      <c r="B24" s="117"/>
      <c r="C24" s="120"/>
      <c r="D24" s="117"/>
      <c r="E24" s="117"/>
      <c r="F24" s="123" t="s">
        <v>589</v>
      </c>
      <c r="G24" s="124">
        <v>5</v>
      </c>
      <c r="H24" s="117"/>
    </row>
    <row r="25" spans="1:8"/>
    <row r="26" spans="1:8"/>
    <row r="27" spans="1:8"/>
    <row r="28" spans="1:8"/>
  </sheetData>
  <sheetProtection algorithmName="SHA-512" hashValue="X/LCBU93IGM5QyDWXn+qUNyRDw9sIBPNj9Q9i3eogOHfDO2q07Co+sFl+Ku0uEpG4IKDjPp0rLiWW3n9q5bKuA==" saltValue="hZtqdxoMkWjbUE6VzhcuPg==" spinCount="100000" sheet="1" objects="1" scenarios="1"/>
  <mergeCells count="25">
    <mergeCell ref="A18:A22"/>
    <mergeCell ref="D18:D22"/>
    <mergeCell ref="E18:E22"/>
    <mergeCell ref="A1:H1"/>
    <mergeCell ref="A3:A7"/>
    <mergeCell ref="D3:D7"/>
    <mergeCell ref="E3:E7"/>
    <mergeCell ref="F3:F7"/>
    <mergeCell ref="G3:G7"/>
    <mergeCell ref="H3:H7"/>
    <mergeCell ref="A13:A17"/>
    <mergeCell ref="D13:D17"/>
    <mergeCell ref="E13:E17"/>
    <mergeCell ref="F13:F17"/>
    <mergeCell ref="G13:G17"/>
    <mergeCell ref="A8:A12"/>
    <mergeCell ref="H8:H12"/>
    <mergeCell ref="H13:H17"/>
    <mergeCell ref="H18:H22"/>
    <mergeCell ref="D8:D12"/>
    <mergeCell ref="E8:E12"/>
    <mergeCell ref="F8:F12"/>
    <mergeCell ref="G8:G12"/>
    <mergeCell ref="F18:F22"/>
    <mergeCell ref="G18:G22"/>
  </mergeCells>
  <hyperlinks>
    <hyperlink ref="I1" location="'Sheet Index'!A1" display="Table of Content" xr:uid="{00000000-0004-0000-1C00-000000000000}"/>
  </hyperlinks>
  <pageMargins left="0.7" right="0.7" top="0.75" bottom="0.75" header="0.3" footer="0.3"/>
  <pageSetup orientation="portrait" r:id="rId1"/>
  <ignoredErrors>
    <ignoredError sqref="D3:G24" evalErro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1</vt:i4>
      </vt:variant>
    </vt:vector>
  </HeadingPairs>
  <TitlesOfParts>
    <vt:vector size="44" baseType="lpstr">
      <vt:lpstr>NC QC</vt:lpstr>
      <vt:lpstr>Instructions</vt:lpstr>
      <vt:lpstr>Sheet Index</vt:lpstr>
      <vt:lpstr>Documents Available &amp; Analysis</vt:lpstr>
      <vt:lpstr>Business Profile</vt:lpstr>
      <vt:lpstr>GST</vt:lpstr>
      <vt:lpstr>ROC</vt:lpstr>
      <vt:lpstr>ITR Verification</vt:lpstr>
      <vt:lpstr>ROC Verification</vt:lpstr>
      <vt:lpstr>KYC details &amp; Verification</vt:lpstr>
      <vt:lpstr>GST Input Sheet</vt:lpstr>
      <vt:lpstr>Input-Loan Product and details</vt:lpstr>
      <vt:lpstr>Financials_Applicant 1</vt:lpstr>
      <vt:lpstr>Financial Ratios-1</vt:lpstr>
      <vt:lpstr>Financials_Applicant 2</vt:lpstr>
      <vt:lpstr>Financial Ratios-2</vt:lpstr>
      <vt:lpstr>Financials_Applicant 3</vt:lpstr>
      <vt:lpstr>Financial Ratios-3</vt:lpstr>
      <vt:lpstr>Financials_Applicant 4</vt:lpstr>
      <vt:lpstr>Financial Ratios-4</vt:lpstr>
      <vt:lpstr>Financials_Applicant 5</vt:lpstr>
      <vt:lpstr>Financial Ratios-5</vt:lpstr>
      <vt:lpstr>Financials - combined</vt:lpstr>
      <vt:lpstr>Masters</vt:lpstr>
      <vt:lpstr>RAAC &amp; NFA Master</vt:lpstr>
      <vt:lpstr>Analysis-Debit</vt:lpstr>
      <vt:lpstr>Analysis-Credit</vt:lpstr>
      <vt:lpstr>Banking_Analysis</vt:lpstr>
      <vt:lpstr>Margins</vt:lpstr>
      <vt:lpstr>GST Margins</vt:lpstr>
      <vt:lpstr>Banking 1</vt:lpstr>
      <vt:lpstr>Banking 2</vt:lpstr>
      <vt:lpstr>Banking 3</vt:lpstr>
      <vt:lpstr>Banking 4</vt:lpstr>
      <vt:lpstr>Banking 5</vt:lpstr>
      <vt:lpstr>Banking 6</vt:lpstr>
      <vt:lpstr>Obligation &amp; Repayment track</vt:lpstr>
      <vt:lpstr>Form 26 AS</vt:lpstr>
      <vt:lpstr>Banking_Product</vt:lpstr>
      <vt:lpstr>Normal &amp; CGTMSE Eligibility</vt:lpstr>
      <vt:lpstr>GST Sheet</vt:lpstr>
      <vt:lpstr>Output</vt:lpstr>
      <vt:lpstr>CGTMSE Scorecard</vt:lpstr>
      <vt:lpstr>'Financials - combined'!Print_Area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182023</dc:creator>
  <cp:lastModifiedBy>NCBLRL156</cp:lastModifiedBy>
  <cp:lastPrinted>2021-11-25T05:27:11Z</cp:lastPrinted>
  <dcterms:created xsi:type="dcterms:W3CDTF">2017-12-26T14:01:15Z</dcterms:created>
  <dcterms:modified xsi:type="dcterms:W3CDTF">2023-04-12T16:12:37Z</dcterms:modified>
</cp:coreProperties>
</file>